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0" yWindow="0" windowWidth="20490" windowHeight="7320" tabRatio="821"/>
  </bookViews>
  <sheets>
    <sheet name="015_Sicepat_BALIKPAPAN" sheetId="2" r:id="rId1"/>
    <sheet name="BKI032210028761" sheetId="37" r:id="rId2"/>
    <sheet name="BKI032210029520" sheetId="70" r:id="rId3"/>
    <sheet name="BKI032210031849" sheetId="71" r:id="rId4"/>
    <sheet name="BKI032210029629" sheetId="90" r:id="rId5"/>
    <sheet name="BKI032210029637" sheetId="72" r:id="rId6"/>
    <sheet name="BKI032210030064" sheetId="73" r:id="rId7"/>
    <sheet name="BKI032210030056" sheetId="74" r:id="rId8"/>
    <sheet name="BKI032210030742" sheetId="75" r:id="rId9"/>
    <sheet name="BKI032210030031" sheetId="76" r:id="rId10"/>
    <sheet name="BKI032210030049" sheetId="77" r:id="rId11"/>
    <sheet name="BKI032210030783" sheetId="78" r:id="rId12"/>
    <sheet name="BKI032210030775" sheetId="79" r:id="rId13"/>
    <sheet name="BKI032210030759" sheetId="80" r:id="rId14"/>
    <sheet name="BKI032210031856" sheetId="84" r:id="rId15"/>
    <sheet name="BKI032210031864" sheetId="85" r:id="rId16"/>
    <sheet name="BKI032210031872" sheetId="86" r:id="rId17"/>
    <sheet name="BKI032210031880" sheetId="87" r:id="rId18"/>
    <sheet name="BKI032210031898" sheetId="88" r:id="rId19"/>
    <sheet name="BKI032210032128" sheetId="89" r:id="rId20"/>
    <sheet name="BKI032210031906" sheetId="92" r:id="rId21"/>
    <sheet name="BKI032210031914" sheetId="93" r:id="rId22"/>
    <sheet name="BKI032210031922" sheetId="94" r:id="rId23"/>
    <sheet name="BKI032210031930" sheetId="95" r:id="rId24"/>
    <sheet name="BKI032210031948" sheetId="96" r:id="rId25"/>
    <sheet name="BKI032210031963" sheetId="97" r:id="rId26"/>
    <sheet name="BKI032210031971" sheetId="98" r:id="rId27"/>
    <sheet name="BKI032210031989" sheetId="99" r:id="rId28"/>
    <sheet name="BKI032210031997" sheetId="100" r:id="rId29"/>
    <sheet name="BKI032210032003" sheetId="101" r:id="rId30"/>
    <sheet name="BKI032210032011" sheetId="102" r:id="rId31"/>
    <sheet name="BKI032210032029" sheetId="103" r:id="rId32"/>
    <sheet name="BKI032210032037" sheetId="104" r:id="rId33"/>
    <sheet name="BKI032210032102" sheetId="105" r:id="rId34"/>
    <sheet name="BKI032210032045" sheetId="106" r:id="rId35"/>
  </sheets>
  <definedNames>
    <definedName name="_xlnm.Print_Titles" localSheetId="0">'015_Sicepat_BALIKPAPAN'!$2:$17</definedName>
    <definedName name="_xlnm.Print_Titles" localSheetId="1">BKI032210028761!$2:$2</definedName>
    <definedName name="_xlnm.Print_Titles" localSheetId="2">BKI032210029520!$2:$2</definedName>
    <definedName name="_xlnm.Print_Titles" localSheetId="4">BKI032210029629!$2:$2</definedName>
    <definedName name="_xlnm.Print_Titles" localSheetId="5">BKI032210029637!$2:$2</definedName>
    <definedName name="_xlnm.Print_Titles" localSheetId="9">BKI032210030031!$2:$2</definedName>
    <definedName name="_xlnm.Print_Titles" localSheetId="10">BKI032210030049!$2:$2</definedName>
    <definedName name="_xlnm.Print_Titles" localSheetId="7">BKI032210030056!$2:$2</definedName>
    <definedName name="_xlnm.Print_Titles" localSheetId="6">BKI032210030064!$2:$2</definedName>
    <definedName name="_xlnm.Print_Titles" localSheetId="8">BKI032210030742!$2:$2</definedName>
    <definedName name="_xlnm.Print_Titles" localSheetId="13">BKI032210030759!$2:$2</definedName>
    <definedName name="_xlnm.Print_Titles" localSheetId="12">BKI032210030775!$2:$2</definedName>
    <definedName name="_xlnm.Print_Titles" localSheetId="11">BKI032210030783!$2:$2</definedName>
    <definedName name="_xlnm.Print_Titles" localSheetId="3">BKI032210031849!$2:$2</definedName>
    <definedName name="_xlnm.Print_Titles" localSheetId="14">BKI032210031856!$2:$2</definedName>
    <definedName name="_xlnm.Print_Titles" localSheetId="15">BKI032210031864!$2:$2</definedName>
    <definedName name="_xlnm.Print_Titles" localSheetId="16">BKI032210031872!$2:$2</definedName>
    <definedName name="_xlnm.Print_Titles" localSheetId="17">BKI032210031880!$2:$2</definedName>
    <definedName name="_xlnm.Print_Titles" localSheetId="18">BKI032210031898!$2:$2</definedName>
    <definedName name="_xlnm.Print_Titles" localSheetId="20">BKI032210031906!$2:$2</definedName>
    <definedName name="_xlnm.Print_Titles" localSheetId="21">BKI032210031914!$2:$2</definedName>
    <definedName name="_xlnm.Print_Titles" localSheetId="22">BKI032210031922!$2:$2</definedName>
    <definedName name="_xlnm.Print_Titles" localSheetId="23">BKI032210031930!$2:$2</definedName>
    <definedName name="_xlnm.Print_Titles" localSheetId="24">BKI032210031948!$2:$2</definedName>
    <definedName name="_xlnm.Print_Titles" localSheetId="25">BKI032210031963!$2:$2</definedName>
    <definedName name="_xlnm.Print_Titles" localSheetId="26">BKI032210031971!$2:$2</definedName>
    <definedName name="_xlnm.Print_Titles" localSheetId="27">BKI032210031989!$2:$2</definedName>
    <definedName name="_xlnm.Print_Titles" localSheetId="28">BKI032210031997!$2:$2</definedName>
    <definedName name="_xlnm.Print_Titles" localSheetId="29">BKI032210032003!$2:$2</definedName>
    <definedName name="_xlnm.Print_Titles" localSheetId="30">BKI032210032011!$2:$2</definedName>
    <definedName name="_xlnm.Print_Titles" localSheetId="31">BKI032210032029!$2:$2</definedName>
    <definedName name="_xlnm.Print_Titles" localSheetId="32">BKI032210032037!$2:$2</definedName>
    <definedName name="_xlnm.Print_Titles" localSheetId="34">BKI032210032045!$2:$2</definedName>
    <definedName name="_xlnm.Print_Titles" localSheetId="33">BKI032210032102!$2:$2</definedName>
    <definedName name="_xlnm.Print_Titles" localSheetId="19">BKI032210032128!$2:$2</definedName>
  </definedNames>
  <calcPr calcId="162913"/>
</workbook>
</file>

<file path=xl/calcChain.xml><?xml version="1.0" encoding="utf-8"?>
<calcChain xmlns="http://schemas.openxmlformats.org/spreadsheetml/2006/main">
  <c r="J59" i="2" l="1"/>
  <c r="J56" i="2" l="1"/>
  <c r="J55" i="2"/>
  <c r="A20" i="2" l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O75" i="106" l="1"/>
  <c r="O136" i="105"/>
  <c r="O8" i="104"/>
  <c r="O6" i="102"/>
  <c r="O191" i="101"/>
  <c r="O5" i="100"/>
  <c r="O212" i="99"/>
  <c r="O53" i="98"/>
  <c r="O160" i="97"/>
  <c r="O180" i="94"/>
  <c r="O150" i="86"/>
  <c r="O17" i="80"/>
  <c r="P4" i="37"/>
  <c r="P5" i="37"/>
  <c r="P6" i="37"/>
  <c r="P7" i="37"/>
  <c r="P3" i="37"/>
  <c r="N8" i="37"/>
  <c r="O8" i="37" l="1"/>
  <c r="G51" i="2" l="1"/>
  <c r="J51" i="2" s="1"/>
  <c r="N75" i="106"/>
  <c r="G50" i="2"/>
  <c r="J50" i="2" s="1"/>
  <c r="G49" i="2"/>
  <c r="J49" i="2" s="1"/>
  <c r="G48" i="2"/>
  <c r="M4" i="103"/>
  <c r="N4" i="103"/>
  <c r="M75" i="106"/>
  <c r="P74" i="106"/>
  <c r="P73" i="106"/>
  <c r="P72" i="106"/>
  <c r="P71" i="106"/>
  <c r="P70" i="106"/>
  <c r="P69" i="106"/>
  <c r="P68" i="106"/>
  <c r="P67" i="106"/>
  <c r="P66" i="106"/>
  <c r="P65" i="106"/>
  <c r="P64" i="106"/>
  <c r="P63" i="106"/>
  <c r="P62" i="106"/>
  <c r="P61" i="106"/>
  <c r="P60" i="106"/>
  <c r="P59" i="106"/>
  <c r="P58" i="106"/>
  <c r="P57" i="106"/>
  <c r="P56" i="106"/>
  <c r="P55" i="106"/>
  <c r="P54" i="106"/>
  <c r="P53" i="106"/>
  <c r="P52" i="106"/>
  <c r="P51" i="106"/>
  <c r="P50" i="106"/>
  <c r="P49" i="106"/>
  <c r="P48" i="106"/>
  <c r="P47" i="106"/>
  <c r="P46" i="106"/>
  <c r="P45" i="106"/>
  <c r="P44" i="106"/>
  <c r="P43" i="106"/>
  <c r="P42" i="106"/>
  <c r="P41" i="106"/>
  <c r="P40" i="106"/>
  <c r="P39" i="106"/>
  <c r="P38" i="106"/>
  <c r="P37" i="106"/>
  <c r="P36" i="106"/>
  <c r="P35" i="106"/>
  <c r="P34" i="106"/>
  <c r="P33" i="106"/>
  <c r="P32" i="106"/>
  <c r="P31" i="106"/>
  <c r="P30" i="106"/>
  <c r="P29" i="106"/>
  <c r="P28" i="106"/>
  <c r="P27" i="106"/>
  <c r="P26" i="106"/>
  <c r="P25" i="106"/>
  <c r="P24" i="106"/>
  <c r="P23" i="106"/>
  <c r="P22" i="106"/>
  <c r="P21" i="106"/>
  <c r="P20" i="106"/>
  <c r="P19" i="106"/>
  <c r="P18" i="106"/>
  <c r="P17" i="106"/>
  <c r="P16" i="106"/>
  <c r="P15" i="106"/>
  <c r="P14" i="106"/>
  <c r="P13" i="106"/>
  <c r="P12" i="106"/>
  <c r="P11" i="106"/>
  <c r="P10" i="106"/>
  <c r="P9" i="106"/>
  <c r="P8" i="106"/>
  <c r="P7" i="106"/>
  <c r="P6" i="106"/>
  <c r="P5" i="106"/>
  <c r="P4" i="106"/>
  <c r="P3" i="106"/>
  <c r="N136" i="105"/>
  <c r="M136" i="105"/>
  <c r="P135" i="105"/>
  <c r="P134" i="105"/>
  <c r="P133" i="105"/>
  <c r="P132" i="105"/>
  <c r="P131" i="105"/>
  <c r="P130" i="105"/>
  <c r="P129" i="105"/>
  <c r="P128" i="105"/>
  <c r="P127" i="105"/>
  <c r="P126" i="105"/>
  <c r="P125" i="105"/>
  <c r="P124" i="105"/>
  <c r="P123" i="105"/>
  <c r="P122" i="105"/>
  <c r="P121" i="105"/>
  <c r="P120" i="105"/>
  <c r="P119" i="105"/>
  <c r="P118" i="105"/>
  <c r="P117" i="105"/>
  <c r="P116" i="105"/>
  <c r="P115" i="105"/>
  <c r="P114" i="105"/>
  <c r="P113" i="105"/>
  <c r="P112" i="105"/>
  <c r="P111" i="105"/>
  <c r="P110" i="105"/>
  <c r="P109" i="105"/>
  <c r="P108" i="105"/>
  <c r="P107" i="105"/>
  <c r="P106" i="105"/>
  <c r="P105" i="105"/>
  <c r="P104" i="105"/>
  <c r="P103" i="105"/>
  <c r="P102" i="105"/>
  <c r="P101" i="105"/>
  <c r="P100" i="105"/>
  <c r="P99" i="105"/>
  <c r="P98" i="105"/>
  <c r="P97" i="105"/>
  <c r="P96" i="105"/>
  <c r="P95" i="105"/>
  <c r="P94" i="105"/>
  <c r="P93" i="105"/>
  <c r="P92" i="105"/>
  <c r="P91" i="105"/>
  <c r="P90" i="105"/>
  <c r="P89" i="105"/>
  <c r="P88" i="105"/>
  <c r="P87" i="105"/>
  <c r="P86" i="105"/>
  <c r="P85" i="105"/>
  <c r="P84" i="105"/>
  <c r="P83" i="105"/>
  <c r="P82" i="105"/>
  <c r="P81" i="105"/>
  <c r="P80" i="105"/>
  <c r="P79" i="105"/>
  <c r="P78" i="105"/>
  <c r="P77" i="105"/>
  <c r="P76" i="105"/>
  <c r="P75" i="105"/>
  <c r="P74" i="105"/>
  <c r="P73" i="105"/>
  <c r="P72" i="105"/>
  <c r="P71" i="105"/>
  <c r="P70" i="105"/>
  <c r="P69" i="105"/>
  <c r="P68" i="105"/>
  <c r="P67" i="105"/>
  <c r="P66" i="105"/>
  <c r="P65" i="105"/>
  <c r="P64" i="105"/>
  <c r="P63" i="105"/>
  <c r="P62" i="105"/>
  <c r="P61" i="105"/>
  <c r="P60" i="105"/>
  <c r="P59" i="105"/>
  <c r="P58" i="105"/>
  <c r="P57" i="105"/>
  <c r="P56" i="105"/>
  <c r="P55" i="105"/>
  <c r="P54" i="105"/>
  <c r="P53" i="105"/>
  <c r="P52" i="105"/>
  <c r="P51" i="105"/>
  <c r="P50" i="105"/>
  <c r="P49" i="105"/>
  <c r="P48" i="105"/>
  <c r="P47" i="105"/>
  <c r="P46" i="105"/>
  <c r="P45" i="105"/>
  <c r="P44" i="105"/>
  <c r="P43" i="105"/>
  <c r="P42" i="105"/>
  <c r="P41" i="105"/>
  <c r="P40" i="105"/>
  <c r="P39" i="105"/>
  <c r="P38" i="105"/>
  <c r="P37" i="105"/>
  <c r="P36" i="105"/>
  <c r="P35" i="105"/>
  <c r="P34" i="105"/>
  <c r="P33" i="105"/>
  <c r="P32" i="105"/>
  <c r="P31" i="105"/>
  <c r="P30" i="105"/>
  <c r="P29" i="105"/>
  <c r="P28" i="105"/>
  <c r="P27" i="105"/>
  <c r="P26" i="105"/>
  <c r="P25" i="105"/>
  <c r="P24" i="105"/>
  <c r="P23" i="105"/>
  <c r="P22" i="105"/>
  <c r="P21" i="105"/>
  <c r="P20" i="105"/>
  <c r="P19" i="105"/>
  <c r="P18" i="105"/>
  <c r="P17" i="105"/>
  <c r="P16" i="105"/>
  <c r="P15" i="105"/>
  <c r="P14" i="105"/>
  <c r="P13" i="105"/>
  <c r="P12" i="105"/>
  <c r="P11" i="105"/>
  <c r="P10" i="105"/>
  <c r="P9" i="105"/>
  <c r="P8" i="105"/>
  <c r="P7" i="105"/>
  <c r="P6" i="105"/>
  <c r="P5" i="105"/>
  <c r="P4" i="105"/>
  <c r="P3" i="105"/>
  <c r="G47" i="2"/>
  <c r="N6" i="102"/>
  <c r="G46" i="2"/>
  <c r="N191" i="101"/>
  <c r="G45" i="2"/>
  <c r="G44" i="2"/>
  <c r="N212" i="99"/>
  <c r="N8" i="104"/>
  <c r="M8" i="104"/>
  <c r="P7" i="104"/>
  <c r="P6" i="104"/>
  <c r="P5" i="104"/>
  <c r="P4" i="104"/>
  <c r="P3" i="104"/>
  <c r="P3" i="103"/>
  <c r="O4" i="103" s="1"/>
  <c r="M6" i="102"/>
  <c r="P5" i="102"/>
  <c r="P4" i="102"/>
  <c r="P3" i="102"/>
  <c r="M191" i="101"/>
  <c r="P190" i="101"/>
  <c r="P189" i="101"/>
  <c r="P188" i="101"/>
  <c r="P187" i="101"/>
  <c r="P186" i="101"/>
  <c r="P185" i="101"/>
  <c r="P184" i="101"/>
  <c r="P183" i="101"/>
  <c r="P182" i="101"/>
  <c r="P181" i="101"/>
  <c r="P180" i="101"/>
  <c r="P179" i="101"/>
  <c r="P178" i="101"/>
  <c r="P177" i="101"/>
  <c r="P176" i="101"/>
  <c r="P175" i="101"/>
  <c r="P174" i="101"/>
  <c r="P173" i="101"/>
  <c r="P172" i="101"/>
  <c r="P171" i="101"/>
  <c r="P170" i="101"/>
  <c r="P169" i="101"/>
  <c r="P168" i="101"/>
  <c r="P167" i="101"/>
  <c r="P166" i="101"/>
  <c r="P165" i="101"/>
  <c r="P164" i="101"/>
  <c r="P163" i="101"/>
  <c r="P162" i="101"/>
  <c r="P161" i="101"/>
  <c r="P160" i="101"/>
  <c r="P159" i="101"/>
  <c r="P158" i="101"/>
  <c r="P157" i="101"/>
  <c r="P156" i="101"/>
  <c r="P155" i="101"/>
  <c r="P154" i="101"/>
  <c r="P153" i="101"/>
  <c r="P152" i="101"/>
  <c r="P151" i="101"/>
  <c r="P150" i="101"/>
  <c r="P149" i="101"/>
  <c r="P148" i="101"/>
  <c r="P147" i="101"/>
  <c r="P146" i="101"/>
  <c r="P145" i="101"/>
  <c r="P144" i="101"/>
  <c r="P143" i="101"/>
  <c r="P142" i="101"/>
  <c r="P141" i="101"/>
  <c r="P140" i="101"/>
  <c r="P139" i="101"/>
  <c r="P138" i="101"/>
  <c r="P137" i="101"/>
  <c r="P136" i="101"/>
  <c r="P135" i="101"/>
  <c r="P134" i="101"/>
  <c r="P133" i="101"/>
  <c r="P132" i="101"/>
  <c r="P131" i="101"/>
  <c r="P130" i="101"/>
  <c r="P129" i="101"/>
  <c r="P128" i="101"/>
  <c r="P127" i="101"/>
  <c r="P126" i="101"/>
  <c r="P125" i="101"/>
  <c r="P124" i="101"/>
  <c r="P123" i="101"/>
  <c r="P122" i="101"/>
  <c r="P121" i="101"/>
  <c r="P120" i="101"/>
  <c r="P119" i="101"/>
  <c r="P118" i="101"/>
  <c r="P117" i="101"/>
  <c r="P116" i="101"/>
  <c r="P115" i="101"/>
  <c r="P114" i="101"/>
  <c r="P113" i="101"/>
  <c r="P112" i="101"/>
  <c r="P111" i="101"/>
  <c r="P110" i="101"/>
  <c r="P109" i="101"/>
  <c r="P108" i="101"/>
  <c r="P107" i="101"/>
  <c r="P106" i="101"/>
  <c r="P105" i="101"/>
  <c r="P104" i="101"/>
  <c r="P103" i="101"/>
  <c r="P102" i="101"/>
  <c r="P101" i="101"/>
  <c r="P100" i="101"/>
  <c r="P99" i="101"/>
  <c r="P98" i="101"/>
  <c r="P97" i="101"/>
  <c r="P96" i="101"/>
  <c r="P95" i="101"/>
  <c r="P94" i="101"/>
  <c r="P93" i="101"/>
  <c r="P92" i="101"/>
  <c r="P91" i="101"/>
  <c r="P90" i="101"/>
  <c r="P89" i="101"/>
  <c r="P88" i="101"/>
  <c r="P87" i="101"/>
  <c r="P86" i="101"/>
  <c r="P85" i="101"/>
  <c r="P84" i="101"/>
  <c r="P83" i="101"/>
  <c r="P82" i="101"/>
  <c r="P81" i="101"/>
  <c r="P80" i="101"/>
  <c r="P79" i="101"/>
  <c r="P78" i="101"/>
  <c r="P77" i="101"/>
  <c r="P76" i="101"/>
  <c r="P75" i="101"/>
  <c r="P74" i="101"/>
  <c r="P73" i="101"/>
  <c r="P72" i="101"/>
  <c r="P71" i="101"/>
  <c r="P70" i="101"/>
  <c r="P69" i="101"/>
  <c r="P68" i="101"/>
  <c r="P67" i="101"/>
  <c r="P66" i="101"/>
  <c r="P65" i="101"/>
  <c r="P64" i="101"/>
  <c r="P63" i="101"/>
  <c r="P62" i="101"/>
  <c r="P61" i="101"/>
  <c r="P60" i="101"/>
  <c r="P59" i="101"/>
  <c r="P58" i="101"/>
  <c r="P57" i="101"/>
  <c r="P56" i="101"/>
  <c r="P55" i="101"/>
  <c r="P54" i="101"/>
  <c r="P53" i="101"/>
  <c r="P52" i="101"/>
  <c r="P51" i="101"/>
  <c r="P50" i="101"/>
  <c r="P49" i="101"/>
  <c r="P48" i="101"/>
  <c r="P47" i="101"/>
  <c r="P46" i="101"/>
  <c r="P45" i="101"/>
  <c r="P44" i="101"/>
  <c r="P43" i="101"/>
  <c r="P42" i="101"/>
  <c r="P41" i="101"/>
  <c r="P40" i="101"/>
  <c r="P39" i="101"/>
  <c r="P38" i="101"/>
  <c r="P37" i="101"/>
  <c r="P36" i="101"/>
  <c r="P35" i="101"/>
  <c r="P34" i="101"/>
  <c r="P33" i="101"/>
  <c r="P32" i="101"/>
  <c r="P31" i="101"/>
  <c r="P30" i="101"/>
  <c r="P29" i="101"/>
  <c r="P28" i="101"/>
  <c r="P27" i="101"/>
  <c r="P26" i="101"/>
  <c r="P25" i="101"/>
  <c r="P24" i="101"/>
  <c r="P23" i="101"/>
  <c r="P22" i="101"/>
  <c r="P21" i="101"/>
  <c r="P20" i="101"/>
  <c r="P19" i="101"/>
  <c r="P18" i="101"/>
  <c r="P17" i="101"/>
  <c r="P16" i="101"/>
  <c r="P15" i="101"/>
  <c r="P14" i="101"/>
  <c r="P13" i="101"/>
  <c r="P12" i="101"/>
  <c r="P11" i="101"/>
  <c r="P10" i="101"/>
  <c r="P9" i="101"/>
  <c r="P8" i="101"/>
  <c r="P7" i="101"/>
  <c r="P6" i="101"/>
  <c r="P5" i="101"/>
  <c r="P4" i="101"/>
  <c r="P3" i="101"/>
  <c r="N5" i="100"/>
  <c r="M5" i="100"/>
  <c r="P4" i="100"/>
  <c r="P3" i="100"/>
  <c r="G43" i="2"/>
  <c r="G42" i="2"/>
  <c r="G41" i="2"/>
  <c r="G40" i="2"/>
  <c r="M212" i="99"/>
  <c r="P211" i="99"/>
  <c r="P210" i="99"/>
  <c r="P209" i="99"/>
  <c r="P208" i="99"/>
  <c r="P207" i="99"/>
  <c r="P206" i="99"/>
  <c r="P205" i="99"/>
  <c r="P204" i="99"/>
  <c r="P203" i="99"/>
  <c r="P202" i="99"/>
  <c r="P201" i="99"/>
  <c r="P200" i="99"/>
  <c r="P199" i="99"/>
  <c r="P198" i="99"/>
  <c r="P197" i="99"/>
  <c r="P196" i="99"/>
  <c r="P195" i="99"/>
  <c r="P194" i="99"/>
  <c r="P193" i="99"/>
  <c r="P192" i="99"/>
  <c r="P191" i="99"/>
  <c r="P190" i="99"/>
  <c r="P189" i="99"/>
  <c r="P188" i="99"/>
  <c r="P187" i="99"/>
  <c r="P186" i="99"/>
  <c r="P185" i="99"/>
  <c r="P184" i="99"/>
  <c r="P183" i="99"/>
  <c r="P182" i="99"/>
  <c r="P181" i="99"/>
  <c r="P180" i="99"/>
  <c r="P179" i="99"/>
  <c r="P178" i="99"/>
  <c r="P177" i="99"/>
  <c r="P176" i="99"/>
  <c r="P175" i="99"/>
  <c r="P174" i="99"/>
  <c r="P173" i="99"/>
  <c r="P172" i="99"/>
  <c r="P171" i="99"/>
  <c r="P170" i="99"/>
  <c r="P169" i="99"/>
  <c r="P168" i="99"/>
  <c r="P167" i="99"/>
  <c r="P166" i="99"/>
  <c r="P165" i="99"/>
  <c r="P164" i="99"/>
  <c r="P163" i="99"/>
  <c r="P162" i="99"/>
  <c r="P161" i="99"/>
  <c r="P160" i="99"/>
  <c r="P159" i="99"/>
  <c r="P158" i="99"/>
  <c r="P157" i="99"/>
  <c r="P156" i="99"/>
  <c r="P155" i="99"/>
  <c r="P154" i="99"/>
  <c r="P153" i="99"/>
  <c r="P152" i="99"/>
  <c r="P151" i="99"/>
  <c r="P150" i="99"/>
  <c r="P149" i="99"/>
  <c r="P148" i="99"/>
  <c r="P147" i="99"/>
  <c r="P146" i="99"/>
  <c r="P145" i="99"/>
  <c r="P144" i="99"/>
  <c r="P143" i="99"/>
  <c r="P142" i="99"/>
  <c r="P141" i="99"/>
  <c r="P140" i="99"/>
  <c r="P139" i="99"/>
  <c r="P138" i="99"/>
  <c r="P137" i="99"/>
  <c r="P136" i="99"/>
  <c r="P135" i="99"/>
  <c r="P134" i="99"/>
  <c r="P133" i="99"/>
  <c r="P132" i="99"/>
  <c r="P131" i="99"/>
  <c r="P130" i="99"/>
  <c r="P129" i="99"/>
  <c r="P128" i="99"/>
  <c r="P127" i="99"/>
  <c r="P126" i="99"/>
  <c r="P125" i="99"/>
  <c r="P124" i="99"/>
  <c r="P123" i="99"/>
  <c r="P122" i="99"/>
  <c r="P121" i="99"/>
  <c r="P120" i="99"/>
  <c r="P119" i="99"/>
  <c r="P118" i="99"/>
  <c r="P117" i="99"/>
  <c r="P116" i="99"/>
  <c r="P115" i="99"/>
  <c r="P114" i="99"/>
  <c r="P113" i="99"/>
  <c r="P112" i="99"/>
  <c r="P111" i="99"/>
  <c r="P110" i="99"/>
  <c r="P109" i="99"/>
  <c r="P108" i="99"/>
  <c r="P107" i="99"/>
  <c r="P106" i="99"/>
  <c r="P105" i="99"/>
  <c r="P104" i="99"/>
  <c r="P103" i="99"/>
  <c r="P102" i="99"/>
  <c r="P101" i="99"/>
  <c r="P100" i="99"/>
  <c r="P99" i="99"/>
  <c r="P98" i="99"/>
  <c r="P97" i="99"/>
  <c r="P96" i="99"/>
  <c r="P95" i="99"/>
  <c r="P94" i="99"/>
  <c r="P93" i="99"/>
  <c r="P92" i="99"/>
  <c r="P91" i="99"/>
  <c r="P90" i="99"/>
  <c r="P89" i="99"/>
  <c r="P88" i="99"/>
  <c r="P87" i="99"/>
  <c r="P86" i="99"/>
  <c r="P85" i="99"/>
  <c r="P84" i="99"/>
  <c r="P83" i="99"/>
  <c r="P82" i="99"/>
  <c r="P81" i="99"/>
  <c r="P80" i="99"/>
  <c r="P79" i="99"/>
  <c r="P78" i="99"/>
  <c r="P77" i="99"/>
  <c r="P76" i="99"/>
  <c r="P75" i="99"/>
  <c r="P74" i="99"/>
  <c r="P73" i="99"/>
  <c r="P72" i="99"/>
  <c r="P71" i="99"/>
  <c r="P70" i="99"/>
  <c r="P69" i="99"/>
  <c r="P68" i="99"/>
  <c r="P67" i="99"/>
  <c r="P66" i="99"/>
  <c r="P65" i="99"/>
  <c r="P64" i="99"/>
  <c r="P63" i="99"/>
  <c r="P62" i="99"/>
  <c r="P61" i="99"/>
  <c r="P60" i="99"/>
  <c r="P59" i="99"/>
  <c r="P58" i="99"/>
  <c r="P57" i="99"/>
  <c r="P56" i="99"/>
  <c r="P55" i="99"/>
  <c r="P54" i="99"/>
  <c r="P53" i="99"/>
  <c r="P52" i="99"/>
  <c r="P51" i="99"/>
  <c r="P50" i="99"/>
  <c r="P49" i="99"/>
  <c r="P48" i="99"/>
  <c r="P47" i="99"/>
  <c r="P46" i="99"/>
  <c r="P45" i="99"/>
  <c r="P44" i="99"/>
  <c r="P43" i="99"/>
  <c r="P42" i="99"/>
  <c r="P41" i="99"/>
  <c r="P40" i="99"/>
  <c r="P39" i="99"/>
  <c r="P38" i="99"/>
  <c r="P37" i="99"/>
  <c r="P36" i="99"/>
  <c r="P35" i="99"/>
  <c r="P34" i="99"/>
  <c r="P33" i="99"/>
  <c r="P32" i="99"/>
  <c r="P31" i="99"/>
  <c r="P30" i="99"/>
  <c r="P29" i="99"/>
  <c r="P28" i="99"/>
  <c r="P27" i="99"/>
  <c r="P26" i="99"/>
  <c r="P25" i="99"/>
  <c r="P24" i="99"/>
  <c r="P23" i="99"/>
  <c r="P22" i="99"/>
  <c r="P21" i="99"/>
  <c r="P20" i="99"/>
  <c r="P19" i="99"/>
  <c r="P18" i="99"/>
  <c r="P17" i="99"/>
  <c r="P16" i="99"/>
  <c r="P15" i="99"/>
  <c r="P14" i="99"/>
  <c r="P13" i="99"/>
  <c r="P12" i="99"/>
  <c r="P11" i="99"/>
  <c r="P10" i="99"/>
  <c r="P9" i="99"/>
  <c r="P8" i="99"/>
  <c r="P7" i="99"/>
  <c r="P6" i="99"/>
  <c r="P5" i="99"/>
  <c r="P4" i="99"/>
  <c r="P3" i="99"/>
  <c r="N53" i="98"/>
  <c r="M53" i="98"/>
  <c r="P52" i="98"/>
  <c r="P51" i="98"/>
  <c r="P50" i="98"/>
  <c r="P49" i="98"/>
  <c r="P48" i="98"/>
  <c r="P47" i="98"/>
  <c r="P46" i="98"/>
  <c r="P45" i="98"/>
  <c r="P44" i="98"/>
  <c r="P43" i="98"/>
  <c r="P42" i="98"/>
  <c r="P41" i="98"/>
  <c r="P40" i="98"/>
  <c r="P39" i="98"/>
  <c r="P38" i="98"/>
  <c r="P37" i="98"/>
  <c r="P36" i="98"/>
  <c r="P35" i="98"/>
  <c r="P34" i="98"/>
  <c r="P33" i="98"/>
  <c r="P32" i="98"/>
  <c r="P31" i="98"/>
  <c r="P30" i="98"/>
  <c r="P29" i="98"/>
  <c r="P28" i="98"/>
  <c r="P27" i="98"/>
  <c r="P26" i="98"/>
  <c r="P25" i="98"/>
  <c r="P24" i="98"/>
  <c r="P23" i="98"/>
  <c r="P22" i="98"/>
  <c r="P21" i="98"/>
  <c r="P20" i="98"/>
  <c r="P19" i="98"/>
  <c r="P18" i="98"/>
  <c r="P17" i="98"/>
  <c r="P16" i="98"/>
  <c r="P15" i="98"/>
  <c r="P14" i="98"/>
  <c r="P13" i="98"/>
  <c r="P12" i="98"/>
  <c r="P11" i="98"/>
  <c r="P10" i="98"/>
  <c r="P9" i="98"/>
  <c r="P8" i="98"/>
  <c r="P7" i="98"/>
  <c r="P6" i="98"/>
  <c r="P5" i="98"/>
  <c r="P4" i="98"/>
  <c r="P3" i="98"/>
  <c r="N160" i="97"/>
  <c r="M160" i="97"/>
  <c r="P159" i="97"/>
  <c r="P158" i="97"/>
  <c r="P157" i="97"/>
  <c r="P156" i="97"/>
  <c r="P155" i="97"/>
  <c r="P154" i="97"/>
  <c r="P153" i="97"/>
  <c r="P152" i="97"/>
  <c r="P151" i="97"/>
  <c r="P150" i="97"/>
  <c r="P149" i="97"/>
  <c r="P148" i="97"/>
  <c r="P147" i="97"/>
  <c r="P146" i="97"/>
  <c r="P145" i="97"/>
  <c r="P144" i="97"/>
  <c r="P143" i="97"/>
  <c r="P142" i="97"/>
  <c r="P141" i="97"/>
  <c r="P140" i="97"/>
  <c r="P139" i="97"/>
  <c r="P138" i="97"/>
  <c r="P137" i="97"/>
  <c r="P136" i="97"/>
  <c r="P135" i="97"/>
  <c r="P134" i="97"/>
  <c r="P133" i="97"/>
  <c r="P132" i="97"/>
  <c r="P131" i="97"/>
  <c r="P130" i="97"/>
  <c r="P129" i="97"/>
  <c r="P128" i="97"/>
  <c r="P127" i="97"/>
  <c r="P126" i="97"/>
  <c r="P125" i="97"/>
  <c r="P124" i="97"/>
  <c r="P123" i="97"/>
  <c r="P122" i="97"/>
  <c r="P121" i="97"/>
  <c r="P120" i="97"/>
  <c r="P119" i="97"/>
  <c r="P118" i="97"/>
  <c r="P117" i="97"/>
  <c r="P116" i="97"/>
  <c r="P115" i="97"/>
  <c r="P114" i="97"/>
  <c r="P113" i="97"/>
  <c r="P112" i="97"/>
  <c r="P111" i="97"/>
  <c r="P110" i="97"/>
  <c r="P109" i="97"/>
  <c r="P108" i="97"/>
  <c r="P107" i="97"/>
  <c r="P106" i="97"/>
  <c r="P105" i="97"/>
  <c r="P104" i="97"/>
  <c r="P103" i="97"/>
  <c r="P102" i="97"/>
  <c r="P101" i="97"/>
  <c r="P100" i="97"/>
  <c r="P99" i="97"/>
  <c r="P98" i="97"/>
  <c r="P97" i="97"/>
  <c r="P96" i="97"/>
  <c r="P95" i="97"/>
  <c r="P94" i="97"/>
  <c r="P93" i="97"/>
  <c r="P92" i="97"/>
  <c r="P91" i="97"/>
  <c r="P90" i="97"/>
  <c r="P89" i="97"/>
  <c r="P88" i="97"/>
  <c r="P87" i="97"/>
  <c r="P86" i="97"/>
  <c r="P85" i="97"/>
  <c r="P84" i="97"/>
  <c r="P83" i="97"/>
  <c r="P82" i="97"/>
  <c r="P81" i="97"/>
  <c r="P80" i="97"/>
  <c r="P79" i="97"/>
  <c r="P78" i="97"/>
  <c r="P77" i="97"/>
  <c r="P76" i="97"/>
  <c r="P75" i="97"/>
  <c r="P74" i="97"/>
  <c r="P73" i="97"/>
  <c r="P72" i="97"/>
  <c r="P71" i="97"/>
  <c r="P70" i="97"/>
  <c r="P69" i="97"/>
  <c r="P68" i="97"/>
  <c r="P67" i="97"/>
  <c r="P66" i="97"/>
  <c r="P65" i="97"/>
  <c r="P64" i="97"/>
  <c r="P63" i="97"/>
  <c r="P62" i="97"/>
  <c r="P61" i="97"/>
  <c r="P60" i="97"/>
  <c r="P59" i="97"/>
  <c r="P58" i="97"/>
  <c r="P57" i="97"/>
  <c r="P56" i="97"/>
  <c r="P55" i="97"/>
  <c r="P54" i="97"/>
  <c r="P53" i="97"/>
  <c r="P52" i="97"/>
  <c r="P51" i="97"/>
  <c r="P50" i="97"/>
  <c r="P49" i="97"/>
  <c r="P48" i="97"/>
  <c r="P47" i="97"/>
  <c r="P46" i="97"/>
  <c r="P45" i="97"/>
  <c r="P44" i="97"/>
  <c r="P43" i="97"/>
  <c r="P42" i="97"/>
  <c r="P41" i="97"/>
  <c r="P40" i="97"/>
  <c r="P39" i="97"/>
  <c r="P38" i="97"/>
  <c r="P37" i="97"/>
  <c r="P36" i="97"/>
  <c r="P35" i="97"/>
  <c r="P34" i="97"/>
  <c r="P33" i="97"/>
  <c r="P32" i="97"/>
  <c r="P31" i="97"/>
  <c r="P30" i="97"/>
  <c r="P29" i="97"/>
  <c r="P28" i="97"/>
  <c r="P27" i="97"/>
  <c r="P26" i="97"/>
  <c r="P25" i="97"/>
  <c r="P24" i="97"/>
  <c r="P23" i="97"/>
  <c r="P22" i="97"/>
  <c r="P21" i="97"/>
  <c r="P20" i="97"/>
  <c r="P19" i="97"/>
  <c r="P18" i="97"/>
  <c r="P17" i="97"/>
  <c r="P16" i="97"/>
  <c r="P15" i="97"/>
  <c r="P14" i="97"/>
  <c r="P13" i="97"/>
  <c r="P12" i="97"/>
  <c r="P11" i="97"/>
  <c r="P10" i="97"/>
  <c r="P9" i="97"/>
  <c r="P8" i="97"/>
  <c r="P7" i="97"/>
  <c r="P6" i="97"/>
  <c r="P5" i="97"/>
  <c r="P4" i="97"/>
  <c r="P3" i="97"/>
  <c r="N4" i="96"/>
  <c r="M4" i="96"/>
  <c r="P3" i="96"/>
  <c r="O4" i="96" s="1"/>
  <c r="G39" i="2"/>
  <c r="G38" i="2"/>
  <c r="N227" i="92"/>
  <c r="G37" i="2" s="1"/>
  <c r="G36" i="2"/>
  <c r="N28" i="89"/>
  <c r="N64" i="95"/>
  <c r="M64" i="95"/>
  <c r="P63" i="95"/>
  <c r="P62" i="95"/>
  <c r="P61" i="95"/>
  <c r="P60" i="95"/>
  <c r="P59" i="95"/>
  <c r="P58" i="95"/>
  <c r="P57" i="95"/>
  <c r="P56" i="95"/>
  <c r="P55" i="95"/>
  <c r="P54" i="95"/>
  <c r="P53" i="95"/>
  <c r="P52" i="95"/>
  <c r="P51" i="95"/>
  <c r="P50" i="95"/>
  <c r="P49" i="95"/>
  <c r="P48" i="95"/>
  <c r="P47" i="95"/>
  <c r="P46" i="95"/>
  <c r="P45" i="95"/>
  <c r="P44" i="95"/>
  <c r="P43" i="95"/>
  <c r="P42" i="95"/>
  <c r="P41" i="95"/>
  <c r="P40" i="95"/>
  <c r="P39" i="95"/>
  <c r="P38" i="95"/>
  <c r="P37" i="95"/>
  <c r="P36" i="95"/>
  <c r="P35" i="95"/>
  <c r="P34" i="95"/>
  <c r="P33" i="95"/>
  <c r="P32" i="95"/>
  <c r="P31" i="95"/>
  <c r="P30" i="95"/>
  <c r="P29" i="95"/>
  <c r="P28" i="95"/>
  <c r="P27" i="95"/>
  <c r="P26" i="95"/>
  <c r="P25" i="95"/>
  <c r="P24" i="95"/>
  <c r="P23" i="95"/>
  <c r="P22" i="95"/>
  <c r="P21" i="95"/>
  <c r="P20" i="95"/>
  <c r="P19" i="95"/>
  <c r="P18" i="95"/>
  <c r="P17" i="95"/>
  <c r="P16" i="95"/>
  <c r="P15" i="95"/>
  <c r="P14" i="95"/>
  <c r="P13" i="95"/>
  <c r="P12" i="95"/>
  <c r="P11" i="95"/>
  <c r="P10" i="95"/>
  <c r="P9" i="95"/>
  <c r="P8" i="95"/>
  <c r="P7" i="95"/>
  <c r="P6" i="95"/>
  <c r="P5" i="95"/>
  <c r="P4" i="95"/>
  <c r="P3" i="95"/>
  <c r="N180" i="94"/>
  <c r="M180" i="94"/>
  <c r="P179" i="94"/>
  <c r="P178" i="94"/>
  <c r="P177" i="94"/>
  <c r="P176" i="94"/>
  <c r="P175" i="94"/>
  <c r="P174" i="94"/>
  <c r="P173" i="94"/>
  <c r="P172" i="94"/>
  <c r="P171" i="94"/>
  <c r="P170" i="94"/>
  <c r="P169" i="94"/>
  <c r="P168" i="94"/>
  <c r="P167" i="94"/>
  <c r="P166" i="94"/>
  <c r="P165" i="94"/>
  <c r="P164" i="94"/>
  <c r="P163" i="94"/>
  <c r="P162" i="94"/>
  <c r="P161" i="94"/>
  <c r="P160" i="94"/>
  <c r="P159" i="94"/>
  <c r="P158" i="94"/>
  <c r="P157" i="94"/>
  <c r="P156" i="94"/>
  <c r="P155" i="94"/>
  <c r="P154" i="94"/>
  <c r="P153" i="94"/>
  <c r="P152" i="94"/>
  <c r="P151" i="94"/>
  <c r="P150" i="94"/>
  <c r="P149" i="94"/>
  <c r="P148" i="94"/>
  <c r="P147" i="94"/>
  <c r="P146" i="94"/>
  <c r="P145" i="94"/>
  <c r="P144" i="94"/>
  <c r="P143" i="94"/>
  <c r="P142" i="94"/>
  <c r="P141" i="94"/>
  <c r="P140" i="94"/>
  <c r="P139" i="94"/>
  <c r="P138" i="94"/>
  <c r="P137" i="94"/>
  <c r="P136" i="94"/>
  <c r="P135" i="94"/>
  <c r="P134" i="94"/>
  <c r="P133" i="94"/>
  <c r="P132" i="94"/>
  <c r="P131" i="94"/>
  <c r="P130" i="94"/>
  <c r="P129" i="94"/>
  <c r="P128" i="94"/>
  <c r="P127" i="94"/>
  <c r="P126" i="94"/>
  <c r="P125" i="94"/>
  <c r="P124" i="94"/>
  <c r="P123" i="94"/>
  <c r="P122" i="94"/>
  <c r="P121" i="94"/>
  <c r="P120" i="94"/>
  <c r="P119" i="94"/>
  <c r="P118" i="94"/>
  <c r="P117" i="94"/>
  <c r="P116" i="94"/>
  <c r="P115" i="94"/>
  <c r="P114" i="94"/>
  <c r="P113" i="94"/>
  <c r="P112" i="94"/>
  <c r="P111" i="94"/>
  <c r="P110" i="94"/>
  <c r="P109" i="94"/>
  <c r="P108" i="94"/>
  <c r="P107" i="94"/>
  <c r="P106" i="94"/>
  <c r="P105" i="94"/>
  <c r="P104" i="94"/>
  <c r="P103" i="94"/>
  <c r="P102" i="94"/>
  <c r="P101" i="94"/>
  <c r="P100" i="94"/>
  <c r="P99" i="94"/>
  <c r="P98" i="94"/>
  <c r="P97" i="94"/>
  <c r="P96" i="94"/>
  <c r="P95" i="94"/>
  <c r="P94" i="94"/>
  <c r="P93" i="94"/>
  <c r="P92" i="94"/>
  <c r="P91" i="94"/>
  <c r="P90" i="94"/>
  <c r="P89" i="94"/>
  <c r="P88" i="94"/>
  <c r="P87" i="94"/>
  <c r="P86" i="94"/>
  <c r="P85" i="94"/>
  <c r="P84" i="94"/>
  <c r="P83" i="94"/>
  <c r="P82" i="94"/>
  <c r="P81" i="94"/>
  <c r="P80" i="94"/>
  <c r="P79" i="94"/>
  <c r="P78" i="94"/>
  <c r="P77" i="94"/>
  <c r="P76" i="94"/>
  <c r="P75" i="94"/>
  <c r="P74" i="94"/>
  <c r="P73" i="94"/>
  <c r="P72" i="94"/>
  <c r="P71" i="94"/>
  <c r="P70" i="94"/>
  <c r="P69" i="94"/>
  <c r="P68" i="94"/>
  <c r="P67" i="94"/>
  <c r="P66" i="94"/>
  <c r="P65" i="94"/>
  <c r="P64" i="94"/>
  <c r="P63" i="94"/>
  <c r="P62" i="94"/>
  <c r="P61" i="94"/>
  <c r="P60" i="94"/>
  <c r="P59" i="94"/>
  <c r="P58" i="94"/>
  <c r="P57" i="94"/>
  <c r="P56" i="94"/>
  <c r="P55" i="94"/>
  <c r="P54" i="94"/>
  <c r="P53" i="94"/>
  <c r="P52" i="94"/>
  <c r="P51" i="94"/>
  <c r="P50" i="94"/>
  <c r="P49" i="94"/>
  <c r="P48" i="94"/>
  <c r="P47" i="94"/>
  <c r="P46" i="94"/>
  <c r="P45" i="94"/>
  <c r="P44" i="94"/>
  <c r="P43" i="94"/>
  <c r="P42" i="94"/>
  <c r="P41" i="94"/>
  <c r="P40" i="94"/>
  <c r="P39" i="94"/>
  <c r="P38" i="94"/>
  <c r="P37" i="94"/>
  <c r="P36" i="94"/>
  <c r="P35" i="94"/>
  <c r="P34" i="94"/>
  <c r="P33" i="94"/>
  <c r="P32" i="94"/>
  <c r="P31" i="94"/>
  <c r="P30" i="94"/>
  <c r="P29" i="94"/>
  <c r="P28" i="94"/>
  <c r="P27" i="94"/>
  <c r="P26" i="94"/>
  <c r="P25" i="94"/>
  <c r="P24" i="94"/>
  <c r="P23" i="94"/>
  <c r="P22" i="94"/>
  <c r="P21" i="94"/>
  <c r="P20" i="94"/>
  <c r="P19" i="94"/>
  <c r="P18" i="94"/>
  <c r="P17" i="94"/>
  <c r="P16" i="94"/>
  <c r="P15" i="94"/>
  <c r="P14" i="94"/>
  <c r="P13" i="94"/>
  <c r="P12" i="94"/>
  <c r="P11" i="94"/>
  <c r="P10" i="94"/>
  <c r="P9" i="94"/>
  <c r="P8" i="94"/>
  <c r="P7" i="94"/>
  <c r="P6" i="94"/>
  <c r="P5" i="94"/>
  <c r="P4" i="94"/>
  <c r="P3" i="94"/>
  <c r="N4" i="93"/>
  <c r="M4" i="93"/>
  <c r="P3" i="93"/>
  <c r="M227" i="92"/>
  <c r="P226" i="92"/>
  <c r="P225" i="92"/>
  <c r="P224" i="92"/>
  <c r="P223" i="92"/>
  <c r="P222" i="92"/>
  <c r="P221" i="92"/>
  <c r="P220" i="92"/>
  <c r="P219" i="92"/>
  <c r="P218" i="92"/>
  <c r="P217" i="92"/>
  <c r="P216" i="92"/>
  <c r="P215" i="92"/>
  <c r="P214" i="92"/>
  <c r="P213" i="92"/>
  <c r="P212" i="92"/>
  <c r="P211" i="92"/>
  <c r="P210" i="92"/>
  <c r="P209" i="92"/>
  <c r="P208" i="92"/>
  <c r="P207" i="92"/>
  <c r="P206" i="92"/>
  <c r="P205" i="92"/>
  <c r="P204" i="92"/>
  <c r="P203" i="92"/>
  <c r="P202" i="92"/>
  <c r="P201" i="92"/>
  <c r="P200" i="92"/>
  <c r="P199" i="92"/>
  <c r="P198" i="92"/>
  <c r="P197" i="92"/>
  <c r="P196" i="92"/>
  <c r="P195" i="92"/>
  <c r="P194" i="92"/>
  <c r="P193" i="92"/>
  <c r="P192" i="92"/>
  <c r="P191" i="92"/>
  <c r="P190" i="92"/>
  <c r="P189" i="92"/>
  <c r="P188" i="92"/>
  <c r="P187" i="92"/>
  <c r="P186" i="92"/>
  <c r="P185" i="92"/>
  <c r="P184" i="92"/>
  <c r="P183" i="92"/>
  <c r="P182" i="92"/>
  <c r="P181" i="92"/>
  <c r="P180" i="92"/>
  <c r="P179" i="92"/>
  <c r="P178" i="92"/>
  <c r="P177" i="92"/>
  <c r="P176" i="92"/>
  <c r="P175" i="92"/>
  <c r="P174" i="92"/>
  <c r="P173" i="92"/>
  <c r="P172" i="92"/>
  <c r="P171" i="92"/>
  <c r="P170" i="92"/>
  <c r="P169" i="92"/>
  <c r="P168" i="92"/>
  <c r="P167" i="92"/>
  <c r="P166" i="92"/>
  <c r="P165" i="92"/>
  <c r="P164" i="92"/>
  <c r="P163" i="92"/>
  <c r="P162" i="92"/>
  <c r="P161" i="92"/>
  <c r="P160" i="92"/>
  <c r="P159" i="92"/>
  <c r="P158" i="92"/>
  <c r="P157" i="92"/>
  <c r="P156" i="92"/>
  <c r="P155" i="92"/>
  <c r="P154" i="92"/>
  <c r="P153" i="92"/>
  <c r="P152" i="92"/>
  <c r="P151" i="92"/>
  <c r="P150" i="92"/>
  <c r="P149" i="92"/>
  <c r="P148" i="92"/>
  <c r="P147" i="92"/>
  <c r="P146" i="92"/>
  <c r="P145" i="92"/>
  <c r="P144" i="92"/>
  <c r="P143" i="92"/>
  <c r="P142" i="92"/>
  <c r="P141" i="92"/>
  <c r="P140" i="92"/>
  <c r="P139" i="92"/>
  <c r="P138" i="92"/>
  <c r="P137" i="92"/>
  <c r="P136" i="92"/>
  <c r="P135" i="92"/>
  <c r="P134" i="92"/>
  <c r="P133" i="92"/>
  <c r="P132" i="92"/>
  <c r="P131" i="92"/>
  <c r="P130" i="92"/>
  <c r="P129" i="92"/>
  <c r="P128" i="92"/>
  <c r="P127" i="92"/>
  <c r="P126" i="92"/>
  <c r="P125" i="92"/>
  <c r="P124" i="92"/>
  <c r="P123" i="92"/>
  <c r="P122" i="92"/>
  <c r="P121" i="92"/>
  <c r="P120" i="92"/>
  <c r="P119" i="92"/>
  <c r="P118" i="92"/>
  <c r="P117" i="92"/>
  <c r="P116" i="92"/>
  <c r="P115" i="92"/>
  <c r="P114" i="92"/>
  <c r="P113" i="92"/>
  <c r="P112" i="92"/>
  <c r="P111" i="92"/>
  <c r="P110" i="92"/>
  <c r="P109" i="92"/>
  <c r="P108" i="92"/>
  <c r="P107" i="92"/>
  <c r="P106" i="92"/>
  <c r="P105" i="92"/>
  <c r="P104" i="92"/>
  <c r="P103" i="92"/>
  <c r="P102" i="92"/>
  <c r="P101" i="92"/>
  <c r="P100" i="92"/>
  <c r="P99" i="92"/>
  <c r="P98" i="92"/>
  <c r="P97" i="92"/>
  <c r="P96" i="92"/>
  <c r="P95" i="92"/>
  <c r="P94" i="92"/>
  <c r="P93" i="92"/>
  <c r="P92" i="92"/>
  <c r="P91" i="92"/>
  <c r="P90" i="92"/>
  <c r="P89" i="92"/>
  <c r="P88" i="92"/>
  <c r="P87" i="92"/>
  <c r="P86" i="92"/>
  <c r="P85" i="92"/>
  <c r="P84" i="92"/>
  <c r="P83" i="92"/>
  <c r="P82" i="92"/>
  <c r="P81" i="92"/>
  <c r="P80" i="92"/>
  <c r="P79" i="92"/>
  <c r="P78" i="92"/>
  <c r="P77" i="92"/>
  <c r="P76" i="92"/>
  <c r="P75" i="92"/>
  <c r="P74" i="92"/>
  <c r="P73" i="92"/>
  <c r="P72" i="92"/>
  <c r="P71" i="92"/>
  <c r="P70" i="92"/>
  <c r="P69" i="92"/>
  <c r="P68" i="92"/>
  <c r="P67" i="92"/>
  <c r="P66" i="92"/>
  <c r="P65" i="92"/>
  <c r="P64" i="92"/>
  <c r="P63" i="92"/>
  <c r="P62" i="92"/>
  <c r="P61" i="92"/>
  <c r="P60" i="92"/>
  <c r="P59" i="92"/>
  <c r="P58" i="92"/>
  <c r="P57" i="92"/>
  <c r="P56" i="92"/>
  <c r="P55" i="92"/>
  <c r="P54" i="92"/>
  <c r="P53" i="92"/>
  <c r="P52" i="92"/>
  <c r="P51" i="92"/>
  <c r="P50" i="92"/>
  <c r="P49" i="92"/>
  <c r="P48" i="92"/>
  <c r="P47" i="92"/>
  <c r="P46" i="92"/>
  <c r="P45" i="92"/>
  <c r="P44" i="92"/>
  <c r="P43" i="92"/>
  <c r="P42" i="92"/>
  <c r="P41" i="92"/>
  <c r="P40" i="92"/>
  <c r="P39" i="92"/>
  <c r="P38" i="92"/>
  <c r="P37" i="92"/>
  <c r="P36" i="92"/>
  <c r="P35" i="92"/>
  <c r="P34" i="92"/>
  <c r="P33" i="92"/>
  <c r="P32" i="92"/>
  <c r="P31" i="92"/>
  <c r="P30" i="92"/>
  <c r="P29" i="92"/>
  <c r="P28" i="92"/>
  <c r="P27" i="92"/>
  <c r="P26" i="92"/>
  <c r="P25" i="92"/>
  <c r="P24" i="92"/>
  <c r="P23" i="92"/>
  <c r="P22" i="92"/>
  <c r="P21" i="92"/>
  <c r="P20" i="92"/>
  <c r="P19" i="92"/>
  <c r="P18" i="92"/>
  <c r="P17" i="92"/>
  <c r="P16" i="92"/>
  <c r="P15" i="92"/>
  <c r="P14" i="92"/>
  <c r="P13" i="92"/>
  <c r="P12" i="92"/>
  <c r="P11" i="92"/>
  <c r="P10" i="92"/>
  <c r="P9" i="92"/>
  <c r="P8" i="92"/>
  <c r="P7" i="92"/>
  <c r="P6" i="92"/>
  <c r="P5" i="92"/>
  <c r="P4" i="92"/>
  <c r="P3" i="92"/>
  <c r="G35" i="2"/>
  <c r="N9" i="88"/>
  <c r="G34" i="2"/>
  <c r="G33" i="2"/>
  <c r="G31" i="2"/>
  <c r="N200" i="84"/>
  <c r="G30" i="2"/>
  <c r="J30" i="2" s="1"/>
  <c r="G29" i="2"/>
  <c r="N17" i="80"/>
  <c r="N158" i="79"/>
  <c r="P137" i="105" l="1"/>
  <c r="P10" i="104"/>
  <c r="P77" i="106"/>
  <c r="P76" i="106"/>
  <c r="P80" i="106" s="1"/>
  <c r="P138" i="105"/>
  <c r="P7" i="102"/>
  <c r="P193" i="101"/>
  <c r="P214" i="99"/>
  <c r="P6" i="103"/>
  <c r="P5" i="103"/>
  <c r="P8" i="102"/>
  <c r="P7" i="100"/>
  <c r="P6" i="100"/>
  <c r="P55" i="98"/>
  <c r="P161" i="97"/>
  <c r="O64" i="95"/>
  <c r="P65" i="95" s="1"/>
  <c r="P6" i="96"/>
  <c r="P5" i="96"/>
  <c r="P181" i="94"/>
  <c r="O4" i="93"/>
  <c r="P6" i="93" s="1"/>
  <c r="O227" i="92"/>
  <c r="P229" i="92" s="1"/>
  <c r="P66" i="95"/>
  <c r="P5" i="93"/>
  <c r="P10" i="100" l="1"/>
  <c r="P228" i="92"/>
  <c r="P232" i="92" s="1"/>
  <c r="P141" i="105"/>
  <c r="P9" i="104"/>
  <c r="P13" i="104" s="1"/>
  <c r="P9" i="103"/>
  <c r="P11" i="102"/>
  <c r="P192" i="101"/>
  <c r="P196" i="101" s="1"/>
  <c r="P213" i="99"/>
  <c r="P217" i="99"/>
  <c r="P54" i="98"/>
  <c r="P58" i="98" s="1"/>
  <c r="P162" i="97"/>
  <c r="P165" i="97" s="1"/>
  <c r="P9" i="96"/>
  <c r="P69" i="95"/>
  <c r="P182" i="94"/>
  <c r="P185" i="94"/>
  <c r="P9" i="93"/>
  <c r="G28" i="2" l="1"/>
  <c r="M14" i="78"/>
  <c r="M13" i="78"/>
  <c r="M12" i="78"/>
  <c r="M11" i="78"/>
  <c r="M10" i="78"/>
  <c r="M9" i="78"/>
  <c r="M8" i="78"/>
  <c r="M7" i="78"/>
  <c r="M6" i="78"/>
  <c r="M5" i="78"/>
  <c r="M4" i="78"/>
  <c r="M3" i="78"/>
  <c r="G27" i="2"/>
  <c r="P133" i="77"/>
  <c r="P132" i="77"/>
  <c r="P131" i="77"/>
  <c r="P130" i="77"/>
  <c r="P129" i="77"/>
  <c r="P128" i="77"/>
  <c r="P127" i="77"/>
  <c r="P126" i="77"/>
  <c r="P125" i="77"/>
  <c r="P124" i="77"/>
  <c r="P123" i="77"/>
  <c r="P122" i="77"/>
  <c r="P121" i="77"/>
  <c r="P120" i="77"/>
  <c r="P119" i="77"/>
  <c r="P118" i="77"/>
  <c r="P117" i="77"/>
  <c r="P116" i="77"/>
  <c r="P115" i="77"/>
  <c r="P114" i="77"/>
  <c r="P113" i="77"/>
  <c r="P112" i="77"/>
  <c r="P111" i="77"/>
  <c r="P110" i="77"/>
  <c r="P109" i="77"/>
  <c r="P108" i="77"/>
  <c r="P107" i="77"/>
  <c r="P106" i="77"/>
  <c r="P105" i="77"/>
  <c r="P104" i="77"/>
  <c r="P103" i="77"/>
  <c r="P102" i="77"/>
  <c r="P101" i="77"/>
  <c r="P100" i="77"/>
  <c r="P99" i="77"/>
  <c r="P98" i="77"/>
  <c r="P97" i="77"/>
  <c r="P96" i="77"/>
  <c r="P95" i="77"/>
  <c r="P94" i="77"/>
  <c r="P93" i="77"/>
  <c r="P92" i="77"/>
  <c r="P91" i="77"/>
  <c r="P90" i="77"/>
  <c r="P89" i="77"/>
  <c r="P88" i="77"/>
  <c r="P87" i="77"/>
  <c r="P86" i="77"/>
  <c r="P85" i="77"/>
  <c r="P84" i="77"/>
  <c r="P83" i="77"/>
  <c r="P82" i="77"/>
  <c r="P81" i="77"/>
  <c r="P80" i="77"/>
  <c r="P79" i="77"/>
  <c r="P78" i="77"/>
  <c r="P77" i="77"/>
  <c r="P76" i="77"/>
  <c r="P75" i="77"/>
  <c r="P74" i="77"/>
  <c r="P73" i="77"/>
  <c r="P72" i="77"/>
  <c r="P71" i="77"/>
  <c r="P70" i="77"/>
  <c r="P69" i="77"/>
  <c r="P68" i="77"/>
  <c r="P67" i="77"/>
  <c r="P66" i="77"/>
  <c r="P65" i="77"/>
  <c r="P64" i="77"/>
  <c r="M3" i="77"/>
  <c r="M4" i="77"/>
  <c r="M5" i="77"/>
  <c r="M6" i="77"/>
  <c r="M7" i="77"/>
  <c r="M8" i="77"/>
  <c r="M9" i="77"/>
  <c r="M10" i="77"/>
  <c r="M11" i="77"/>
  <c r="M12" i="77"/>
  <c r="M13" i="77"/>
  <c r="M14" i="77"/>
  <c r="M15" i="77"/>
  <c r="M16" i="77"/>
  <c r="M17" i="77"/>
  <c r="M18" i="77"/>
  <c r="M19" i="77"/>
  <c r="M20" i="77"/>
  <c r="M21" i="77"/>
  <c r="M22" i="77"/>
  <c r="M23" i="77"/>
  <c r="M24" i="77"/>
  <c r="M25" i="77"/>
  <c r="M26" i="77"/>
  <c r="M27" i="77"/>
  <c r="M28" i="77"/>
  <c r="M29" i="77"/>
  <c r="M30" i="77"/>
  <c r="M31" i="77"/>
  <c r="M32" i="77"/>
  <c r="M33" i="77"/>
  <c r="M34" i="77"/>
  <c r="M35" i="77"/>
  <c r="M36" i="77"/>
  <c r="M37" i="77"/>
  <c r="M38" i="77"/>
  <c r="M39" i="77"/>
  <c r="M40" i="77"/>
  <c r="M41" i="77"/>
  <c r="M42" i="77"/>
  <c r="M43" i="77"/>
  <c r="M44" i="77"/>
  <c r="M45" i="77"/>
  <c r="M46" i="77"/>
  <c r="M47" i="77"/>
  <c r="M48" i="77"/>
  <c r="M49" i="77"/>
  <c r="M50" i="77"/>
  <c r="M51" i="77"/>
  <c r="M52" i="77"/>
  <c r="M53" i="77"/>
  <c r="M54" i="77"/>
  <c r="M55" i="77"/>
  <c r="M56" i="77"/>
  <c r="M57" i="77"/>
  <c r="M58" i="77"/>
  <c r="M59" i="77"/>
  <c r="M60" i="77"/>
  <c r="M61" i="77"/>
  <c r="M62" i="77"/>
  <c r="M63" i="77"/>
  <c r="M64" i="77"/>
  <c r="M65" i="77"/>
  <c r="M66" i="77"/>
  <c r="M67" i="77"/>
  <c r="M68" i="77"/>
  <c r="M69" i="77"/>
  <c r="M70" i="77"/>
  <c r="M71" i="77"/>
  <c r="M72" i="77"/>
  <c r="M73" i="77"/>
  <c r="M74" i="77"/>
  <c r="M75" i="77"/>
  <c r="M76" i="77"/>
  <c r="M77" i="77"/>
  <c r="M78" i="77"/>
  <c r="M79" i="77"/>
  <c r="M80" i="77"/>
  <c r="M81" i="77"/>
  <c r="M82" i="77"/>
  <c r="M83" i="77"/>
  <c r="M84" i="77"/>
  <c r="M85" i="77"/>
  <c r="M86" i="77"/>
  <c r="M87" i="77"/>
  <c r="M88" i="77"/>
  <c r="M89" i="77"/>
  <c r="M90" i="77"/>
  <c r="M91" i="77"/>
  <c r="M92" i="77"/>
  <c r="M93" i="77"/>
  <c r="M94" i="77"/>
  <c r="M95" i="77"/>
  <c r="M96" i="77"/>
  <c r="M97" i="77"/>
  <c r="M98" i="77"/>
  <c r="M99" i="77"/>
  <c r="M100" i="77"/>
  <c r="M101" i="77"/>
  <c r="M102" i="77"/>
  <c r="M103" i="77"/>
  <c r="M104" i="77"/>
  <c r="M105" i="77"/>
  <c r="M106" i="77"/>
  <c r="M107" i="77"/>
  <c r="M108" i="77"/>
  <c r="M109" i="77"/>
  <c r="M110" i="77"/>
  <c r="M111" i="77"/>
  <c r="M112" i="77"/>
  <c r="M113" i="77"/>
  <c r="M114" i="77"/>
  <c r="M115" i="77"/>
  <c r="M116" i="77"/>
  <c r="M117" i="77"/>
  <c r="M118" i="77"/>
  <c r="M119" i="77"/>
  <c r="M120" i="77"/>
  <c r="M121" i="77"/>
  <c r="M122" i="77"/>
  <c r="M123" i="77"/>
  <c r="M124" i="77"/>
  <c r="M125" i="77"/>
  <c r="M126" i="77"/>
  <c r="M127" i="77"/>
  <c r="M128" i="77"/>
  <c r="M129" i="77"/>
  <c r="M130" i="77"/>
  <c r="M131" i="77"/>
  <c r="M132" i="77"/>
  <c r="M133" i="77"/>
  <c r="M134" i="77"/>
  <c r="M135" i="77"/>
  <c r="M136" i="77"/>
  <c r="M137" i="77"/>
  <c r="M138" i="77"/>
  <c r="M139" i="77"/>
  <c r="M140" i="77"/>
  <c r="M141" i="77"/>
  <c r="M142" i="77"/>
  <c r="M143" i="77"/>
  <c r="M144" i="77"/>
  <c r="M145" i="77"/>
  <c r="M146" i="77"/>
  <c r="M147" i="77"/>
  <c r="M148" i="77"/>
  <c r="M149" i="77"/>
  <c r="M150" i="77"/>
  <c r="M151" i="77"/>
  <c r="M152" i="77"/>
  <c r="M153" i="77"/>
  <c r="M154" i="77"/>
  <c r="M155" i="77"/>
  <c r="M156" i="77"/>
  <c r="M157" i="77"/>
  <c r="M158" i="77"/>
  <c r="M159" i="77"/>
  <c r="M160" i="77"/>
  <c r="M161" i="77"/>
  <c r="M162" i="77"/>
  <c r="M163" i="77"/>
  <c r="M164" i="77"/>
  <c r="M165" i="77"/>
  <c r="M166" i="77"/>
  <c r="M167" i="77"/>
  <c r="M168" i="77"/>
  <c r="M169" i="77"/>
  <c r="M170" i="77"/>
  <c r="M171" i="77"/>
  <c r="M172" i="77"/>
  <c r="M173" i="77"/>
  <c r="M174" i="77"/>
  <c r="M175" i="77"/>
  <c r="M176" i="77"/>
  <c r="M177" i="77"/>
  <c r="M178" i="77"/>
  <c r="M179" i="77"/>
  <c r="M180" i="77"/>
  <c r="M181" i="77"/>
  <c r="M182" i="77"/>
  <c r="M183" i="77"/>
  <c r="M184" i="77"/>
  <c r="M185" i="77"/>
  <c r="M186" i="77"/>
  <c r="M187" i="77"/>
  <c r="M188" i="77"/>
  <c r="M189" i="77"/>
  <c r="M190" i="77"/>
  <c r="M191" i="77"/>
  <c r="M192" i="77"/>
  <c r="M193" i="77"/>
  <c r="M194" i="77"/>
  <c r="M195" i="77"/>
  <c r="M196" i="77"/>
  <c r="M197" i="77"/>
  <c r="M198" i="77"/>
  <c r="M199" i="77"/>
  <c r="M200" i="77"/>
  <c r="M201" i="77"/>
  <c r="M202" i="77"/>
  <c r="M203" i="77"/>
  <c r="M204" i="77"/>
  <c r="M205" i="77"/>
  <c r="M206" i="77"/>
  <c r="M207" i="77"/>
  <c r="M208" i="77"/>
  <c r="M209" i="77"/>
  <c r="M210" i="77"/>
  <c r="M211" i="77"/>
  <c r="M212" i="77"/>
  <c r="M213" i="77"/>
  <c r="M214" i="77"/>
  <c r="M215" i="77"/>
  <c r="M216" i="77"/>
  <c r="M217" i="77"/>
  <c r="M218" i="77"/>
  <c r="M219" i="77"/>
  <c r="M220" i="77"/>
  <c r="M221" i="77"/>
  <c r="M222" i="77"/>
  <c r="M223" i="77"/>
  <c r="M224" i="77"/>
  <c r="M225" i="77"/>
  <c r="M226" i="77"/>
  <c r="M227" i="77"/>
  <c r="M228" i="77"/>
  <c r="M229" i="77"/>
  <c r="M230" i="77"/>
  <c r="M231" i="77"/>
  <c r="M232" i="77"/>
  <c r="M233" i="77"/>
  <c r="M234" i="77"/>
  <c r="M235" i="77"/>
  <c r="M236" i="77"/>
  <c r="M237" i="77"/>
  <c r="M238" i="77"/>
  <c r="M239" i="77"/>
  <c r="M240" i="77"/>
  <c r="M241" i="77"/>
  <c r="M242" i="77"/>
  <c r="M243" i="77"/>
  <c r="M244" i="77"/>
  <c r="M245" i="77"/>
  <c r="M246" i="77"/>
  <c r="M247" i="77"/>
  <c r="M248" i="77"/>
  <c r="M249" i="77"/>
  <c r="M250" i="77"/>
  <c r="M251" i="77"/>
  <c r="M252" i="77"/>
  <c r="M253" i="77"/>
  <c r="M254" i="77"/>
  <c r="M255" i="77"/>
  <c r="M256" i="77"/>
  <c r="M257" i="77"/>
  <c r="M258" i="77"/>
  <c r="M259" i="77"/>
  <c r="M260" i="77"/>
  <c r="M261" i="77"/>
  <c r="M262" i="77"/>
  <c r="M263" i="77"/>
  <c r="M264" i="77"/>
  <c r="M265" i="77"/>
  <c r="M266" i="77"/>
  <c r="M267" i="77"/>
  <c r="M268" i="77"/>
  <c r="M269" i="77"/>
  <c r="M270" i="77"/>
  <c r="M271" i="77"/>
  <c r="M272" i="77"/>
  <c r="M273" i="77"/>
  <c r="M274" i="77"/>
  <c r="M275" i="77"/>
  <c r="M276" i="77"/>
  <c r="M277" i="77"/>
  <c r="M278" i="77"/>
  <c r="M279" i="77"/>
  <c r="M280" i="77"/>
  <c r="M281" i="77"/>
  <c r="M282" i="77"/>
  <c r="M283" i="77"/>
  <c r="M284" i="77"/>
  <c r="M285" i="77"/>
  <c r="M286" i="77"/>
  <c r="M287" i="77"/>
  <c r="P3" i="76"/>
  <c r="M3" i="76"/>
  <c r="G25" i="2"/>
  <c r="M45" i="75"/>
  <c r="M44" i="75"/>
  <c r="M43" i="75"/>
  <c r="M42" i="75"/>
  <c r="M41" i="75"/>
  <c r="M40" i="75"/>
  <c r="M39" i="75"/>
  <c r="M38" i="75"/>
  <c r="M37" i="75"/>
  <c r="M36" i="75"/>
  <c r="M35" i="75"/>
  <c r="M34" i="75"/>
  <c r="M33" i="75"/>
  <c r="M32" i="75"/>
  <c r="M31" i="75"/>
  <c r="M30" i="75"/>
  <c r="M29" i="75"/>
  <c r="M28" i="75"/>
  <c r="M27" i="75"/>
  <c r="M26" i="75"/>
  <c r="M25" i="75"/>
  <c r="M24" i="75"/>
  <c r="M23" i="75"/>
  <c r="M22" i="75"/>
  <c r="M21" i="75"/>
  <c r="M20" i="75"/>
  <c r="M19" i="75"/>
  <c r="M18" i="75"/>
  <c r="M17" i="75"/>
  <c r="M16" i="75"/>
  <c r="M15" i="75"/>
  <c r="M14" i="75"/>
  <c r="M13" i="75"/>
  <c r="M12" i="75"/>
  <c r="M11" i="75"/>
  <c r="M10" i="75"/>
  <c r="M9" i="75"/>
  <c r="M8" i="75"/>
  <c r="M7" i="75"/>
  <c r="M6" i="75"/>
  <c r="M5" i="75"/>
  <c r="M4" i="75"/>
  <c r="M3" i="75"/>
  <c r="G24" i="2"/>
  <c r="M162" i="74"/>
  <c r="M161" i="74"/>
  <c r="M160" i="74"/>
  <c r="M159" i="74"/>
  <c r="M158" i="74"/>
  <c r="M157" i="74"/>
  <c r="M156" i="74"/>
  <c r="M155" i="74"/>
  <c r="M154" i="74"/>
  <c r="M153" i="74"/>
  <c r="M152" i="74"/>
  <c r="M151" i="74"/>
  <c r="M150" i="74"/>
  <c r="M149" i="74"/>
  <c r="M148" i="74"/>
  <c r="M147" i="74"/>
  <c r="M146" i="74"/>
  <c r="M145" i="74"/>
  <c r="M144" i="74"/>
  <c r="M143" i="74"/>
  <c r="M142" i="74"/>
  <c r="M141" i="74"/>
  <c r="M140" i="74"/>
  <c r="M139" i="74"/>
  <c r="M138" i="74"/>
  <c r="M137" i="74"/>
  <c r="M136" i="74"/>
  <c r="M135" i="74"/>
  <c r="M134" i="74"/>
  <c r="M133" i="74"/>
  <c r="M132" i="74"/>
  <c r="M131" i="74"/>
  <c r="M130" i="74"/>
  <c r="M129" i="74"/>
  <c r="M128" i="74"/>
  <c r="M127" i="74"/>
  <c r="M126" i="74"/>
  <c r="M125" i="74"/>
  <c r="M124" i="74"/>
  <c r="M123" i="74"/>
  <c r="M122" i="74"/>
  <c r="M121" i="74"/>
  <c r="M120" i="74"/>
  <c r="M119" i="74"/>
  <c r="M118" i="74"/>
  <c r="M117" i="74"/>
  <c r="M116" i="74"/>
  <c r="M115" i="74"/>
  <c r="M114" i="74"/>
  <c r="M113" i="74"/>
  <c r="M112" i="74"/>
  <c r="M111" i="74"/>
  <c r="M110" i="74"/>
  <c r="M109" i="74"/>
  <c r="M108" i="74"/>
  <c r="M107" i="74"/>
  <c r="M106" i="74"/>
  <c r="M105" i="74"/>
  <c r="M104" i="74"/>
  <c r="M103" i="74"/>
  <c r="M102" i="74"/>
  <c r="M101" i="74"/>
  <c r="M100" i="74"/>
  <c r="M99" i="74"/>
  <c r="M98" i="74"/>
  <c r="M97" i="74"/>
  <c r="M96" i="74"/>
  <c r="M95" i="74"/>
  <c r="M94" i="74"/>
  <c r="M93" i="74"/>
  <c r="M92" i="74"/>
  <c r="M91" i="74"/>
  <c r="M90" i="74"/>
  <c r="M89" i="74"/>
  <c r="M88" i="74"/>
  <c r="M87" i="74"/>
  <c r="M86" i="74"/>
  <c r="M85" i="74"/>
  <c r="M84" i="74"/>
  <c r="M83" i="74"/>
  <c r="M82" i="74"/>
  <c r="M81" i="74"/>
  <c r="M80" i="74"/>
  <c r="M79" i="74"/>
  <c r="M78" i="74"/>
  <c r="M77" i="74"/>
  <c r="M76" i="74"/>
  <c r="M75" i="74"/>
  <c r="M74" i="74"/>
  <c r="M73" i="74"/>
  <c r="M72" i="74"/>
  <c r="M71" i="74"/>
  <c r="M70" i="74"/>
  <c r="M69" i="74"/>
  <c r="M68" i="74"/>
  <c r="M67" i="74"/>
  <c r="M66" i="74"/>
  <c r="M65" i="74"/>
  <c r="M64" i="74"/>
  <c r="M63" i="74"/>
  <c r="M62" i="74"/>
  <c r="M61" i="74"/>
  <c r="M60" i="74"/>
  <c r="M59" i="74"/>
  <c r="M58" i="74"/>
  <c r="M57" i="74"/>
  <c r="M56" i="74"/>
  <c r="M55" i="74"/>
  <c r="M54" i="74"/>
  <c r="M53" i="74"/>
  <c r="M52" i="74"/>
  <c r="M51" i="74"/>
  <c r="M50" i="74"/>
  <c r="M49" i="74"/>
  <c r="M48" i="74"/>
  <c r="M47" i="74"/>
  <c r="M46" i="74"/>
  <c r="M45" i="74"/>
  <c r="M44" i="74"/>
  <c r="M43" i="74"/>
  <c r="M42" i="74"/>
  <c r="M41" i="74"/>
  <c r="M40" i="74"/>
  <c r="M39" i="74"/>
  <c r="M38" i="74"/>
  <c r="M37" i="74"/>
  <c r="M36" i="74"/>
  <c r="M35" i="74"/>
  <c r="M34" i="74"/>
  <c r="M33" i="74"/>
  <c r="M32" i="74"/>
  <c r="M31" i="74"/>
  <c r="M30" i="74"/>
  <c r="M29" i="74"/>
  <c r="M28" i="74"/>
  <c r="M27" i="74"/>
  <c r="M26" i="74"/>
  <c r="M25" i="74"/>
  <c r="M24" i="74"/>
  <c r="M23" i="74"/>
  <c r="M22" i="74"/>
  <c r="M21" i="74"/>
  <c r="M20" i="74"/>
  <c r="M19" i="74"/>
  <c r="M18" i="74"/>
  <c r="M17" i="74"/>
  <c r="M16" i="74"/>
  <c r="M15" i="74"/>
  <c r="M14" i="74"/>
  <c r="M13" i="74"/>
  <c r="M12" i="74"/>
  <c r="M11" i="74"/>
  <c r="M10" i="74"/>
  <c r="M9" i="74"/>
  <c r="M8" i="74"/>
  <c r="M7" i="74"/>
  <c r="M6" i="74"/>
  <c r="M5" i="74"/>
  <c r="M4" i="74"/>
  <c r="M3" i="74"/>
  <c r="G23" i="2"/>
  <c r="M16" i="73"/>
  <c r="M15" i="73"/>
  <c r="M14" i="73"/>
  <c r="M13" i="73"/>
  <c r="M12" i="73"/>
  <c r="M11" i="73"/>
  <c r="M10" i="73"/>
  <c r="M9" i="73"/>
  <c r="M8" i="73"/>
  <c r="M7" i="73"/>
  <c r="M6" i="73"/>
  <c r="M5" i="73"/>
  <c r="M4" i="73"/>
  <c r="M3" i="73"/>
  <c r="G22" i="2"/>
  <c r="M14" i="72"/>
  <c r="M13" i="72"/>
  <c r="M12" i="72"/>
  <c r="M11" i="72"/>
  <c r="M10" i="72"/>
  <c r="M9" i="72"/>
  <c r="M8" i="72"/>
  <c r="M7" i="72"/>
  <c r="M6" i="72"/>
  <c r="M5" i="72"/>
  <c r="M4" i="72"/>
  <c r="M3" i="72"/>
  <c r="G21" i="2"/>
  <c r="M191" i="90"/>
  <c r="M190" i="90"/>
  <c r="M189" i="90"/>
  <c r="M188" i="90"/>
  <c r="M187" i="90"/>
  <c r="M186" i="90"/>
  <c r="M185" i="90"/>
  <c r="M184" i="90"/>
  <c r="M183" i="90"/>
  <c r="M182" i="90"/>
  <c r="M181" i="90"/>
  <c r="M180" i="90"/>
  <c r="M179" i="90"/>
  <c r="M178" i="90"/>
  <c r="M177" i="90"/>
  <c r="M176" i="90"/>
  <c r="M175" i="90"/>
  <c r="M174" i="90"/>
  <c r="M173" i="90"/>
  <c r="M172" i="90"/>
  <c r="M171" i="90"/>
  <c r="M170" i="90"/>
  <c r="M169" i="90"/>
  <c r="M168" i="90"/>
  <c r="M167" i="90"/>
  <c r="M166" i="90"/>
  <c r="M165" i="90"/>
  <c r="M164" i="90"/>
  <c r="M163" i="90"/>
  <c r="M162" i="90"/>
  <c r="M161" i="90"/>
  <c r="M160" i="90"/>
  <c r="M159" i="90"/>
  <c r="M158" i="90"/>
  <c r="M157" i="90"/>
  <c r="M156" i="90"/>
  <c r="M155" i="90"/>
  <c r="M154" i="90"/>
  <c r="M153" i="90"/>
  <c r="M152" i="90"/>
  <c r="M151" i="90"/>
  <c r="M150" i="90"/>
  <c r="M149" i="90"/>
  <c r="M148" i="90"/>
  <c r="M147" i="90"/>
  <c r="M146" i="90"/>
  <c r="M145" i="90"/>
  <c r="M144" i="90"/>
  <c r="M143" i="90"/>
  <c r="M142" i="90"/>
  <c r="M141" i="90"/>
  <c r="M140" i="90"/>
  <c r="M139" i="90"/>
  <c r="M138" i="90"/>
  <c r="M137" i="90"/>
  <c r="M136" i="90"/>
  <c r="M135" i="90"/>
  <c r="M134" i="90"/>
  <c r="M133" i="90"/>
  <c r="M132" i="90"/>
  <c r="M131" i="90"/>
  <c r="M130" i="90"/>
  <c r="M129" i="90"/>
  <c r="M128" i="90"/>
  <c r="M127" i="90"/>
  <c r="M126" i="90"/>
  <c r="M125" i="90"/>
  <c r="M124" i="90"/>
  <c r="M123" i="90"/>
  <c r="M122" i="90"/>
  <c r="M121" i="90"/>
  <c r="M120" i="90"/>
  <c r="M119" i="90"/>
  <c r="M118" i="90"/>
  <c r="M117" i="90"/>
  <c r="M116" i="90"/>
  <c r="M115" i="90"/>
  <c r="M114" i="90"/>
  <c r="M113" i="90"/>
  <c r="M112" i="90"/>
  <c r="M111" i="90"/>
  <c r="M110" i="90"/>
  <c r="M109" i="90"/>
  <c r="M108" i="90"/>
  <c r="M107" i="90"/>
  <c r="M106" i="90"/>
  <c r="M105" i="90"/>
  <c r="M104" i="90"/>
  <c r="M103" i="90"/>
  <c r="M102" i="90"/>
  <c r="M101" i="90"/>
  <c r="M100" i="90"/>
  <c r="M99" i="90"/>
  <c r="M98" i="90"/>
  <c r="M97" i="90"/>
  <c r="M96" i="90"/>
  <c r="M95" i="90"/>
  <c r="M94" i="90"/>
  <c r="M93" i="90"/>
  <c r="M92" i="90"/>
  <c r="M91" i="90"/>
  <c r="M90" i="90"/>
  <c r="M89" i="90"/>
  <c r="M88" i="90"/>
  <c r="M87" i="90"/>
  <c r="M86" i="90"/>
  <c r="M85" i="90"/>
  <c r="M84" i="90"/>
  <c r="M83" i="90"/>
  <c r="M82" i="90"/>
  <c r="M81" i="90"/>
  <c r="M80" i="90"/>
  <c r="M79" i="90"/>
  <c r="M78" i="90"/>
  <c r="M77" i="90"/>
  <c r="M76" i="90"/>
  <c r="M75" i="90"/>
  <c r="M74" i="90"/>
  <c r="M73" i="90"/>
  <c r="M72" i="90"/>
  <c r="M71" i="90"/>
  <c r="M70" i="90"/>
  <c r="M69" i="90"/>
  <c r="M68" i="90"/>
  <c r="M67" i="90"/>
  <c r="M66" i="90"/>
  <c r="M65" i="90"/>
  <c r="M64" i="90"/>
  <c r="M63" i="90"/>
  <c r="M62" i="90"/>
  <c r="M61" i="90"/>
  <c r="M60" i="90"/>
  <c r="M59" i="90"/>
  <c r="M58" i="90"/>
  <c r="M57" i="90"/>
  <c r="M56" i="90"/>
  <c r="M55" i="90"/>
  <c r="M54" i="90"/>
  <c r="M53" i="90"/>
  <c r="M52" i="90"/>
  <c r="M51" i="90"/>
  <c r="M50" i="90"/>
  <c r="M49" i="90"/>
  <c r="M48" i="90"/>
  <c r="M47" i="90"/>
  <c r="M46" i="90"/>
  <c r="M45" i="90"/>
  <c r="M44" i="90"/>
  <c r="M43" i="90"/>
  <c r="M42" i="90"/>
  <c r="M41" i="90"/>
  <c r="M40" i="90"/>
  <c r="M39" i="90"/>
  <c r="M38" i="90"/>
  <c r="M37" i="90"/>
  <c r="M36" i="90"/>
  <c r="M35" i="90"/>
  <c r="M34" i="90"/>
  <c r="M33" i="90"/>
  <c r="M32" i="90"/>
  <c r="M31" i="90"/>
  <c r="M30" i="90"/>
  <c r="M29" i="90"/>
  <c r="M28" i="90"/>
  <c r="M27" i="90"/>
  <c r="M26" i="90"/>
  <c r="M25" i="90"/>
  <c r="M24" i="90"/>
  <c r="M23" i="90"/>
  <c r="M22" i="90"/>
  <c r="M21" i="90"/>
  <c r="M20" i="90"/>
  <c r="M19" i="90"/>
  <c r="M18" i="90"/>
  <c r="M17" i="90"/>
  <c r="M16" i="90"/>
  <c r="M15" i="90"/>
  <c r="M14" i="90"/>
  <c r="M13" i="90"/>
  <c r="M12" i="90"/>
  <c r="M11" i="90"/>
  <c r="M10" i="90"/>
  <c r="M9" i="90"/>
  <c r="M8" i="90"/>
  <c r="M7" i="90"/>
  <c r="M6" i="90"/>
  <c r="M5" i="90"/>
  <c r="M4" i="90"/>
  <c r="M3" i="90"/>
  <c r="G20" i="2"/>
  <c r="N230" i="71" l="1"/>
  <c r="M229" i="71"/>
  <c r="M228" i="71"/>
  <c r="M227" i="71"/>
  <c r="M226" i="71"/>
  <c r="M225" i="71"/>
  <c r="M224" i="71"/>
  <c r="M223" i="71"/>
  <c r="M222" i="71"/>
  <c r="M221" i="71"/>
  <c r="M220" i="71"/>
  <c r="M219" i="71"/>
  <c r="M218" i="71"/>
  <c r="M217" i="71"/>
  <c r="M216" i="71"/>
  <c r="M215" i="71"/>
  <c r="M214" i="71"/>
  <c r="M213" i="71"/>
  <c r="M212" i="71"/>
  <c r="M211" i="71"/>
  <c r="M210" i="71"/>
  <c r="M209" i="71"/>
  <c r="M208" i="71"/>
  <c r="M207" i="71"/>
  <c r="M206" i="71"/>
  <c r="M205" i="71"/>
  <c r="M204" i="71"/>
  <c r="M203" i="71"/>
  <c r="M202" i="71"/>
  <c r="M201" i="71"/>
  <c r="M200" i="71"/>
  <c r="M199" i="71"/>
  <c r="M198" i="71"/>
  <c r="M197" i="71"/>
  <c r="M196" i="71"/>
  <c r="M195" i="71"/>
  <c r="M194" i="71"/>
  <c r="M193" i="71"/>
  <c r="M192" i="71"/>
  <c r="M191" i="71"/>
  <c r="M190" i="71"/>
  <c r="M189" i="71"/>
  <c r="M188" i="71"/>
  <c r="M187" i="71"/>
  <c r="M186" i="71"/>
  <c r="M185" i="71"/>
  <c r="M184" i="71"/>
  <c r="M183" i="71"/>
  <c r="M182" i="71"/>
  <c r="M181" i="71"/>
  <c r="M180" i="71"/>
  <c r="M179" i="71"/>
  <c r="M178" i="71"/>
  <c r="M177" i="71"/>
  <c r="M176" i="71"/>
  <c r="M175" i="71"/>
  <c r="M174" i="71"/>
  <c r="M173" i="71"/>
  <c r="M172" i="71"/>
  <c r="M171" i="71"/>
  <c r="M170" i="71"/>
  <c r="M169" i="71"/>
  <c r="M168" i="71"/>
  <c r="M167" i="71"/>
  <c r="M166" i="71"/>
  <c r="M165" i="71"/>
  <c r="M164" i="71"/>
  <c r="M163" i="71"/>
  <c r="M162" i="71"/>
  <c r="M161" i="71"/>
  <c r="M160" i="71"/>
  <c r="M159" i="71"/>
  <c r="M158" i="71"/>
  <c r="M157" i="71"/>
  <c r="M156" i="71"/>
  <c r="M155" i="71"/>
  <c r="M154" i="71"/>
  <c r="M153" i="71"/>
  <c r="M152" i="71"/>
  <c r="M151" i="71"/>
  <c r="M150" i="71"/>
  <c r="M149" i="71"/>
  <c r="M148" i="71"/>
  <c r="M147" i="71"/>
  <c r="M146" i="71"/>
  <c r="M145" i="71"/>
  <c r="M144" i="71"/>
  <c r="M143" i="71"/>
  <c r="M142" i="71"/>
  <c r="M141" i="71"/>
  <c r="M140" i="71"/>
  <c r="M139" i="71"/>
  <c r="M138" i="71"/>
  <c r="M137" i="71"/>
  <c r="M136" i="71"/>
  <c r="M135" i="71"/>
  <c r="M134" i="71"/>
  <c r="M133" i="71"/>
  <c r="M132" i="71"/>
  <c r="M131" i="71"/>
  <c r="M130" i="71"/>
  <c r="M129" i="71"/>
  <c r="M128" i="71"/>
  <c r="M127" i="71"/>
  <c r="M126" i="71"/>
  <c r="M125" i="71"/>
  <c r="M124" i="71"/>
  <c r="M123" i="71"/>
  <c r="M122" i="71"/>
  <c r="M121" i="71"/>
  <c r="M120" i="71"/>
  <c r="M119" i="71"/>
  <c r="M118" i="71"/>
  <c r="M117" i="71"/>
  <c r="M116" i="71"/>
  <c r="M115" i="71"/>
  <c r="M114" i="71"/>
  <c r="M113" i="71"/>
  <c r="M112" i="71"/>
  <c r="M111" i="71"/>
  <c r="M110" i="71"/>
  <c r="M109" i="71"/>
  <c r="M108" i="71"/>
  <c r="M107" i="71"/>
  <c r="M106" i="71"/>
  <c r="M105" i="71"/>
  <c r="M104" i="71"/>
  <c r="M103" i="71"/>
  <c r="M102" i="71"/>
  <c r="M101" i="71"/>
  <c r="M100" i="71"/>
  <c r="M99" i="71"/>
  <c r="M98" i="71"/>
  <c r="M97" i="71"/>
  <c r="M96" i="71"/>
  <c r="M95" i="71"/>
  <c r="M94" i="71"/>
  <c r="M93" i="71"/>
  <c r="M92" i="71"/>
  <c r="M91" i="71"/>
  <c r="M90" i="71"/>
  <c r="M89" i="71"/>
  <c r="M88" i="71"/>
  <c r="M87" i="71"/>
  <c r="M86" i="71"/>
  <c r="M85" i="71"/>
  <c r="M84" i="71"/>
  <c r="M83" i="71"/>
  <c r="M82" i="71"/>
  <c r="M81" i="71"/>
  <c r="M80" i="71"/>
  <c r="M79" i="71"/>
  <c r="M78" i="71"/>
  <c r="M77" i="71"/>
  <c r="M76" i="71"/>
  <c r="M75" i="71"/>
  <c r="M74" i="71"/>
  <c r="M73" i="71"/>
  <c r="M72" i="71"/>
  <c r="M71" i="71"/>
  <c r="M70" i="71"/>
  <c r="M69" i="71"/>
  <c r="M68" i="71"/>
  <c r="M67" i="71"/>
  <c r="M66" i="71"/>
  <c r="M65" i="71"/>
  <c r="M64" i="71"/>
  <c r="M63" i="71"/>
  <c r="M62" i="71"/>
  <c r="M61" i="71"/>
  <c r="M60" i="71"/>
  <c r="M59" i="71"/>
  <c r="M58" i="71"/>
  <c r="M57" i="71"/>
  <c r="M56" i="71"/>
  <c r="M55" i="71"/>
  <c r="M54" i="71"/>
  <c r="M53" i="71"/>
  <c r="M52" i="71"/>
  <c r="M51" i="71"/>
  <c r="M50" i="71"/>
  <c r="M49" i="71"/>
  <c r="M48" i="71"/>
  <c r="M47" i="71"/>
  <c r="M46" i="71"/>
  <c r="M45" i="71"/>
  <c r="M44" i="71"/>
  <c r="M43" i="71"/>
  <c r="M42" i="71"/>
  <c r="M41" i="71"/>
  <c r="M40" i="71"/>
  <c r="M39" i="71"/>
  <c r="M38" i="71"/>
  <c r="M37" i="71"/>
  <c r="M36" i="71"/>
  <c r="M35" i="71"/>
  <c r="M34" i="71"/>
  <c r="M33" i="71"/>
  <c r="M32" i="71"/>
  <c r="M31" i="71"/>
  <c r="M30" i="71"/>
  <c r="M29" i="71"/>
  <c r="M28" i="71"/>
  <c r="M27" i="71"/>
  <c r="M26" i="71"/>
  <c r="M25" i="71"/>
  <c r="M24" i="71"/>
  <c r="M23" i="71"/>
  <c r="M22" i="71"/>
  <c r="M21" i="71"/>
  <c r="M20" i="71"/>
  <c r="M19" i="71"/>
  <c r="M18" i="71"/>
  <c r="M17" i="71"/>
  <c r="M16" i="71"/>
  <c r="M15" i="71"/>
  <c r="M14" i="71"/>
  <c r="M13" i="71"/>
  <c r="M12" i="71"/>
  <c r="M11" i="71"/>
  <c r="M10" i="71"/>
  <c r="M9" i="71"/>
  <c r="M8" i="71"/>
  <c r="M7" i="71"/>
  <c r="M6" i="71"/>
  <c r="M5" i="71"/>
  <c r="M4" i="71"/>
  <c r="M3" i="71"/>
  <c r="P120" i="71"/>
  <c r="P119" i="71"/>
  <c r="P118" i="71"/>
  <c r="P117" i="71"/>
  <c r="P116" i="71"/>
  <c r="P115" i="71"/>
  <c r="P114" i="71"/>
  <c r="P113" i="71"/>
  <c r="P112" i="71"/>
  <c r="P111" i="71"/>
  <c r="P110" i="71"/>
  <c r="P109" i="71"/>
  <c r="P108" i="71"/>
  <c r="P107" i="71"/>
  <c r="P106" i="71"/>
  <c r="P105" i="71"/>
  <c r="P104" i="71"/>
  <c r="P103" i="71"/>
  <c r="P102" i="71"/>
  <c r="P101" i="71"/>
  <c r="P100" i="71"/>
  <c r="P99" i="71"/>
  <c r="P98" i="71"/>
  <c r="P97" i="71"/>
  <c r="P96" i="71"/>
  <c r="P95" i="71"/>
  <c r="P94" i="71"/>
  <c r="P93" i="71"/>
  <c r="P92" i="71"/>
  <c r="P91" i="71"/>
  <c r="P90" i="71"/>
  <c r="P89" i="71"/>
  <c r="P88" i="71"/>
  <c r="P87" i="71"/>
  <c r="P86" i="71"/>
  <c r="P85" i="71"/>
  <c r="P84" i="71"/>
  <c r="P83" i="71"/>
  <c r="P82" i="71"/>
  <c r="P81" i="71"/>
  <c r="P80" i="71"/>
  <c r="P79" i="71"/>
  <c r="P78" i="71"/>
  <c r="P77" i="71"/>
  <c r="P76" i="71"/>
  <c r="P75" i="71"/>
  <c r="P74" i="71"/>
  <c r="P73" i="71"/>
  <c r="P72" i="71"/>
  <c r="P71" i="71"/>
  <c r="P70" i="71"/>
  <c r="P69" i="71"/>
  <c r="P68" i="71"/>
  <c r="P67" i="71"/>
  <c r="P66" i="71"/>
  <c r="P65" i="71"/>
  <c r="P64" i="71"/>
  <c r="P63" i="71"/>
  <c r="P62" i="71"/>
  <c r="P61" i="71"/>
  <c r="P60" i="71"/>
  <c r="P59" i="71"/>
  <c r="P58" i="71"/>
  <c r="P57" i="71"/>
  <c r="P56" i="71"/>
  <c r="P55" i="71"/>
  <c r="P54" i="71"/>
  <c r="P53" i="71"/>
  <c r="P52" i="71"/>
  <c r="P51" i="71"/>
  <c r="P50" i="71"/>
  <c r="P49" i="71"/>
  <c r="P48" i="71"/>
  <c r="P47" i="71"/>
  <c r="P46" i="71"/>
  <c r="P45" i="71"/>
  <c r="P44" i="71"/>
  <c r="P43" i="71"/>
  <c r="P42" i="71"/>
  <c r="P41" i="71"/>
  <c r="P40" i="71"/>
  <c r="P39" i="71"/>
  <c r="P38" i="71"/>
  <c r="P37" i="71"/>
  <c r="P36" i="71"/>
  <c r="P35" i="71"/>
  <c r="P34" i="71"/>
  <c r="P33" i="71"/>
  <c r="P32" i="71"/>
  <c r="P31" i="71"/>
  <c r="P30" i="71"/>
  <c r="P29" i="71"/>
  <c r="P28" i="71"/>
  <c r="P27" i="71"/>
  <c r="P26" i="71"/>
  <c r="P25" i="71"/>
  <c r="P24" i="71"/>
  <c r="P23" i="71"/>
  <c r="P22" i="71"/>
  <c r="P21" i="71"/>
  <c r="P20" i="71"/>
  <c r="P19" i="71"/>
  <c r="P18" i="71"/>
  <c r="P17" i="71"/>
  <c r="P16" i="71"/>
  <c r="P15" i="71"/>
  <c r="P14" i="71"/>
  <c r="P13" i="71"/>
  <c r="P12" i="71"/>
  <c r="P11" i="71"/>
  <c r="P10" i="71"/>
  <c r="P9" i="71"/>
  <c r="P8" i="71"/>
  <c r="P7" i="71"/>
  <c r="P6" i="71"/>
  <c r="N192" i="90"/>
  <c r="M192" i="90"/>
  <c r="P191" i="90"/>
  <c r="P190" i="90"/>
  <c r="P189" i="90"/>
  <c r="P188" i="90"/>
  <c r="P187" i="90"/>
  <c r="P186" i="90"/>
  <c r="P185" i="90"/>
  <c r="P184" i="90"/>
  <c r="P183" i="90"/>
  <c r="P182" i="90"/>
  <c r="P181" i="90"/>
  <c r="P180" i="90"/>
  <c r="P179" i="90"/>
  <c r="P178" i="90"/>
  <c r="P177" i="90"/>
  <c r="P176" i="90"/>
  <c r="P175" i="90"/>
  <c r="P174" i="90"/>
  <c r="P173" i="90"/>
  <c r="P172" i="90"/>
  <c r="P171" i="90"/>
  <c r="P170" i="90"/>
  <c r="P169" i="90"/>
  <c r="P168" i="90"/>
  <c r="P167" i="90"/>
  <c r="P166" i="90"/>
  <c r="P165" i="90"/>
  <c r="P164" i="90"/>
  <c r="P163" i="90"/>
  <c r="P162" i="90"/>
  <c r="P161" i="90"/>
  <c r="P160" i="90"/>
  <c r="P159" i="90"/>
  <c r="P158" i="90"/>
  <c r="P157" i="90"/>
  <c r="P156" i="90"/>
  <c r="P155" i="90"/>
  <c r="P154" i="90"/>
  <c r="P153" i="90"/>
  <c r="P152" i="90"/>
  <c r="P151" i="90"/>
  <c r="P150" i="90"/>
  <c r="P149" i="90"/>
  <c r="P148" i="90"/>
  <c r="P147" i="90"/>
  <c r="P146" i="90"/>
  <c r="P145" i="90"/>
  <c r="P144" i="90"/>
  <c r="P143" i="90"/>
  <c r="P142" i="90"/>
  <c r="P141" i="90"/>
  <c r="P140" i="90"/>
  <c r="P139" i="90"/>
  <c r="P138" i="90"/>
  <c r="P137" i="90"/>
  <c r="P136" i="90"/>
  <c r="P135" i="90"/>
  <c r="P134" i="90"/>
  <c r="P133" i="90"/>
  <c r="P132" i="90"/>
  <c r="P131" i="90"/>
  <c r="P130" i="90"/>
  <c r="P129" i="90"/>
  <c r="P128" i="90"/>
  <c r="P127" i="90"/>
  <c r="P126" i="90"/>
  <c r="P125" i="90"/>
  <c r="P124" i="90"/>
  <c r="P123" i="90"/>
  <c r="P122" i="90"/>
  <c r="P121" i="90"/>
  <c r="P120" i="90"/>
  <c r="P119" i="90"/>
  <c r="P118" i="90"/>
  <c r="P117" i="90"/>
  <c r="P116" i="90"/>
  <c r="P115" i="90"/>
  <c r="P114" i="90"/>
  <c r="P113" i="90"/>
  <c r="P112" i="90"/>
  <c r="P111" i="90"/>
  <c r="P110" i="90"/>
  <c r="P109" i="90"/>
  <c r="P108" i="90"/>
  <c r="P107" i="90"/>
  <c r="P106" i="90"/>
  <c r="P105" i="90"/>
  <c r="P104" i="90"/>
  <c r="P103" i="90"/>
  <c r="P102" i="90"/>
  <c r="P101" i="90"/>
  <c r="P100" i="90"/>
  <c r="P99" i="90"/>
  <c r="P98" i="90"/>
  <c r="P97" i="90"/>
  <c r="P96" i="90"/>
  <c r="P95" i="90"/>
  <c r="P94" i="90"/>
  <c r="P93" i="90"/>
  <c r="P92" i="90"/>
  <c r="P91" i="90"/>
  <c r="P90" i="90"/>
  <c r="P89" i="90"/>
  <c r="P88" i="90"/>
  <c r="P87" i="90"/>
  <c r="P86" i="90"/>
  <c r="P85" i="90"/>
  <c r="P84" i="90"/>
  <c r="P83" i="90"/>
  <c r="P82" i="90"/>
  <c r="P81" i="90"/>
  <c r="P80" i="90"/>
  <c r="P79" i="90"/>
  <c r="P78" i="90"/>
  <c r="P77" i="90"/>
  <c r="P76" i="90"/>
  <c r="P75" i="90"/>
  <c r="P74" i="90"/>
  <c r="P73" i="90"/>
  <c r="P72" i="90"/>
  <c r="P71" i="90"/>
  <c r="P70" i="90"/>
  <c r="P69" i="90"/>
  <c r="P68" i="90"/>
  <c r="P67" i="90"/>
  <c r="P66" i="90"/>
  <c r="P65" i="90"/>
  <c r="P64" i="90"/>
  <c r="P63" i="90"/>
  <c r="P62" i="90"/>
  <c r="P61" i="90"/>
  <c r="P60" i="90"/>
  <c r="P59" i="90"/>
  <c r="P58" i="90"/>
  <c r="P57" i="90"/>
  <c r="P56" i="90"/>
  <c r="P55" i="90"/>
  <c r="P54" i="90"/>
  <c r="P53" i="90"/>
  <c r="P52" i="90"/>
  <c r="P51" i="90"/>
  <c r="P50" i="90"/>
  <c r="P49" i="90"/>
  <c r="P48" i="90"/>
  <c r="P47" i="90"/>
  <c r="P46" i="90"/>
  <c r="P45" i="90"/>
  <c r="P44" i="90"/>
  <c r="P43" i="90"/>
  <c r="P42" i="90"/>
  <c r="P41" i="90"/>
  <c r="P40" i="90"/>
  <c r="P39" i="90"/>
  <c r="P38" i="90"/>
  <c r="P37" i="90"/>
  <c r="P36" i="90"/>
  <c r="P35" i="90"/>
  <c r="P34" i="90"/>
  <c r="P33" i="90"/>
  <c r="P32" i="90"/>
  <c r="P31" i="90"/>
  <c r="P30" i="90"/>
  <c r="P29" i="90"/>
  <c r="P28" i="90"/>
  <c r="P27" i="90"/>
  <c r="P26" i="90"/>
  <c r="P25" i="90"/>
  <c r="P24" i="90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P163" i="70"/>
  <c r="P162" i="70"/>
  <c r="P161" i="70"/>
  <c r="P160" i="70"/>
  <c r="P159" i="70"/>
  <c r="P158" i="70"/>
  <c r="P157" i="70"/>
  <c r="P156" i="70"/>
  <c r="P155" i="70"/>
  <c r="P154" i="70"/>
  <c r="P153" i="70"/>
  <c r="P152" i="70"/>
  <c r="P151" i="70"/>
  <c r="P150" i="70"/>
  <c r="P149" i="70"/>
  <c r="P148" i="70"/>
  <c r="P147" i="70"/>
  <c r="P146" i="70"/>
  <c r="P145" i="70"/>
  <c r="P144" i="70"/>
  <c r="P143" i="70"/>
  <c r="P142" i="70"/>
  <c r="P141" i="70"/>
  <c r="P140" i="70"/>
  <c r="P139" i="70"/>
  <c r="P138" i="70"/>
  <c r="P137" i="70"/>
  <c r="P136" i="70"/>
  <c r="P135" i="70"/>
  <c r="P134" i="70"/>
  <c r="P133" i="70"/>
  <c r="P132" i="70"/>
  <c r="P131" i="70"/>
  <c r="P130" i="70"/>
  <c r="P129" i="70"/>
  <c r="P128" i="70"/>
  <c r="P127" i="70"/>
  <c r="P126" i="70"/>
  <c r="P125" i="70"/>
  <c r="P124" i="70"/>
  <c r="P123" i="70"/>
  <c r="P122" i="70"/>
  <c r="P121" i="70"/>
  <c r="P120" i="70"/>
  <c r="P119" i="70"/>
  <c r="P118" i="70"/>
  <c r="P117" i="70"/>
  <c r="P116" i="70"/>
  <c r="P115" i="70"/>
  <c r="P114" i="70"/>
  <c r="P113" i="70"/>
  <c r="P112" i="70"/>
  <c r="P111" i="70"/>
  <c r="P110" i="70"/>
  <c r="P109" i="70"/>
  <c r="M166" i="70"/>
  <c r="M165" i="70"/>
  <c r="M164" i="70"/>
  <c r="M163" i="70"/>
  <c r="M162" i="70"/>
  <c r="M161" i="70"/>
  <c r="M160" i="70"/>
  <c r="M159" i="70"/>
  <c r="M158" i="70"/>
  <c r="M157" i="70"/>
  <c r="M156" i="70"/>
  <c r="M155" i="70"/>
  <c r="M154" i="70"/>
  <c r="M153" i="70"/>
  <c r="M152" i="70"/>
  <c r="M151" i="70"/>
  <c r="M150" i="70"/>
  <c r="M149" i="70"/>
  <c r="M148" i="70"/>
  <c r="M147" i="70"/>
  <c r="M146" i="70"/>
  <c r="M145" i="70"/>
  <c r="M144" i="70"/>
  <c r="M143" i="70"/>
  <c r="M142" i="70"/>
  <c r="M141" i="70"/>
  <c r="M140" i="70"/>
  <c r="M139" i="70"/>
  <c r="M138" i="70"/>
  <c r="M137" i="70"/>
  <c r="M136" i="70"/>
  <c r="M135" i="70"/>
  <c r="M134" i="70"/>
  <c r="M133" i="70"/>
  <c r="M132" i="70"/>
  <c r="M131" i="70"/>
  <c r="M130" i="70"/>
  <c r="M129" i="70"/>
  <c r="M128" i="70"/>
  <c r="M127" i="70"/>
  <c r="M126" i="70"/>
  <c r="M125" i="70"/>
  <c r="M124" i="70"/>
  <c r="M123" i="70"/>
  <c r="M122" i="70"/>
  <c r="M121" i="70"/>
  <c r="M120" i="70"/>
  <c r="M119" i="70"/>
  <c r="M118" i="70"/>
  <c r="M117" i="70"/>
  <c r="M116" i="70"/>
  <c r="M115" i="70"/>
  <c r="M114" i="70"/>
  <c r="M113" i="70"/>
  <c r="M112" i="70"/>
  <c r="M111" i="70"/>
  <c r="M110" i="70"/>
  <c r="M109" i="70"/>
  <c r="M108" i="70"/>
  <c r="M107" i="70"/>
  <c r="M106" i="70"/>
  <c r="M105" i="70"/>
  <c r="M104" i="70"/>
  <c r="M103" i="70"/>
  <c r="M102" i="70"/>
  <c r="M101" i="70"/>
  <c r="M100" i="70"/>
  <c r="M99" i="70"/>
  <c r="M98" i="70"/>
  <c r="M97" i="70"/>
  <c r="M96" i="70"/>
  <c r="M95" i="70"/>
  <c r="M94" i="70"/>
  <c r="M93" i="70"/>
  <c r="M92" i="70"/>
  <c r="M91" i="70"/>
  <c r="M90" i="70"/>
  <c r="M89" i="70"/>
  <c r="M88" i="70"/>
  <c r="M87" i="70"/>
  <c r="M86" i="70"/>
  <c r="M85" i="70"/>
  <c r="M84" i="70"/>
  <c r="M83" i="70"/>
  <c r="M82" i="70"/>
  <c r="M81" i="70"/>
  <c r="M80" i="70"/>
  <c r="M79" i="70"/>
  <c r="M78" i="70"/>
  <c r="M77" i="70"/>
  <c r="M76" i="70"/>
  <c r="M75" i="70"/>
  <c r="M74" i="70"/>
  <c r="M73" i="70"/>
  <c r="M72" i="70"/>
  <c r="M71" i="70"/>
  <c r="M70" i="70"/>
  <c r="M69" i="70"/>
  <c r="M68" i="70"/>
  <c r="M67" i="70"/>
  <c r="M66" i="70"/>
  <c r="M65" i="70"/>
  <c r="M64" i="70"/>
  <c r="M63" i="70"/>
  <c r="M62" i="70"/>
  <c r="M61" i="70"/>
  <c r="M60" i="70"/>
  <c r="M59" i="70"/>
  <c r="M58" i="70"/>
  <c r="M57" i="70"/>
  <c r="M56" i="70"/>
  <c r="M55" i="70"/>
  <c r="M54" i="70"/>
  <c r="M53" i="70"/>
  <c r="M52" i="70"/>
  <c r="M51" i="70"/>
  <c r="M50" i="70"/>
  <c r="M49" i="70"/>
  <c r="M48" i="70"/>
  <c r="M47" i="70"/>
  <c r="M46" i="70"/>
  <c r="M45" i="70"/>
  <c r="M44" i="70"/>
  <c r="M43" i="70"/>
  <c r="M42" i="70"/>
  <c r="M41" i="70"/>
  <c r="M40" i="70"/>
  <c r="M39" i="70"/>
  <c r="M38" i="70"/>
  <c r="M37" i="70"/>
  <c r="M36" i="70"/>
  <c r="M35" i="70"/>
  <c r="M34" i="70"/>
  <c r="M33" i="70"/>
  <c r="M32" i="70"/>
  <c r="M31" i="70"/>
  <c r="M30" i="70"/>
  <c r="M29" i="70"/>
  <c r="M28" i="70"/>
  <c r="M27" i="70"/>
  <c r="M26" i="70"/>
  <c r="M25" i="70"/>
  <c r="M24" i="70"/>
  <c r="M23" i="70"/>
  <c r="M22" i="70"/>
  <c r="M21" i="70"/>
  <c r="M20" i="70"/>
  <c r="M19" i="70"/>
  <c r="M18" i="70"/>
  <c r="M17" i="70"/>
  <c r="M16" i="70"/>
  <c r="M15" i="70"/>
  <c r="M14" i="70"/>
  <c r="M13" i="70"/>
  <c r="M12" i="70"/>
  <c r="M11" i="70"/>
  <c r="M10" i="70"/>
  <c r="M9" i="70"/>
  <c r="M8" i="70"/>
  <c r="M7" i="70"/>
  <c r="M6" i="70"/>
  <c r="M5" i="70"/>
  <c r="M4" i="70"/>
  <c r="M3" i="70"/>
  <c r="O192" i="90" l="1"/>
  <c r="P194" i="90" s="1"/>
  <c r="M28" i="89"/>
  <c r="P27" i="89"/>
  <c r="P26" i="89"/>
  <c r="P25" i="89"/>
  <c r="P24" i="89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P3" i="89"/>
  <c r="M9" i="88"/>
  <c r="P8" i="88"/>
  <c r="P7" i="88"/>
  <c r="P6" i="88"/>
  <c r="P5" i="88"/>
  <c r="P4" i="88"/>
  <c r="P3" i="88"/>
  <c r="N74" i="87"/>
  <c r="M74" i="87"/>
  <c r="P73" i="87"/>
  <c r="P72" i="87"/>
  <c r="P71" i="87"/>
  <c r="P70" i="87"/>
  <c r="P69" i="87"/>
  <c r="P68" i="87"/>
  <c r="P67" i="87"/>
  <c r="P66" i="87"/>
  <c r="P65" i="87"/>
  <c r="P64" i="87"/>
  <c r="P63" i="87"/>
  <c r="P62" i="87"/>
  <c r="P61" i="87"/>
  <c r="P60" i="87"/>
  <c r="P59" i="87"/>
  <c r="P58" i="87"/>
  <c r="P57" i="87"/>
  <c r="P56" i="87"/>
  <c r="P55" i="87"/>
  <c r="P54" i="87"/>
  <c r="P53" i="87"/>
  <c r="P52" i="87"/>
  <c r="P51" i="87"/>
  <c r="P50" i="87"/>
  <c r="P49" i="87"/>
  <c r="P48" i="87"/>
  <c r="P47" i="87"/>
  <c r="P46" i="87"/>
  <c r="P45" i="87"/>
  <c r="P44" i="87"/>
  <c r="P43" i="87"/>
  <c r="P42" i="87"/>
  <c r="P41" i="87"/>
  <c r="P40" i="87"/>
  <c r="P39" i="87"/>
  <c r="P38" i="87"/>
  <c r="P37" i="87"/>
  <c r="P36" i="87"/>
  <c r="P35" i="87"/>
  <c r="P34" i="87"/>
  <c r="P33" i="87"/>
  <c r="P32" i="87"/>
  <c r="P31" i="87"/>
  <c r="P30" i="87"/>
  <c r="P29" i="87"/>
  <c r="P28" i="87"/>
  <c r="P27" i="87"/>
  <c r="P26" i="87"/>
  <c r="P25" i="87"/>
  <c r="P24" i="87"/>
  <c r="P23" i="87"/>
  <c r="P22" i="87"/>
  <c r="P21" i="87"/>
  <c r="P20" i="87"/>
  <c r="P19" i="87"/>
  <c r="P18" i="87"/>
  <c r="P17" i="87"/>
  <c r="P16" i="87"/>
  <c r="P15" i="87"/>
  <c r="P14" i="87"/>
  <c r="P13" i="87"/>
  <c r="P12" i="87"/>
  <c r="P11" i="87"/>
  <c r="P10" i="87"/>
  <c r="P9" i="87"/>
  <c r="P8" i="87"/>
  <c r="P7" i="87"/>
  <c r="P6" i="87"/>
  <c r="P5" i="87"/>
  <c r="P4" i="87"/>
  <c r="P3" i="87"/>
  <c r="N150" i="86"/>
  <c r="M150" i="86"/>
  <c r="P149" i="86"/>
  <c r="P148" i="86"/>
  <c r="P147" i="86"/>
  <c r="P146" i="86"/>
  <c r="P145" i="86"/>
  <c r="P144" i="86"/>
  <c r="P143" i="86"/>
  <c r="P142" i="86"/>
  <c r="P141" i="86"/>
  <c r="P140" i="86"/>
  <c r="P139" i="86"/>
  <c r="P138" i="86"/>
  <c r="P137" i="86"/>
  <c r="P136" i="86"/>
  <c r="P135" i="86"/>
  <c r="P134" i="86"/>
  <c r="P133" i="86"/>
  <c r="P132" i="86"/>
  <c r="P131" i="86"/>
  <c r="P130" i="86"/>
  <c r="P129" i="86"/>
  <c r="P128" i="86"/>
  <c r="P127" i="86"/>
  <c r="P126" i="86"/>
  <c r="P125" i="86"/>
  <c r="P124" i="86"/>
  <c r="P123" i="86"/>
  <c r="P122" i="86"/>
  <c r="P121" i="86"/>
  <c r="P120" i="86"/>
  <c r="P119" i="86"/>
  <c r="P118" i="86"/>
  <c r="P117" i="86"/>
  <c r="P116" i="86"/>
  <c r="P115" i="86"/>
  <c r="P114" i="86"/>
  <c r="P113" i="86"/>
  <c r="P112" i="86"/>
  <c r="P111" i="86"/>
  <c r="P110" i="86"/>
  <c r="P109" i="86"/>
  <c r="P108" i="86"/>
  <c r="P107" i="86"/>
  <c r="P106" i="86"/>
  <c r="P105" i="86"/>
  <c r="P104" i="86"/>
  <c r="P103" i="86"/>
  <c r="P102" i="86"/>
  <c r="P101" i="86"/>
  <c r="P100" i="86"/>
  <c r="P99" i="86"/>
  <c r="P98" i="86"/>
  <c r="P97" i="86"/>
  <c r="P96" i="86"/>
  <c r="P95" i="86"/>
  <c r="P94" i="86"/>
  <c r="P93" i="86"/>
  <c r="P92" i="86"/>
  <c r="P91" i="86"/>
  <c r="P90" i="86"/>
  <c r="P89" i="86"/>
  <c r="P88" i="86"/>
  <c r="P87" i="86"/>
  <c r="P86" i="86"/>
  <c r="P85" i="86"/>
  <c r="P84" i="86"/>
  <c r="P83" i="86"/>
  <c r="P82" i="86"/>
  <c r="P81" i="86"/>
  <c r="P80" i="86"/>
  <c r="P79" i="86"/>
  <c r="P78" i="86"/>
  <c r="P77" i="86"/>
  <c r="P76" i="86"/>
  <c r="P75" i="86"/>
  <c r="P74" i="86"/>
  <c r="P73" i="86"/>
  <c r="P72" i="86"/>
  <c r="P71" i="86"/>
  <c r="P70" i="86"/>
  <c r="P69" i="86"/>
  <c r="P68" i="86"/>
  <c r="P67" i="86"/>
  <c r="P66" i="86"/>
  <c r="P65" i="86"/>
  <c r="P64" i="86"/>
  <c r="P63" i="86"/>
  <c r="P62" i="86"/>
  <c r="P61" i="86"/>
  <c r="P60" i="86"/>
  <c r="P59" i="86"/>
  <c r="P58" i="86"/>
  <c r="P57" i="86"/>
  <c r="P56" i="86"/>
  <c r="P55" i="86"/>
  <c r="P54" i="86"/>
  <c r="P53" i="86"/>
  <c r="P52" i="86"/>
  <c r="P51" i="86"/>
  <c r="P50" i="86"/>
  <c r="P49" i="86"/>
  <c r="P48" i="86"/>
  <c r="P47" i="86"/>
  <c r="P46" i="86"/>
  <c r="P45" i="86"/>
  <c r="P44" i="86"/>
  <c r="P43" i="86"/>
  <c r="P42" i="86"/>
  <c r="P41" i="86"/>
  <c r="P40" i="86"/>
  <c r="P39" i="86"/>
  <c r="P38" i="86"/>
  <c r="P37" i="86"/>
  <c r="P36" i="86"/>
  <c r="P35" i="86"/>
  <c r="P34" i="86"/>
  <c r="P33" i="86"/>
  <c r="P32" i="86"/>
  <c r="P31" i="86"/>
  <c r="P30" i="86"/>
  <c r="P29" i="86"/>
  <c r="P28" i="86"/>
  <c r="P27" i="86"/>
  <c r="P26" i="86"/>
  <c r="P25" i="86"/>
  <c r="P24" i="86"/>
  <c r="P23" i="86"/>
  <c r="P22" i="86"/>
  <c r="P21" i="86"/>
  <c r="P20" i="86"/>
  <c r="P19" i="86"/>
  <c r="P18" i="86"/>
  <c r="P17" i="86"/>
  <c r="P16" i="86"/>
  <c r="P15" i="86"/>
  <c r="P14" i="86"/>
  <c r="P13" i="86"/>
  <c r="P12" i="86"/>
  <c r="P11" i="86"/>
  <c r="P10" i="86"/>
  <c r="P9" i="86"/>
  <c r="P8" i="86"/>
  <c r="P7" i="86"/>
  <c r="P6" i="86"/>
  <c r="P5" i="86"/>
  <c r="P4" i="86"/>
  <c r="P3" i="86"/>
  <c r="O28" i="89" l="1"/>
  <c r="P30" i="89" s="1"/>
  <c r="O9" i="88"/>
  <c r="P10" i="88" s="1"/>
  <c r="O74" i="87"/>
  <c r="P76" i="87" s="1"/>
  <c r="P152" i="86"/>
  <c r="P193" i="90"/>
  <c r="P197" i="90" s="1"/>
  <c r="P29" i="89" l="1"/>
  <c r="P33" i="89" s="1"/>
  <c r="P11" i="88"/>
  <c r="P14" i="88" s="1"/>
  <c r="P75" i="87"/>
  <c r="P79" i="87" s="1"/>
  <c r="P151" i="86"/>
  <c r="P155" i="86" s="1"/>
  <c r="N153" i="85"/>
  <c r="G32" i="2" s="1"/>
  <c r="M153" i="85"/>
  <c r="P152" i="85"/>
  <c r="P151" i="85"/>
  <c r="P150" i="85"/>
  <c r="P149" i="85"/>
  <c r="P148" i="85"/>
  <c r="P147" i="85"/>
  <c r="P146" i="85"/>
  <c r="P145" i="85"/>
  <c r="P144" i="85"/>
  <c r="P143" i="85"/>
  <c r="P142" i="85"/>
  <c r="P141" i="85"/>
  <c r="P140" i="85"/>
  <c r="P139" i="85"/>
  <c r="P138" i="85"/>
  <c r="P137" i="85"/>
  <c r="P136" i="85"/>
  <c r="P135" i="85"/>
  <c r="P134" i="85"/>
  <c r="P133" i="85"/>
  <c r="P132" i="85"/>
  <c r="P131" i="85"/>
  <c r="P130" i="85"/>
  <c r="P129" i="85"/>
  <c r="P128" i="85"/>
  <c r="P127" i="85"/>
  <c r="P126" i="85"/>
  <c r="P125" i="85"/>
  <c r="P124" i="85"/>
  <c r="P123" i="85"/>
  <c r="P122" i="85"/>
  <c r="P121" i="85"/>
  <c r="P120" i="85"/>
  <c r="P119" i="85"/>
  <c r="P118" i="85"/>
  <c r="P117" i="85"/>
  <c r="P116" i="85"/>
  <c r="P115" i="85"/>
  <c r="P114" i="85"/>
  <c r="P113" i="85"/>
  <c r="P112" i="85"/>
  <c r="P111" i="85"/>
  <c r="P110" i="85"/>
  <c r="P109" i="85"/>
  <c r="P108" i="85"/>
  <c r="P107" i="85"/>
  <c r="P106" i="85"/>
  <c r="P105" i="85"/>
  <c r="P104" i="85"/>
  <c r="P103" i="85"/>
  <c r="P102" i="85"/>
  <c r="P101" i="85"/>
  <c r="P100" i="85"/>
  <c r="P99" i="85"/>
  <c r="P98" i="85"/>
  <c r="P97" i="85"/>
  <c r="P96" i="85"/>
  <c r="P95" i="85"/>
  <c r="P94" i="85"/>
  <c r="P93" i="85"/>
  <c r="P92" i="85"/>
  <c r="P91" i="85"/>
  <c r="P90" i="85"/>
  <c r="P89" i="85"/>
  <c r="P88" i="85"/>
  <c r="P87" i="85"/>
  <c r="P86" i="85"/>
  <c r="P85" i="85"/>
  <c r="P84" i="85"/>
  <c r="P83" i="85"/>
  <c r="P82" i="85"/>
  <c r="P81" i="85"/>
  <c r="P80" i="85"/>
  <c r="P79" i="85"/>
  <c r="P78" i="85"/>
  <c r="P77" i="85"/>
  <c r="P76" i="85"/>
  <c r="P75" i="85"/>
  <c r="P74" i="85"/>
  <c r="P73" i="85"/>
  <c r="P72" i="85"/>
  <c r="P71" i="85"/>
  <c r="P70" i="85"/>
  <c r="P69" i="85"/>
  <c r="P68" i="85"/>
  <c r="P67" i="85"/>
  <c r="P66" i="85"/>
  <c r="P65" i="85"/>
  <c r="P64" i="85"/>
  <c r="P63" i="85"/>
  <c r="P62" i="85"/>
  <c r="P61" i="85"/>
  <c r="P60" i="85"/>
  <c r="P59" i="85"/>
  <c r="P58" i="85"/>
  <c r="P57" i="85"/>
  <c r="P56" i="85"/>
  <c r="P55" i="85"/>
  <c r="P54" i="85"/>
  <c r="P53" i="85"/>
  <c r="P52" i="85"/>
  <c r="P51" i="85"/>
  <c r="P50" i="85"/>
  <c r="P49" i="85"/>
  <c r="P48" i="85"/>
  <c r="P47" i="85"/>
  <c r="P46" i="85"/>
  <c r="P45" i="85"/>
  <c r="P44" i="85"/>
  <c r="P43" i="85"/>
  <c r="P42" i="85"/>
  <c r="P41" i="85"/>
  <c r="P40" i="85"/>
  <c r="P39" i="85"/>
  <c r="P38" i="85"/>
  <c r="P37" i="85"/>
  <c r="P36" i="85"/>
  <c r="P35" i="85"/>
  <c r="P34" i="85"/>
  <c r="P33" i="85"/>
  <c r="P32" i="85"/>
  <c r="P31" i="85"/>
  <c r="P30" i="85"/>
  <c r="P29" i="85"/>
  <c r="P28" i="85"/>
  <c r="P27" i="85"/>
  <c r="P26" i="85"/>
  <c r="P25" i="85"/>
  <c r="P24" i="85"/>
  <c r="P23" i="85"/>
  <c r="P22" i="85"/>
  <c r="P21" i="85"/>
  <c r="P20" i="85"/>
  <c r="P19" i="85"/>
  <c r="P18" i="85"/>
  <c r="P17" i="85"/>
  <c r="P16" i="85"/>
  <c r="P15" i="85"/>
  <c r="P14" i="85"/>
  <c r="P13" i="85"/>
  <c r="P12" i="85"/>
  <c r="P11" i="85"/>
  <c r="P10" i="85"/>
  <c r="P9" i="85"/>
  <c r="P8" i="85"/>
  <c r="P7" i="85"/>
  <c r="P6" i="85"/>
  <c r="P5" i="85"/>
  <c r="P4" i="85"/>
  <c r="P3" i="85"/>
  <c r="M200" i="84"/>
  <c r="P199" i="84"/>
  <c r="P198" i="84"/>
  <c r="P197" i="84"/>
  <c r="P196" i="84"/>
  <c r="P195" i="84"/>
  <c r="P194" i="84"/>
  <c r="P193" i="84"/>
  <c r="P192" i="84"/>
  <c r="P191" i="84"/>
  <c r="P190" i="84"/>
  <c r="P189" i="84"/>
  <c r="P188" i="84"/>
  <c r="P187" i="84"/>
  <c r="P186" i="84"/>
  <c r="P185" i="84"/>
  <c r="P184" i="84"/>
  <c r="P183" i="84"/>
  <c r="P182" i="84"/>
  <c r="P181" i="84"/>
  <c r="P180" i="84"/>
  <c r="P179" i="84"/>
  <c r="P178" i="84"/>
  <c r="P177" i="84"/>
  <c r="P176" i="84"/>
  <c r="P175" i="84"/>
  <c r="P174" i="84"/>
  <c r="P173" i="84"/>
  <c r="P172" i="84"/>
  <c r="P171" i="84"/>
  <c r="P170" i="84"/>
  <c r="P169" i="84"/>
  <c r="P168" i="84"/>
  <c r="P167" i="84"/>
  <c r="P166" i="84"/>
  <c r="P165" i="84"/>
  <c r="P164" i="84"/>
  <c r="P163" i="84"/>
  <c r="P162" i="84"/>
  <c r="P161" i="84"/>
  <c r="P160" i="84"/>
  <c r="P159" i="84"/>
  <c r="P158" i="84"/>
  <c r="P157" i="84"/>
  <c r="P156" i="84"/>
  <c r="P155" i="84"/>
  <c r="P154" i="84"/>
  <c r="P153" i="84"/>
  <c r="P152" i="84"/>
  <c r="P151" i="84"/>
  <c r="P150" i="84"/>
  <c r="P149" i="84"/>
  <c r="P148" i="84"/>
  <c r="P147" i="84"/>
  <c r="P146" i="84"/>
  <c r="P145" i="84"/>
  <c r="P144" i="84"/>
  <c r="P143" i="84"/>
  <c r="P142" i="84"/>
  <c r="P141" i="84"/>
  <c r="P140" i="84"/>
  <c r="P139" i="84"/>
  <c r="P138" i="84"/>
  <c r="P137" i="84"/>
  <c r="P136" i="84"/>
  <c r="P135" i="84"/>
  <c r="P134" i="84"/>
  <c r="P133" i="84"/>
  <c r="P132" i="84"/>
  <c r="P131" i="84"/>
  <c r="P130" i="84"/>
  <c r="P129" i="84"/>
  <c r="P128" i="84"/>
  <c r="P127" i="84"/>
  <c r="P126" i="84"/>
  <c r="P125" i="84"/>
  <c r="P124" i="84"/>
  <c r="P123" i="84"/>
  <c r="P122" i="84"/>
  <c r="P121" i="84"/>
  <c r="P120" i="84"/>
  <c r="P119" i="84"/>
  <c r="P118" i="84"/>
  <c r="P117" i="84"/>
  <c r="P116" i="84"/>
  <c r="P115" i="84"/>
  <c r="P114" i="84"/>
  <c r="P113" i="84"/>
  <c r="P112" i="84"/>
  <c r="P111" i="84"/>
  <c r="P110" i="84"/>
  <c r="P109" i="84"/>
  <c r="P108" i="84"/>
  <c r="P107" i="84"/>
  <c r="P106" i="84"/>
  <c r="P105" i="84"/>
  <c r="P104" i="84"/>
  <c r="P103" i="84"/>
  <c r="P102" i="84"/>
  <c r="P101" i="84"/>
  <c r="P100" i="84"/>
  <c r="P99" i="84"/>
  <c r="P98" i="84"/>
  <c r="P97" i="84"/>
  <c r="P96" i="84"/>
  <c r="P95" i="84"/>
  <c r="P94" i="84"/>
  <c r="P93" i="84"/>
  <c r="P92" i="84"/>
  <c r="P91" i="84"/>
  <c r="P90" i="84"/>
  <c r="P89" i="84"/>
  <c r="P88" i="84"/>
  <c r="P87" i="84"/>
  <c r="P86" i="84"/>
  <c r="P85" i="84"/>
  <c r="P84" i="84"/>
  <c r="P83" i="84"/>
  <c r="P82" i="84"/>
  <c r="P81" i="84"/>
  <c r="P80" i="84"/>
  <c r="P79" i="84"/>
  <c r="P78" i="84"/>
  <c r="P77" i="84"/>
  <c r="P76" i="84"/>
  <c r="P75" i="84"/>
  <c r="P74" i="84"/>
  <c r="P73" i="84"/>
  <c r="P72" i="84"/>
  <c r="P71" i="84"/>
  <c r="P70" i="84"/>
  <c r="P69" i="84"/>
  <c r="P68" i="84"/>
  <c r="P67" i="84"/>
  <c r="P66" i="84"/>
  <c r="P65" i="84"/>
  <c r="P64" i="84"/>
  <c r="P63" i="84"/>
  <c r="P62" i="84"/>
  <c r="P61" i="84"/>
  <c r="P60" i="84"/>
  <c r="P59" i="84"/>
  <c r="P58" i="84"/>
  <c r="P57" i="84"/>
  <c r="P56" i="84"/>
  <c r="P55" i="84"/>
  <c r="P54" i="84"/>
  <c r="P53" i="84"/>
  <c r="P52" i="84"/>
  <c r="P51" i="84"/>
  <c r="P50" i="84"/>
  <c r="P49" i="84"/>
  <c r="P48" i="84"/>
  <c r="P47" i="84"/>
  <c r="P46" i="84"/>
  <c r="P45" i="84"/>
  <c r="P44" i="84"/>
  <c r="P43" i="84"/>
  <c r="P42" i="84"/>
  <c r="P41" i="84"/>
  <c r="P40" i="84"/>
  <c r="P39" i="84"/>
  <c r="P38" i="84"/>
  <c r="P37" i="84"/>
  <c r="P36" i="84"/>
  <c r="P35" i="84"/>
  <c r="P34" i="84"/>
  <c r="P33" i="84"/>
  <c r="P32" i="84"/>
  <c r="P31" i="84"/>
  <c r="P30" i="84"/>
  <c r="P29" i="84"/>
  <c r="P28" i="84"/>
  <c r="P27" i="84"/>
  <c r="P26" i="84"/>
  <c r="P25" i="84"/>
  <c r="P24" i="84"/>
  <c r="P23" i="84"/>
  <c r="P22" i="84"/>
  <c r="P21" i="84"/>
  <c r="P20" i="84"/>
  <c r="P19" i="84"/>
  <c r="P18" i="84"/>
  <c r="P17" i="84"/>
  <c r="P16" i="84"/>
  <c r="P15" i="84"/>
  <c r="P14" i="84"/>
  <c r="P13" i="84"/>
  <c r="P12" i="84"/>
  <c r="P11" i="84"/>
  <c r="P10" i="84"/>
  <c r="P9" i="84"/>
  <c r="P8" i="84"/>
  <c r="P7" i="84"/>
  <c r="P6" i="84"/>
  <c r="P5" i="84"/>
  <c r="P4" i="84"/>
  <c r="P3" i="84"/>
  <c r="M17" i="80"/>
  <c r="P16" i="80"/>
  <c r="P15" i="80"/>
  <c r="P14" i="80"/>
  <c r="P13" i="80"/>
  <c r="P12" i="80"/>
  <c r="P11" i="80"/>
  <c r="P10" i="80"/>
  <c r="P9" i="80"/>
  <c r="P8" i="80"/>
  <c r="P7" i="80"/>
  <c r="P6" i="80"/>
  <c r="P5" i="80"/>
  <c r="P4" i="80"/>
  <c r="P3" i="80"/>
  <c r="M158" i="79"/>
  <c r="P157" i="79"/>
  <c r="P156" i="79"/>
  <c r="P155" i="79"/>
  <c r="P154" i="79"/>
  <c r="P153" i="79"/>
  <c r="P152" i="79"/>
  <c r="P151" i="79"/>
  <c r="P150" i="79"/>
  <c r="P149" i="79"/>
  <c r="P148" i="79"/>
  <c r="P147" i="79"/>
  <c r="P146" i="79"/>
  <c r="P145" i="79"/>
  <c r="P144" i="79"/>
  <c r="P143" i="79"/>
  <c r="P142" i="79"/>
  <c r="P141" i="79"/>
  <c r="P140" i="79"/>
  <c r="P139" i="79"/>
  <c r="P138" i="79"/>
  <c r="P137" i="79"/>
  <c r="P136" i="79"/>
  <c r="P135" i="79"/>
  <c r="P134" i="79"/>
  <c r="P133" i="79"/>
  <c r="P132" i="79"/>
  <c r="P131" i="79"/>
  <c r="P130" i="79"/>
  <c r="P129" i="79"/>
  <c r="P128" i="79"/>
  <c r="P127" i="79"/>
  <c r="P126" i="79"/>
  <c r="P125" i="79"/>
  <c r="P124" i="79"/>
  <c r="P123" i="79"/>
  <c r="P122" i="79"/>
  <c r="P121" i="79"/>
  <c r="P120" i="79"/>
  <c r="P119" i="79"/>
  <c r="P118" i="79"/>
  <c r="P117" i="79"/>
  <c r="P116" i="79"/>
  <c r="P115" i="79"/>
  <c r="P114" i="79"/>
  <c r="P113" i="79"/>
  <c r="P112" i="79"/>
  <c r="P111" i="79"/>
  <c r="P110" i="79"/>
  <c r="P109" i="79"/>
  <c r="P108" i="79"/>
  <c r="P107" i="79"/>
  <c r="P106" i="79"/>
  <c r="P105" i="79"/>
  <c r="P104" i="79"/>
  <c r="P103" i="79"/>
  <c r="P102" i="79"/>
  <c r="P101" i="79"/>
  <c r="P100" i="79"/>
  <c r="P99" i="79"/>
  <c r="P98" i="79"/>
  <c r="P97" i="79"/>
  <c r="P96" i="79"/>
  <c r="P95" i="79"/>
  <c r="P94" i="79"/>
  <c r="P93" i="79"/>
  <c r="P92" i="79"/>
  <c r="P91" i="79"/>
  <c r="P90" i="79"/>
  <c r="P89" i="79"/>
  <c r="P88" i="79"/>
  <c r="P87" i="79"/>
  <c r="P86" i="79"/>
  <c r="P85" i="79"/>
  <c r="P84" i="79"/>
  <c r="P83" i="79"/>
  <c r="P82" i="79"/>
  <c r="P81" i="79"/>
  <c r="P80" i="79"/>
  <c r="P79" i="79"/>
  <c r="P78" i="79"/>
  <c r="P77" i="79"/>
  <c r="P76" i="79"/>
  <c r="P75" i="79"/>
  <c r="P74" i="79"/>
  <c r="P73" i="79"/>
  <c r="P72" i="79"/>
  <c r="P71" i="79"/>
  <c r="P70" i="79"/>
  <c r="P69" i="79"/>
  <c r="P68" i="79"/>
  <c r="P67" i="79"/>
  <c r="P66" i="79"/>
  <c r="P65" i="79"/>
  <c r="P64" i="79"/>
  <c r="P63" i="79"/>
  <c r="P62" i="79"/>
  <c r="P61" i="79"/>
  <c r="P60" i="79"/>
  <c r="P59" i="79"/>
  <c r="P58" i="79"/>
  <c r="P57" i="79"/>
  <c r="P56" i="79"/>
  <c r="P55" i="79"/>
  <c r="P54" i="79"/>
  <c r="P53" i="79"/>
  <c r="P52" i="79"/>
  <c r="P51" i="79"/>
  <c r="P50" i="79"/>
  <c r="P49" i="79"/>
  <c r="P48" i="79"/>
  <c r="P47" i="79"/>
  <c r="P46" i="79"/>
  <c r="P45" i="79"/>
  <c r="P44" i="79"/>
  <c r="P43" i="79"/>
  <c r="P42" i="79"/>
  <c r="P41" i="79"/>
  <c r="P40" i="79"/>
  <c r="P39" i="79"/>
  <c r="P38" i="79"/>
  <c r="P37" i="79"/>
  <c r="P36" i="79"/>
  <c r="P35" i="79"/>
  <c r="P34" i="79"/>
  <c r="P33" i="79"/>
  <c r="P32" i="79"/>
  <c r="P31" i="79"/>
  <c r="P30" i="79"/>
  <c r="P29" i="79"/>
  <c r="P28" i="79"/>
  <c r="P27" i="79"/>
  <c r="P26" i="79"/>
  <c r="P25" i="79"/>
  <c r="P24" i="79"/>
  <c r="P23" i="79"/>
  <c r="P22" i="79"/>
  <c r="P21" i="79"/>
  <c r="P20" i="79"/>
  <c r="P19" i="79"/>
  <c r="P18" i="79"/>
  <c r="P17" i="79"/>
  <c r="P16" i="79"/>
  <c r="P15" i="79"/>
  <c r="P14" i="79"/>
  <c r="P13" i="79"/>
  <c r="P12" i="79"/>
  <c r="P11" i="79"/>
  <c r="P10" i="79"/>
  <c r="P9" i="79"/>
  <c r="P8" i="79"/>
  <c r="P7" i="79"/>
  <c r="P6" i="79"/>
  <c r="P5" i="79"/>
  <c r="P4" i="79"/>
  <c r="P3" i="79"/>
  <c r="I57" i="2"/>
  <c r="I59" i="2" s="1"/>
  <c r="I70" i="2"/>
  <c r="O153" i="85" l="1"/>
  <c r="P155" i="85" s="1"/>
  <c r="O200" i="84"/>
  <c r="P201" i="84" s="1"/>
  <c r="P18" i="80"/>
  <c r="O158" i="79"/>
  <c r="P160" i="79" s="1"/>
  <c r="P154" i="85" l="1"/>
  <c r="P158" i="85" s="1"/>
  <c r="P202" i="84"/>
  <c r="P205" i="84" s="1"/>
  <c r="P19" i="80"/>
  <c r="P22" i="80" s="1"/>
  <c r="P159" i="79"/>
  <c r="P163" i="79" s="1"/>
  <c r="N15" i="78" l="1"/>
  <c r="M15" i="78"/>
  <c r="P14" i="78"/>
  <c r="P13" i="78"/>
  <c r="P12" i="78"/>
  <c r="P11" i="78"/>
  <c r="P10" i="78"/>
  <c r="P9" i="78"/>
  <c r="P8" i="78"/>
  <c r="P7" i="78"/>
  <c r="P6" i="78"/>
  <c r="P5" i="78"/>
  <c r="P4" i="78"/>
  <c r="P3" i="78"/>
  <c r="N288" i="77"/>
  <c r="M288" i="77"/>
  <c r="P287" i="77"/>
  <c r="P286" i="77"/>
  <c r="P285" i="77"/>
  <c r="P284" i="77"/>
  <c r="P283" i="77"/>
  <c r="P282" i="77"/>
  <c r="P281" i="77"/>
  <c r="P280" i="77"/>
  <c r="P279" i="77"/>
  <c r="P278" i="77"/>
  <c r="P277" i="77"/>
  <c r="P276" i="77"/>
  <c r="P275" i="77"/>
  <c r="P274" i="77"/>
  <c r="P273" i="77"/>
  <c r="P272" i="77"/>
  <c r="P271" i="77"/>
  <c r="P270" i="77"/>
  <c r="P269" i="77"/>
  <c r="P268" i="77"/>
  <c r="P267" i="77"/>
  <c r="P266" i="77"/>
  <c r="P265" i="77"/>
  <c r="P264" i="77"/>
  <c r="P263" i="77"/>
  <c r="P262" i="77"/>
  <c r="P261" i="77"/>
  <c r="P260" i="77"/>
  <c r="P259" i="77"/>
  <c r="P258" i="77"/>
  <c r="P257" i="77"/>
  <c r="P256" i="77"/>
  <c r="P255" i="77"/>
  <c r="P254" i="77"/>
  <c r="P253" i="77"/>
  <c r="P252" i="77"/>
  <c r="P251" i="77"/>
  <c r="P250" i="77"/>
  <c r="P249" i="77"/>
  <c r="P248" i="77"/>
  <c r="P247" i="77"/>
  <c r="P246" i="77"/>
  <c r="P245" i="77"/>
  <c r="P244" i="77"/>
  <c r="P243" i="77"/>
  <c r="P242" i="77"/>
  <c r="P241" i="77"/>
  <c r="P240" i="77"/>
  <c r="P239" i="77"/>
  <c r="P238" i="77"/>
  <c r="P237" i="77"/>
  <c r="P236" i="77"/>
  <c r="P235" i="77"/>
  <c r="P234" i="77"/>
  <c r="P233" i="77"/>
  <c r="P232" i="77"/>
  <c r="P231" i="77"/>
  <c r="P230" i="77"/>
  <c r="P229" i="77"/>
  <c r="P228" i="77"/>
  <c r="P227" i="77"/>
  <c r="P226" i="77"/>
  <c r="P225" i="77"/>
  <c r="P224" i="77"/>
  <c r="P223" i="77"/>
  <c r="P222" i="77"/>
  <c r="P221" i="77"/>
  <c r="P220" i="77"/>
  <c r="P219" i="77"/>
  <c r="P218" i="77"/>
  <c r="P217" i="77"/>
  <c r="P216" i="77"/>
  <c r="P215" i="77"/>
  <c r="P214" i="77"/>
  <c r="P213" i="77"/>
  <c r="P212" i="77"/>
  <c r="P211" i="77"/>
  <c r="P210" i="77"/>
  <c r="P209" i="77"/>
  <c r="P208" i="77"/>
  <c r="P207" i="77"/>
  <c r="P206" i="77"/>
  <c r="P205" i="77"/>
  <c r="P204" i="77"/>
  <c r="P203" i="77"/>
  <c r="P202" i="77"/>
  <c r="P201" i="77"/>
  <c r="P200" i="77"/>
  <c r="P199" i="77"/>
  <c r="P198" i="77"/>
  <c r="P197" i="77"/>
  <c r="P196" i="77"/>
  <c r="P195" i="77"/>
  <c r="P194" i="77"/>
  <c r="P193" i="77"/>
  <c r="P192" i="77"/>
  <c r="P191" i="77"/>
  <c r="P190" i="77"/>
  <c r="P189" i="77"/>
  <c r="P188" i="77"/>
  <c r="P187" i="77"/>
  <c r="P186" i="77"/>
  <c r="P185" i="77"/>
  <c r="P184" i="77"/>
  <c r="P183" i="77"/>
  <c r="P182" i="77"/>
  <c r="P181" i="77"/>
  <c r="P180" i="77"/>
  <c r="P179" i="77"/>
  <c r="P178" i="77"/>
  <c r="P177" i="77"/>
  <c r="P176" i="77"/>
  <c r="P175" i="77"/>
  <c r="P174" i="77"/>
  <c r="P173" i="77"/>
  <c r="P172" i="77"/>
  <c r="P171" i="77"/>
  <c r="P170" i="77"/>
  <c r="P169" i="77"/>
  <c r="P168" i="77"/>
  <c r="P167" i="77"/>
  <c r="P166" i="77"/>
  <c r="P165" i="77"/>
  <c r="P164" i="77"/>
  <c r="P163" i="77"/>
  <c r="P162" i="77"/>
  <c r="P161" i="77"/>
  <c r="P160" i="77"/>
  <c r="P159" i="77"/>
  <c r="P158" i="77"/>
  <c r="P157" i="77"/>
  <c r="P156" i="77"/>
  <c r="P155" i="77"/>
  <c r="P154" i="77"/>
  <c r="P153" i="77"/>
  <c r="P152" i="77"/>
  <c r="P151" i="77"/>
  <c r="P150" i="77"/>
  <c r="P149" i="77"/>
  <c r="P148" i="77"/>
  <c r="P147" i="77"/>
  <c r="P146" i="77"/>
  <c r="P145" i="77"/>
  <c r="P144" i="77"/>
  <c r="P143" i="77"/>
  <c r="P142" i="77"/>
  <c r="P141" i="77"/>
  <c r="P140" i="77"/>
  <c r="P139" i="77"/>
  <c r="P138" i="77"/>
  <c r="P137" i="77"/>
  <c r="P136" i="77"/>
  <c r="P135" i="77"/>
  <c r="P134" i="77"/>
  <c r="P63" i="77"/>
  <c r="P62" i="77"/>
  <c r="P61" i="77"/>
  <c r="P60" i="77"/>
  <c r="P59" i="77"/>
  <c r="P58" i="77"/>
  <c r="P57" i="77"/>
  <c r="P56" i="77"/>
  <c r="P55" i="77"/>
  <c r="P54" i="77"/>
  <c r="P53" i="77"/>
  <c r="P52" i="77"/>
  <c r="P51" i="77"/>
  <c r="P50" i="77"/>
  <c r="P49" i="77"/>
  <c r="P48" i="77"/>
  <c r="P47" i="77"/>
  <c r="P46" i="77"/>
  <c r="P45" i="77"/>
  <c r="P44" i="77"/>
  <c r="P43" i="77"/>
  <c r="P42" i="77"/>
  <c r="P41" i="77"/>
  <c r="P40" i="77"/>
  <c r="P39" i="77"/>
  <c r="P38" i="77"/>
  <c r="P37" i="77"/>
  <c r="P36" i="77"/>
  <c r="P35" i="77"/>
  <c r="P34" i="77"/>
  <c r="P33" i="77"/>
  <c r="P32" i="77"/>
  <c r="P31" i="77"/>
  <c r="P30" i="77"/>
  <c r="P29" i="77"/>
  <c r="P28" i="77"/>
  <c r="P27" i="77"/>
  <c r="P26" i="77"/>
  <c r="P25" i="77"/>
  <c r="P24" i="77"/>
  <c r="P23" i="77"/>
  <c r="P22" i="77"/>
  <c r="P21" i="77"/>
  <c r="P20" i="77"/>
  <c r="P19" i="77"/>
  <c r="P18" i="77"/>
  <c r="P17" i="77"/>
  <c r="P16" i="77"/>
  <c r="P15" i="77"/>
  <c r="P14" i="77"/>
  <c r="P13" i="77"/>
  <c r="P12" i="77"/>
  <c r="P11" i="77"/>
  <c r="P10" i="77"/>
  <c r="P9" i="77"/>
  <c r="P8" i="77"/>
  <c r="P7" i="77"/>
  <c r="P6" i="77"/>
  <c r="P5" i="77"/>
  <c r="P4" i="77"/>
  <c r="P3" i="77"/>
  <c r="N4" i="76"/>
  <c r="G26" i="2" s="1"/>
  <c r="M4" i="76"/>
  <c r="O4" i="76"/>
  <c r="N46" i="75"/>
  <c r="M46" i="75"/>
  <c r="P45" i="75"/>
  <c r="P44" i="75"/>
  <c r="P43" i="75"/>
  <c r="P42" i="75"/>
  <c r="P41" i="75"/>
  <c r="P40" i="75"/>
  <c r="P39" i="75"/>
  <c r="P38" i="75"/>
  <c r="P37" i="75"/>
  <c r="P36" i="75"/>
  <c r="P35" i="75"/>
  <c r="P34" i="75"/>
  <c r="P33" i="75"/>
  <c r="P32" i="75"/>
  <c r="P31" i="75"/>
  <c r="P30" i="75"/>
  <c r="P29" i="75"/>
  <c r="P28" i="75"/>
  <c r="P27" i="75"/>
  <c r="P26" i="75"/>
  <c r="P25" i="75"/>
  <c r="P24" i="75"/>
  <c r="P23" i="75"/>
  <c r="P22" i="75"/>
  <c r="P21" i="75"/>
  <c r="P20" i="75"/>
  <c r="P19" i="75"/>
  <c r="P18" i="75"/>
  <c r="P17" i="75"/>
  <c r="P16" i="75"/>
  <c r="P15" i="75"/>
  <c r="P14" i="75"/>
  <c r="P13" i="75"/>
  <c r="P12" i="75"/>
  <c r="P11" i="75"/>
  <c r="P10" i="75"/>
  <c r="P9" i="75"/>
  <c r="P8" i="75"/>
  <c r="P7" i="75"/>
  <c r="P6" i="75"/>
  <c r="P5" i="75"/>
  <c r="P4" i="75"/>
  <c r="P3" i="75"/>
  <c r="N163" i="74"/>
  <c r="M163" i="74"/>
  <c r="P162" i="74"/>
  <c r="P161" i="74"/>
  <c r="P160" i="74"/>
  <c r="P159" i="74"/>
  <c r="P158" i="74"/>
  <c r="P157" i="74"/>
  <c r="P156" i="74"/>
  <c r="P155" i="74"/>
  <c r="P154" i="74"/>
  <c r="P153" i="74"/>
  <c r="P152" i="74"/>
  <c r="P151" i="74"/>
  <c r="P150" i="74"/>
  <c r="P149" i="74"/>
  <c r="P148" i="74"/>
  <c r="P147" i="74"/>
  <c r="P146" i="74"/>
  <c r="P145" i="74"/>
  <c r="P144" i="74"/>
  <c r="P143" i="74"/>
  <c r="P142" i="74"/>
  <c r="P141" i="74"/>
  <c r="P140" i="74"/>
  <c r="P139" i="74"/>
  <c r="P138" i="74"/>
  <c r="P137" i="74"/>
  <c r="P136" i="74"/>
  <c r="P135" i="74"/>
  <c r="P134" i="74"/>
  <c r="P133" i="74"/>
  <c r="P132" i="74"/>
  <c r="P131" i="74"/>
  <c r="P130" i="74"/>
  <c r="P129" i="74"/>
  <c r="P128" i="74"/>
  <c r="P127" i="74"/>
  <c r="P126" i="74"/>
  <c r="P125" i="74"/>
  <c r="P124" i="74"/>
  <c r="P123" i="74"/>
  <c r="P122" i="74"/>
  <c r="P121" i="74"/>
  <c r="P120" i="74"/>
  <c r="P119" i="74"/>
  <c r="P118" i="74"/>
  <c r="P117" i="74"/>
  <c r="P116" i="74"/>
  <c r="P115" i="74"/>
  <c r="P114" i="74"/>
  <c r="P113" i="74"/>
  <c r="P112" i="74"/>
  <c r="P111" i="74"/>
  <c r="P110" i="74"/>
  <c r="P109" i="74"/>
  <c r="P108" i="74"/>
  <c r="P107" i="74"/>
  <c r="P106" i="74"/>
  <c r="P105" i="74"/>
  <c r="P104" i="74"/>
  <c r="P103" i="74"/>
  <c r="P102" i="74"/>
  <c r="P101" i="74"/>
  <c r="P100" i="74"/>
  <c r="P99" i="74"/>
  <c r="P98" i="74"/>
  <c r="P97" i="74"/>
  <c r="P96" i="74"/>
  <c r="P95" i="74"/>
  <c r="P94" i="74"/>
  <c r="P93" i="74"/>
  <c r="P92" i="74"/>
  <c r="P91" i="74"/>
  <c r="P90" i="74"/>
  <c r="P89" i="74"/>
  <c r="P88" i="74"/>
  <c r="P87" i="74"/>
  <c r="P86" i="74"/>
  <c r="P85" i="74"/>
  <c r="P84" i="74"/>
  <c r="P83" i="74"/>
  <c r="P82" i="74"/>
  <c r="P81" i="74"/>
  <c r="P80" i="74"/>
  <c r="P79" i="74"/>
  <c r="P78" i="74"/>
  <c r="P77" i="74"/>
  <c r="P76" i="74"/>
  <c r="P75" i="74"/>
  <c r="P74" i="74"/>
  <c r="P73" i="74"/>
  <c r="P72" i="74"/>
  <c r="P71" i="74"/>
  <c r="P70" i="74"/>
  <c r="P69" i="74"/>
  <c r="P68" i="74"/>
  <c r="P67" i="74"/>
  <c r="P66" i="74"/>
  <c r="P65" i="74"/>
  <c r="P64" i="74"/>
  <c r="P63" i="74"/>
  <c r="P62" i="74"/>
  <c r="P61" i="74"/>
  <c r="P60" i="74"/>
  <c r="P59" i="74"/>
  <c r="P58" i="74"/>
  <c r="P57" i="74"/>
  <c r="P56" i="74"/>
  <c r="P55" i="74"/>
  <c r="P54" i="74"/>
  <c r="P53" i="74"/>
  <c r="P52" i="74"/>
  <c r="P51" i="74"/>
  <c r="P50" i="74"/>
  <c r="P49" i="74"/>
  <c r="P48" i="74"/>
  <c r="P47" i="74"/>
  <c r="P46" i="74"/>
  <c r="P45" i="74"/>
  <c r="P44" i="74"/>
  <c r="P43" i="74"/>
  <c r="P42" i="74"/>
  <c r="P41" i="74"/>
  <c r="P40" i="74"/>
  <c r="P39" i="74"/>
  <c r="P38" i="74"/>
  <c r="P37" i="74"/>
  <c r="P36" i="74"/>
  <c r="P35" i="74"/>
  <c r="P34" i="74"/>
  <c r="P33" i="74"/>
  <c r="P32" i="74"/>
  <c r="P31" i="74"/>
  <c r="P30" i="74"/>
  <c r="P29" i="74"/>
  <c r="P28" i="74"/>
  <c r="P27" i="74"/>
  <c r="P26" i="74"/>
  <c r="P25" i="74"/>
  <c r="P24" i="74"/>
  <c r="P23" i="74"/>
  <c r="P22" i="74"/>
  <c r="P21" i="74"/>
  <c r="P20" i="74"/>
  <c r="P19" i="74"/>
  <c r="P18" i="74"/>
  <c r="P17" i="74"/>
  <c r="P16" i="74"/>
  <c r="P15" i="74"/>
  <c r="P14" i="74"/>
  <c r="P13" i="74"/>
  <c r="P12" i="74"/>
  <c r="P11" i="74"/>
  <c r="P10" i="74"/>
  <c r="P9" i="74"/>
  <c r="P8" i="74"/>
  <c r="P7" i="74"/>
  <c r="P6" i="74"/>
  <c r="P5" i="74"/>
  <c r="P4" i="74"/>
  <c r="P3" i="74"/>
  <c r="N17" i="73"/>
  <c r="M17" i="73"/>
  <c r="P16" i="73"/>
  <c r="P15" i="73"/>
  <c r="P14" i="73"/>
  <c r="P13" i="73"/>
  <c r="P12" i="73"/>
  <c r="P11" i="73"/>
  <c r="P10" i="73"/>
  <c r="P9" i="73"/>
  <c r="P8" i="73"/>
  <c r="P7" i="73"/>
  <c r="P6" i="73"/>
  <c r="P5" i="73"/>
  <c r="P4" i="73"/>
  <c r="P3" i="73"/>
  <c r="N15" i="72"/>
  <c r="M15" i="72"/>
  <c r="P14" i="72"/>
  <c r="P13" i="72"/>
  <c r="P12" i="72"/>
  <c r="P11" i="72"/>
  <c r="P10" i="72"/>
  <c r="P9" i="72"/>
  <c r="P8" i="72"/>
  <c r="P7" i="72"/>
  <c r="P6" i="72"/>
  <c r="P5" i="72"/>
  <c r="P4" i="72"/>
  <c r="P3" i="72"/>
  <c r="M230" i="71"/>
  <c r="P229" i="71"/>
  <c r="P228" i="71"/>
  <c r="P227" i="71"/>
  <c r="P226" i="71"/>
  <c r="P225" i="71"/>
  <c r="P224" i="71"/>
  <c r="P223" i="71"/>
  <c r="P222" i="71"/>
  <c r="P221" i="71"/>
  <c r="P220" i="71"/>
  <c r="P219" i="71"/>
  <c r="P218" i="71"/>
  <c r="P217" i="71"/>
  <c r="P216" i="71"/>
  <c r="P215" i="71"/>
  <c r="P214" i="71"/>
  <c r="P213" i="71"/>
  <c r="P212" i="71"/>
  <c r="P211" i="71"/>
  <c r="P210" i="71"/>
  <c r="P209" i="71"/>
  <c r="P208" i="71"/>
  <c r="P207" i="71"/>
  <c r="P206" i="71"/>
  <c r="P205" i="71"/>
  <c r="P204" i="71"/>
  <c r="P203" i="71"/>
  <c r="P202" i="71"/>
  <c r="P201" i="71"/>
  <c r="P200" i="71"/>
  <c r="P199" i="71"/>
  <c r="P198" i="71"/>
  <c r="P197" i="71"/>
  <c r="P196" i="71"/>
  <c r="P195" i="71"/>
  <c r="P194" i="71"/>
  <c r="P193" i="71"/>
  <c r="P192" i="71"/>
  <c r="P191" i="71"/>
  <c r="P190" i="71"/>
  <c r="P189" i="71"/>
  <c r="P188" i="71"/>
  <c r="P187" i="71"/>
  <c r="P186" i="71"/>
  <c r="P185" i="71"/>
  <c r="P184" i="71"/>
  <c r="P183" i="71"/>
  <c r="P182" i="71"/>
  <c r="P181" i="71"/>
  <c r="P180" i="71"/>
  <c r="P179" i="71"/>
  <c r="P178" i="71"/>
  <c r="P177" i="71"/>
  <c r="P176" i="71"/>
  <c r="P175" i="71"/>
  <c r="P174" i="71"/>
  <c r="P173" i="71"/>
  <c r="P172" i="71"/>
  <c r="P171" i="71"/>
  <c r="P170" i="71"/>
  <c r="P169" i="71"/>
  <c r="P168" i="71"/>
  <c r="P167" i="71"/>
  <c r="P166" i="71"/>
  <c r="P165" i="71"/>
  <c r="P164" i="71"/>
  <c r="P163" i="71"/>
  <c r="P162" i="71"/>
  <c r="P161" i="71"/>
  <c r="P160" i="71"/>
  <c r="P159" i="71"/>
  <c r="P158" i="71"/>
  <c r="P157" i="71"/>
  <c r="P156" i="71"/>
  <c r="P155" i="71"/>
  <c r="P154" i="71"/>
  <c r="P153" i="71"/>
  <c r="P152" i="71"/>
  <c r="P151" i="71"/>
  <c r="P150" i="71"/>
  <c r="P149" i="71"/>
  <c r="P148" i="71"/>
  <c r="P147" i="71"/>
  <c r="P146" i="71"/>
  <c r="P145" i="71"/>
  <c r="P144" i="71"/>
  <c r="P143" i="71"/>
  <c r="P142" i="71"/>
  <c r="P141" i="71"/>
  <c r="P140" i="71"/>
  <c r="P139" i="71"/>
  <c r="P138" i="71"/>
  <c r="P137" i="71"/>
  <c r="P136" i="71"/>
  <c r="P135" i="71"/>
  <c r="P134" i="71"/>
  <c r="P133" i="71"/>
  <c r="P132" i="71"/>
  <c r="P131" i="71"/>
  <c r="P130" i="71"/>
  <c r="P129" i="71"/>
  <c r="P128" i="71"/>
  <c r="P127" i="71"/>
  <c r="P126" i="71"/>
  <c r="P125" i="71"/>
  <c r="P124" i="71"/>
  <c r="P123" i="71"/>
  <c r="P122" i="71"/>
  <c r="P121" i="71"/>
  <c r="P5" i="71"/>
  <c r="P4" i="71"/>
  <c r="P3" i="71"/>
  <c r="N167" i="70"/>
  <c r="G19" i="2" s="1"/>
  <c r="M167" i="70"/>
  <c r="P166" i="70"/>
  <c r="P165" i="70"/>
  <c r="P164" i="70"/>
  <c r="P108" i="70"/>
  <c r="P107" i="70"/>
  <c r="P106" i="70"/>
  <c r="P105" i="70"/>
  <c r="P104" i="70"/>
  <c r="P103" i="70"/>
  <c r="P102" i="70"/>
  <c r="P101" i="70"/>
  <c r="P100" i="70"/>
  <c r="P99" i="70"/>
  <c r="P98" i="70"/>
  <c r="P97" i="70"/>
  <c r="P96" i="70"/>
  <c r="P95" i="70"/>
  <c r="P94" i="70"/>
  <c r="P93" i="70"/>
  <c r="P92" i="70"/>
  <c r="P91" i="70"/>
  <c r="P90" i="70"/>
  <c r="P89" i="70"/>
  <c r="P88" i="70"/>
  <c r="P87" i="70"/>
  <c r="P86" i="70"/>
  <c r="P85" i="70"/>
  <c r="P84" i="70"/>
  <c r="P83" i="70"/>
  <c r="P82" i="70"/>
  <c r="P81" i="70"/>
  <c r="P80" i="70"/>
  <c r="P79" i="70"/>
  <c r="P78" i="70"/>
  <c r="P77" i="70"/>
  <c r="P76" i="70"/>
  <c r="P75" i="70"/>
  <c r="P74" i="70"/>
  <c r="P73" i="70"/>
  <c r="P72" i="70"/>
  <c r="P71" i="70"/>
  <c r="P70" i="70"/>
  <c r="P69" i="70"/>
  <c r="P68" i="70"/>
  <c r="P67" i="70"/>
  <c r="P66" i="70"/>
  <c r="P65" i="70"/>
  <c r="P64" i="70"/>
  <c r="P63" i="70"/>
  <c r="P62" i="70"/>
  <c r="P61" i="70"/>
  <c r="P60" i="70"/>
  <c r="P59" i="70"/>
  <c r="P58" i="70"/>
  <c r="P57" i="70"/>
  <c r="P56" i="70"/>
  <c r="P55" i="70"/>
  <c r="P54" i="70"/>
  <c r="P53" i="70"/>
  <c r="P52" i="70"/>
  <c r="P51" i="70"/>
  <c r="P50" i="70"/>
  <c r="P49" i="70"/>
  <c r="P48" i="70"/>
  <c r="P47" i="70"/>
  <c r="P46" i="70"/>
  <c r="P45" i="70"/>
  <c r="P44" i="70"/>
  <c r="P43" i="70"/>
  <c r="P42" i="70"/>
  <c r="P41" i="70"/>
  <c r="P40" i="70"/>
  <c r="P39" i="70"/>
  <c r="P38" i="70"/>
  <c r="P37" i="70"/>
  <c r="P36" i="70"/>
  <c r="P35" i="70"/>
  <c r="P34" i="70"/>
  <c r="P33" i="70"/>
  <c r="P32" i="70"/>
  <c r="P31" i="70"/>
  <c r="P30" i="70"/>
  <c r="P29" i="70"/>
  <c r="P28" i="70"/>
  <c r="P27" i="70"/>
  <c r="P26" i="70"/>
  <c r="P25" i="70"/>
  <c r="P24" i="70"/>
  <c r="P23" i="70"/>
  <c r="P22" i="70"/>
  <c r="P21" i="70"/>
  <c r="P20" i="70"/>
  <c r="P19" i="70"/>
  <c r="P18" i="70"/>
  <c r="P17" i="70"/>
  <c r="P16" i="70"/>
  <c r="P15" i="70"/>
  <c r="P14" i="70"/>
  <c r="P13" i="70"/>
  <c r="P12" i="70"/>
  <c r="P11" i="70"/>
  <c r="P10" i="70"/>
  <c r="P9" i="70"/>
  <c r="P8" i="70"/>
  <c r="P7" i="70"/>
  <c r="P6" i="70"/>
  <c r="P5" i="70"/>
  <c r="P4" i="70"/>
  <c r="P3" i="70"/>
  <c r="O15" i="72" l="1"/>
  <c r="O15" i="78"/>
  <c r="P17" i="78" s="1"/>
  <c r="O288" i="77"/>
  <c r="P289" i="77" s="1"/>
  <c r="O46" i="75"/>
  <c r="P48" i="75" s="1"/>
  <c r="O163" i="74"/>
  <c r="P164" i="74" s="1"/>
  <c r="O17" i="73"/>
  <c r="P19" i="73" s="1"/>
  <c r="O230" i="71"/>
  <c r="P231" i="71" s="1"/>
  <c r="O167" i="70"/>
  <c r="P169" i="70" s="1"/>
  <c r="P6" i="76"/>
  <c r="P5" i="76"/>
  <c r="P17" i="72"/>
  <c r="P16" i="72"/>
  <c r="P16" i="78" l="1"/>
  <c r="P20" i="78" s="1"/>
  <c r="P290" i="77"/>
  <c r="P293" i="77" s="1"/>
  <c r="P9" i="76"/>
  <c r="P47" i="75"/>
  <c r="P51" i="75" s="1"/>
  <c r="P165" i="74"/>
  <c r="P168" i="74" s="1"/>
  <c r="P18" i="73"/>
  <c r="P22" i="73" s="1"/>
  <c r="P20" i="72"/>
  <c r="P232" i="71"/>
  <c r="P235" i="71" s="1"/>
  <c r="P168" i="70"/>
  <c r="P172" i="70" s="1"/>
  <c r="J25" i="2"/>
  <c r="J27" i="2"/>
  <c r="J26" i="2"/>
  <c r="J28" i="2"/>
  <c r="J24" i="2"/>
  <c r="J32" i="2"/>
  <c r="J37" i="2" l="1"/>
  <c r="J36" i="2"/>
  <c r="G18" i="2" l="1"/>
  <c r="M8" i="37"/>
  <c r="J48" i="2"/>
  <c r="J47" i="2"/>
  <c r="J46" i="2"/>
  <c r="J45" i="2"/>
  <c r="J44" i="2"/>
  <c r="P9" i="37" l="1"/>
  <c r="P10" i="37" l="1"/>
  <c r="P13" i="37" s="1"/>
  <c r="J42" i="2" l="1"/>
  <c r="J43" i="2" l="1"/>
  <c r="J41" i="2" l="1"/>
  <c r="J40" i="2"/>
  <c r="A19" i="2"/>
  <c r="J39" i="2"/>
  <c r="J38" i="2"/>
  <c r="J35" i="2"/>
  <c r="J34" i="2"/>
  <c r="J33" i="2"/>
  <c r="J31" i="2"/>
  <c r="J29" i="2"/>
  <c r="J23" i="2"/>
  <c r="J22" i="2"/>
  <c r="J21" i="2"/>
  <c r="J20" i="2"/>
  <c r="J19" i="2"/>
  <c r="J18" i="2" l="1"/>
  <c r="J52" i="2" s="1"/>
  <c r="J54" i="2" s="1"/>
  <c r="L54" i="2" s="1"/>
  <c r="J58" i="2" l="1"/>
  <c r="J57" i="2"/>
</calcChain>
</file>

<file path=xl/sharedStrings.xml><?xml version="1.0" encoding="utf-8"?>
<sst xmlns="http://schemas.openxmlformats.org/spreadsheetml/2006/main" count="33497" uniqueCount="3918">
  <si>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</si>
  <si>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</si>
  <si>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</si>
  <si>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</si>
  <si>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</si>
  <si>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</si>
  <si>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</si>
  <si>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</si>
  <si>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</si>
  <si>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</si>
  <si>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</si>
  <si>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</si>
  <si>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</si>
  <si>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</si>
  <si>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</si>
  <si>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</si>
  <si>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</si>
  <si>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Invoice No</t>
  </si>
  <si>
    <t>:</t>
  </si>
  <si>
    <t>Invoice Date</t>
  </si>
  <si>
    <t>Due Date</t>
  </si>
  <si>
    <t>-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</si>
  <si>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</si>
  <si>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</si>
  <si>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</si>
  <si>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</si>
  <si>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</si>
  <si>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</si>
  <si>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</si>
  <si>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</si>
  <si>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</si>
  <si>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</si>
  <si>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</si>
  <si>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</si>
  <si>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</si>
  <si>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DP</t>
  </si>
  <si>
    <t>Pelunasan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</si>
  <si>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</si>
  <si>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</si>
  <si>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</si>
  <si>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</si>
  <si>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</si>
  <si>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</si>
  <si>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</si>
  <si>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</si>
  <si>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</si>
  <si>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</si>
  <si>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</si>
  <si>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</si>
  <si>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</si>
  <si>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</si>
  <si>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</si>
  <si>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</si>
  <si>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</si>
  <si>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Discount 10%</t>
  </si>
  <si>
    <t xml:space="preserve"> 015/PCI/K1/IX/21</t>
  </si>
  <si>
    <t>BKI032210028761</t>
  </si>
  <si>
    <t>DMD/2108/01/MSLZ5208</t>
  </si>
  <si>
    <t>GSK210731QJO793</t>
  </si>
  <si>
    <t>GSK210731MTY182</t>
  </si>
  <si>
    <t>GSK210731OCV651</t>
  </si>
  <si>
    <t>GSK210731CIW172</t>
  </si>
  <si>
    <t>GSK210801FVN251</t>
  </si>
  <si>
    <t>DMP BPN (BALIKPAPAN)</t>
  </si>
  <si>
    <t>SERASI III</t>
  </si>
  <si>
    <t>DMD/2108/05/SEDV1845</t>
  </si>
  <si>
    <t>GSK210805DGA013</t>
  </si>
  <si>
    <t>GSK210805WTJ634</t>
  </si>
  <si>
    <t>GSK210805KDY397</t>
  </si>
  <si>
    <t>GSK210805UMW963</t>
  </si>
  <si>
    <t>GSK210805FZS397</t>
  </si>
  <si>
    <t>GSK210805APU021</t>
  </si>
  <si>
    <t>GSK210805EZL792</t>
  </si>
  <si>
    <t>GSK210805KGD538</t>
  </si>
  <si>
    <t>GSK210805MKZ386</t>
  </si>
  <si>
    <t>GSK210805CQP216</t>
  </si>
  <si>
    <t>GSK210805TPC692</t>
  </si>
  <si>
    <t>GSK210805SMR083</t>
  </si>
  <si>
    <t>GSK210805UXQ093</t>
  </si>
  <si>
    <t>GSK210805PFH360</t>
  </si>
  <si>
    <t>GSK210805IQR418</t>
  </si>
  <si>
    <t>GSK210805APZ642</t>
  </si>
  <si>
    <t>GSK210805YFA089</t>
  </si>
  <si>
    <t>GSK210805KLX472</t>
  </si>
  <si>
    <t>GSK210805CAW950</t>
  </si>
  <si>
    <t>GSK210805ODY809</t>
  </si>
  <si>
    <t>GSK210805AXC435</t>
  </si>
  <si>
    <t>GSK210805GAF279</t>
  </si>
  <si>
    <t>GSK210805IWQ589</t>
  </si>
  <si>
    <t>GSK210805DAG031</t>
  </si>
  <si>
    <t>GSK210805EAY728</t>
  </si>
  <si>
    <t>GSK210805JCX243</t>
  </si>
  <si>
    <t>GSK210805GHN219</t>
  </si>
  <si>
    <t>GSK210805ATJ924</t>
  </si>
  <si>
    <t>GSK210805JDM610</t>
  </si>
  <si>
    <t>GSK210805PCG426</t>
  </si>
  <si>
    <t>GSK210805GIJ762</t>
  </si>
  <si>
    <t>GSK210805HGZ370</t>
  </si>
  <si>
    <t>GSK210805KZH678</t>
  </si>
  <si>
    <t>GSK210805PNB169</t>
  </si>
  <si>
    <t>GSK210805TPO701</t>
  </si>
  <si>
    <t>GSK210805BUO109</t>
  </si>
  <si>
    <t>GSK210805DZC265</t>
  </si>
  <si>
    <t>GSK210805LBE415</t>
  </si>
  <si>
    <t>GSK210805VST405</t>
  </si>
  <si>
    <t>GSK210805SKP867</t>
  </si>
  <si>
    <t>GSK210805JUK073</t>
  </si>
  <si>
    <t>GSK210805SNZ371</t>
  </si>
  <si>
    <t>GSK210805QMU946</t>
  </si>
  <si>
    <t>GSK210805HLA856</t>
  </si>
  <si>
    <t>GSK210805AUR693</t>
  </si>
  <si>
    <t>GSK210805WGC730</t>
  </si>
  <si>
    <t>GSK210805DXE760</t>
  </si>
  <si>
    <t>GSK210805XZC912</t>
  </si>
  <si>
    <t>GSK210805ZRO426</t>
  </si>
  <si>
    <t>GSK210805MJZ938</t>
  </si>
  <si>
    <t>GSK210805PNE253</t>
  </si>
  <si>
    <t>GSK210805KLI482</t>
  </si>
  <si>
    <t>GSK210805BUN735</t>
  </si>
  <si>
    <t>GSK210805KCR732</t>
  </si>
  <si>
    <t>GSK210805ACP218</t>
  </si>
  <si>
    <t>GSK210805TFL642</t>
  </si>
  <si>
    <t>GSK210805ZYC486</t>
  </si>
  <si>
    <t>GSK210805QIW109</t>
  </si>
  <si>
    <t>GSK210805HGF490</t>
  </si>
  <si>
    <t>GSK210805FPK387</t>
  </si>
  <si>
    <t>GSK210805GKQ405</t>
  </si>
  <si>
    <t>GSK210805XJZ120</t>
  </si>
  <si>
    <t>GSK210805ZDW507</t>
  </si>
  <si>
    <t>GSK210805LBA463</t>
  </si>
  <si>
    <t>GSK210805BJT428</t>
  </si>
  <si>
    <t>GSK210805UXG145</t>
  </si>
  <si>
    <t>GSK210805JYC781</t>
  </si>
  <si>
    <t>GSK210805XBN875</t>
  </si>
  <si>
    <t>GSK210805UBX971</t>
  </si>
  <si>
    <t>GSK210805CEF683</t>
  </si>
  <si>
    <t>GSK210805JTY134</t>
  </si>
  <si>
    <t>GSK210805RAI065</t>
  </si>
  <si>
    <t>GSK210805MNS472</t>
  </si>
  <si>
    <t>GSK210805GMF013</t>
  </si>
  <si>
    <t>GSK210805RBP708</t>
  </si>
  <si>
    <t>GSK210805CBS743</t>
  </si>
  <si>
    <t>GSK210805OGD451</t>
  </si>
  <si>
    <t>GSK210805IYQ548</t>
  </si>
  <si>
    <t>GSK210805AKU712</t>
  </si>
  <si>
    <t>GSK210805DBM148</t>
  </si>
  <si>
    <t>GSK210805QHP708</t>
  </si>
  <si>
    <t>GSK210805VFY607</t>
  </si>
  <si>
    <t>GSK210805ANK370</t>
  </si>
  <si>
    <t>GSK210805KME061</t>
  </si>
  <si>
    <t>GSK210805GVD560</t>
  </si>
  <si>
    <t>GSK210805MQY137</t>
  </si>
  <si>
    <t>GSK210805WUL368</t>
  </si>
  <si>
    <t>GSK210805KZI601</t>
  </si>
  <si>
    <t>GSK210805IVE415</t>
  </si>
  <si>
    <t>GSK210805DUE480</t>
  </si>
  <si>
    <t>GSK210805FRE674</t>
  </si>
  <si>
    <t>GSK210805NSQ852</t>
  </si>
  <si>
    <t>GSK210805JZH249</t>
  </si>
  <si>
    <t>GSK210805MUL261</t>
  </si>
  <si>
    <t>GSK210805EZM469</t>
  </si>
  <si>
    <t>GSK210805IJH302</t>
  </si>
  <si>
    <t>GSK210805XTH568</t>
  </si>
  <si>
    <t>GSK210805WXH756</t>
  </si>
  <si>
    <t>GSK210805XED461</t>
  </si>
  <si>
    <t>GSK210805GOK562</t>
  </si>
  <si>
    <t>GSK210805PXJ196</t>
  </si>
  <si>
    <t>GSK210805WRP086</t>
  </si>
  <si>
    <t>GSK210805PAL736</t>
  </si>
  <si>
    <t>GSK210805NLI072</t>
  </si>
  <si>
    <t>GSK210805GQM471</t>
  </si>
  <si>
    <t>GSK210805KCT347</t>
  </si>
  <si>
    <t>GSK210805OIJ179</t>
  </si>
  <si>
    <t>GSK210805ESW390</t>
  </si>
  <si>
    <t>GSK210805MUC257</t>
  </si>
  <si>
    <t>GSK210805SCO835</t>
  </si>
  <si>
    <t>GSK210805VTK263</t>
  </si>
  <si>
    <t>GSK210805FGY938</t>
  </si>
  <si>
    <t>GSK210805FMT173</t>
  </si>
  <si>
    <t>GSK210805SFY859</t>
  </si>
  <si>
    <t>GSK210805WGT794</t>
  </si>
  <si>
    <t>GSK210805ZWN237</t>
  </si>
  <si>
    <t>GSK210805DGX025</t>
  </si>
  <si>
    <t>GSK210805KRL910</t>
  </si>
  <si>
    <t>GSK210805PDG435</t>
  </si>
  <si>
    <t>GSK210805CGF315</t>
  </si>
  <si>
    <t>GSK210805GMJ370</t>
  </si>
  <si>
    <t>GSK210805FBN853</t>
  </si>
  <si>
    <t>GSK210805ERU896</t>
  </si>
  <si>
    <t>GSK210805QRX092</t>
  </si>
  <si>
    <t>GSK210805QHS860</t>
  </si>
  <si>
    <t>GSK210805KRJ743</t>
  </si>
  <si>
    <t>GSK210805XWU016</t>
  </si>
  <si>
    <t>GSK210805WVG741</t>
  </si>
  <si>
    <t>GSK210805HAI105</t>
  </si>
  <si>
    <t>GSK210805BPC259</t>
  </si>
  <si>
    <t>GSK210805EAM507</t>
  </si>
  <si>
    <t>GSK210805KAS462</t>
  </si>
  <si>
    <t>GSK210805CBF539</t>
  </si>
  <si>
    <t>GSK210805CHY481</t>
  </si>
  <si>
    <t>GSK210805CID907</t>
  </si>
  <si>
    <t>GSK210805LAN970</t>
  </si>
  <si>
    <t>GSK210805GJI297</t>
  </si>
  <si>
    <t>GSK210805QSX920</t>
  </si>
  <si>
    <t>GSK210805NEU617</t>
  </si>
  <si>
    <t>GSK210805FKS309</t>
  </si>
  <si>
    <t>DMD/2108/05/QOXY2160</t>
  </si>
  <si>
    <t>GSK210805SUV812</t>
  </si>
  <si>
    <t>GSK210805ZEH269</t>
  </si>
  <si>
    <t>GSK210805EMH658</t>
  </si>
  <si>
    <t>KM. DUTA 2</t>
  </si>
  <si>
    <t>BKI032210029520</t>
  </si>
  <si>
    <t>GSK210805JTP345</t>
  </si>
  <si>
    <t>GSK210805SKN756</t>
  </si>
  <si>
    <t>GSK210805RCF910</t>
  </si>
  <si>
    <t>GSK210805QPG603</t>
  </si>
  <si>
    <t>GSK210805GXP087</t>
  </si>
  <si>
    <t>GSK210805WRN650</t>
  </si>
  <si>
    <t>GSK210805HBV654</t>
  </si>
  <si>
    <t>GSK210805JYT752</t>
  </si>
  <si>
    <t>GSK210805TOH150</t>
  </si>
  <si>
    <t>GSK210805HOJ523</t>
  </si>
  <si>
    <t>GSK210805MFV102</t>
  </si>
  <si>
    <t>GSK210805TMG074</t>
  </si>
  <si>
    <t>GSK210805UFH762</t>
  </si>
  <si>
    <t>GSK210805HFQ273</t>
  </si>
  <si>
    <t>GSK210805AXE271</t>
  </si>
  <si>
    <t>GSK210805MKJ805</t>
  </si>
  <si>
    <t>GSK210805MWV491</t>
  </si>
  <si>
    <t>GSK210805OMZ493</t>
  </si>
  <si>
    <t>GSK210805MLZ829</t>
  </si>
  <si>
    <t>GSK210805OSJ216</t>
  </si>
  <si>
    <t>GSK210805EBD104</t>
  </si>
  <si>
    <t>BKI032210029629</t>
  </si>
  <si>
    <t>DMD/2108/07JNDK2015</t>
  </si>
  <si>
    <t>GSK210807CNF057</t>
  </si>
  <si>
    <t>GSK210807XAJ142</t>
  </si>
  <si>
    <t>GSK210807PXH371</t>
  </si>
  <si>
    <t>GSK210807EWD725</t>
  </si>
  <si>
    <t>GSK210807QBY146</t>
  </si>
  <si>
    <t>GSK210807KCM503</t>
  </si>
  <si>
    <t>GSK210806RSF405</t>
  </si>
  <si>
    <t>GSK210807LZW367</t>
  </si>
  <si>
    <t>GSK210807COZ178</t>
  </si>
  <si>
    <t>GSK210807XFD326</t>
  </si>
  <si>
    <t>GSK210807TEK958</t>
  </si>
  <si>
    <t>GSK210807ATX302</t>
  </si>
  <si>
    <t>GSK210807OKS367</t>
  </si>
  <si>
    <t>GSK210807DWJ671</t>
  </si>
  <si>
    <t>GSK210807NER863</t>
  </si>
  <si>
    <t>GSK210807QYR965</t>
  </si>
  <si>
    <t>GSK210807UAN516</t>
  </si>
  <si>
    <t>GSK210807JTF325</t>
  </si>
  <si>
    <t>GSK210807MCH318</t>
  </si>
  <si>
    <t>GSK210807LDE308</t>
  </si>
  <si>
    <t>GSK210807XGK839</t>
  </si>
  <si>
    <t>GSK210807EYF015</t>
  </si>
  <si>
    <t>GSK210807VTS547</t>
  </si>
  <si>
    <t>GSK210807UPK240</t>
  </si>
  <si>
    <t>GSK210807XTS342</t>
  </si>
  <si>
    <t>GSK210807HJZ794</t>
  </si>
  <si>
    <t>GSK210807HKR254</t>
  </si>
  <si>
    <t>GSK210807MKW207</t>
  </si>
  <si>
    <t>GSK210807TLC743</t>
  </si>
  <si>
    <t>GSK210807VKH732</t>
  </si>
  <si>
    <t>GSK210807HVW546</t>
  </si>
  <si>
    <t>GSK210807FSI432</t>
  </si>
  <si>
    <t>GSK210807CVQ035</t>
  </si>
  <si>
    <t>GSK210807NWB253</t>
  </si>
  <si>
    <t>GSK210807FCM742</t>
  </si>
  <si>
    <t>GSK210807ZCE970</t>
  </si>
  <si>
    <t>GSK210807APQ879</t>
  </si>
  <si>
    <t>GSK210807BQL168</t>
  </si>
  <si>
    <t>GSK210807HMX749</t>
  </si>
  <si>
    <t>GSK210807ZRJ479</t>
  </si>
  <si>
    <t>GSK210807YNR803</t>
  </si>
  <si>
    <t>GSK210806KTS456</t>
  </si>
  <si>
    <t>GSK210807MSK109</t>
  </si>
  <si>
    <t>GSK210807RSL762</t>
  </si>
  <si>
    <t>GSK210807HID142</t>
  </si>
  <si>
    <t>GSK210807BWJ892</t>
  </si>
  <si>
    <t>GSK210807SVM537</t>
  </si>
  <si>
    <t>GSK210807BFU903</t>
  </si>
  <si>
    <t>GSK210807CSP985</t>
  </si>
  <si>
    <t>GSK210807NMO745</t>
  </si>
  <si>
    <t>GSK210807QAJ981</t>
  </si>
  <si>
    <t>GSK210807ZGD076</t>
  </si>
  <si>
    <t>GSK210807PSD548</t>
  </si>
  <si>
    <t>GSK210807KPR734</t>
  </si>
  <si>
    <t>GSK210807OTA817</t>
  </si>
  <si>
    <t>GSK210807RXS317</t>
  </si>
  <si>
    <t>GSK210807DHG321</t>
  </si>
  <si>
    <t>GSK210807CHD268</t>
  </si>
  <si>
    <t>GSK210806SGQ493</t>
  </si>
  <si>
    <t>GSK210807ZUV249</t>
  </si>
  <si>
    <t>GSK210807UGZ672</t>
  </si>
  <si>
    <t>GSK210807DBQ089</t>
  </si>
  <si>
    <t>GSK210807VUF925</t>
  </si>
  <si>
    <t>GSK210807LOQ308</t>
  </si>
  <si>
    <t>GSK210807DRJ095</t>
  </si>
  <si>
    <t>GSK210807VDQ367</t>
  </si>
  <si>
    <t>GSK210807PUJ624</t>
  </si>
  <si>
    <t>GSK210807OKY806</t>
  </si>
  <si>
    <t>GSK210807ENF762</t>
  </si>
  <si>
    <t>GSK210807EDK918</t>
  </si>
  <si>
    <t>GSK210807GJY043</t>
  </si>
  <si>
    <t>GSK210807QAB670</t>
  </si>
  <si>
    <t>GSK210807HUT976</t>
  </si>
  <si>
    <t>GSK210807QME206</t>
  </si>
  <si>
    <t>GSK210807YZX381</t>
  </si>
  <si>
    <t>GSK210807GOB342</t>
  </si>
  <si>
    <t>GSK210807ZOK168</t>
  </si>
  <si>
    <t>GSK210807TRZ046</t>
  </si>
  <si>
    <t>GSK210807SNH826</t>
  </si>
  <si>
    <t>GSK210807GSD862</t>
  </si>
  <si>
    <t>GSK210807YAS913</t>
  </si>
  <si>
    <t>GSK210807IZX645</t>
  </si>
  <si>
    <t>GSK210807XZN902</t>
  </si>
  <si>
    <t>GSK210807PHV014</t>
  </si>
  <si>
    <t>GSK210807NGD164</t>
  </si>
  <si>
    <t>GSK210807QIJ764</t>
  </si>
  <si>
    <t>GSK210807XYU928</t>
  </si>
  <si>
    <t>GSK210807APM149</t>
  </si>
  <si>
    <t>GSK210807QML917</t>
  </si>
  <si>
    <t>GSK210807MFP587</t>
  </si>
  <si>
    <t>GSK210807QZM408</t>
  </si>
  <si>
    <t>GSK210807GMP495</t>
  </si>
  <si>
    <t>GSK210807HBT218</t>
  </si>
  <si>
    <t>GSK210807PFZ840</t>
  </si>
  <si>
    <t>GSK210807YCO271</t>
  </si>
  <si>
    <t>GSK210807JCB921</t>
  </si>
  <si>
    <t>GSK210807END568</t>
  </si>
  <si>
    <t>GSK210807DTO412</t>
  </si>
  <si>
    <t>GSK210807JIM501</t>
  </si>
  <si>
    <t>GSK210807YCU354</t>
  </si>
  <si>
    <t>GSK210807XVL864</t>
  </si>
  <si>
    <t>GSK210807YPL186</t>
  </si>
  <si>
    <t>GSK210807PRY524</t>
  </si>
  <si>
    <t>GSK210807VCT903</t>
  </si>
  <si>
    <t>GSK210807YGW936</t>
  </si>
  <si>
    <t>GSK210807DPR803</t>
  </si>
  <si>
    <t>GSK210807ODZ907</t>
  </si>
  <si>
    <t>GSK210807PFH435</t>
  </si>
  <si>
    <t>GSK210807TLM521</t>
  </si>
  <si>
    <t>GSK210807YEC095</t>
  </si>
  <si>
    <t>GSK210807HDP498</t>
  </si>
  <si>
    <t>GSK210807AZL127</t>
  </si>
  <si>
    <t>GSK210807DXY041</t>
  </si>
  <si>
    <t>GSK210807OGI517</t>
  </si>
  <si>
    <t>GSK210806GOJ507</t>
  </si>
  <si>
    <t>GSK210807QVC901</t>
  </si>
  <si>
    <t>GSK210807PWI861</t>
  </si>
  <si>
    <t>GSK210807XSV187</t>
  </si>
  <si>
    <t>GSK210806YAH418</t>
  </si>
  <si>
    <t>GSK210807PGX673</t>
  </si>
  <si>
    <t>GSK210807NQO704</t>
  </si>
  <si>
    <t>GSK210807MSE153</t>
  </si>
  <si>
    <t>GSK210807NUD370</t>
  </si>
  <si>
    <t>GSK210807XGW146</t>
  </si>
  <si>
    <t>GSK210806XKR025</t>
  </si>
  <si>
    <t>GSK210807QUJ180</t>
  </si>
  <si>
    <t>GSK210807QCO946</t>
  </si>
  <si>
    <t>GSK210807RPH985</t>
  </si>
  <si>
    <t>GSK210807BCI104</t>
  </si>
  <si>
    <t>GSK210807YNQ928</t>
  </si>
  <si>
    <t>GSK210806BGP751</t>
  </si>
  <si>
    <t>GSK210807IMP814</t>
  </si>
  <si>
    <t>GSK210807FXE261</t>
  </si>
  <si>
    <t>GSK210807NAQ936</t>
  </si>
  <si>
    <t>GSK210807IUE924</t>
  </si>
  <si>
    <t>GSK210807KIG247</t>
  </si>
  <si>
    <t>GSK210807LBM453</t>
  </si>
  <si>
    <t>GSK210807GSU560</t>
  </si>
  <si>
    <t>GSK210807FOG567</t>
  </si>
  <si>
    <t>GSK210807VDT210</t>
  </si>
  <si>
    <t>GSK210806TEX095</t>
  </si>
  <si>
    <t>GSK210807SOD750</t>
  </si>
  <si>
    <t>GSK210806PIX974</t>
  </si>
  <si>
    <t>GSK210807TME264</t>
  </si>
  <si>
    <t>GSK210807RMA642</t>
  </si>
  <si>
    <t>GSK210807GOM536</t>
  </si>
  <si>
    <t>GSK210807PVQ051</t>
  </si>
  <si>
    <t>GSK210807WBG687</t>
  </si>
  <si>
    <t>GSK210807NKC923</t>
  </si>
  <si>
    <t>GSK210807CAV852</t>
  </si>
  <si>
    <t>GSK210807ZKF324</t>
  </si>
  <si>
    <t>GSK210807PJF124</t>
  </si>
  <si>
    <t>GSK210806WBZ769</t>
  </si>
  <si>
    <t>GSK210807SUO783</t>
  </si>
  <si>
    <t>GSK210807TXM035</t>
  </si>
  <si>
    <t>GSK210807CSE567</t>
  </si>
  <si>
    <t>GSK210807ANL351</t>
  </si>
  <si>
    <t>GSK210807WXV063</t>
  </si>
  <si>
    <t>GSK210807HOX425</t>
  </si>
  <si>
    <t>GSK210807LRD362</t>
  </si>
  <si>
    <t>GSK210807OEI150</t>
  </si>
  <si>
    <t>GSK210807WZM790</t>
  </si>
  <si>
    <t>GSK210807QPZ032</t>
  </si>
  <si>
    <t>GSK210807KDF067</t>
  </si>
  <si>
    <t>GSK210807FHY201</t>
  </si>
  <si>
    <t>GSK210807ATL629</t>
  </si>
  <si>
    <t>GSK210807YAR971</t>
  </si>
  <si>
    <t>GSK210807EDX592</t>
  </si>
  <si>
    <t>GSK210807MZI893</t>
  </si>
  <si>
    <t>GSK210807NGM085</t>
  </si>
  <si>
    <t>GSK210807TGY456</t>
  </si>
  <si>
    <t>GSK210807XIZ956</t>
  </si>
  <si>
    <t>GSK210807JKD428</t>
  </si>
  <si>
    <t>GSK210807ELO538</t>
  </si>
  <si>
    <t>GSK210807VAG120</t>
  </si>
  <si>
    <t>GSK210807TRS592</t>
  </si>
  <si>
    <t>GSK210807UBE132</t>
  </si>
  <si>
    <t>GSK210807ECJ549</t>
  </si>
  <si>
    <t>GSK210807KRS147</t>
  </si>
  <si>
    <t>GSK210807ZBE169</t>
  </si>
  <si>
    <t>GSK210807OQD624</t>
  </si>
  <si>
    <t>GSK210807DUM179</t>
  </si>
  <si>
    <t>GSK210806NBD174</t>
  </si>
  <si>
    <t>DMD/2108/07/NURS9257</t>
  </si>
  <si>
    <t>GSK210807YKB187</t>
  </si>
  <si>
    <t>GSK210807VHQ859</t>
  </si>
  <si>
    <t>GSK210807ZCP251</t>
  </si>
  <si>
    <t>GSK210807QTE918</t>
  </si>
  <si>
    <t>GSK210807BNF176</t>
  </si>
  <si>
    <t>GSK210807KAT847</t>
  </si>
  <si>
    <t>KM Darma Rucitra</t>
  </si>
  <si>
    <t>Total Setelah Discount</t>
  </si>
  <si>
    <t>PPh 23 2%</t>
  </si>
  <si>
    <t>BKI032210029637</t>
  </si>
  <si>
    <t>DMD/2108/07/EBYZ1486</t>
  </si>
  <si>
    <t>GSK210807ONB387</t>
  </si>
  <si>
    <t>GSK210807GOV257</t>
  </si>
  <si>
    <t>GSK210807CQG053</t>
  </si>
  <si>
    <t>GSK210807ZKT950</t>
  </si>
  <si>
    <t>GSK210807NLI189</t>
  </si>
  <si>
    <t>GSK210807QNW729</t>
  </si>
  <si>
    <t>GSK210807OQE289</t>
  </si>
  <si>
    <t>GSK210807VPK067</t>
  </si>
  <si>
    <t>GSK210807SCL289</t>
  </si>
  <si>
    <t>GSK210807YVW169</t>
  </si>
  <si>
    <t>GSK210807CQZ697</t>
  </si>
  <si>
    <t>GSK210807LJR071</t>
  </si>
  <si>
    <t>BKI032210030064</t>
  </si>
  <si>
    <t>DMD/2108/08/YLMP4613</t>
  </si>
  <si>
    <t>GSK210808TAC465</t>
  </si>
  <si>
    <t>GSK210808JZM845</t>
  </si>
  <si>
    <t>DMD/2108/08/JCOG3915</t>
  </si>
  <si>
    <t>GSK210808GSK786</t>
  </si>
  <si>
    <t>GSK210808UEL930</t>
  </si>
  <si>
    <t>GSK210808RML572</t>
  </si>
  <si>
    <t>DMD/2108/08/VBUA8340</t>
  </si>
  <si>
    <t>GSK210808NRK814</t>
  </si>
  <si>
    <t>GSK210808UXR543</t>
  </si>
  <si>
    <t>GSK210808IHK270</t>
  </si>
  <si>
    <t>GSK210808WES120</t>
  </si>
  <si>
    <t>GSK210808MGQ406</t>
  </si>
  <si>
    <t>GSK210808CUE798</t>
  </si>
  <si>
    <t>GSK210808MSX904</t>
  </si>
  <si>
    <t>GSK210808KZO980</t>
  </si>
  <si>
    <t>GSK210808HIA675</t>
  </si>
  <si>
    <t>DMD/2108/08/CAXL4029</t>
  </si>
  <si>
    <t>GSK210808OBD364</t>
  </si>
  <si>
    <t>BKI032210030056</t>
  </si>
  <si>
    <t>GSK210808UAX968</t>
  </si>
  <si>
    <t>GSK210808PUB124</t>
  </si>
  <si>
    <t>GSK210808SWL175</t>
  </si>
  <si>
    <t>GSK210808SJY638</t>
  </si>
  <si>
    <t>GSK210808JRM518</t>
  </si>
  <si>
    <t>GSK210808FCK865</t>
  </si>
  <si>
    <t>GSK210807ZGU459</t>
  </si>
  <si>
    <t>GSK210808RID278</t>
  </si>
  <si>
    <t>GSK210808VES430</t>
  </si>
  <si>
    <t>GSK210808BQE037</t>
  </si>
  <si>
    <t>GSK210808BZW954</t>
  </si>
  <si>
    <t>GSK210808WXG267</t>
  </si>
  <si>
    <t>GSK210808ZDP059</t>
  </si>
  <si>
    <t>GSK210808JZD438</t>
  </si>
  <si>
    <t>GSK210808DAM097</t>
  </si>
  <si>
    <t>GSK210808CKJ420</t>
  </si>
  <si>
    <t>GSK210808KEH620</t>
  </si>
  <si>
    <t>GSK210808UOG867</t>
  </si>
  <si>
    <t>GSK210807MCB490</t>
  </si>
  <si>
    <t>GSK210808PGN307</t>
  </si>
  <si>
    <t>GSK210808RMI813</t>
  </si>
  <si>
    <t>GSK210808XEU312</t>
  </si>
  <si>
    <t>GSK210808WAB835</t>
  </si>
  <si>
    <t>GSK210808OQX816</t>
  </si>
  <si>
    <t>GSK210808BKS830</t>
  </si>
  <si>
    <t>GSK210808GUF469</t>
  </si>
  <si>
    <t>GSK210808IVM578</t>
  </si>
  <si>
    <t>GSK210808QDM267</t>
  </si>
  <si>
    <t>GSK210807YBW310</t>
  </si>
  <si>
    <t>GSK210807FPE652</t>
  </si>
  <si>
    <t>GSK210808IGO950</t>
  </si>
  <si>
    <t>GSK210808JWB547</t>
  </si>
  <si>
    <t>GSK210808IEL758</t>
  </si>
  <si>
    <t>GSK210808HSB873</t>
  </si>
  <si>
    <t>GSK210808UTY149</t>
  </si>
  <si>
    <t>GSK210808VES560</t>
  </si>
  <si>
    <t>GSK210807IZW856</t>
  </si>
  <si>
    <t>GSK210808KOJ506</t>
  </si>
  <si>
    <t>GSK210808PQO593</t>
  </si>
  <si>
    <t>GSK210808GNE206</t>
  </si>
  <si>
    <t>GSK210808XGP945</t>
  </si>
  <si>
    <t>GSK210808LRB725</t>
  </si>
  <si>
    <t>GSK210807IRN362</t>
  </si>
  <si>
    <t>GSK210808RIW236</t>
  </si>
  <si>
    <t>GSK210808KAG823</t>
  </si>
  <si>
    <t>GSK210808SEJ342</t>
  </si>
  <si>
    <t>GSK210807WZD825</t>
  </si>
  <si>
    <t>GSK210808TLB936</t>
  </si>
  <si>
    <t>GSK210808AGX103</t>
  </si>
  <si>
    <t>GSK210808CKV013</t>
  </si>
  <si>
    <t>GSK210808AOF189</t>
  </si>
  <si>
    <t>GSK210808KBM850</t>
  </si>
  <si>
    <t>GSK210808QUV610</t>
  </si>
  <si>
    <t>GSK210808FPS253</t>
  </si>
  <si>
    <t>GSK210808LNI782</t>
  </si>
  <si>
    <t>GSK210808SZY170</t>
  </si>
  <si>
    <t>GSK210808FKD268</t>
  </si>
  <si>
    <t>GSK210808OGI647</t>
  </si>
  <si>
    <t>GSK210808MNV198</t>
  </si>
  <si>
    <t>GSK210808QXM254</t>
  </si>
  <si>
    <t>GSK210808GNF976</t>
  </si>
  <si>
    <t>GSK210808IRM735</t>
  </si>
  <si>
    <t>GSK210808WYN408</t>
  </si>
  <si>
    <t>GSK210808OVX582</t>
  </si>
  <si>
    <t>GSK210808QVM298</t>
  </si>
  <si>
    <t>GSK210808WHE165</t>
  </si>
  <si>
    <t>GSK210808WBM089</t>
  </si>
  <si>
    <t>GSK210808MEQ018</t>
  </si>
  <si>
    <t>GSK210808FWH325</t>
  </si>
  <si>
    <t>GSK210808YNG492</t>
  </si>
  <si>
    <t>GSK210808ZFE957</t>
  </si>
  <si>
    <t>GSK210808PWM481</t>
  </si>
  <si>
    <t>GSK210808IVN361</t>
  </si>
  <si>
    <t>GSK210808ZVQ718</t>
  </si>
  <si>
    <t>GSK210808TRU587</t>
  </si>
  <si>
    <t>GSK210808LPO612</t>
  </si>
  <si>
    <t>GSK210808NES214</t>
  </si>
  <si>
    <t>GSK210808EQH450</t>
  </si>
  <si>
    <t>GSK210808XZR213</t>
  </si>
  <si>
    <t>GSK210808UIY360</t>
  </si>
  <si>
    <t>GSK210808WOQ217</t>
  </si>
  <si>
    <t>GSK210807EJF825</t>
  </si>
  <si>
    <t>GSK210808SXR920</t>
  </si>
  <si>
    <t>GSK210808TSE431</t>
  </si>
  <si>
    <t>GSK210808FWL043</t>
  </si>
  <si>
    <t>GSK210808VUN843</t>
  </si>
  <si>
    <t>GSK210808SBZ825</t>
  </si>
  <si>
    <t>GSK210808XPU360</t>
  </si>
  <si>
    <t>GSK210808BYA062</t>
  </si>
  <si>
    <t>GSK210808JNF491</t>
  </si>
  <si>
    <t>GSK210808BGR182</t>
  </si>
  <si>
    <t>GSK210808TAM214</t>
  </si>
  <si>
    <t>GSK210808SFD854</t>
  </si>
  <si>
    <t>GSK210808GOI841</t>
  </si>
  <si>
    <t>GSK210808DIR742</t>
  </si>
  <si>
    <t>GSK210808UKE059</t>
  </si>
  <si>
    <t>GSK210808YXL376</t>
  </si>
  <si>
    <t>GSK210808UXW670</t>
  </si>
  <si>
    <t>GSK210808LHF415</t>
  </si>
  <si>
    <t>GSK210808LTC059</t>
  </si>
  <si>
    <t>GSK210808GBW195</t>
  </si>
  <si>
    <t>GSK210808AYU287</t>
  </si>
  <si>
    <t>GSK210808YNA547</t>
  </si>
  <si>
    <t>GSK210808YFM820</t>
  </si>
  <si>
    <t>GSK210808KLM257</t>
  </si>
  <si>
    <t>GSK210808MSP845</t>
  </si>
  <si>
    <t>GSK210808FIO560</t>
  </si>
  <si>
    <t>GSK210808PXA436</t>
  </si>
  <si>
    <t>GSK210808BRT068</t>
  </si>
  <si>
    <t>GSK210808SBK680</t>
  </si>
  <si>
    <t>GSK210808KHR561</t>
  </si>
  <si>
    <t>GSK210808OQW235</t>
  </si>
  <si>
    <t>GSK210808QMK036</t>
  </si>
  <si>
    <t>GSK210808ASE709</t>
  </si>
  <si>
    <t>GSK210808HER152</t>
  </si>
  <si>
    <t>GSK210808ABN914</t>
  </si>
  <si>
    <t>GSK210808JME648</t>
  </si>
  <si>
    <t>GSK210808KBC158</t>
  </si>
  <si>
    <t>GSK210808OWA127</t>
  </si>
  <si>
    <t>GSK210808IVK715</t>
  </si>
  <si>
    <t>GSK210808VHC169</t>
  </si>
  <si>
    <t>GSK210808ULD056</t>
  </si>
  <si>
    <t>GSK210808YOA076</t>
  </si>
  <si>
    <t>GSK210808MAC084</t>
  </si>
  <si>
    <t>GSK210808UXS756</t>
  </si>
  <si>
    <t>GSK210808SIY329</t>
  </si>
  <si>
    <t>GSK210808WGK523</t>
  </si>
  <si>
    <t>GSK210808TPK839</t>
  </si>
  <si>
    <t>GSK210808JLP210</t>
  </si>
  <si>
    <t>GSK210808FXH840</t>
  </si>
  <si>
    <t>GSK210808EAM426</t>
  </si>
  <si>
    <t>GSK210808LFN390</t>
  </si>
  <si>
    <t>GSK210808MWA503</t>
  </si>
  <si>
    <t>GSK210808AVJ407</t>
  </si>
  <si>
    <t>GSK210808YCT648</t>
  </si>
  <si>
    <t>GSK210808SBG630</t>
  </si>
  <si>
    <t>GSK210808WBK927</t>
  </si>
  <si>
    <t>GSK210808OSL385</t>
  </si>
  <si>
    <t>GSK210808DJW360</t>
  </si>
  <si>
    <t>GSK210808FQE451</t>
  </si>
  <si>
    <t>GSK210808EOC158</t>
  </si>
  <si>
    <t>GSK210808HYD450</t>
  </si>
  <si>
    <t>GSK210808QBZ960</t>
  </si>
  <si>
    <t>GSK210808YPS952</t>
  </si>
  <si>
    <t>GSK210808HSF650</t>
  </si>
  <si>
    <t>GSK210808ELY081</t>
  </si>
  <si>
    <t>GSK210808IKY904</t>
  </si>
  <si>
    <t>GSK210808XDQ936</t>
  </si>
  <si>
    <t>GSK210808CAI592</t>
  </si>
  <si>
    <t>GSK210808XEB640</t>
  </si>
  <si>
    <t>GSK210808BKP735</t>
  </si>
  <si>
    <t>GSK210808OWA695</t>
  </si>
  <si>
    <t>GSK210808WUE213</t>
  </si>
  <si>
    <t>GSK210808ZXI563</t>
  </si>
  <si>
    <t>GSK210808DZW690</t>
  </si>
  <si>
    <t>GSK210808LIQ603</t>
  </si>
  <si>
    <t>GSK210808WAZ038</t>
  </si>
  <si>
    <t>GSK210808PZQ963</t>
  </si>
  <si>
    <t>DMD/2108/09/SXEP7395</t>
  </si>
  <si>
    <t>GSK210809SNW348</t>
  </si>
  <si>
    <t>GSK210809NPI814</t>
  </si>
  <si>
    <t>DMD/2108/09/WUXP7360</t>
  </si>
  <si>
    <t>GSK210809OEC198</t>
  </si>
  <si>
    <t>GSK210809JCT375</t>
  </si>
  <si>
    <t>GSK210809QNX907</t>
  </si>
  <si>
    <t>GSK210809CUW915</t>
  </si>
  <si>
    <t>GSK210809ZGX406</t>
  </si>
  <si>
    <t>GSK210809JPS169</t>
  </si>
  <si>
    <t>GSK210809YKR198</t>
  </si>
  <si>
    <t>GSK210808HQN369</t>
  </si>
  <si>
    <t>GSK210808HLN059</t>
  </si>
  <si>
    <t>GSK210809ZOQ140</t>
  </si>
  <si>
    <t>GSK210809CUI938</t>
  </si>
  <si>
    <t>GSK210808SRC931</t>
  </si>
  <si>
    <t>GSK210809AKT802</t>
  </si>
  <si>
    <t>GSK210809SJM025</t>
  </si>
  <si>
    <t>GSK210809YZV287</t>
  </si>
  <si>
    <t>GSK210809UZW027</t>
  </si>
  <si>
    <t>GSK210808WRN472</t>
  </si>
  <si>
    <t>GSK210809JNX459</t>
  </si>
  <si>
    <t>GSK210809MPG193</t>
  </si>
  <si>
    <t>GSK210809ENQ316</t>
  </si>
  <si>
    <t>GSK210809KRX370</t>
  </si>
  <si>
    <t>GSK210809GDW429</t>
  </si>
  <si>
    <t>GSK210809JLE569</t>
  </si>
  <si>
    <t>GSK210809QYM839</t>
  </si>
  <si>
    <t>GSK210809EAU954</t>
  </si>
  <si>
    <t>GSK210809EVD031</t>
  </si>
  <si>
    <t>GSK210809CPS365</t>
  </si>
  <si>
    <t>GSK210809QBM452</t>
  </si>
  <si>
    <t>GSK210809MLN627</t>
  </si>
  <si>
    <t>GSK210809QZK457</t>
  </si>
  <si>
    <t>GSK210809HYB354</t>
  </si>
  <si>
    <t>GSK210809WRO063</t>
  </si>
  <si>
    <t>GSK210809JBV102</t>
  </si>
  <si>
    <t>GSK210809QLZ816</t>
  </si>
  <si>
    <t>GSK210809YFJ485</t>
  </si>
  <si>
    <t>GSK210809MVE809</t>
  </si>
  <si>
    <t>GSK210809QPA380</t>
  </si>
  <si>
    <t>GSK210809EPZ342</t>
  </si>
  <si>
    <t>GSK210809MFS049</t>
  </si>
  <si>
    <t>GSK210809NSZ092</t>
  </si>
  <si>
    <t>GSK210809RJC750</t>
  </si>
  <si>
    <t>1O</t>
  </si>
  <si>
    <t>BKI032210030742</t>
  </si>
  <si>
    <t>DMD/2108/09/PWJN1386</t>
  </si>
  <si>
    <t>GSK210809MKS537</t>
  </si>
  <si>
    <t>BKI032210030031</t>
  </si>
  <si>
    <t>DMD/2108/10/LIXH9540</t>
  </si>
  <si>
    <t>GSK210810CTS402</t>
  </si>
  <si>
    <t>GSK210810RJT354</t>
  </si>
  <si>
    <t>GSK210810PYE541</t>
  </si>
  <si>
    <t>GSK210810YSR802</t>
  </si>
  <si>
    <t>GSK210810TYG592</t>
  </si>
  <si>
    <t>GSK210810RAG734</t>
  </si>
  <si>
    <t>GSK210810OYI184</t>
  </si>
  <si>
    <t>GSK210810SOJ357</t>
  </si>
  <si>
    <t>DMD/2108/10/HFTP5817</t>
  </si>
  <si>
    <t>GSK210810KCA458</t>
  </si>
  <si>
    <t>GSK210810AVZ871</t>
  </si>
  <si>
    <t>GSK210810GEI790</t>
  </si>
  <si>
    <t>GSK210810EAM496</t>
  </si>
  <si>
    <t>GSK210810APF768</t>
  </si>
  <si>
    <t>GSK210810KNF613</t>
  </si>
  <si>
    <t>GSK210810KNZ963</t>
  </si>
  <si>
    <t>GSK210810UHL091</t>
  </si>
  <si>
    <t>GSK210810LKZ518</t>
  </si>
  <si>
    <t>GSK210810EDT603</t>
  </si>
  <si>
    <t>GSK210810GZN829</t>
  </si>
  <si>
    <t>GSK210810RZH907</t>
  </si>
  <si>
    <t>GSK210810ERG219</t>
  </si>
  <si>
    <t>GSK210810QJV560</t>
  </si>
  <si>
    <t>GSK210810RAF965</t>
  </si>
  <si>
    <t>GSK210810TXS981</t>
  </si>
  <si>
    <t>GSK210810KYR542</t>
  </si>
  <si>
    <t>GSK210810UTV124</t>
  </si>
  <si>
    <t>GSK210810MGX731</t>
  </si>
  <si>
    <t>GSK210810JCQ870</t>
  </si>
  <si>
    <t>GSK210810GUD108</t>
  </si>
  <si>
    <t>GSK210810JPF643</t>
  </si>
  <si>
    <t>GSK210810ASL037</t>
  </si>
  <si>
    <t>GSK210810XHL615</t>
  </si>
  <si>
    <t>GSK210810AKN590</t>
  </si>
  <si>
    <t>GSK210810OEJ675</t>
  </si>
  <si>
    <t>GSK210810THW013</t>
  </si>
  <si>
    <t>GSK210810MTX615</t>
  </si>
  <si>
    <t>GSK210810OCE962</t>
  </si>
  <si>
    <t>GSK210810HWE560</t>
  </si>
  <si>
    <t>GSK210810TKI561</t>
  </si>
  <si>
    <t>GSK210810AZH178</t>
  </si>
  <si>
    <t>GSK210810IYA749</t>
  </si>
  <si>
    <t>GSK210810JRF751</t>
  </si>
  <si>
    <t>GSK210810CZR059</t>
  </si>
  <si>
    <t>GSK210810VUA290</t>
  </si>
  <si>
    <t>GSK210810YHU340</t>
  </si>
  <si>
    <t>GSK210810NRQ653</t>
  </si>
  <si>
    <t>GSK210810XMN871</t>
  </si>
  <si>
    <t>GSK210810VKM762</t>
  </si>
  <si>
    <t>GSK210810YQT675</t>
  </si>
  <si>
    <t>GSK210810BZE543</t>
  </si>
  <si>
    <t>GSK210810NMY079</t>
  </si>
  <si>
    <t>GSK210810RFE608</t>
  </si>
  <si>
    <t>GSK210810VOR805</t>
  </si>
  <si>
    <t>GSK210810YCG316</t>
  </si>
  <si>
    <t>GSK210810FYN795</t>
  </si>
  <si>
    <t>GSK210810GBU583</t>
  </si>
  <si>
    <t>GSK210810PIH630</t>
  </si>
  <si>
    <t>GSK210810JZA325</t>
  </si>
  <si>
    <t>GSK210810TWV942</t>
  </si>
  <si>
    <t>GSK210810QCD264</t>
  </si>
  <si>
    <t>GSK210810MAU748</t>
  </si>
  <si>
    <t>GSK210810LMU157</t>
  </si>
  <si>
    <t>GSK210810XTY375</t>
  </si>
  <si>
    <t>GSK210810HXZ943</t>
  </si>
  <si>
    <t>GSK210810UYL092</t>
  </si>
  <si>
    <t>GSK210810TZI870</t>
  </si>
  <si>
    <t>GSK210810DIQ324</t>
  </si>
  <si>
    <t>GSK210810BPH654</t>
  </si>
  <si>
    <t>GSK210810ZYE407</t>
  </si>
  <si>
    <t>GSK210810IPK159</t>
  </si>
  <si>
    <t>GSK210810AMD069</t>
  </si>
  <si>
    <t>GSK210810WZK387</t>
  </si>
  <si>
    <t>GSK210810UIR280</t>
  </si>
  <si>
    <t>GSK210810RXG946</t>
  </si>
  <si>
    <t>GSK210810RML021</t>
  </si>
  <si>
    <t>GSK210810BCT275</t>
  </si>
  <si>
    <t>GSK210810FBK701</t>
  </si>
  <si>
    <t>GSK210810PSE301</t>
  </si>
  <si>
    <t>GSK210810DRU841</t>
  </si>
  <si>
    <t>GSK210810HJQ142</t>
  </si>
  <si>
    <t>GSK210810HAL324</t>
  </si>
  <si>
    <t>GSK210810XAE213</t>
  </si>
  <si>
    <t>GSK210810TDB927</t>
  </si>
  <si>
    <t>GSK210810XMD267</t>
  </si>
  <si>
    <t>GSK210810ODS367</t>
  </si>
  <si>
    <t>GSK210810XLQ648</t>
  </si>
  <si>
    <t>GSK210810PSO897</t>
  </si>
  <si>
    <t>GSK210810QWH832</t>
  </si>
  <si>
    <t>GSK210810XSW152</t>
  </si>
  <si>
    <t>GSK210810MOK483</t>
  </si>
  <si>
    <t>GSK210810FQZ194</t>
  </si>
  <si>
    <t>GSK210810HJA239</t>
  </si>
  <si>
    <t>GSK210810CUV087</t>
  </si>
  <si>
    <t>GSK210810ABM214</t>
  </si>
  <si>
    <t>GSK210810PQE257</t>
  </si>
  <si>
    <t>GSK210810ODX426</t>
  </si>
  <si>
    <t>GSK210810TMV240</t>
  </si>
  <si>
    <t>GSK210810APD748</t>
  </si>
  <si>
    <t>GSK210810NHU302</t>
  </si>
  <si>
    <t>GSK210810WZL058</t>
  </si>
  <si>
    <t>GSK210810LRJ673</t>
  </si>
  <si>
    <t>GSK210810PUB649</t>
  </si>
  <si>
    <t>GSK210810IPY936</t>
  </si>
  <si>
    <t>GSK210810APV134</t>
  </si>
  <si>
    <t>GSK210810INR084</t>
  </si>
  <si>
    <t>GSK210810WOV754</t>
  </si>
  <si>
    <t>GSK210810VMJ847</t>
  </si>
  <si>
    <t>GSK210810MXD045</t>
  </si>
  <si>
    <t>GSK210810XHD810</t>
  </si>
  <si>
    <t>GSK210810DKX598</t>
  </si>
  <si>
    <t>GSK210810ELJ815</t>
  </si>
  <si>
    <t>GSK210810SBJ420</t>
  </si>
  <si>
    <t>GSK210810HQL726</t>
  </si>
  <si>
    <t>GSK210810OTC362</t>
  </si>
  <si>
    <t>GSK210810KBD374</t>
  </si>
  <si>
    <t>GSK210810DYI534</t>
  </si>
  <si>
    <t>GSK210810DYW512</t>
  </si>
  <si>
    <t>GSK210810XDZ694</t>
  </si>
  <si>
    <t>GSK210810TYO982</t>
  </si>
  <si>
    <t>GSK210810YXK465</t>
  </si>
  <si>
    <t>GSK210810AHD931</t>
  </si>
  <si>
    <t>GSK210810RAB431</t>
  </si>
  <si>
    <t>GSK210810KEL304</t>
  </si>
  <si>
    <t>GSK210810GID385</t>
  </si>
  <si>
    <t>GSK210810RQA360</t>
  </si>
  <si>
    <t>GSK210810RCY345</t>
  </si>
  <si>
    <t>GSK210810BXG675</t>
  </si>
  <si>
    <t>GSK210810OMG479</t>
  </si>
  <si>
    <t>GSK210810NJW963</t>
  </si>
  <si>
    <t>GSK210810SWJ678</t>
  </si>
  <si>
    <t>GSK210810TXU938</t>
  </si>
  <si>
    <t>GSK210810JMI271</t>
  </si>
  <si>
    <t>GSK210810NUT301</t>
  </si>
  <si>
    <t>GSK210810YSA638</t>
  </si>
  <si>
    <t>GSK210810RMW893</t>
  </si>
  <si>
    <t>GSK210810DBW138</t>
  </si>
  <si>
    <t>GSK210810HVD540</t>
  </si>
  <si>
    <t>GSK210810NEH543</t>
  </si>
  <si>
    <t>GSK210810FWH217</t>
  </si>
  <si>
    <t>GSK210810UWL981</t>
  </si>
  <si>
    <t>GSK210810BGX061</t>
  </si>
  <si>
    <t>GSK210810AUP583</t>
  </si>
  <si>
    <t>GSK210810FGP374</t>
  </si>
  <si>
    <t>GSK210810UTB793</t>
  </si>
  <si>
    <t>KM SEJATI</t>
  </si>
  <si>
    <t>BKI032210030049</t>
  </si>
  <si>
    <t>DMD/2108/13/GABQ0814</t>
  </si>
  <si>
    <t>GSK210813HEZ920</t>
  </si>
  <si>
    <t>GSK210813GWJ532</t>
  </si>
  <si>
    <t>GSK210813AOM287</t>
  </si>
  <si>
    <t>GSK210813KMT718</t>
  </si>
  <si>
    <t>GSK210813ANQ357</t>
  </si>
  <si>
    <t>GSK210813PSN651</t>
  </si>
  <si>
    <t>GSK210812VCA243</t>
  </si>
  <si>
    <t>GSK210813KSU371</t>
  </si>
  <si>
    <t>DMD/2108/13/DHYV4307</t>
  </si>
  <si>
    <t>GSK210813OIW342</t>
  </si>
  <si>
    <t>GSK210813UMD461</t>
  </si>
  <si>
    <t>GSK210813TRG695</t>
  </si>
  <si>
    <t>DMD/2108/13/FXCH0213</t>
  </si>
  <si>
    <t>GSK210813SHV641</t>
  </si>
  <si>
    <t>DMD/2108/14/ZFPA4058</t>
  </si>
  <si>
    <t>GSK210814WAP615</t>
  </si>
  <si>
    <t>KM. MUTIARA FERINDO</t>
  </si>
  <si>
    <t>14/08/2021</t>
  </si>
  <si>
    <t>27/8/2021 13:41 S Yoga</t>
  </si>
  <si>
    <t>BKI032210030783</t>
  </si>
  <si>
    <t>GSK210814NRZ849</t>
  </si>
  <si>
    <t>GSK210814ODX631</t>
  </si>
  <si>
    <t>GSK210814ANQ712</t>
  </si>
  <si>
    <t>GSK210814UAX857</t>
  </si>
  <si>
    <t>GSK210814WYC163</t>
  </si>
  <si>
    <t>GSK210814GRV187</t>
  </si>
  <si>
    <t>GSK210814HXU270</t>
  </si>
  <si>
    <t>GSK210814VYL395</t>
  </si>
  <si>
    <t>GSK210814NAI083</t>
  </si>
  <si>
    <t>GSK210814NYU213</t>
  </si>
  <si>
    <t>GSK210814VPQ715</t>
  </si>
  <si>
    <t>GSK210814RVA058</t>
  </si>
  <si>
    <t>GSK210814IHE387</t>
  </si>
  <si>
    <t>GSK210814JFK963</t>
  </si>
  <si>
    <t>GSK210814YZG362</t>
  </si>
  <si>
    <t>GSK210814GVA510</t>
  </si>
  <si>
    <t>GSK210814RME465</t>
  </si>
  <si>
    <t>GSK210814CEW904</t>
  </si>
  <si>
    <t>GSK210814CTQ413</t>
  </si>
  <si>
    <t>GSK210814CPF214</t>
  </si>
  <si>
    <t>GSK210814NGT195</t>
  </si>
  <si>
    <t>GSK210814CYP651</t>
  </si>
  <si>
    <t>GSK210814WFX970</t>
  </si>
  <si>
    <t>GSK210814ANU623</t>
  </si>
  <si>
    <t>GSK210814CBS164</t>
  </si>
  <si>
    <t>GSK210814LMJ018</t>
  </si>
  <si>
    <t>GSK210814ZOV925</t>
  </si>
  <si>
    <t>GSK210814JNC476</t>
  </si>
  <si>
    <t>GSK210814TCH057</t>
  </si>
  <si>
    <t>GSK210814SBO581</t>
  </si>
  <si>
    <t>GSK210814VKQ507</t>
  </si>
  <si>
    <t>GSK210814BIK301</t>
  </si>
  <si>
    <t>GSK210814LYF498</t>
  </si>
  <si>
    <t>GSK210814KQU053</t>
  </si>
  <si>
    <t>GSK210814UIF034</t>
  </si>
  <si>
    <t>GSK210814FVH264</t>
  </si>
  <si>
    <t>GSK210814HGS026</t>
  </si>
  <si>
    <t>GSK210814NJZ357</t>
  </si>
  <si>
    <t>GSK210814GKI952</t>
  </si>
  <si>
    <t>GSK210814MEJ391</t>
  </si>
  <si>
    <t>GSK210814IVN762</t>
  </si>
  <si>
    <t>GSK210814KXJ201</t>
  </si>
  <si>
    <t>GSK210814EXQ831</t>
  </si>
  <si>
    <t>GSK210814RMY103</t>
  </si>
  <si>
    <t>GSK210814LTH521</t>
  </si>
  <si>
    <t>GSK210814ZNP612</t>
  </si>
  <si>
    <t>GSK210814KHT640</t>
  </si>
  <si>
    <t>GSK210814GIM384</t>
  </si>
  <si>
    <t>GSK210814QNB527</t>
  </si>
  <si>
    <t>GSK210814AUO721</t>
  </si>
  <si>
    <t>GSK210814EGT762</t>
  </si>
  <si>
    <t>GSK210814ILF491</t>
  </si>
  <si>
    <t>GSK210814KUC901</t>
  </si>
  <si>
    <t>GSK210814VEK287</t>
  </si>
  <si>
    <t>GSK210814PKJ260</t>
  </si>
  <si>
    <t>GSK210814IQO360</t>
  </si>
  <si>
    <t>GSK210814IRD981</t>
  </si>
  <si>
    <t>GSK210814YNR932</t>
  </si>
  <si>
    <t>GSK210814KJN865</t>
  </si>
  <si>
    <t>GSK210814NIA580</t>
  </si>
  <si>
    <t>GSK210814JXH534</t>
  </si>
  <si>
    <t>GSK210814SGR850</t>
  </si>
  <si>
    <t>GSK210814BWS578</t>
  </si>
  <si>
    <t>GSK210814OHC371</t>
  </si>
  <si>
    <t>GSK210814UIY691</t>
  </si>
  <si>
    <t>GSK210814RDT367</t>
  </si>
  <si>
    <t>GSK210814DZN543</t>
  </si>
  <si>
    <t>GSK210814YWI608</t>
  </si>
  <si>
    <t>GSK210814YUZ760</t>
  </si>
  <si>
    <t>GSK210814NWG084</t>
  </si>
  <si>
    <t>GSK210814GZQ861</t>
  </si>
  <si>
    <t>GSK210814HOU426</t>
  </si>
  <si>
    <t>GSK210814IKV758</t>
  </si>
  <si>
    <t>GSK210814JHY138</t>
  </si>
  <si>
    <t>GSK210814KOG925</t>
  </si>
  <si>
    <t>GSK210814HDF716</t>
  </si>
  <si>
    <t>GSK210814LJP360</t>
  </si>
  <si>
    <t>GSK210814LAU346</t>
  </si>
  <si>
    <t>GSK210814NVO837</t>
  </si>
  <si>
    <t>GSK210814ZJR350</t>
  </si>
  <si>
    <t>GSK210814YEB498</t>
  </si>
  <si>
    <t>GSK210814OZL025</t>
  </si>
  <si>
    <t>GSK210814QJN138</t>
  </si>
  <si>
    <t>GSK210814FHQ039</t>
  </si>
  <si>
    <t>GSK210814YZI672</t>
  </si>
  <si>
    <t>GSK210814FIC986</t>
  </si>
  <si>
    <t>GSK210814WDZ734</t>
  </si>
  <si>
    <t>GSK210814WOT719</t>
  </si>
  <si>
    <t>GSK210814JQS063</t>
  </si>
  <si>
    <t>GSK210814ZRH456</t>
  </si>
  <si>
    <t>GSK210814ROT724</t>
  </si>
  <si>
    <t>GSK210814NSO491</t>
  </si>
  <si>
    <t>GSK210814SPT264</t>
  </si>
  <si>
    <t>GSK210814ZEG794</t>
  </si>
  <si>
    <t>GSK210814LUS245</t>
  </si>
  <si>
    <t>GSK210814DXO983</t>
  </si>
  <si>
    <t>GSK210814PEO725</t>
  </si>
  <si>
    <t>GSK210814MSD480</t>
  </si>
  <si>
    <t>GSK210814AOM390</t>
  </si>
  <si>
    <t>GSK210814DXA951</t>
  </si>
  <si>
    <t>GSK210814VXA362</t>
  </si>
  <si>
    <t>GSK210814MQH859</t>
  </si>
  <si>
    <t>GSK210814ROD607</t>
  </si>
  <si>
    <t>GSK210814TSU182</t>
  </si>
  <si>
    <t>GSK210814ION831</t>
  </si>
  <si>
    <t>GSK210814THO719</t>
  </si>
  <si>
    <t>GSK210814NFO319</t>
  </si>
  <si>
    <t>GSK210814ION981</t>
  </si>
  <si>
    <t>GSK210814NRA461</t>
  </si>
  <si>
    <t>GSK210814PGB387</t>
  </si>
  <si>
    <t>GSK210814YNW198</t>
  </si>
  <si>
    <t>GSK210814CTI492</t>
  </si>
  <si>
    <t>GSK210814NWM983</t>
  </si>
  <si>
    <t>GSK210814APF154</t>
  </si>
  <si>
    <t>GSK210814PRW349</t>
  </si>
  <si>
    <t>GSK210814DVN541</t>
  </si>
  <si>
    <t>GSK210814HGB570</t>
  </si>
  <si>
    <t>GSK210814ETJ790</t>
  </si>
  <si>
    <t>GSK210814ZXQ945</t>
  </si>
  <si>
    <t>GSK210814WQS973</t>
  </si>
  <si>
    <t>GSK210814MFL054</t>
  </si>
  <si>
    <t>GSK210814ROH935</t>
  </si>
  <si>
    <t>GSK210814XLU198</t>
  </si>
  <si>
    <t>GSK210814CPL142</t>
  </si>
  <si>
    <t>GSK210814IJN301</t>
  </si>
  <si>
    <t>GSK210814QZV193</t>
  </si>
  <si>
    <t>GSK210814EJU074</t>
  </si>
  <si>
    <t>GSK210814JNB952</t>
  </si>
  <si>
    <t>GSK210814WZU687</t>
  </si>
  <si>
    <t>GSK210814ZIC098</t>
  </si>
  <si>
    <t>GSK210814XCR657</t>
  </si>
  <si>
    <t>GSK210814REL351</t>
  </si>
  <si>
    <t>GSK210814CJA167</t>
  </si>
  <si>
    <t>GSK210814UCA546</t>
  </si>
  <si>
    <t>GSK210814KDJ291</t>
  </si>
  <si>
    <t>GSK210814QUJ520</t>
  </si>
  <si>
    <t>GSK210814EOH512</t>
  </si>
  <si>
    <t>GSK210814YEH496</t>
  </si>
  <si>
    <t>GSK210814WAT508</t>
  </si>
  <si>
    <t>GSK210814DAH034</t>
  </si>
  <si>
    <t>GSK210814LZE657</t>
  </si>
  <si>
    <t>GSK210814XBL652</t>
  </si>
  <si>
    <t>GSK210814BVY689</t>
  </si>
  <si>
    <t>GSK210814CWX348</t>
  </si>
  <si>
    <t>GSK210814DMV294</t>
  </si>
  <si>
    <t>GSK210814JAH180</t>
  </si>
  <si>
    <t>GSK210814MPG594</t>
  </si>
  <si>
    <t>GSK210814VPM086</t>
  </si>
  <si>
    <t>GSK210814WDV410</t>
  </si>
  <si>
    <t>GSK210814FYR920</t>
  </si>
  <si>
    <t>GSK210814LRH759</t>
  </si>
  <si>
    <t>GSK210814AOR450</t>
  </si>
  <si>
    <t>GSK210814QJK791</t>
  </si>
  <si>
    <t>BKI032210030775</t>
  </si>
  <si>
    <t>DMD/2108/14/ICXD8476</t>
  </si>
  <si>
    <t>GSK210814ZYH856</t>
  </si>
  <si>
    <t>GSK210814IWK187</t>
  </si>
  <si>
    <t>GSK210814QBP589</t>
  </si>
  <si>
    <t>DMD/2108/14/UFSL7614</t>
  </si>
  <si>
    <t>GSK210814BEN239</t>
  </si>
  <si>
    <t>GSK210814RIY456</t>
  </si>
  <si>
    <t>GSK210814UIR802</t>
  </si>
  <si>
    <t>GSK210814TVU140</t>
  </si>
  <si>
    <t>DMD/2108/14/QYRJ0165</t>
  </si>
  <si>
    <t>GSK210814NSH670</t>
  </si>
  <si>
    <t>GSK210814YGT465</t>
  </si>
  <si>
    <t>DMD/2108/14/IVTK4096</t>
  </si>
  <si>
    <t>GSK210814OFV150</t>
  </si>
  <si>
    <t>GSK210814LPS692</t>
  </si>
  <si>
    <t>GSK210814OCP719</t>
  </si>
  <si>
    <t>GSK210814ZWR105</t>
  </si>
  <si>
    <t>GSK210814LDT408</t>
  </si>
  <si>
    <t>BKI032210030759</t>
  </si>
  <si>
    <t>GSK210815LTY896</t>
  </si>
  <si>
    <t>GSK210815OGP573</t>
  </si>
  <si>
    <t>GSK210815DOZ561</t>
  </si>
  <si>
    <t>GSK210815YDU810</t>
  </si>
  <si>
    <t>GSK210815KDI173</t>
  </si>
  <si>
    <t>GSK210815OES852</t>
  </si>
  <si>
    <t>GSK210815ZWV345</t>
  </si>
  <si>
    <t>GSK210815TRM423</t>
  </si>
  <si>
    <t>GSK210815NBZ360</t>
  </si>
  <si>
    <t>GSK210815REG847</t>
  </si>
  <si>
    <t>GSK210815MGH402</t>
  </si>
  <si>
    <t>GSK210815FCH867</t>
  </si>
  <si>
    <t>GSK210815FEM968</t>
  </si>
  <si>
    <t>GSK210815JRX983</t>
  </si>
  <si>
    <t>GSK210815YCZ263</t>
  </si>
  <si>
    <t>GSK210815QVL413</t>
  </si>
  <si>
    <t>GSK210815UJX341</t>
  </si>
  <si>
    <t>GSK210815RNA273</t>
  </si>
  <si>
    <t>GSK210815UHB784</t>
  </si>
  <si>
    <t>GSK210815UOW863</t>
  </si>
  <si>
    <t>GSK210815ACL984</t>
  </si>
  <si>
    <t>GSK210815SFP914</t>
  </si>
  <si>
    <t>GSK210815TYU974</t>
  </si>
  <si>
    <t>GSK210815IUT258</t>
  </si>
  <si>
    <t>GSK210815CDA965</t>
  </si>
  <si>
    <t>GSK210815VZY032</t>
  </si>
  <si>
    <t>GSK210815GHI956</t>
  </si>
  <si>
    <t>GSK210815HGU927</t>
  </si>
  <si>
    <t>GSK210815UDK859</t>
  </si>
  <si>
    <t>GSK210815RQW608</t>
  </si>
  <si>
    <t>GSK210815SZP064</t>
  </si>
  <si>
    <t>GSK210815ORF596</t>
  </si>
  <si>
    <t>GSK210815WUZ712</t>
  </si>
  <si>
    <t>GSK210815IUA908</t>
  </si>
  <si>
    <t>GSK210815XFT982</t>
  </si>
  <si>
    <t>GSK210815OSX736</t>
  </si>
  <si>
    <t>GSK210815DJG584</t>
  </si>
  <si>
    <t>GSK210815EVQ405</t>
  </si>
  <si>
    <t>GSK210815WYC195</t>
  </si>
  <si>
    <t>GSK210815KGT537</t>
  </si>
  <si>
    <t>GSK210815WYN038</t>
  </si>
  <si>
    <t>GSK210815MPF543</t>
  </si>
  <si>
    <t>GSK210815SFV627</t>
  </si>
  <si>
    <t>GSK210815QGP769</t>
  </si>
  <si>
    <t>GSK210815XJZ591</t>
  </si>
  <si>
    <t>GSK210815ODL472</t>
  </si>
  <si>
    <t>GSK210815LOX460</t>
  </si>
  <si>
    <t>GSK210815JLA253</t>
  </si>
  <si>
    <t>GSK210815VEQ913</t>
  </si>
  <si>
    <t>GSK210815HSM081</t>
  </si>
  <si>
    <t>GSK210815RZX128</t>
  </si>
  <si>
    <t>GSK210815RQZ183</t>
  </si>
  <si>
    <t>GSK210815CSP687</t>
  </si>
  <si>
    <t>GSK210815HGM429</t>
  </si>
  <si>
    <t>GSK210815WUG672</t>
  </si>
  <si>
    <t>GSK210815PIG425</t>
  </si>
  <si>
    <t>GSK210815CSB726</t>
  </si>
  <si>
    <t>GSK210815YBE250</t>
  </si>
  <si>
    <t>GSK210815YIV250</t>
  </si>
  <si>
    <t>GSK210815NCT358</t>
  </si>
  <si>
    <t>GSK210815PFX107</t>
  </si>
  <si>
    <t>GSK210815WCT712</t>
  </si>
  <si>
    <t>GSK210815SML163</t>
  </si>
  <si>
    <t>GSK210815GZV561</t>
  </si>
  <si>
    <t>GSK210815MJB873</t>
  </si>
  <si>
    <t>GSK210815QEG543</t>
  </si>
  <si>
    <t>GSK210815OSR904</t>
  </si>
  <si>
    <t>GSK210815JTD437</t>
  </si>
  <si>
    <t>GSK210815LEW425</t>
  </si>
  <si>
    <t>GSK210815JPY162</t>
  </si>
  <si>
    <t>GSK210814LGN635</t>
  </si>
  <si>
    <t>GSK210815CDU574</t>
  </si>
  <si>
    <t>GSK210815ZQA961</t>
  </si>
  <si>
    <t>GSK210815CIN285</t>
  </si>
  <si>
    <t>GSK210815QYO526</t>
  </si>
  <si>
    <t>GSK210815URW319</t>
  </si>
  <si>
    <t>GSK210815WOI684</t>
  </si>
  <si>
    <t>GSK210815ZRH162</t>
  </si>
  <si>
    <t>GSK210815MGF614</t>
  </si>
  <si>
    <t>GSK210815TIF361</t>
  </si>
  <si>
    <t>GSK210815TNQ239</t>
  </si>
  <si>
    <t>GSK210815ZIF547</t>
  </si>
  <si>
    <t>GSK210815WSX806</t>
  </si>
  <si>
    <t>GSK210814FBQ647</t>
  </si>
  <si>
    <t>GSK210815CQV019</t>
  </si>
  <si>
    <t>GSK210815IYP370</t>
  </si>
  <si>
    <t>GSK210815WGP412</t>
  </si>
  <si>
    <t>GSK210815DPE538</t>
  </si>
  <si>
    <t>GSK210815COI931</t>
  </si>
  <si>
    <t>GSK210815CDY891</t>
  </si>
  <si>
    <t>GSK210815PIQ718</t>
  </si>
  <si>
    <t>GSK210815XDF237</t>
  </si>
  <si>
    <t>GSK210815LKH398</t>
  </si>
  <si>
    <t>GSK210815YIE176</t>
  </si>
  <si>
    <t>GSK210815KFX278</t>
  </si>
  <si>
    <t>GSK210815BJR169</t>
  </si>
  <si>
    <t>GSK210815AZS153</t>
  </si>
  <si>
    <t>GSK210815QYN167</t>
  </si>
  <si>
    <t>GSK210815WPU394</t>
  </si>
  <si>
    <t>GSK210815HYO106</t>
  </si>
  <si>
    <t>GSK210815BHD716</t>
  </si>
  <si>
    <t>GSK210815NGK269</t>
  </si>
  <si>
    <t>GSK210815SGZ372</t>
  </si>
  <si>
    <t>GSK210815UVB795</t>
  </si>
  <si>
    <t>GSK210815PWM405</t>
  </si>
  <si>
    <t>GSK210815SJT715</t>
  </si>
  <si>
    <t>GSK210815CAJ431</t>
  </si>
  <si>
    <t>GSK210815RWT639</t>
  </si>
  <si>
    <t>GSK210815CEU501</t>
  </si>
  <si>
    <t>GSK210815GUR096</t>
  </si>
  <si>
    <t>GSK210815MCE902</t>
  </si>
  <si>
    <t>GSK210815GOA134</t>
  </si>
  <si>
    <t>GSK210814RKZ682</t>
  </si>
  <si>
    <t>GSK210815ZPW684</t>
  </si>
  <si>
    <t>GSK210815EDX678</t>
  </si>
  <si>
    <t>GSK210814MBX093</t>
  </si>
  <si>
    <t>GSK210815RCZ048</t>
  </si>
  <si>
    <t>GSK210815HSM672</t>
  </si>
  <si>
    <t>GSK210815NML170</t>
  </si>
  <si>
    <t>GSK210815JTC592</t>
  </si>
  <si>
    <t>GSK210815RUZ701</t>
  </si>
  <si>
    <t>GSK210815UWK617</t>
  </si>
  <si>
    <t>GSK210815ISC125</t>
  </si>
  <si>
    <t>GSK210815MQY763</t>
  </si>
  <si>
    <t>GSK210815DHX265</t>
  </si>
  <si>
    <t>GSK210815KPQ145</t>
  </si>
  <si>
    <t>GSK210815KLB293</t>
  </si>
  <si>
    <t>GSK210815GKR654</t>
  </si>
  <si>
    <t>GSK210815IZP360</t>
  </si>
  <si>
    <t>GSK210815AXE042</t>
  </si>
  <si>
    <t>GSK210815WZJ458</t>
  </si>
  <si>
    <t>GSK210815ROE947</t>
  </si>
  <si>
    <t>GSK210815YGN607</t>
  </si>
  <si>
    <t>GSK210815LMG609</t>
  </si>
  <si>
    <t>GSK210815YCJ980</t>
  </si>
  <si>
    <t>GSK210815PGW359</t>
  </si>
  <si>
    <t>GSK210815HDX529</t>
  </si>
  <si>
    <t>GSK210815IVO304</t>
  </si>
  <si>
    <t>GSK210815TMH723</t>
  </si>
  <si>
    <t>GSK210815WML837</t>
  </si>
  <si>
    <t>GSK210815VNI567</t>
  </si>
  <si>
    <t>GSK210815NEO748</t>
  </si>
  <si>
    <t>GSK210815NAD879</t>
  </si>
  <si>
    <t>GSK210816LES758</t>
  </si>
  <si>
    <t>GSK210816HIU045</t>
  </si>
  <si>
    <t>GSK210816DKA625</t>
  </si>
  <si>
    <t>GSK210816GHJ267</t>
  </si>
  <si>
    <t>GSK210816LSY792</t>
  </si>
  <si>
    <t>GSK210816AFS574</t>
  </si>
  <si>
    <t>GSK210816ZWC841</t>
  </si>
  <si>
    <t>GSK210816YVK759</t>
  </si>
  <si>
    <t>GSK210816AJC108</t>
  </si>
  <si>
    <t>GSK210816UNH297</t>
  </si>
  <si>
    <t>GSK210816HSV864</t>
  </si>
  <si>
    <t>GSK210816QNP235</t>
  </si>
  <si>
    <t>GSK210815LQN127</t>
  </si>
  <si>
    <t>GSK210816RDP198</t>
  </si>
  <si>
    <t>GSK210816SRJ576</t>
  </si>
  <si>
    <t>GSK210816CPU147</t>
  </si>
  <si>
    <t>GSK210816YPW396</t>
  </si>
  <si>
    <t>GSK210816BED652</t>
  </si>
  <si>
    <t>GSK210815UTX946</t>
  </si>
  <si>
    <t>GSK210816IQD712</t>
  </si>
  <si>
    <t>GSK210816EGT824</t>
  </si>
  <si>
    <t>GSK210816HFN061</t>
  </si>
  <si>
    <t>GSK210816XDI076</t>
  </si>
  <si>
    <t>GSK210816ZSC368</t>
  </si>
  <si>
    <t>GSK210816JKT614</t>
  </si>
  <si>
    <t>GSK210815OZD480</t>
  </si>
  <si>
    <t>GSK210816FAE630</t>
  </si>
  <si>
    <t>GSK210816BNU380</t>
  </si>
  <si>
    <t>GSK210816PHI642</t>
  </si>
  <si>
    <t>GSK210815ERX957</t>
  </si>
  <si>
    <t>GSK210816QNR714</t>
  </si>
  <si>
    <t>GSK210816WOR704</t>
  </si>
  <si>
    <t>GSK210815UDN203</t>
  </si>
  <si>
    <t>GSK210816TQO352</t>
  </si>
  <si>
    <t>GSK210816FXD276</t>
  </si>
  <si>
    <t>GSK210816ZNO795</t>
  </si>
  <si>
    <t>GSK210816GXZ643</t>
  </si>
  <si>
    <t>GSK210815LTA146</t>
  </si>
  <si>
    <t>GSK210816HDJ943</t>
  </si>
  <si>
    <t>GSK210816QSC750</t>
  </si>
  <si>
    <t>GSK210817ACL270</t>
  </si>
  <si>
    <t>GSK210817GUV296</t>
  </si>
  <si>
    <t>GSK210817LEG347</t>
  </si>
  <si>
    <t>GSK210817HUG726</t>
  </si>
  <si>
    <t>GSK210817YCQ807</t>
  </si>
  <si>
    <t>GSK210817VGC180</t>
  </si>
  <si>
    <t>GSK210817FNV580</t>
  </si>
  <si>
    <t>GSK210817NDM631</t>
  </si>
  <si>
    <t>GSK210817FWQ049</t>
  </si>
  <si>
    <t>GSK210817ZQE983</t>
  </si>
  <si>
    <t>GSK210817OZI217</t>
  </si>
  <si>
    <t>DMD/2108/19/HNKO9581</t>
  </si>
  <si>
    <t>GSK210819KJQ547</t>
  </si>
  <si>
    <t>GSK210819UVA534</t>
  </si>
  <si>
    <t>GSK210819YGF715</t>
  </si>
  <si>
    <t>GSK210819UXA980</t>
  </si>
  <si>
    <t>GSK210819PYO453</t>
  </si>
  <si>
    <t>GSK210819NOJ326</t>
  </si>
  <si>
    <t>GSK210819JCQ407</t>
  </si>
  <si>
    <t>GSK210819CUM729</t>
  </si>
  <si>
    <t>GSK210819FJM591</t>
  </si>
  <si>
    <t>GSK210819ROW860</t>
  </si>
  <si>
    <t>GSK210819VHC096</t>
  </si>
  <si>
    <t>GSK210819QHS286</t>
  </si>
  <si>
    <t>GSK210819NZD018</t>
  </si>
  <si>
    <t>GSK210819GIB684</t>
  </si>
  <si>
    <t>GSK210819TBA532</t>
  </si>
  <si>
    <t>GSK210819LCN162</t>
  </si>
  <si>
    <t>GSK210819IHA012</t>
  </si>
  <si>
    <t>GSK210819XOY306</t>
  </si>
  <si>
    <t>GSK210819ABY936</t>
  </si>
  <si>
    <t>GSK210819UCW602</t>
  </si>
  <si>
    <t>GSK210819VTD327</t>
  </si>
  <si>
    <t>GSK210819ZFG504</t>
  </si>
  <si>
    <t>GSK210819MUS419</t>
  </si>
  <si>
    <t>GSK210819YSB804</t>
  </si>
  <si>
    <t>GSK210819SVJ710</t>
  </si>
  <si>
    <t>GSK210819PWC078</t>
  </si>
  <si>
    <t>GSK210819FMS683</t>
  </si>
  <si>
    <t>GSK210819OWL980</t>
  </si>
  <si>
    <t>GSK210819LQI703</t>
  </si>
  <si>
    <t>GSK210819EHI408</t>
  </si>
  <si>
    <t>GSK210819NFB970</t>
  </si>
  <si>
    <t>GSK210819HYG058</t>
  </si>
  <si>
    <t>GSK210819IGP270</t>
  </si>
  <si>
    <t>GSK210819VRU403</t>
  </si>
  <si>
    <t>GSK210819CPN860</t>
  </si>
  <si>
    <t>GSK210819STI673</t>
  </si>
  <si>
    <t>GSK210819SMX841</t>
  </si>
  <si>
    <t>GSK210819WZE473</t>
  </si>
  <si>
    <t>GSK210819EOH853</t>
  </si>
  <si>
    <t>GSK210819TZE827</t>
  </si>
  <si>
    <t>GSK210819XET104</t>
  </si>
  <si>
    <t>GSK210819MVX850</t>
  </si>
  <si>
    <t>GSK210819NRE934</t>
  </si>
  <si>
    <t>GSK210819GEO864</t>
  </si>
  <si>
    <t>GSK210819HFN126</t>
  </si>
  <si>
    <t>GSK210819PNY670</t>
  </si>
  <si>
    <t>GSK210819XIW509</t>
  </si>
  <si>
    <t>GSK210819AZS938</t>
  </si>
  <si>
    <t>GSK210819UAR745</t>
  </si>
  <si>
    <t>GSK210819CBH805</t>
  </si>
  <si>
    <t>GSK210819VDO197</t>
  </si>
  <si>
    <t>GSK210819ENH510</t>
  </si>
  <si>
    <t>GSK210819ZOM084</t>
  </si>
  <si>
    <t>GSK210819YGD623</t>
  </si>
  <si>
    <t>GSK210819ZEA269</t>
  </si>
  <si>
    <t>GSK210819PZI816</t>
  </si>
  <si>
    <t>GSK210819NWB398</t>
  </si>
  <si>
    <t>GSK210819BPG697</t>
  </si>
  <si>
    <t>GSK210819SQK370</t>
  </si>
  <si>
    <t>GSK210819SDK903</t>
  </si>
  <si>
    <t>GSK210819RXO360</t>
  </si>
  <si>
    <t>GSK210819TCJ391</t>
  </si>
  <si>
    <t>GSK210819ZYN928</t>
  </si>
  <si>
    <t>GSK210819RQB902</t>
  </si>
  <si>
    <t>GSK210819CKN049</t>
  </si>
  <si>
    <t>GSK210819VBU076</t>
  </si>
  <si>
    <t>GSK210819XRI276</t>
  </si>
  <si>
    <t>GSK210819OUW031</t>
  </si>
  <si>
    <t>GSK210819HBR759</t>
  </si>
  <si>
    <t>GSK210819MHY319</t>
  </si>
  <si>
    <t>GSK210819EKJ958</t>
  </si>
  <si>
    <t>GSK210819CGD537</t>
  </si>
  <si>
    <t>GSK210819KMP958</t>
  </si>
  <si>
    <t>GSK210819WEH723</t>
  </si>
  <si>
    <t>GSK210819EBC103</t>
  </si>
  <si>
    <t>GSK210819PEK092</t>
  </si>
  <si>
    <t>GSK210819NJP972</t>
  </si>
  <si>
    <t>GSK210819JBX798</t>
  </si>
  <si>
    <t>GSK210819UNX384</t>
  </si>
  <si>
    <t>GSK210819KIX132</t>
  </si>
  <si>
    <t>GSK210819CKH790</t>
  </si>
  <si>
    <t>GSK210819FSH306</t>
  </si>
  <si>
    <t>GSK210819DWX102</t>
  </si>
  <si>
    <t>GSK210819ELC523</t>
  </si>
  <si>
    <t>GSK210819GPY402</t>
  </si>
  <si>
    <t>O18654301813350</t>
  </si>
  <si>
    <t>GSK210819SWO392</t>
  </si>
  <si>
    <t>GSK210819UIM092</t>
  </si>
  <si>
    <t>GSK210819ROI867</t>
  </si>
  <si>
    <t>GSK210819WJT847</t>
  </si>
  <si>
    <t>GSK210819YIO276</t>
  </si>
  <si>
    <t>GSK210819YEL574</t>
  </si>
  <si>
    <t>GSK210819FEO298</t>
  </si>
  <si>
    <t>GSK210819OAU301</t>
  </si>
  <si>
    <t>GSK210819WLP702</t>
  </si>
  <si>
    <t>GSK210819RVM508</t>
  </si>
  <si>
    <t>GSK210819GHZ769</t>
  </si>
  <si>
    <t>GSK210819ZPS014</t>
  </si>
  <si>
    <t>GSK210819EKB631</t>
  </si>
  <si>
    <t>GSK210819DHL593</t>
  </si>
  <si>
    <t>GSK210819VHW852</t>
  </si>
  <si>
    <t>GSK210819SZF820</t>
  </si>
  <si>
    <t>GSK210819NIC432</t>
  </si>
  <si>
    <t>GSK210819IWK409</t>
  </si>
  <si>
    <t>GSK210819QLY145</t>
  </si>
  <si>
    <t>GSK210819RDB071</t>
  </si>
  <si>
    <t>GSK210819OKN413</t>
  </si>
  <si>
    <t>GSK210819IYH241</t>
  </si>
  <si>
    <t>GSK210819JUK962</t>
  </si>
  <si>
    <t>GSK210819EFJ860</t>
  </si>
  <si>
    <t>GSK210819DRT250</t>
  </si>
  <si>
    <t>GSK210819WUT459</t>
  </si>
  <si>
    <t>GSK210819SCM824</t>
  </si>
  <si>
    <t>GSK210819DMS562</t>
  </si>
  <si>
    <t>GSK210819DNU780</t>
  </si>
  <si>
    <t>GSK210819OTE914</t>
  </si>
  <si>
    <t>GSK210819TOV917</t>
  </si>
  <si>
    <t>GSK210819QZD438</t>
  </si>
  <si>
    <t>GSK210819JTY148</t>
  </si>
  <si>
    <t>GSK210819GIX254</t>
  </si>
  <si>
    <t>GSK210819JTB257</t>
  </si>
  <si>
    <t>GSK210819FWV867</t>
  </si>
  <si>
    <t>GSK210819VBH637</t>
  </si>
  <si>
    <t>GSK210819AUZ107</t>
  </si>
  <si>
    <t>GSK210819PBT749</t>
  </si>
  <si>
    <t>GSK210819AJC132</t>
  </si>
  <si>
    <t>GSK210819BYD697</t>
  </si>
  <si>
    <t>GSK210819AQR167</t>
  </si>
  <si>
    <t>GSK210819YPI650</t>
  </si>
  <si>
    <t>GSK210819EMU528</t>
  </si>
  <si>
    <t>GSK210819LIO836</t>
  </si>
  <si>
    <t>GSK210819IJO475</t>
  </si>
  <si>
    <t>GSK210819JOR901</t>
  </si>
  <si>
    <t>GSK210819BNF132</t>
  </si>
  <si>
    <t>GSK210819TIO406</t>
  </si>
  <si>
    <t>GSK210819ALV310</t>
  </si>
  <si>
    <t>GSK210819FME259</t>
  </si>
  <si>
    <t>GSK210819SLV917</t>
  </si>
  <si>
    <t>GSK210819XSU368</t>
  </si>
  <si>
    <t>GSK210819LRB312</t>
  </si>
  <si>
    <t>GSK210819VKB364</t>
  </si>
  <si>
    <t>GSK210819ITU053</t>
  </si>
  <si>
    <t>GSK210819LXW165</t>
  </si>
  <si>
    <t>GSK210819ORZ346</t>
  </si>
  <si>
    <t>GSK210819VPA723</t>
  </si>
  <si>
    <t>GSK210819KDJ281</t>
  </si>
  <si>
    <t>GSK210819CBI563</t>
  </si>
  <si>
    <t>GSK210819VIF805</t>
  </si>
  <si>
    <t>GSK210819XYT082</t>
  </si>
  <si>
    <t>GSK210819AOD941</t>
  </si>
  <si>
    <t>GSK210819MKY298</t>
  </si>
  <si>
    <t>GSK210819QME541</t>
  </si>
  <si>
    <t>GSK210819OWC926</t>
  </si>
  <si>
    <t>GSK210819HQZ732</t>
  </si>
  <si>
    <t>GSK210819UZD547</t>
  </si>
  <si>
    <t>GSK210819FOW901</t>
  </si>
  <si>
    <t>GSK210819HDF231</t>
  </si>
  <si>
    <t>GSK210819PSI054</t>
  </si>
  <si>
    <t>GSK210819HND210</t>
  </si>
  <si>
    <t>GSK210819PXW095</t>
  </si>
  <si>
    <t>GSK210819KVL703</t>
  </si>
  <si>
    <t>GSK210819PAH074</t>
  </si>
  <si>
    <t>GSK210819FKT581</t>
  </si>
  <si>
    <t>GSK210819PTC439</t>
  </si>
  <si>
    <t>GSK210819MZJ438</t>
  </si>
  <si>
    <t>GSK210819GEQ023</t>
  </si>
  <si>
    <t>GSK210819MCN973</t>
  </si>
  <si>
    <t>GSK210819BPI762</t>
  </si>
  <si>
    <t>GSK210819ICE062</t>
  </si>
  <si>
    <t>GSK210819VSQ138</t>
  </si>
  <si>
    <t>GSK210819QBH650</t>
  </si>
  <si>
    <t>GSK210819YOI967</t>
  </si>
  <si>
    <t>GSK210819FPQ276</t>
  </si>
  <si>
    <t>GSK210819QXF154</t>
  </si>
  <si>
    <t>GSK210819DPL317</t>
  </si>
  <si>
    <t>GSK210819JFW328</t>
  </si>
  <si>
    <t>GSK210819KXT076</t>
  </si>
  <si>
    <t>GSK210819ZAO870</t>
  </si>
  <si>
    <t>GSK210819DJT589</t>
  </si>
  <si>
    <t>GSK210819BQK893</t>
  </si>
  <si>
    <t>GSK210819ZFI928</t>
  </si>
  <si>
    <t>GSK210819VWR274</t>
  </si>
  <si>
    <t>GSK210819RBF485</t>
  </si>
  <si>
    <t>GSK210819GWL528</t>
  </si>
  <si>
    <t>GSK210819EIZ380</t>
  </si>
  <si>
    <t>GSK210819AGD461</t>
  </si>
  <si>
    <t>GSK210819WVA158</t>
  </si>
  <si>
    <t>GSK210819MWL247</t>
  </si>
  <si>
    <t>GSK210819YUH584</t>
  </si>
  <si>
    <t>GSK210819FJB398</t>
  </si>
  <si>
    <t>GSK210819HCB842</t>
  </si>
  <si>
    <t>GSK210819HTG413</t>
  </si>
  <si>
    <t>GSK210819AJR714</t>
  </si>
  <si>
    <t>GSK210819JOK792</t>
  </si>
  <si>
    <t>DMD/2108/19/FDNI2948</t>
  </si>
  <si>
    <t>GSK210819ALC763</t>
  </si>
  <si>
    <t>GSK210819XQO264</t>
  </si>
  <si>
    <t>GSK210819ZPQ270</t>
  </si>
  <si>
    <t>KM DHARMA FERRY</t>
  </si>
  <si>
    <t>24/8/2021 10:06 S Yoga</t>
  </si>
  <si>
    <t>DMD/2108/06/DCNO2503</t>
  </si>
  <si>
    <t>GSK210806IBG203</t>
  </si>
  <si>
    <t>GSK210806JYA382</t>
  </si>
  <si>
    <t>GSK210806KLF623</t>
  </si>
  <si>
    <t>GSK210806SKP605</t>
  </si>
  <si>
    <t>GSK210805XQZ039</t>
  </si>
  <si>
    <t>GSK210806LRW716</t>
  </si>
  <si>
    <t>GSK210806SVC890</t>
  </si>
  <si>
    <t>GSK210806QIM760</t>
  </si>
  <si>
    <t>GSK210806CIG160</t>
  </si>
  <si>
    <t>GSK210806FGI045</t>
  </si>
  <si>
    <t>GSK210806DFM349</t>
  </si>
  <si>
    <t>GSK210806XVB769</t>
  </si>
  <si>
    <t>GSK210806THD239</t>
  </si>
  <si>
    <t>GSK210806VSG316</t>
  </si>
  <si>
    <t>GSK210806GXK541</t>
  </si>
  <si>
    <t>GSK210806OME748</t>
  </si>
  <si>
    <t>GSK210806EUY197</t>
  </si>
  <si>
    <t>GSK210806VUL310</t>
  </si>
  <si>
    <t>GSK210806GRT716</t>
  </si>
  <si>
    <t>GSK210806IBD908</t>
  </si>
  <si>
    <t>GSK210806GXI052</t>
  </si>
  <si>
    <t>GSK210806HQB154</t>
  </si>
  <si>
    <t>GSK210806WYH671</t>
  </si>
  <si>
    <t>GSK210806BOS709</t>
  </si>
  <si>
    <t>GSK210806IER167</t>
  </si>
  <si>
    <t>GSK210806TAD041</t>
  </si>
  <si>
    <t>GSK210806XJI639</t>
  </si>
  <si>
    <t>GSK210806PDA350</t>
  </si>
  <si>
    <t>GSK210806FDL796</t>
  </si>
  <si>
    <t>GSK210806XPV712</t>
  </si>
  <si>
    <t>GSK210806YEP714</t>
  </si>
  <si>
    <t>GSK210806VXN591</t>
  </si>
  <si>
    <t>GSK210806ZHE452</t>
  </si>
  <si>
    <t>GSK210806AIV038</t>
  </si>
  <si>
    <t>GSK210806VRN735</t>
  </si>
  <si>
    <t>GSK210806QXV459</t>
  </si>
  <si>
    <t>GSK210805LHC754</t>
  </si>
  <si>
    <t>GSK210806QRK728</t>
  </si>
  <si>
    <t>GSK210806FOJ924</t>
  </si>
  <si>
    <t>GSK210806VSW374</t>
  </si>
  <si>
    <t>GSK210806XTW280</t>
  </si>
  <si>
    <t>GSK210806RTM802</t>
  </si>
  <si>
    <t>GSK210806QIG627</t>
  </si>
  <si>
    <t>GSK210806CMA149</t>
  </si>
  <si>
    <t>GSK210806NYM927</t>
  </si>
  <si>
    <t>GSK210806QLU298</t>
  </si>
  <si>
    <t>GSK210806YBV708</t>
  </si>
  <si>
    <t>GSK210806FYB673</t>
  </si>
  <si>
    <t>GSK210806CWK573</t>
  </si>
  <si>
    <t>GSK210806DGR056</t>
  </si>
  <si>
    <t>GSK210806JWX185</t>
  </si>
  <si>
    <t>GSK210806ERQ156</t>
  </si>
  <si>
    <t>GSK210806LUW149</t>
  </si>
  <si>
    <t>GSK210806MUJ125</t>
  </si>
  <si>
    <t>GSK210806ZLR527</t>
  </si>
  <si>
    <t>GSK210806OCE186</t>
  </si>
  <si>
    <t>GSK210806RYD415</t>
  </si>
  <si>
    <t>GSK210806GQJ057</t>
  </si>
  <si>
    <t>GSK210806TSX173</t>
  </si>
  <si>
    <t>GSK210805MXA304</t>
  </si>
  <si>
    <t>GSK210806MNP196</t>
  </si>
  <si>
    <t>GSK210806OFW723</t>
  </si>
  <si>
    <t>GSK210806JFX104</t>
  </si>
  <si>
    <t>GSK210806QXH139</t>
  </si>
  <si>
    <t>GSK210806QHE217</t>
  </si>
  <si>
    <t>GSK210806WPB527</t>
  </si>
  <si>
    <t>GSK210805VZK397</t>
  </si>
  <si>
    <t>GSK210806TGE940</t>
  </si>
  <si>
    <t>GSK210806ZIN012</t>
  </si>
  <si>
    <t>GSK210806KUY054</t>
  </si>
  <si>
    <t>GSK210806MNE569</t>
  </si>
  <si>
    <t>GSK210806WLZ935</t>
  </si>
  <si>
    <t>GSK210806GJF315</t>
  </si>
  <si>
    <t>GSK210806STH902</t>
  </si>
  <si>
    <t>GSK210806AMU413</t>
  </si>
  <si>
    <t>GSK210806MAQ529</t>
  </si>
  <si>
    <t>GSK210806NLB051</t>
  </si>
  <si>
    <t>GSK210806KJO265</t>
  </si>
  <si>
    <t>GSK210806YPB604</t>
  </si>
  <si>
    <t>GSK210806EHP524</t>
  </si>
  <si>
    <t>GSK210806YCQ318</t>
  </si>
  <si>
    <t>GSK210806UVL612</t>
  </si>
  <si>
    <t>GSK210806TNC684</t>
  </si>
  <si>
    <t>GSK210806QEU257</t>
  </si>
  <si>
    <t>GSK210806MNF106</t>
  </si>
  <si>
    <t>GSK210806NAL830</t>
  </si>
  <si>
    <t>GSK210806ZRG307</t>
  </si>
  <si>
    <t>GSK210806DZG869</t>
  </si>
  <si>
    <t>GSK210806LDH968</t>
  </si>
  <si>
    <t>GSK210806GMO726</t>
  </si>
  <si>
    <t>GSK210805JAU467</t>
  </si>
  <si>
    <t>GSK210806UBK958</t>
  </si>
  <si>
    <t>GSK210806QAH980</t>
  </si>
  <si>
    <t>GSK210806KLJ952</t>
  </si>
  <si>
    <t>GSK210806HTC758</t>
  </si>
  <si>
    <t>GSK210806EFW567</t>
  </si>
  <si>
    <t>GSK210806HIS701</t>
  </si>
  <si>
    <t>GSK210806ZWP165</t>
  </si>
  <si>
    <t>GSK210806FMH913</t>
  </si>
  <si>
    <t>GSK210805OHX347</t>
  </si>
  <si>
    <t>GSK210806DGJ756</t>
  </si>
  <si>
    <t>GSK210806XAH380</t>
  </si>
  <si>
    <t>GSK210806HOA470</t>
  </si>
  <si>
    <t>GSK210806ALR491</t>
  </si>
  <si>
    <t>GSK210806IRJ573</t>
  </si>
  <si>
    <t>GSK210806GNW126</t>
  </si>
  <si>
    <t>GSK210806FMT798</t>
  </si>
  <si>
    <t>GSK210806TDN365</t>
  </si>
  <si>
    <t>GSK210806LER073</t>
  </si>
  <si>
    <t>GSK210806IDP961</t>
  </si>
  <si>
    <t>GSK210806BPX748</t>
  </si>
  <si>
    <t>GSK210806MSN048</t>
  </si>
  <si>
    <t>GSK210806IEA786</t>
  </si>
  <si>
    <t>GSK210806ELM794</t>
  </si>
  <si>
    <t>GSK210806KQV346</t>
  </si>
  <si>
    <t>GSK210806AOL520</t>
  </si>
  <si>
    <t>GSK210806DOU769</t>
  </si>
  <si>
    <t>GSK210806SJB154</t>
  </si>
  <si>
    <t>GSK210806DBJ597</t>
  </si>
  <si>
    <t>GSK210806WGE105</t>
  </si>
  <si>
    <t>GSK210806LQH619</t>
  </si>
  <si>
    <t>GSK210806IJT169</t>
  </si>
  <si>
    <t>GSK210806XHV245</t>
  </si>
  <si>
    <t>GSK210806YJC845</t>
  </si>
  <si>
    <t>GSK210806AOH201</t>
  </si>
  <si>
    <t>GSK210806QRY210</t>
  </si>
  <si>
    <t>GSK210806HMQ976</t>
  </si>
  <si>
    <t>GSK210806IHP749</t>
  </si>
  <si>
    <t>GSK210806AST194</t>
  </si>
  <si>
    <t>GSK210806LUJ390</t>
  </si>
  <si>
    <t>GSK210806ZKJ106</t>
  </si>
  <si>
    <t>GSK210806SHU608</t>
  </si>
  <si>
    <t>GSK210806EMQ954</t>
  </si>
  <si>
    <t>GSK210806TKW805</t>
  </si>
  <si>
    <t>GSK210806MAZ429</t>
  </si>
  <si>
    <t>GSK210806PYH281</t>
  </si>
  <si>
    <t>GSK210806NDH701</t>
  </si>
  <si>
    <t>GSK210806FBO071</t>
  </si>
  <si>
    <t>GSK210806YTZ645</t>
  </si>
  <si>
    <t>GSK210806UZD215</t>
  </si>
  <si>
    <t>GSK210806SUL659</t>
  </si>
  <si>
    <t>GSK210806ENB560</t>
  </si>
  <si>
    <t>GSK210806FPG039</t>
  </si>
  <si>
    <t>GSK210806MDJ657</t>
  </si>
  <si>
    <t>GSK210806YQM205</t>
  </si>
  <si>
    <t>GSK210806FBY064</t>
  </si>
  <si>
    <t>GSK210806PAW719</t>
  </si>
  <si>
    <t>GSK210806ERU176</t>
  </si>
  <si>
    <t>GSK210805ZXS153</t>
  </si>
  <si>
    <t>GSK210806IFG253</t>
  </si>
  <si>
    <t>GSK210806IAH916</t>
  </si>
  <si>
    <t>GSK210806LNQ309</t>
  </si>
  <si>
    <t>GSK210806JLP567</t>
  </si>
  <si>
    <t>GSK210806MHG697</t>
  </si>
  <si>
    <t>GSK210806ZPF145</t>
  </si>
  <si>
    <t>GSK210805XYF905</t>
  </si>
  <si>
    <t>GSK210806HBI706</t>
  </si>
  <si>
    <t>GSK210806WPO823</t>
  </si>
  <si>
    <t>GSK210806NIL748</t>
  </si>
  <si>
    <t>GSK210806WIS580</t>
  </si>
  <si>
    <t>GSK210806HWM416</t>
  </si>
  <si>
    <t>GSK210806PCE869</t>
  </si>
  <si>
    <t>GSK210806LYQ768</t>
  </si>
  <si>
    <t>GSK210806IOB563</t>
  </si>
  <si>
    <t>GSK210805LOA432</t>
  </si>
  <si>
    <t>GSK210806OZM180</t>
  </si>
  <si>
    <t>GSK210806BZO314</t>
  </si>
  <si>
    <t>GSK210806ZEV297</t>
  </si>
  <si>
    <t>GSK210806PRE769</t>
  </si>
  <si>
    <t>GSK210806PFV761</t>
  </si>
  <si>
    <t>GSK210806HPG621</t>
  </si>
  <si>
    <t>GSK210806LHU923</t>
  </si>
  <si>
    <t>GSK210806IFD916</t>
  </si>
  <si>
    <t>GSK210806KUX691</t>
  </si>
  <si>
    <t>GSK210806LHC940</t>
  </si>
  <si>
    <t>GSK210806QBY519</t>
  </si>
  <si>
    <t>GSK210806TLJ381</t>
  </si>
  <si>
    <t>GSK210805VKL413</t>
  </si>
  <si>
    <t>GSK210806HWS679</t>
  </si>
  <si>
    <t>GSK210806HSC913</t>
  </si>
  <si>
    <t>GSK210806ZEV193</t>
  </si>
  <si>
    <t>GSK210806OHM183</t>
  </si>
  <si>
    <t>GSK210806LYG649</t>
  </si>
  <si>
    <t>GSK210806KLF520</t>
  </si>
  <si>
    <t>GSK210806TWF014</t>
  </si>
  <si>
    <t>GSK210805RMV150</t>
  </si>
  <si>
    <t>GSK210806QJP231</t>
  </si>
  <si>
    <t>GSK210806ZGV083</t>
  </si>
  <si>
    <t>GSK210806OGW697</t>
  </si>
  <si>
    <t>GSK210806KZI849</t>
  </si>
  <si>
    <t>GSK210805HID935</t>
  </si>
  <si>
    <t>GSK210806DCG419</t>
  </si>
  <si>
    <t>GSK210806AQE593</t>
  </si>
  <si>
    <t>GSK210806FWE709</t>
  </si>
  <si>
    <t>GSK210806IFO514</t>
  </si>
  <si>
    <t>GSK210806OWI730</t>
  </si>
  <si>
    <t>GSK210805JWN450</t>
  </si>
  <si>
    <t>GSK210805BFD107</t>
  </si>
  <si>
    <t>GSK210806PHC789</t>
  </si>
  <si>
    <t>GSK210806FVM702</t>
  </si>
  <si>
    <t>GSK210806XZE473</t>
  </si>
  <si>
    <t>GSK210806LHP953</t>
  </si>
  <si>
    <t>GSK210806UPY164</t>
  </si>
  <si>
    <t>GSK210806TKL048</t>
  </si>
  <si>
    <t>GSK210806TSE892</t>
  </si>
  <si>
    <t>GSK210806AYX801</t>
  </si>
  <si>
    <t>GSK210806GJK476</t>
  </si>
  <si>
    <t>GSK210806MAD549</t>
  </si>
  <si>
    <t>GSK210806WKB714</t>
  </si>
  <si>
    <t>GSK210806LVZ962</t>
  </si>
  <si>
    <t>GSK210806HLV983</t>
  </si>
  <si>
    <t>GSK210806EJI729</t>
  </si>
  <si>
    <t>GSK210806IVT594</t>
  </si>
  <si>
    <t>GSK210806SJM204</t>
  </si>
  <si>
    <t>GSK210806WZX038</t>
  </si>
  <si>
    <t>GSK210806PDA419</t>
  </si>
  <si>
    <t>GSK210806YPW495</t>
  </si>
  <si>
    <t>GSK210806MXN693</t>
  </si>
  <si>
    <t>GSK210806VDF947</t>
  </si>
  <si>
    <t>GSK210806ATK804</t>
  </si>
  <si>
    <t>GSK210806VWY432</t>
  </si>
  <si>
    <t>GSK210806XWS351</t>
  </si>
  <si>
    <t>DMD/2108/06/ONEJ7063</t>
  </si>
  <si>
    <t>GSK210806TUI371</t>
  </si>
  <si>
    <t>GSK210806OBV524</t>
  </si>
  <si>
    <t>GSK210806NMQ495</t>
  </si>
  <si>
    <t>GSK210806CIS965</t>
  </si>
  <si>
    <t>GSK210806PEF573</t>
  </si>
  <si>
    <t>DMD/2108/10/ONAJ4679</t>
  </si>
  <si>
    <t>GSK210810LZO051</t>
  </si>
  <si>
    <t>GSK210810ZMY043</t>
  </si>
  <si>
    <t>GSK210810UDV392</t>
  </si>
  <si>
    <t>GSK210810XJS608</t>
  </si>
  <si>
    <t>GSK210810FON239</t>
  </si>
  <si>
    <t>GSK210810MED702</t>
  </si>
  <si>
    <t>GSK210810FAU694</t>
  </si>
  <si>
    <t>GSK210810MFZ713</t>
  </si>
  <si>
    <t>GSK210810LOX613</t>
  </si>
  <si>
    <t>GSK210810ILM619</t>
  </si>
  <si>
    <t>GSK210810PHY230</t>
  </si>
  <si>
    <t>GSK210810LBA268</t>
  </si>
  <si>
    <t>GSK210810ZQN305</t>
  </si>
  <si>
    <t>GSK210810TZJ162</t>
  </si>
  <si>
    <t>GSK210810JGK309</t>
  </si>
  <si>
    <t>GSK210810XOA539</t>
  </si>
  <si>
    <t>GSK210810JVH803</t>
  </si>
  <si>
    <t>GSK210810BZN794</t>
  </si>
  <si>
    <t>GSK210810PVJ925</t>
  </si>
  <si>
    <t>GSK210810MYA206</t>
  </si>
  <si>
    <t>GSK210810BVS382</t>
  </si>
  <si>
    <t>GSK210810QLM743</t>
  </si>
  <si>
    <t>GSK210810CDY593</t>
  </si>
  <si>
    <t>GSK210810SXH365</t>
  </si>
  <si>
    <t>GSK210810ABR061</t>
  </si>
  <si>
    <t>GSK210810VPY271</t>
  </si>
  <si>
    <t>GSK210810UJF785</t>
  </si>
  <si>
    <t>GSK210810GIM546</t>
  </si>
  <si>
    <t>GSK210810MZV945</t>
  </si>
  <si>
    <t>GSK210810NWF947</t>
  </si>
  <si>
    <t>GSK210810OIR510</t>
  </si>
  <si>
    <t>GSK210810NHR796</t>
  </si>
  <si>
    <t>GSK210810HZB308</t>
  </si>
  <si>
    <t>GSK210810DVF708</t>
  </si>
  <si>
    <t>GSK210810LHS576</t>
  </si>
  <si>
    <t>GSK210810JVY267</t>
  </si>
  <si>
    <t>GSK210810SLM329</t>
  </si>
  <si>
    <t>GSK210810YFZ176</t>
  </si>
  <si>
    <t>GSK210810GPL940</t>
  </si>
  <si>
    <t>GSK210810TKY279</t>
  </si>
  <si>
    <t>GSK210810XGF740</t>
  </si>
  <si>
    <t>GSK210810AIV286</t>
  </si>
  <si>
    <t>GSK210810VFE301</t>
  </si>
  <si>
    <t>GSK210810ZHV429</t>
  </si>
  <si>
    <t>GSK210810IKR785</t>
  </si>
  <si>
    <t>GSK210810DHG074</t>
  </si>
  <si>
    <t>GSK210810HNS502</t>
  </si>
  <si>
    <t>GSK210810FWY418</t>
  </si>
  <si>
    <t>GSK210810NLO754</t>
  </si>
  <si>
    <t>GSK210810HPL490</t>
  </si>
  <si>
    <t>GSK210810RBL576</t>
  </si>
  <si>
    <t>GSK210810SQV297</t>
  </si>
  <si>
    <t>GSK210810RJS462</t>
  </si>
  <si>
    <t>GSK210810OEL213</t>
  </si>
  <si>
    <t>GSK210810JVL793</t>
  </si>
  <si>
    <t>GSK210810DNR594</t>
  </si>
  <si>
    <t>GSK210810JDB648</t>
  </si>
  <si>
    <t>GSK210810LDQ579</t>
  </si>
  <si>
    <t>GSK210810FUW165</t>
  </si>
  <si>
    <t>GSK210810OFK106</t>
  </si>
  <si>
    <t>GSK210810SBW263</t>
  </si>
  <si>
    <t>GSK210810LBO231</t>
  </si>
  <si>
    <t>GSK210810IZK017</t>
  </si>
  <si>
    <t>GSK210810YSZ836</t>
  </si>
  <si>
    <t>GSK210810INP910</t>
  </si>
  <si>
    <t>GSK210810CBG935</t>
  </si>
  <si>
    <t>GSK210810DUC073</t>
  </si>
  <si>
    <t>GSK210810NMX937</t>
  </si>
  <si>
    <t>GSK210810PKF621</t>
  </si>
  <si>
    <t>GSK210810LQM261</t>
  </si>
  <si>
    <t>GSK210810GIU803</t>
  </si>
  <si>
    <t>GSK210810ROG508</t>
  </si>
  <si>
    <t>GSK210810EZV701</t>
  </si>
  <si>
    <t>GSK210810LNO915</t>
  </si>
  <si>
    <t>GSK210810LSW674</t>
  </si>
  <si>
    <t>GSK210810HVW231</t>
  </si>
  <si>
    <t>GSK210810FVN758</t>
  </si>
  <si>
    <t>GSK210810YHQ325</t>
  </si>
  <si>
    <t>GSK210810NJX641</t>
  </si>
  <si>
    <t>GSK210810XJQ230</t>
  </si>
  <si>
    <t>GSK210810LJR418</t>
  </si>
  <si>
    <t>GSK210810ZFL079</t>
  </si>
  <si>
    <t>GSK210810GEK456</t>
  </si>
  <si>
    <t>GSK210810HXY295</t>
  </si>
  <si>
    <t>GSK210810RIN015</t>
  </si>
  <si>
    <t>GSK210810JZA890</t>
  </si>
  <si>
    <t>GSK210810IXS014</t>
  </si>
  <si>
    <t>GSK210810GMO897</t>
  </si>
  <si>
    <t>GSK210810ETG685</t>
  </si>
  <si>
    <t>GSK210810PEU670</t>
  </si>
  <si>
    <t>GSK210810XKH357</t>
  </si>
  <si>
    <t>GSK210810IYE594</t>
  </si>
  <si>
    <t>GSK210810NGY874</t>
  </si>
  <si>
    <t>GSK210810YLB143</t>
  </si>
  <si>
    <t>GSK210810WAJ389</t>
  </si>
  <si>
    <t>GSK210810DBL859</t>
  </si>
  <si>
    <t>GSK210810EQN951</t>
  </si>
  <si>
    <t>GSK210810OZS865</t>
  </si>
  <si>
    <t>GSK210810MST681</t>
  </si>
  <si>
    <t>GSK210810OHI981</t>
  </si>
  <si>
    <t>GSK210810NOR603</t>
  </si>
  <si>
    <t>GSK210810OMX537</t>
  </si>
  <si>
    <t>GSK210810QYS428</t>
  </si>
  <si>
    <t>GSK210810BGZ038</t>
  </si>
  <si>
    <t>GSK210810WYT581</t>
  </si>
  <si>
    <t>GSK210810ITN809</t>
  </si>
  <si>
    <t>GSK210810SXB295</t>
  </si>
  <si>
    <t>GSK210810TPS531</t>
  </si>
  <si>
    <t>GSK210810MQW469</t>
  </si>
  <si>
    <t>GSK210810ZWX821</t>
  </si>
  <si>
    <t>GSK210810GLP593</t>
  </si>
  <si>
    <t>GSK210810DHQ278</t>
  </si>
  <si>
    <t>GSK210810QNU783</t>
  </si>
  <si>
    <t>GSK210810DXF394</t>
  </si>
  <si>
    <t>GSK210810NKI136</t>
  </si>
  <si>
    <t>GSK210810FNU607</t>
  </si>
  <si>
    <t>GSK210810DKC462</t>
  </si>
  <si>
    <t>GSK210810WDT104</t>
  </si>
  <si>
    <t>GSK210810XFT465</t>
  </si>
  <si>
    <t>GSK210810SBK328</t>
  </si>
  <si>
    <t>GSK210810ZPH902</t>
  </si>
  <si>
    <t>GSK210810XSY751</t>
  </si>
  <si>
    <t>GSK210810LRU579</t>
  </si>
  <si>
    <t>GSK210810ZKT042</t>
  </si>
  <si>
    <t>GSK210810ATS380</t>
  </si>
  <si>
    <t>GSK210810GPY490</t>
  </si>
  <si>
    <t>GSK210810NZB965</t>
  </si>
  <si>
    <t>GSK210810DQW315</t>
  </si>
  <si>
    <t>GSK210810AYW420</t>
  </si>
  <si>
    <t>GSK210810SMG148</t>
  </si>
  <si>
    <t>GSK210810WJR975</t>
  </si>
  <si>
    <t>GSK210810VTK942</t>
  </si>
  <si>
    <t>GSK210810LCI159</t>
  </si>
  <si>
    <t>GSK210810LVC380</t>
  </si>
  <si>
    <t>GSK210810QUO671</t>
  </si>
  <si>
    <t>GSK210810KYR389</t>
  </si>
  <si>
    <t>GSK210810ZPM652</t>
  </si>
  <si>
    <t>GSK210810AGZ709</t>
  </si>
  <si>
    <t>GSK210810FHJ248</t>
  </si>
  <si>
    <t>GSK210810LUS873</t>
  </si>
  <si>
    <t>GSK210810QHV529</t>
  </si>
  <si>
    <t>GSK210814XTQ485</t>
  </si>
  <si>
    <t>DMD/2108/20/SOIR6807</t>
  </si>
  <si>
    <t>GSK210820AMG591</t>
  </si>
  <si>
    <t>DMD/2108/20/BNAO2584</t>
  </si>
  <si>
    <t>GSK210819LBE741</t>
  </si>
  <si>
    <t>GSK210819HSX365</t>
  </si>
  <si>
    <t>GSK210818EHX951</t>
  </si>
  <si>
    <t>GSK210819RLO654</t>
  </si>
  <si>
    <t>GSK210819MSJ407</t>
  </si>
  <si>
    <t>GSK210819OCP429</t>
  </si>
  <si>
    <t>GSK210819TVM539</t>
  </si>
  <si>
    <t>DMD/2108/20/KPLT4610</t>
  </si>
  <si>
    <t>GSK210819RIY379</t>
  </si>
  <si>
    <t>GSK210819UBC169</t>
  </si>
  <si>
    <t>GSK210819DBJ268</t>
  </si>
  <si>
    <t>GSK210819CSO629</t>
  </si>
  <si>
    <t>GSK210819AOJ862</t>
  </si>
  <si>
    <t>GSK210819ODY972</t>
  </si>
  <si>
    <t>GSK210819KLZ627</t>
  </si>
  <si>
    <t>GSK210819BZM420</t>
  </si>
  <si>
    <t>GSK210819EQL108</t>
  </si>
  <si>
    <t>GSK210819JZV270</t>
  </si>
  <si>
    <t>GSK210819QAT590</t>
  </si>
  <si>
    <t>GSK210819VJL127</t>
  </si>
  <si>
    <t>GSK210819VXM562</t>
  </si>
  <si>
    <t>GSK210819PHS640</t>
  </si>
  <si>
    <t>GSK210819NGZ973</t>
  </si>
  <si>
    <t>GSK210819FBN209</t>
  </si>
  <si>
    <t>GSK210819YIB467</t>
  </si>
  <si>
    <t>GSK210819QOW126</t>
  </si>
  <si>
    <t>GSK210819ABU041</t>
  </si>
  <si>
    <t>GSK210819FCT086</t>
  </si>
  <si>
    <t>GSK210819EZX457</t>
  </si>
  <si>
    <t>GSK210819XRP319</t>
  </si>
  <si>
    <t>GSK210819PXT491</t>
  </si>
  <si>
    <t>GSK210819BFJ798</t>
  </si>
  <si>
    <t>GSK210819YTG456</t>
  </si>
  <si>
    <t>GSK210819DYJ186</t>
  </si>
  <si>
    <t>GSK210819DVX750</t>
  </si>
  <si>
    <t>GSK210819DCU146</t>
  </si>
  <si>
    <t>GSK210819OSJ037</t>
  </si>
  <si>
    <t>GSK210819JTR178</t>
  </si>
  <si>
    <t>GSK210819QSF208</t>
  </si>
  <si>
    <t>GSK210819GCB109</t>
  </si>
  <si>
    <t>GSK210819NPC398</t>
  </si>
  <si>
    <t>GSK210819BTK850</t>
  </si>
  <si>
    <t>GSK210819IJO520</t>
  </si>
  <si>
    <t>GSK210819HDC659</t>
  </si>
  <si>
    <t>GSK210819YSF075</t>
  </si>
  <si>
    <t>GSK210819ZDN253</t>
  </si>
  <si>
    <t>GSK210819ESV978</t>
  </si>
  <si>
    <t>GSK210819NIQ502</t>
  </si>
  <si>
    <t>GSK210819FPC028</t>
  </si>
  <si>
    <t>GSK210819BDK147</t>
  </si>
  <si>
    <t>GSK210819VOR673</t>
  </si>
  <si>
    <t>GSK210819FXN345</t>
  </si>
  <si>
    <t>GSK210819WTC980</t>
  </si>
  <si>
    <t>GSK210819LQT216</t>
  </si>
  <si>
    <t>GSK210819SCT384</t>
  </si>
  <si>
    <t>GSK210819OUR153</t>
  </si>
  <si>
    <t>GSK210819TVH043</t>
  </si>
  <si>
    <t>GSK210819VZJ685</t>
  </si>
  <si>
    <t>GSK210819EYT638</t>
  </si>
  <si>
    <t>GSK210819WES260</t>
  </si>
  <si>
    <t>GSK210819FLS391</t>
  </si>
  <si>
    <t>GSK210819TLA432</t>
  </si>
  <si>
    <t>GSK210819JZY987</t>
  </si>
  <si>
    <t>GSK210819BXT714</t>
  </si>
  <si>
    <t>GSK210819NQU256</t>
  </si>
  <si>
    <t>GSK210819YVD175</t>
  </si>
  <si>
    <t>GSK210819FKW038</t>
  </si>
  <si>
    <t>GSK210819ORD968</t>
  </si>
  <si>
    <t>GSK210819WHT604</t>
  </si>
  <si>
    <t>GSK210819GID074</t>
  </si>
  <si>
    <t>GSK210819NDU260</t>
  </si>
  <si>
    <t>GSK210819OWL570</t>
  </si>
  <si>
    <t>GSK210819KNH513</t>
  </si>
  <si>
    <t>GSK210819MKJ608</t>
  </si>
  <si>
    <t>GSK210819TDG421</t>
  </si>
  <si>
    <t>GSK210819HLY830</t>
  </si>
  <si>
    <t>GSK210819BON203</t>
  </si>
  <si>
    <t>GSK210819QTN910</t>
  </si>
  <si>
    <t>GSK210819TFA271</t>
  </si>
  <si>
    <t>GSK210819HXR465</t>
  </si>
  <si>
    <t>GSK210819LTJ108</t>
  </si>
  <si>
    <t>GSK210819WEI458</t>
  </si>
  <si>
    <t>GSK210819NXW640</t>
  </si>
  <si>
    <t>GSK210819EPJ296</t>
  </si>
  <si>
    <t>GSK210819HAS279</t>
  </si>
  <si>
    <t>GSK210819TXG469</t>
  </si>
  <si>
    <t>GSK210819ZRM759</t>
  </si>
  <si>
    <t>GSK210819SIB402</t>
  </si>
  <si>
    <t>GSK210819NAE730</t>
  </si>
  <si>
    <t>GSK210819VCZ832</t>
  </si>
  <si>
    <t>GSK210819DZU690</t>
  </si>
  <si>
    <t>GSK210819NQX641</t>
  </si>
  <si>
    <t>GSK210819AKC017</t>
  </si>
  <si>
    <t>GSK210819MJN945</t>
  </si>
  <si>
    <t>GSK210819CDY098</t>
  </si>
  <si>
    <t>GSK210819DIG874</t>
  </si>
  <si>
    <t>GSK210819QTX351</t>
  </si>
  <si>
    <t>GSK210819XGQ047</t>
  </si>
  <si>
    <t>GSK210819BZM132</t>
  </si>
  <si>
    <t>GSK210819SEY485</t>
  </si>
  <si>
    <t>GSK210819WZX571</t>
  </si>
  <si>
    <t>GSK210819ACP480</t>
  </si>
  <si>
    <t>GSK210819BEX012</t>
  </si>
  <si>
    <t>GSK210819DOK092</t>
  </si>
  <si>
    <t>GSK210819MNI213</t>
  </si>
  <si>
    <t>GSK210819PED284</t>
  </si>
  <si>
    <t>GSK210819BCK703</t>
  </si>
  <si>
    <t>GSK210819FCW127</t>
  </si>
  <si>
    <t>GSK210819LWD857</t>
  </si>
  <si>
    <t>GSK210819ZBE567</t>
  </si>
  <si>
    <t>GSK210819QIT735</t>
  </si>
  <si>
    <t>GSK210819DAY649</t>
  </si>
  <si>
    <t>GSK210819GBS243</t>
  </si>
  <si>
    <t>GSK210819RGB219</t>
  </si>
  <si>
    <t>GSK210819OJN190</t>
  </si>
  <si>
    <t>GSK210819WLZ159</t>
  </si>
  <si>
    <t>GSK210819YKB123</t>
  </si>
  <si>
    <t>GSK210819OCD465</t>
  </si>
  <si>
    <t>GSK210819JCY215</t>
  </si>
  <si>
    <t>GSK210819HJK416</t>
  </si>
  <si>
    <t>GSK210819PCU136</t>
  </si>
  <si>
    <t>GSK210819ORY612</t>
  </si>
  <si>
    <t>GSK210819SWP589</t>
  </si>
  <si>
    <t>GSK210819XHP207</t>
  </si>
  <si>
    <t>GSK210819SAT841</t>
  </si>
  <si>
    <t>GSK210819VEP358</t>
  </si>
  <si>
    <t>GSK210819YSA615</t>
  </si>
  <si>
    <t>GSK210819ARU851</t>
  </si>
  <si>
    <t>GSK210819MRW328</t>
  </si>
  <si>
    <t>GSK210819BKD291</t>
  </si>
  <si>
    <t>GSK210819BJF051</t>
  </si>
  <si>
    <t>GSK210819NGP173</t>
  </si>
  <si>
    <t>GSK210819IJC480</t>
  </si>
  <si>
    <t>GSK210819WTI062</t>
  </si>
  <si>
    <t>GSK210819DWY159</t>
  </si>
  <si>
    <t>GSK210819OVJ195</t>
  </si>
  <si>
    <t>GSK210819WYA234</t>
  </si>
  <si>
    <t>GSK210819GKN482</t>
  </si>
  <si>
    <t>GSK210819CXP472</t>
  </si>
  <si>
    <t>GSK210819IDT853</t>
  </si>
  <si>
    <t>GSK210819PLN367</t>
  </si>
  <si>
    <t>GSK210819XPY649</t>
  </si>
  <si>
    <t>GSK210819ZPU529</t>
  </si>
  <si>
    <t>GSK210819EIA756</t>
  </si>
  <si>
    <t>GSK210819ISC758</t>
  </si>
  <si>
    <t>GSK210819YTQ375</t>
  </si>
  <si>
    <t>GSK210819HQB985</t>
  </si>
  <si>
    <t>GSK210819BXT013</t>
  </si>
  <si>
    <t>GSK210819FYE029</t>
  </si>
  <si>
    <t>GSK210819KRE590</t>
  </si>
  <si>
    <t>KM Dharma Rucitra VII</t>
  </si>
  <si>
    <t>28/08/2021 Sangadhi yoga</t>
  </si>
  <si>
    <t>DMD/2108/20/MSRZ2946</t>
  </si>
  <si>
    <t>GSK210820DSX075</t>
  </si>
  <si>
    <t>GSK210820NYR063</t>
  </si>
  <si>
    <t>GSK210820JQK356</t>
  </si>
  <si>
    <t>GSK210820IHJ462</t>
  </si>
  <si>
    <t>GSK210820CEL405</t>
  </si>
  <si>
    <t>GSK210820YVE385</t>
  </si>
  <si>
    <t>GSK210820VJT690</t>
  </si>
  <si>
    <t>GSK210820PHW285</t>
  </si>
  <si>
    <t>GSK210820IJW013</t>
  </si>
  <si>
    <t>GSK210810YGQ457</t>
  </si>
  <si>
    <t>GSK210820KWA045</t>
  </si>
  <si>
    <t>GSK210820AKG052</t>
  </si>
  <si>
    <t>GSK210820OIF216</t>
  </si>
  <si>
    <t>GSK210820LMN578</t>
  </si>
  <si>
    <t>GSK210820ITG538</t>
  </si>
  <si>
    <t>GSK210820AOD410</t>
  </si>
  <si>
    <t>GSK210820AVR602</t>
  </si>
  <si>
    <t>GSK210820IPK387</t>
  </si>
  <si>
    <t>GSK210820LBD625</t>
  </si>
  <si>
    <t>GSK210820SQM971</t>
  </si>
  <si>
    <t>GSK210820HMD169</t>
  </si>
  <si>
    <t>GSK210820VEK143</t>
  </si>
  <si>
    <t>GSK210820OZT380</t>
  </si>
  <si>
    <t>GSK210820QMW580</t>
  </si>
  <si>
    <t>GSK210820TIU641</t>
  </si>
  <si>
    <t>GSK210820VBU738</t>
  </si>
  <si>
    <t>GSK210820DVX786</t>
  </si>
  <si>
    <t>GSK210820UJH429</t>
  </si>
  <si>
    <t>GSK210820ZJA470</t>
  </si>
  <si>
    <t>GSK210820NCX749</t>
  </si>
  <si>
    <t>GSK210820HZT189</t>
  </si>
  <si>
    <t>GSK210820UED239</t>
  </si>
  <si>
    <t>GSK210820XVH951</t>
  </si>
  <si>
    <t>GSK210820PKY697</t>
  </si>
  <si>
    <t>GSK210820IDS258</t>
  </si>
  <si>
    <t>GSK210820LNE918</t>
  </si>
  <si>
    <t>GSK210820SYE708</t>
  </si>
  <si>
    <t>GSK210820YBO962</t>
  </si>
  <si>
    <t>GSK210820APF682</t>
  </si>
  <si>
    <t>GSK210820ISJ807</t>
  </si>
  <si>
    <t>GSK210820QAP015</t>
  </si>
  <si>
    <t>GSK210820MTH816</t>
  </si>
  <si>
    <t>GSK210820WNA947</t>
  </si>
  <si>
    <t>GSK210820NLR046</t>
  </si>
  <si>
    <t>GSK210820JNC698</t>
  </si>
  <si>
    <t>GSK210820GQL715</t>
  </si>
  <si>
    <t>GSK210820RVD283</t>
  </si>
  <si>
    <t>GSK210820VRW307</t>
  </si>
  <si>
    <t>GSK210820EPU948</t>
  </si>
  <si>
    <t>GSK210820PLF394</t>
  </si>
  <si>
    <t>GSK210820OZG780</t>
  </si>
  <si>
    <t>GSK210820JRE689</t>
  </si>
  <si>
    <t>GSK210820HWE027</t>
  </si>
  <si>
    <t>GSK210820OXR971</t>
  </si>
  <si>
    <t>GSK210820LVP967</t>
  </si>
  <si>
    <t>GSK210820GTL938</t>
  </si>
  <si>
    <t>GSK210820LEU630</t>
  </si>
  <si>
    <t>GSK210820YCS948</t>
  </si>
  <si>
    <t>GSK210820VTX609</t>
  </si>
  <si>
    <t>GSK210820QCV148</t>
  </si>
  <si>
    <t>GSK210820XVJ397</t>
  </si>
  <si>
    <t>GSK210820CWT149</t>
  </si>
  <si>
    <t>GSK210820ZSE634</t>
  </si>
  <si>
    <t>GSK210820GTN978</t>
  </si>
  <si>
    <t>GSK210820WXP510</t>
  </si>
  <si>
    <t>GSK210820TNK874</t>
  </si>
  <si>
    <t>GSK210820TRE876</t>
  </si>
  <si>
    <t>GSK210820DZU953</t>
  </si>
  <si>
    <t>GSK210820UKQ816</t>
  </si>
  <si>
    <t>GSK210820HIF837</t>
  </si>
  <si>
    <t>GSK210820FDX042</t>
  </si>
  <si>
    <t>GSK210820ZAV027</t>
  </si>
  <si>
    <t>GSK210820WDI875</t>
  </si>
  <si>
    <t>GSK210820KUI987</t>
  </si>
  <si>
    <t>GSK210820GCN470</t>
  </si>
  <si>
    <t>GSK210820XAJ987</t>
  </si>
  <si>
    <t>GSK210820BHS932</t>
  </si>
  <si>
    <t>GSK210820NUI397</t>
  </si>
  <si>
    <t>GSK210820PDH435</t>
  </si>
  <si>
    <t>GSK210820UYD263</t>
  </si>
  <si>
    <t>GSK210820TOV056</t>
  </si>
  <si>
    <t>GSK210820RET150</t>
  </si>
  <si>
    <t>GSK210820GAJ584</t>
  </si>
  <si>
    <t>GSK210820KUP250</t>
  </si>
  <si>
    <t>GSK210820JLS879</t>
  </si>
  <si>
    <t>GSK210820FZL602</t>
  </si>
  <si>
    <t>GSK210820ZJT837</t>
  </si>
  <si>
    <t>GSK210820VFU215</t>
  </si>
  <si>
    <t>GSK210820MYA067</t>
  </si>
  <si>
    <t>GSK210820IHF165</t>
  </si>
  <si>
    <t>GSK210820JQH170</t>
  </si>
  <si>
    <t>GSK210820GKF563</t>
  </si>
  <si>
    <t>GSK210820ATU986</t>
  </si>
  <si>
    <t>GSK210820HBV793</t>
  </si>
  <si>
    <t>GSK210820AFE418</t>
  </si>
  <si>
    <t>GSK210820GQY319</t>
  </si>
  <si>
    <t>GSK210820NZV812</t>
  </si>
  <si>
    <t>GSK210820WDZ897</t>
  </si>
  <si>
    <t>GSK210820FOT536</t>
  </si>
  <si>
    <t>GSK210820PAT478</t>
  </si>
  <si>
    <t>GSK210820BAP175</t>
  </si>
  <si>
    <t>GSK210820EDV263</t>
  </si>
  <si>
    <t>GSK210820DNW938</t>
  </si>
  <si>
    <t>GSK210820HQL698</t>
  </si>
  <si>
    <t>GSK210820WVG901</t>
  </si>
  <si>
    <t>GSK210820JDI074</t>
  </si>
  <si>
    <t>GSK210820LFR657</t>
  </si>
  <si>
    <t>GSK210820HTG367</t>
  </si>
  <si>
    <t>GSK210820RPL976</t>
  </si>
  <si>
    <t>GSK210820NVJ831</t>
  </si>
  <si>
    <t>GSK210820UKV284</t>
  </si>
  <si>
    <t>GSK210820ECF684</t>
  </si>
  <si>
    <t>GSK210820SDL530</t>
  </si>
  <si>
    <t>GSK210820JLM206</t>
  </si>
  <si>
    <t>GSK210820VGY713</t>
  </si>
  <si>
    <t>GSK210820AOQ658</t>
  </si>
  <si>
    <t>GSK210820ENA760</t>
  </si>
  <si>
    <t>GSK210820LKO312</t>
  </si>
  <si>
    <t>GSK210820DYQ317</t>
  </si>
  <si>
    <t>GSK210820KOY369</t>
  </si>
  <si>
    <t>GSK210820SHV315</t>
  </si>
  <si>
    <t>GSK210820WHM628</t>
  </si>
  <si>
    <t>GSK210820SLK395</t>
  </si>
  <si>
    <t>GSK210820ORP420</t>
  </si>
  <si>
    <t>GSK210820OWC381</t>
  </si>
  <si>
    <t>GSK210820QUX273</t>
  </si>
  <si>
    <t>GSK210820NSH590</t>
  </si>
  <si>
    <t>GSK210820GQP083</t>
  </si>
  <si>
    <t>GSK210820WBE873</t>
  </si>
  <si>
    <t>GSK210820DPW610</t>
  </si>
  <si>
    <t>GSK210820KLD759</t>
  </si>
  <si>
    <t>GSK210820QRO765</t>
  </si>
  <si>
    <t>GSK210820MIK239</t>
  </si>
  <si>
    <t>GSK210820RTV903</t>
  </si>
  <si>
    <t>GSK210820JCS657</t>
  </si>
  <si>
    <t>GSK210820SVQ302</t>
  </si>
  <si>
    <t>GSK210820GQV718</t>
  </si>
  <si>
    <t>GSK210820NCV378</t>
  </si>
  <si>
    <t>GSK210820YDF561</t>
  </si>
  <si>
    <t>GSK210820YNF987</t>
  </si>
  <si>
    <t>GSK210820XNI274</t>
  </si>
  <si>
    <t>GSK210820MBO502</t>
  </si>
  <si>
    <t>GSK210820KTA980</t>
  </si>
  <si>
    <t>GSK210820PUO057</t>
  </si>
  <si>
    <t>GSK210820UKL824</t>
  </si>
  <si>
    <t>GSK210820QHG625</t>
  </si>
  <si>
    <t>GSK210820BLX179</t>
  </si>
  <si>
    <t>DMD/2108/20/DHSO6827</t>
  </si>
  <si>
    <t>GSK210820OGZ824</t>
  </si>
  <si>
    <t>GSK210820OGL015</t>
  </si>
  <si>
    <t>DMD/2108/20/DQES0891</t>
  </si>
  <si>
    <t>GSK210820JDU953</t>
  </si>
  <si>
    <t>GSK210820QXT514</t>
  </si>
  <si>
    <t>GSK210820BKN307</t>
  </si>
  <si>
    <t>GSK210820AEJ806</t>
  </si>
  <si>
    <t>GSK210820CHB518</t>
  </si>
  <si>
    <t>DMD/2108/20/UHXG7635</t>
  </si>
  <si>
    <t>GSK210820NIG548</t>
  </si>
  <si>
    <t>GSK210820MXE890</t>
  </si>
  <si>
    <t>GSK210820TDQ497</t>
  </si>
  <si>
    <t>GSK210820YMQ907</t>
  </si>
  <si>
    <t>GSK210820EQU398</t>
  </si>
  <si>
    <t>GSK210820UMI315</t>
  </si>
  <si>
    <t>GSK210820UJS401</t>
  </si>
  <si>
    <t>GSK210820UVI360</t>
  </si>
  <si>
    <t>GSK210820JLT643</t>
  </si>
  <si>
    <t>GSK210820HSR821</t>
  </si>
  <si>
    <t>GSK210820JMX134</t>
  </si>
  <si>
    <t>GSK210820LVI249</t>
  </si>
  <si>
    <t>GSK210820LSC146</t>
  </si>
  <si>
    <t>GSK210820GXT514</t>
  </si>
  <si>
    <t>GSK210820ATZ571</t>
  </si>
  <si>
    <t>GSK210820CHX951</t>
  </si>
  <si>
    <t>GSK210820JBS580</t>
  </si>
  <si>
    <t>GSK210820TCG059</t>
  </si>
  <si>
    <t>GSK210820UPN546</t>
  </si>
  <si>
    <t>GSK210820QPO389</t>
  </si>
  <si>
    <t>GSK210820ZWI943</t>
  </si>
  <si>
    <t>GSK210820TYX347</t>
  </si>
  <si>
    <t>GSK210820PSH156</t>
  </si>
  <si>
    <t>GSK210820XPO456</t>
  </si>
  <si>
    <t>GSK210820WVR276</t>
  </si>
  <si>
    <t>GSK210820NFK602</t>
  </si>
  <si>
    <t>GSK210820FEB362</t>
  </si>
  <si>
    <t>GSK210820HPD074</t>
  </si>
  <si>
    <t>GSK210820LQX543</t>
  </si>
  <si>
    <t>GSK210820RZU849</t>
  </si>
  <si>
    <t>GSK210820YTL640</t>
  </si>
  <si>
    <t>GSK210820SQT732</t>
  </si>
  <si>
    <t>GSK210820YCQ326</t>
  </si>
  <si>
    <t>GSK210820JZC907</t>
  </si>
  <si>
    <t>GSK210820QUS840</t>
  </si>
  <si>
    <t>GSK210820HQD463</t>
  </si>
  <si>
    <t>GSK210820NFT817</t>
  </si>
  <si>
    <t>GSK210820OJC264</t>
  </si>
  <si>
    <t>GSK210820AVN072</t>
  </si>
  <si>
    <t>GSK210820EBQ047</t>
  </si>
  <si>
    <t>GSK210820XKA652</t>
  </si>
  <si>
    <t>GSK210820YPX462</t>
  </si>
  <si>
    <t>GSK210820GWO035</t>
  </si>
  <si>
    <t>GSK210820RZY362</t>
  </si>
  <si>
    <t>GSK210820FSY832</t>
  </si>
  <si>
    <t>GSK210820UAT278</t>
  </si>
  <si>
    <t>GSK210820GTR318</t>
  </si>
  <si>
    <t>GSK210820EOR693</t>
  </si>
  <si>
    <t>GSK210820HSO174</t>
  </si>
  <si>
    <t>GSK210820GET265</t>
  </si>
  <si>
    <t>GSK210820KZA796</t>
  </si>
  <si>
    <t>GSK210820PMZ130</t>
  </si>
  <si>
    <t>GSK210820XWI852</t>
  </si>
  <si>
    <t>GSK210820NWH132</t>
  </si>
  <si>
    <t>GSK210820XKV456</t>
  </si>
  <si>
    <t>GSK210820WBK840</t>
  </si>
  <si>
    <t>GSK210820FOE769</t>
  </si>
  <si>
    <t>GSK210820COS806</t>
  </si>
  <si>
    <t>GSK210820TFR289</t>
  </si>
  <si>
    <t>GSK210820QPK064</t>
  </si>
  <si>
    <t>GSK210820EWC908</t>
  </si>
  <si>
    <t>GSK210820IHU489</t>
  </si>
  <si>
    <t>GSK210820MHP682</t>
  </si>
  <si>
    <t>GSK210820MEB547</t>
  </si>
  <si>
    <t>DMD/2108/21/WSRA5027</t>
  </si>
  <si>
    <t>GSK210821IXF751</t>
  </si>
  <si>
    <t>GSK210821DSG214</t>
  </si>
  <si>
    <t>GSK210821ZQR513</t>
  </si>
  <si>
    <t>GSK210821QGR952</t>
  </si>
  <si>
    <t>GSK210821EMK173</t>
  </si>
  <si>
    <t>GSK210821PMD760</t>
  </si>
  <si>
    <t>DMD/2108/21/LIVA6475</t>
  </si>
  <si>
    <t>GSK210821OKV643</t>
  </si>
  <si>
    <t>GSK210821QMY379</t>
  </si>
  <si>
    <t>GSK210821CLZ943</t>
  </si>
  <si>
    <t>GSK210821UXT469</t>
  </si>
  <si>
    <t>GSK210821BEY205</t>
  </si>
  <si>
    <t>GSK210821RZX612</t>
  </si>
  <si>
    <t>GSK210821PTJ521</t>
  </si>
  <si>
    <t>GSK210821MYF839</t>
  </si>
  <si>
    <t>GSK210821WTL816</t>
  </si>
  <si>
    <t>GSK210821EUQ432</t>
  </si>
  <si>
    <t>GSK210821IHK396</t>
  </si>
  <si>
    <t>GSK210821QCG504</t>
  </si>
  <si>
    <t>GSK210821TZY359</t>
  </si>
  <si>
    <t>GSK210821NZU910</t>
  </si>
  <si>
    <t>GSK210821GQB582</t>
  </si>
  <si>
    <t>GSK210821GVA054</t>
  </si>
  <si>
    <t>GSK210821VFW31</t>
  </si>
  <si>
    <t>GSK210821UDR538</t>
  </si>
  <si>
    <t>GSK210821DRP309</t>
  </si>
  <si>
    <t>GSK210821LDA148</t>
  </si>
  <si>
    <t>GSK210821LJF750</t>
  </si>
  <si>
    <t>GSK210821QGF465</t>
  </si>
  <si>
    <t>GSK210821FYC784</t>
  </si>
  <si>
    <t>GSK210821ILC410</t>
  </si>
  <si>
    <t>GSK210821TGP107</t>
  </si>
  <si>
    <t>DMD/2108/21/DWHR7509</t>
  </si>
  <si>
    <t>GSK210821GKW059</t>
  </si>
  <si>
    <t>GSK210821GTZ635</t>
  </si>
  <si>
    <t>GSK210821XVG392</t>
  </si>
  <si>
    <t>GSK210821EWL761</t>
  </si>
  <si>
    <t>GSK210821CAZ730</t>
  </si>
  <si>
    <t>GSK210821PTN936</t>
  </si>
  <si>
    <t>GSK210821NMB125</t>
  </si>
  <si>
    <t>GSK210821IYD053</t>
  </si>
  <si>
    <t>GSK210821XLW758</t>
  </si>
  <si>
    <t>GSK210821VTJ274</t>
  </si>
  <si>
    <t>GSK210821IEG760</t>
  </si>
  <si>
    <t>GSK210821NSX729</t>
  </si>
  <si>
    <t>GSK210821ELC128</t>
  </si>
  <si>
    <t>GSK210821GBY079</t>
  </si>
  <si>
    <t>GSK210821INW135</t>
  </si>
  <si>
    <t>DMD/2108/21/MJEK9172</t>
  </si>
  <si>
    <t>GSK210821SBU152</t>
  </si>
  <si>
    <t>GSK210821QXW851</t>
  </si>
  <si>
    <t>GSK210821FMD280</t>
  </si>
  <si>
    <t>GSK210821BYI401</t>
  </si>
  <si>
    <t>GSK210821FCE149</t>
  </si>
  <si>
    <t>GSK210821YLQ508</t>
  </si>
  <si>
    <t>GSK210821UEK679</t>
  </si>
  <si>
    <t>GSK210821KBT509</t>
  </si>
  <si>
    <t>GSK210821PKA346</t>
  </si>
  <si>
    <t>GSK210820EOY319</t>
  </si>
  <si>
    <t>GSK210821JFT974</t>
  </si>
  <si>
    <t>GSK210821SWL485</t>
  </si>
  <si>
    <t>GSK210821QKJ508</t>
  </si>
  <si>
    <t>GSK210821WXA574</t>
  </si>
  <si>
    <t>GSK210821HCT429</t>
  </si>
  <si>
    <t>GSK210821TMN942</t>
  </si>
  <si>
    <t>GSK210821UKL189</t>
  </si>
  <si>
    <t>GSK210821UOY409</t>
  </si>
  <si>
    <t>GSK210821KTS342</t>
  </si>
  <si>
    <t>GSK210821UGP831</t>
  </si>
  <si>
    <t>GSK210821UIR284</t>
  </si>
  <si>
    <t>GSK210821XIO269</t>
  </si>
  <si>
    <t>GSK210821HGL089</t>
  </si>
  <si>
    <t>GSK210821EQC316</t>
  </si>
  <si>
    <t>GSK210821OEJ160</t>
  </si>
  <si>
    <t>GSK210820GIY580</t>
  </si>
  <si>
    <t>GSK210821ZQD274</t>
  </si>
  <si>
    <t>GSK210820RFI753</t>
  </si>
  <si>
    <t>GSK210821OUA076</t>
  </si>
  <si>
    <t>GSK210821YZT976</t>
  </si>
  <si>
    <t>GSK210821FXA529</t>
  </si>
  <si>
    <t>GSK210821QYH967</t>
  </si>
  <si>
    <t>GSK210820YSQ280</t>
  </si>
  <si>
    <t>GSK210821LQX612</t>
  </si>
  <si>
    <t>GSK210821YCM547</t>
  </si>
  <si>
    <t>GSK210821WGY785</t>
  </si>
  <si>
    <t>GSK210821YLH401</t>
  </si>
  <si>
    <t>GSK210821OYE894</t>
  </si>
  <si>
    <t>GSK210821RIO490</t>
  </si>
  <si>
    <t>GSK210821HKD530</t>
  </si>
  <si>
    <t>GSK210820WBP365</t>
  </si>
  <si>
    <t>GSK210820LNU923</t>
  </si>
  <si>
    <t>GSK210821VXC265</t>
  </si>
  <si>
    <t>GSK210821CHG412</t>
  </si>
  <si>
    <t>GSK210821MJZ739</t>
  </si>
  <si>
    <t>GSK210820QTK584</t>
  </si>
  <si>
    <t>GSK210821DSM623</t>
  </si>
  <si>
    <t>GSK210821WSV837</t>
  </si>
  <si>
    <t>GSK210821YNL493</t>
  </si>
  <si>
    <t>GSK210821OUM873</t>
  </si>
  <si>
    <t>GSK210821IBV310</t>
  </si>
  <si>
    <t>GSK210821STN395</t>
  </si>
  <si>
    <t>GSK210821ZJQ431</t>
  </si>
  <si>
    <t>GSK210821PQJ957</t>
  </si>
  <si>
    <t>GSK210821KBV213</t>
  </si>
  <si>
    <t>GSK210821DBO807</t>
  </si>
  <si>
    <t>GSK210821GKB756</t>
  </si>
  <si>
    <t>GSK210820CKS067</t>
  </si>
  <si>
    <t>GSK210821MOU826</t>
  </si>
  <si>
    <t>GSK210821PRH538</t>
  </si>
  <si>
    <t>GSK210820XLJ849</t>
  </si>
  <si>
    <t>GSK210821HSJ860</t>
  </si>
  <si>
    <t>GSK210821SPW254</t>
  </si>
  <si>
    <t>GSK210821QXD495</t>
  </si>
  <si>
    <t>GSK210821HYP085</t>
  </si>
  <si>
    <t>GSK210821XNL624</t>
  </si>
  <si>
    <t>GSK210821WCA180</t>
  </si>
  <si>
    <t>GSK210821RGF593</t>
  </si>
  <si>
    <t>GSK210821USX642</t>
  </si>
  <si>
    <t>GSK210821NZD371</t>
  </si>
  <si>
    <t>GSK210821ULO170</t>
  </si>
  <si>
    <t>GSK210821NBS259</t>
  </si>
  <si>
    <t>GSK210821RDU781</t>
  </si>
  <si>
    <t>GSK210821OUJ687</t>
  </si>
  <si>
    <t>GSK210821BKZ439</t>
  </si>
  <si>
    <t>GSK210821JEY360</t>
  </si>
  <si>
    <t>GSK210821UKQ037</t>
  </si>
  <si>
    <t>GSK210821FCZ039</t>
  </si>
  <si>
    <t>GSK210821CIU291</t>
  </si>
  <si>
    <t>GSK210821VIP087</t>
  </si>
  <si>
    <t>GSK210821TOM352</t>
  </si>
  <si>
    <t>GSK210821LDO439</t>
  </si>
  <si>
    <t>GSK210821NPU173</t>
  </si>
  <si>
    <t>GSK210821HEB327</t>
  </si>
  <si>
    <t>GSK210821ATG830</t>
  </si>
  <si>
    <t>GSK210821EPD824</t>
  </si>
  <si>
    <t>GSK210821RBF958</t>
  </si>
  <si>
    <t>GSK210821WDA231</t>
  </si>
  <si>
    <t>GSK210821CLZ729</t>
  </si>
  <si>
    <t>GSK210821GUA149</t>
  </si>
  <si>
    <t>GSK210821KFT153</t>
  </si>
  <si>
    <t>GSK210821CGH380</t>
  </si>
  <si>
    <t>GSK210821DWL740</t>
  </si>
  <si>
    <t>GSK210821ORV0935</t>
  </si>
  <si>
    <t>GSK210821MBF648</t>
  </si>
  <si>
    <t>GSK210821DIP592</t>
  </si>
  <si>
    <t>GSK210821XNY637</t>
  </si>
  <si>
    <t>GSK210821FWA430</t>
  </si>
  <si>
    <t>GSK210821VWH820</t>
  </si>
  <si>
    <t>GSK210821FRE879</t>
  </si>
  <si>
    <t>GSK210821BVT023</t>
  </si>
  <si>
    <t>GSK210821YQX734</t>
  </si>
  <si>
    <t>GSK210821NTG549</t>
  </si>
  <si>
    <t>GSK210821ILQ147</t>
  </si>
  <si>
    <t>GSK210821QVE257</t>
  </si>
  <si>
    <t>GSK210821QKO815</t>
  </si>
  <si>
    <t>GSK210821HXE340</t>
  </si>
  <si>
    <t>GSK210821MWQ204</t>
  </si>
  <si>
    <t>GSK210821EMW532</t>
  </si>
  <si>
    <t>GSK210821NWQ763</t>
  </si>
  <si>
    <t>GSK210821FJZ403</t>
  </si>
  <si>
    <t>GSK210821VLM367</t>
  </si>
  <si>
    <t>GSK210821XWJ943</t>
  </si>
  <si>
    <t>GSK210821JVS297</t>
  </si>
  <si>
    <t>GSK210821MUL672</t>
  </si>
  <si>
    <t>GSK210821PIH396</t>
  </si>
  <si>
    <t>GSK210821VOR064</t>
  </si>
  <si>
    <t>GSK210821ZOQ476</t>
  </si>
  <si>
    <t>GSK210821XWZ527</t>
  </si>
  <si>
    <t>GSK210821EZC509</t>
  </si>
  <si>
    <t>GSK210821EDV936</t>
  </si>
  <si>
    <t>GSK210821WYD239</t>
  </si>
  <si>
    <t>GSK210821QBE304</t>
  </si>
  <si>
    <t>GSK210821KUT301</t>
  </si>
  <si>
    <t>GSK210821KVO735</t>
  </si>
  <si>
    <t>GSK210821JCA489</t>
  </si>
  <si>
    <t>GSK210821WXY946</t>
  </si>
  <si>
    <t>GSK210821ZJC453</t>
  </si>
  <si>
    <t>GSK210821LNE946</t>
  </si>
  <si>
    <t>GSK210821QPI247</t>
  </si>
  <si>
    <t>GSK210821JKD710</t>
  </si>
  <si>
    <t>GSK210821ZWH028</t>
  </si>
  <si>
    <t>GSK210821YNP147</t>
  </si>
  <si>
    <t>GSK210821XLJ049</t>
  </si>
  <si>
    <t>GSK210821STA263</t>
  </si>
  <si>
    <t>GSK210821XRK150</t>
  </si>
  <si>
    <t>GSK210820XJN856</t>
  </si>
  <si>
    <t>GSK210820FSO914</t>
  </si>
  <si>
    <t>GSK210820QMZ873</t>
  </si>
  <si>
    <t>GSK210821APC380</t>
  </si>
  <si>
    <t>GSK210821NWV031</t>
  </si>
  <si>
    <t>GSK210821SPZ071</t>
  </si>
  <si>
    <t>GSK210821VDJ681</t>
  </si>
  <si>
    <t>GSK210821LAV083</t>
  </si>
  <si>
    <t>GSK210821HSZ904</t>
  </si>
  <si>
    <t>GSK210821ACX968</t>
  </si>
  <si>
    <t>GSK210820QZK289</t>
  </si>
  <si>
    <t>GSK210821EAT056</t>
  </si>
  <si>
    <t>GSK210820KTV279</t>
  </si>
  <si>
    <t>GSK210821TMQ843</t>
  </si>
  <si>
    <t>GSK210821EOY096</t>
  </si>
  <si>
    <t>GSK210821QNB609</t>
  </si>
  <si>
    <t>GSK210821ZIA203</t>
  </si>
  <si>
    <t>GSK210821TUG704</t>
  </si>
  <si>
    <t>GSK210821NSR561</t>
  </si>
  <si>
    <t>GSK210821EIG145</t>
  </si>
  <si>
    <t>GSK210821WHL314</t>
  </si>
  <si>
    <t>GSK210821MID936</t>
  </si>
  <si>
    <t>GSK210821RZW564</t>
  </si>
  <si>
    <t>GSK210821AUY031</t>
  </si>
  <si>
    <t>GSK210821SCM703</t>
  </si>
  <si>
    <t>GSK210821EXW465</t>
  </si>
  <si>
    <t>GSK210821PNF421</t>
  </si>
  <si>
    <t>GSK210820LIC396</t>
  </si>
  <si>
    <t>GSK210821EXU204</t>
  </si>
  <si>
    <t>GSK210820HAJ451</t>
  </si>
  <si>
    <t>GSK210821FJV231</t>
  </si>
  <si>
    <t>GSK210821ZFG461</t>
  </si>
  <si>
    <t>GSK210821LRT980</t>
  </si>
  <si>
    <t>GSK210821PHU846</t>
  </si>
  <si>
    <t>GSK210820YKX196</t>
  </si>
  <si>
    <t>GSK210820TOR290</t>
  </si>
  <si>
    <t>GSK210821PNG504</t>
  </si>
  <si>
    <t>GSK210821FRT386</t>
  </si>
  <si>
    <t>GSK210821CHV743</t>
  </si>
  <si>
    <t>GSK210821XYU237</t>
  </si>
  <si>
    <t>GSK210821OTA267</t>
  </si>
  <si>
    <t>GSK210821SHG452</t>
  </si>
  <si>
    <t>GSK210821POJ675</t>
  </si>
  <si>
    <t>GSK210820DWL692</t>
  </si>
  <si>
    <t>GSK210821LAR685</t>
  </si>
  <si>
    <t>GSK210821NZW307</t>
  </si>
  <si>
    <t>GSK210820VTO640</t>
  </si>
  <si>
    <t>GSK210821NFH927</t>
  </si>
  <si>
    <t>GSK210820CKP932</t>
  </si>
  <si>
    <t>GSK210821AHO980</t>
  </si>
  <si>
    <t>GSK210820YHB814</t>
  </si>
  <si>
    <t>GSK210821GCL746</t>
  </si>
  <si>
    <t>GSK210821MUF416</t>
  </si>
  <si>
    <t>GSK210821VEY417</t>
  </si>
  <si>
    <t>GSK210820GRB590</t>
  </si>
  <si>
    <t>GSK210821WGD091</t>
  </si>
  <si>
    <t>GSK210821LXA132</t>
  </si>
  <si>
    <t>GSK210820QPD198</t>
  </si>
  <si>
    <t>GSK210821CLI973</t>
  </si>
  <si>
    <t>GSK210821NUD349</t>
  </si>
  <si>
    <t>GSK210820MYS983</t>
  </si>
  <si>
    <t>GSK210820SOR128</t>
  </si>
  <si>
    <t>GSK210821OPF581</t>
  </si>
  <si>
    <t>GSK210821FSL598</t>
  </si>
  <si>
    <t>GSK210821XAO879</t>
  </si>
  <si>
    <t>GSK210821SVO134</t>
  </si>
  <si>
    <t>GSK210821EHI871</t>
  </si>
  <si>
    <t>GSK210820AGC732</t>
  </si>
  <si>
    <t>GSK210821IDJ013</t>
  </si>
  <si>
    <t>GSK210821ARB937</t>
  </si>
  <si>
    <t>GSK210821MRI419</t>
  </si>
  <si>
    <t>GSK210821NVF906</t>
  </si>
  <si>
    <t>GSK210821AZD853</t>
  </si>
  <si>
    <t>KM Dharma Feri 7</t>
  </si>
  <si>
    <t>30/08/2021 Sangadhi yoga</t>
  </si>
  <si>
    <t>DMD/2108/22/OQBK6479</t>
  </si>
  <si>
    <t>KM MUTIARA FERINDO II</t>
  </si>
  <si>
    <t>02/09/2021 Sangadhi yoga</t>
  </si>
  <si>
    <t>DMD/2108/22/JTNE8937</t>
  </si>
  <si>
    <t>GSK210822OLP372</t>
  </si>
  <si>
    <t>GSK210822ULW147</t>
  </si>
  <si>
    <t>GSK210822ASR814</t>
  </si>
  <si>
    <t>GSK210822ICT058</t>
  </si>
  <si>
    <t>GSK210822ZKB509</t>
  </si>
  <si>
    <t>GSK210822FVG261</t>
  </si>
  <si>
    <t>GSK210822MHI853</t>
  </si>
  <si>
    <t>DMD/2108/22/YPBH1709</t>
  </si>
  <si>
    <t>GSK210822DJA531</t>
  </si>
  <si>
    <t>DMD/2108/22/PXZM4130</t>
  </si>
  <si>
    <t>GSK210822JUV031</t>
  </si>
  <si>
    <t>GSK210821UEM476</t>
  </si>
  <si>
    <t>GSK210821RMF523</t>
  </si>
  <si>
    <t>GSK210821CYB473</t>
  </si>
  <si>
    <t>GSK210822WXP492</t>
  </si>
  <si>
    <t>GSK210822QOI823</t>
  </si>
  <si>
    <t>GSK210821SPI148</t>
  </si>
  <si>
    <t>GSK210821SMU129</t>
  </si>
  <si>
    <t>GSK210821WCG397</t>
  </si>
  <si>
    <t>GSK210822DAZ435</t>
  </si>
  <si>
    <t>GSK210822AQT317</t>
  </si>
  <si>
    <t>GSK210821XTJ572</t>
  </si>
  <si>
    <t>GSK210822FLO234</t>
  </si>
  <si>
    <t>GSK210822UEA471</t>
  </si>
  <si>
    <t>GSK210821BYA648</t>
  </si>
  <si>
    <t>GSK210822ZJF174</t>
  </si>
  <si>
    <t>GSK210821LDS614</t>
  </si>
  <si>
    <t>GSK210822YPF407</t>
  </si>
  <si>
    <t>GSK210821TSP185</t>
  </si>
  <si>
    <t>GSK210821LPV897</t>
  </si>
  <si>
    <t>GSK210821AFD753</t>
  </si>
  <si>
    <t>GSK210822LIM516</t>
  </si>
  <si>
    <t>GSK210821JSG231</t>
  </si>
  <si>
    <t>GSK210822PKM638</t>
  </si>
  <si>
    <t>GSK210822LEA452</t>
  </si>
  <si>
    <t>GSK210822PJD491</t>
  </si>
  <si>
    <t>GSK210821SBH285</t>
  </si>
  <si>
    <t>GSK210822GQN582</t>
  </si>
  <si>
    <t>GSK210822EOU687</t>
  </si>
  <si>
    <t>GSK210822LFN907</t>
  </si>
  <si>
    <t>GSK210822PZJ261</t>
  </si>
  <si>
    <t>GSK210822VNC205</t>
  </si>
  <si>
    <t>GSK210822TBD103</t>
  </si>
  <si>
    <t>GSK210821YZV452</t>
  </si>
  <si>
    <t>GSK210822FYZ528</t>
  </si>
  <si>
    <t>GSK210822LMO940</t>
  </si>
  <si>
    <t>GSK210822HEU926</t>
  </si>
  <si>
    <t>GSK210822AFO321</t>
  </si>
  <si>
    <t>GSK210821RCG719</t>
  </si>
  <si>
    <t>GSK210821LRN185</t>
  </si>
  <si>
    <t>GSK210822AGN603</t>
  </si>
  <si>
    <t>GSK210822VAW249</t>
  </si>
  <si>
    <t>GSK210822XSO217</t>
  </si>
  <si>
    <t>GSK210822YXP269</t>
  </si>
  <si>
    <t>GSK210822YVP587</t>
  </si>
  <si>
    <t>GSK210822OKJ794</t>
  </si>
  <si>
    <t>GSK210822VQK564</t>
  </si>
  <si>
    <t>GSK210822LPH769</t>
  </si>
  <si>
    <t>GSK210822PDI486</t>
  </si>
  <si>
    <t>GSK210822YPX324</t>
  </si>
  <si>
    <t>GSK210822NFT431</t>
  </si>
  <si>
    <t>GSK210822LKH076</t>
  </si>
  <si>
    <t>GSK210822PUM079</t>
  </si>
  <si>
    <t>GSK210822TNY783</t>
  </si>
  <si>
    <t>GSK210822EDN067</t>
  </si>
  <si>
    <t>GSK210822JAN718</t>
  </si>
  <si>
    <t>GSK210822EIZ036</t>
  </si>
  <si>
    <t>GSK210822ORJ870</t>
  </si>
  <si>
    <t>GSK210822YTG678</t>
  </si>
  <si>
    <t>GSK210822KOB794</t>
  </si>
  <si>
    <t>GSK210822LUI842</t>
  </si>
  <si>
    <t>GSK210822PYI980</t>
  </si>
  <si>
    <t>GSK210822KLV206</t>
  </si>
  <si>
    <t>GSK210822CTP167</t>
  </si>
  <si>
    <t>GSK210822YBZ039</t>
  </si>
  <si>
    <t>GSK210822KSM075</t>
  </si>
  <si>
    <t>GSK210822SBX324</t>
  </si>
  <si>
    <t>GSK210822EMI840</t>
  </si>
  <si>
    <t>GSK210822BZP564</t>
  </si>
  <si>
    <t>GSK210822EDO260</t>
  </si>
  <si>
    <t>GSK210822LQX749</t>
  </si>
  <si>
    <t>GSK210822KFH720</t>
  </si>
  <si>
    <t>GSK210822DPN123</t>
  </si>
  <si>
    <t>GSK210822GIY472</t>
  </si>
  <si>
    <t>GSK210822UHF304</t>
  </si>
  <si>
    <t>GSK210822FIA698</t>
  </si>
  <si>
    <t>GSK210822PFD059</t>
  </si>
  <si>
    <t>GSK210822JTZ432</t>
  </si>
  <si>
    <t>GSK210822DRP147</t>
  </si>
  <si>
    <t>GSK210822TKU306</t>
  </si>
  <si>
    <t>GSK210822MFT628</t>
  </si>
  <si>
    <t>GSK210822IFX430</t>
  </si>
  <si>
    <t>GSK210822BOQ473</t>
  </si>
  <si>
    <t>GSK210822ORY143</t>
  </si>
  <si>
    <t>GSK210822QBA716</t>
  </si>
  <si>
    <t>GSK210822UZK819</t>
  </si>
  <si>
    <t>GSK210822PGZ628</t>
  </si>
  <si>
    <t>GSK210822YVU407</t>
  </si>
  <si>
    <t>GSK210822FRT289</t>
  </si>
  <si>
    <t>GSK210822KTQ417</t>
  </si>
  <si>
    <t>GSK210822SZN432</t>
  </si>
  <si>
    <t>GSK210822LHM835</t>
  </si>
  <si>
    <t>GSK210822QUO198</t>
  </si>
  <si>
    <t>GSK210822WKQ102</t>
  </si>
  <si>
    <t>GSK210821XVM537</t>
  </si>
  <si>
    <t>GSK210822YQH965</t>
  </si>
  <si>
    <t>GSK210822WYS052</t>
  </si>
  <si>
    <t>GSK210822RSV567</t>
  </si>
  <si>
    <t>GSK210822LNI748</t>
  </si>
  <si>
    <t>GSK210822MSO763</t>
  </si>
  <si>
    <t>GSK210821STE714</t>
  </si>
  <si>
    <t>GSK210822OIE536</t>
  </si>
  <si>
    <t>GSK210822QLP362</t>
  </si>
  <si>
    <t>GSK210822PBH146</t>
  </si>
  <si>
    <t>GSK210822QTS613</t>
  </si>
  <si>
    <t>GSK210822JVX196</t>
  </si>
  <si>
    <t>GSK210822JRX514</t>
  </si>
  <si>
    <t>GSK210822DZM354</t>
  </si>
  <si>
    <t>GSK210822CGF463</t>
  </si>
  <si>
    <t>GSK210822SIG609</t>
  </si>
  <si>
    <t>GSK210822VTG519</t>
  </si>
  <si>
    <t>GSK210822XQZ762</t>
  </si>
  <si>
    <t>GSK210822OWZ250</t>
  </si>
  <si>
    <t>GSK210822MTV087</t>
  </si>
  <si>
    <t>GSK210822TKX456</t>
  </si>
  <si>
    <t>GSK210822YXC103</t>
  </si>
  <si>
    <t>GSK210822SFD514</t>
  </si>
  <si>
    <t>GSK210822VSM204</t>
  </si>
  <si>
    <t>GSK210822CFD579</t>
  </si>
  <si>
    <t>GSK210822WKX295</t>
  </si>
  <si>
    <t>GSK210822QWD749</t>
  </si>
  <si>
    <t>GSK210822SLV481</t>
  </si>
  <si>
    <t>GSK210822LFO943</t>
  </si>
  <si>
    <t>GSK210822NFO918</t>
  </si>
  <si>
    <t>GSK210822NDB059</t>
  </si>
  <si>
    <t>GSK210822HWV793</t>
  </si>
  <si>
    <t>GSK210822UFZ362</t>
  </si>
  <si>
    <t>GSK210822VLU239</t>
  </si>
  <si>
    <t>GSK210822CJW094</t>
  </si>
  <si>
    <t>GSK210822RSU268</t>
  </si>
  <si>
    <t>GSK210822AYB849</t>
  </si>
  <si>
    <t>GSK210822XQJ718</t>
  </si>
  <si>
    <t>GSK210822IVD836</t>
  </si>
  <si>
    <t>GSK210822GSI476</t>
  </si>
  <si>
    <t>GSK210822CVR710</t>
  </si>
  <si>
    <t>GSK210822HRZ541</t>
  </si>
  <si>
    <t>GSK210822JTY136</t>
  </si>
  <si>
    <t>GSK210822EHL691</t>
  </si>
  <si>
    <t>GSK210822AEV325</t>
  </si>
  <si>
    <t>GSK210822UGV506</t>
  </si>
  <si>
    <t>GSK210822DZJ814</t>
  </si>
  <si>
    <t>GSK210822ZEY947</t>
  </si>
  <si>
    <t>GSK210822RYI623</t>
  </si>
  <si>
    <t>GSK210822CRA175</t>
  </si>
  <si>
    <t>GSK210822ZCI842</t>
  </si>
  <si>
    <t>GSK210822EPO740</t>
  </si>
  <si>
    <t>GSK210822RMZ716</t>
  </si>
  <si>
    <t>GSK210822WMG075</t>
  </si>
  <si>
    <t>GSK210822UNY745</t>
  </si>
  <si>
    <t>GSK210822LRV087</t>
  </si>
  <si>
    <t>GSK210822FVO130</t>
  </si>
  <si>
    <t>GSK210822OFV416</t>
  </si>
  <si>
    <t>GSK210822GIL183</t>
  </si>
  <si>
    <t>GSK210822MWY784</t>
  </si>
  <si>
    <t>GSK210822DKW351</t>
  </si>
  <si>
    <t>GSK210822SCE107</t>
  </si>
  <si>
    <t>GSK210822WVX097</t>
  </si>
  <si>
    <t>GSK210822ICM978</t>
  </si>
  <si>
    <t>GSK210822BMT301</t>
  </si>
  <si>
    <t>GSK210822YHO105</t>
  </si>
  <si>
    <t>GSK210822FME275</t>
  </si>
  <si>
    <t>GSK210822IPE653</t>
  </si>
  <si>
    <t>GSK210822OXU689</t>
  </si>
  <si>
    <t>GSK210822AJO581</t>
  </si>
  <si>
    <t>GSK210822TFO018</t>
  </si>
  <si>
    <t>GSK210822IWZ385</t>
  </si>
  <si>
    <t>GSK210822CXL140</t>
  </si>
  <si>
    <t>GSK210822BKG260</t>
  </si>
  <si>
    <t>GSK210822XBD819</t>
  </si>
  <si>
    <t>DMD/2108/23/OWHD9371</t>
  </si>
  <si>
    <t>GSK210823TEJ164</t>
  </si>
  <si>
    <t>GSK210823XPS672</t>
  </si>
  <si>
    <t>DMD/2108/23/HXLU2397</t>
  </si>
  <si>
    <t>GSK210823ZDB051</t>
  </si>
  <si>
    <t>GSK210823EGK873</t>
  </si>
  <si>
    <t>GSK210823QVR712</t>
  </si>
  <si>
    <t>GSK210823IRQ521</t>
  </si>
  <si>
    <t>GSK210823MSJ289</t>
  </si>
  <si>
    <t>GSK210823NSZ692</t>
  </si>
  <si>
    <t>GSK210823QHZ078</t>
  </si>
  <si>
    <t>GSK210823EDU563</t>
  </si>
  <si>
    <t>GSK210823AVG672</t>
  </si>
  <si>
    <t>GSK210823VPS732</t>
  </si>
  <si>
    <t>GSK210823PEF958</t>
  </si>
  <si>
    <t>GSK210823AFN107</t>
  </si>
  <si>
    <t>GSK210823SAW102</t>
  </si>
  <si>
    <t>GSK210823XRQ731</t>
  </si>
  <si>
    <t>GSK210823DQY098</t>
  </si>
  <si>
    <t>GSK210823ETP045</t>
  </si>
  <si>
    <t>GSK210823YTA432</t>
  </si>
  <si>
    <t>GSK210823NGY541</t>
  </si>
  <si>
    <t>GSK210823ZNL318</t>
  </si>
  <si>
    <t>GSK210823MEZ941</t>
  </si>
  <si>
    <t>GSK210823UZD748</t>
  </si>
  <si>
    <t>GSK210823DPM172</t>
  </si>
  <si>
    <t>GSK210823RIX098</t>
  </si>
  <si>
    <t>GSK210823EOP065</t>
  </si>
  <si>
    <t>GSK210823OAM597</t>
  </si>
  <si>
    <t>GSK210823JHO347</t>
  </si>
  <si>
    <t>GSK210823JPI483</t>
  </si>
  <si>
    <t>GSK210823TOF817</t>
  </si>
  <si>
    <t>GSK210823STE451</t>
  </si>
  <si>
    <t>GSK210823FVT381</t>
  </si>
  <si>
    <t>GSK210823ZYN217</t>
  </si>
  <si>
    <t>GSK210823TPU863</t>
  </si>
  <si>
    <t>GSK210823SVO241</t>
  </si>
  <si>
    <t>GSK210823QIO298</t>
  </si>
  <si>
    <t>GSK210823ADU953</t>
  </si>
  <si>
    <t>GSK210823YZW185</t>
  </si>
  <si>
    <t>GSK210823QWF273</t>
  </si>
  <si>
    <t>GSK210823EUS265</t>
  </si>
  <si>
    <t>GSK210823EPJ720</t>
  </si>
  <si>
    <t>GSK210823IPL378</t>
  </si>
  <si>
    <t>GSK210823BHU963</t>
  </si>
  <si>
    <t>GSK210823SHG658</t>
  </si>
  <si>
    <t>GSK210823SOT382</t>
  </si>
  <si>
    <t>GSK210823LKQ215</t>
  </si>
  <si>
    <t>GSK210823CPQ194</t>
  </si>
  <si>
    <t>GSK210823OFQ647</t>
  </si>
  <si>
    <t>GSK210823VMA624</t>
  </si>
  <si>
    <t>GSK210823VLI601</t>
  </si>
  <si>
    <t>GSK210823XSP293</t>
  </si>
  <si>
    <t>GSK210823LUK812</t>
  </si>
  <si>
    <t>GSK210823KBS276</t>
  </si>
  <si>
    <t>GSK210823COE074</t>
  </si>
  <si>
    <t>GSK210823IZB104</t>
  </si>
  <si>
    <t>GSK210823EIA260</t>
  </si>
  <si>
    <t>GSK210823ZHX845</t>
  </si>
  <si>
    <t>GSK210823GSO342</t>
  </si>
  <si>
    <t>GSK210823VES852</t>
  </si>
  <si>
    <t>GSK210823KRG937</t>
  </si>
  <si>
    <t>GSK210823ZUJ638</t>
  </si>
  <si>
    <t>DMD/2108/24/RMGH5289</t>
  </si>
  <si>
    <t>GSK210824GTB962</t>
  </si>
  <si>
    <t>DMD/2108/24/QCZN3957</t>
  </si>
  <si>
    <t>GSK210824MWQ935</t>
  </si>
  <si>
    <t>GSK210824STL963</t>
  </si>
  <si>
    <t>GSK210824REO618</t>
  </si>
  <si>
    <t>GSK210824YJT698</t>
  </si>
  <si>
    <t>GSK210824KHF809</t>
  </si>
  <si>
    <t>GSK210824GCW427</t>
  </si>
  <si>
    <t>GSK210824TEA640</t>
  </si>
  <si>
    <t>GSK210824OIR034</t>
  </si>
  <si>
    <t>GSK210824PIF609</t>
  </si>
  <si>
    <t>GSK210824FYI389</t>
  </si>
  <si>
    <t>GSK210824MFZ809</t>
  </si>
  <si>
    <t>GSK210824PQS351</t>
  </si>
  <si>
    <t>GSK210824RJH059</t>
  </si>
  <si>
    <t>GSK210824FIW463</t>
  </si>
  <si>
    <t>GSK210824CFO019</t>
  </si>
  <si>
    <t>GSK210824TSN028</t>
  </si>
  <si>
    <t>GSK210824TAI137</t>
  </si>
  <si>
    <t>GSK210824WVS062</t>
  </si>
  <si>
    <t>GSK210824ZPS176</t>
  </si>
  <si>
    <t>GSK210824HOT260</t>
  </si>
  <si>
    <t>GSK210824INH479</t>
  </si>
  <si>
    <t>GSK210824FDR952</t>
  </si>
  <si>
    <t>GSK210824KVW615</t>
  </si>
  <si>
    <t>GSK210824EDF507</t>
  </si>
  <si>
    <t>GSK210824RPD506</t>
  </si>
  <si>
    <t>GSK210824LXO342</t>
  </si>
  <si>
    <t>GSK210824NJD381</t>
  </si>
  <si>
    <t>GSK210824BHA931</t>
  </si>
  <si>
    <t>GSK210824LHT932</t>
  </si>
  <si>
    <t>GSK210824PFW962</t>
  </si>
  <si>
    <t>GSK210824BRU395</t>
  </si>
  <si>
    <t>GSK210824NEM357</t>
  </si>
  <si>
    <t>GSK210824CEN452</t>
  </si>
  <si>
    <t>GSK210824DCH280</t>
  </si>
  <si>
    <t>GSK210824MUS507</t>
  </si>
  <si>
    <t>GSK210824RAJ794</t>
  </si>
  <si>
    <t>GSK210824VPH493</t>
  </si>
  <si>
    <t>GSK210824JTU782</t>
  </si>
  <si>
    <t>GSK210824SFW631</t>
  </si>
  <si>
    <t>GSK210824KQJ971</t>
  </si>
  <si>
    <t>GSK210824BHZ475</t>
  </si>
  <si>
    <t>GSK210824MTI325</t>
  </si>
  <si>
    <t>GSK210824NGX094</t>
  </si>
  <si>
    <t>GSK210824YPB524</t>
  </si>
  <si>
    <t>GSK210824RYB823</t>
  </si>
  <si>
    <t>GSK210824ICN945</t>
  </si>
  <si>
    <t>GSK210824FOI329</t>
  </si>
  <si>
    <t>GSK210824SGD763</t>
  </si>
  <si>
    <t>GSK210824MEK136</t>
  </si>
  <si>
    <t>GSK210824FJB369</t>
  </si>
  <si>
    <t>GSK210824OXS925</t>
  </si>
  <si>
    <t>GSK210824MYK687</t>
  </si>
  <si>
    <t>GSK210824ASV041</t>
  </si>
  <si>
    <t>GSK210824CRU947</t>
  </si>
  <si>
    <t>GSK210824RVL601</t>
  </si>
  <si>
    <t>GSK210824WRQ761</t>
  </si>
  <si>
    <t>GSK210824ICX804</t>
  </si>
  <si>
    <t>GSK210824VXL428</t>
  </si>
  <si>
    <t>GSK210824CMS827</t>
  </si>
  <si>
    <t>GSK210824HXE583</t>
  </si>
  <si>
    <t>GSK210824FUR034</t>
  </si>
  <si>
    <t>GSK210824FKZ359</t>
  </si>
  <si>
    <t>GSK210824UXE345</t>
  </si>
  <si>
    <t>GSK210824SVE675</t>
  </si>
  <si>
    <t>GSK210824HFW397</t>
  </si>
  <si>
    <t>GSK210824EOS142</t>
  </si>
  <si>
    <t>GSK210824TRB647</t>
  </si>
  <si>
    <t>GSK210824DAJ642</t>
  </si>
  <si>
    <t>GSK210824LGE834</t>
  </si>
  <si>
    <t>GSK210824JDU152</t>
  </si>
  <si>
    <t>GSK210824KIF610</t>
  </si>
  <si>
    <t>GSK210824DLY015</t>
  </si>
  <si>
    <t>GSK210824VDK375</t>
  </si>
  <si>
    <t>GSK210824NVF471</t>
  </si>
  <si>
    <t>GSK210824HJK839</t>
  </si>
  <si>
    <t>GSK210824HOL756</t>
  </si>
  <si>
    <t>GSK210824AIN725</t>
  </si>
  <si>
    <t>GSK210824EUF893</t>
  </si>
  <si>
    <t>GSK210824TIK520</t>
  </si>
  <si>
    <t>GSK210824PSY148</t>
  </si>
  <si>
    <t>GSK210824SEC685</t>
  </si>
  <si>
    <t>GSK210824FVC584</t>
  </si>
  <si>
    <t>GSK210824RPL685</t>
  </si>
  <si>
    <t>GSK210824YIG685</t>
  </si>
  <si>
    <t>GSK210824SPQ984</t>
  </si>
  <si>
    <t>GSK210824PSV512</t>
  </si>
  <si>
    <t>GSK210824RPL027</t>
  </si>
  <si>
    <t>GSK210824XMN318</t>
  </si>
  <si>
    <t>GSK210824MSD612</t>
  </si>
  <si>
    <t>GSK210824PVL894</t>
  </si>
  <si>
    <t>GSK210824ODT612</t>
  </si>
  <si>
    <t>GSK210824KEF493</t>
  </si>
  <si>
    <t>GSK210824LPY712</t>
  </si>
  <si>
    <t>GSK210824VHC130</t>
  </si>
  <si>
    <t>GSK210824FLT579</t>
  </si>
  <si>
    <t>GSK210824DYZ695</t>
  </si>
  <si>
    <t>GSK210824XGN410</t>
  </si>
  <si>
    <t>GSK210824BPT247</t>
  </si>
  <si>
    <t>GSK210824DNZ086</t>
  </si>
  <si>
    <t>GSK210824WLM408</t>
  </si>
  <si>
    <t>GSK210824BJK728</t>
  </si>
  <si>
    <t>GSK210824MRV041</t>
  </si>
  <si>
    <t>GSK210824OJQ304</t>
  </si>
  <si>
    <t>GSK210824MVK208</t>
  </si>
  <si>
    <t>GSK210824GYN953</t>
  </si>
  <si>
    <t>GSK210824QND654</t>
  </si>
  <si>
    <t>GSK210824NRE372</t>
  </si>
  <si>
    <t>GSK210824HST903</t>
  </si>
  <si>
    <t>GSK210824JDK480</t>
  </si>
  <si>
    <t>GSK210824VHW297</t>
  </si>
  <si>
    <t>GSK210824LRM285</t>
  </si>
  <si>
    <t>GSK210824IJK187</t>
  </si>
  <si>
    <t>GSK210824WIL201</t>
  </si>
  <si>
    <t>GSK210824RGL483</t>
  </si>
  <si>
    <t>GSK210824ENZ751</t>
  </si>
  <si>
    <t>GSK210824TKI279</t>
  </si>
  <si>
    <t>GSK210824NXQ054</t>
  </si>
  <si>
    <t>GSK210824WHU621</t>
  </si>
  <si>
    <t>GSK210824NAG372</t>
  </si>
  <si>
    <t>GSK210824WXI934</t>
  </si>
  <si>
    <t>GSK210824ACB570</t>
  </si>
  <si>
    <t>GSK210824FAD168</t>
  </si>
  <si>
    <t>GSK210824DHQ209</t>
  </si>
  <si>
    <t>GSK210824TCK260</t>
  </si>
  <si>
    <t>GSK210824OYK843</t>
  </si>
  <si>
    <t>GSK210824IEL692</t>
  </si>
  <si>
    <t>GSK210824ZVX647</t>
  </si>
  <si>
    <t>GSK210824SQP341</t>
  </si>
  <si>
    <t>GSK210824DUJ016</t>
  </si>
  <si>
    <t>GSK210824EHT492</t>
  </si>
  <si>
    <t>GSK210824NRJ826</t>
  </si>
  <si>
    <t>GSK210824VAT743</t>
  </si>
  <si>
    <t>GSK210824REX629</t>
  </si>
  <si>
    <t>GSK210824MDP273</t>
  </si>
  <si>
    <t>GSK210824HZB106</t>
  </si>
  <si>
    <t>GSK210824TBP675</t>
  </si>
  <si>
    <t>GSK210824PFR493</t>
  </si>
  <si>
    <t>GSK210824JXV613</t>
  </si>
  <si>
    <t>GSK210824UBH304</t>
  </si>
  <si>
    <t>GSK210824ZMI712</t>
  </si>
  <si>
    <t>GSK210824CEO710</t>
  </si>
  <si>
    <t>GSK210824EGY897</t>
  </si>
  <si>
    <t>GSK210824KAB958</t>
  </si>
  <si>
    <t>GSK210824ZYN510</t>
  </si>
  <si>
    <t>GSK210824OLT518</t>
  </si>
  <si>
    <t>GSK210824HNW196</t>
  </si>
  <si>
    <t>GSK210824EHQ089</t>
  </si>
  <si>
    <t>GSK210824ERP254</t>
  </si>
  <si>
    <t>GSK210824UXP437</t>
  </si>
  <si>
    <t>GSK210824VSF968</t>
  </si>
  <si>
    <t>GSK210824GRA374</t>
  </si>
  <si>
    <t>GSK210824EQV230</t>
  </si>
  <si>
    <t>GSK210824VFI764</t>
  </si>
  <si>
    <t>GSK210824JPZ625</t>
  </si>
  <si>
    <t>GSK210824VGF607</t>
  </si>
  <si>
    <t>GSK210824DHT637</t>
  </si>
  <si>
    <t>GSK210824DJU279</t>
  </si>
  <si>
    <t>DMD/2108/24/IREW4305</t>
  </si>
  <si>
    <t>GSK210824MYJ170</t>
  </si>
  <si>
    <t>GSK210824ZGM092</t>
  </si>
  <si>
    <t>GSK210824GYZ039</t>
  </si>
  <si>
    <t>GSK210824CJK396</t>
  </si>
  <si>
    <t>DMD/2108/24/WMGS6981</t>
  </si>
  <si>
    <t>GSK210824TCQ237</t>
  </si>
  <si>
    <t>DMD/2108/24/ZWVG6549</t>
  </si>
  <si>
    <t>GSK210824QHK469</t>
  </si>
  <si>
    <t>GSK210824BVI106</t>
  </si>
  <si>
    <t>GSK210824DAR068</t>
  </si>
  <si>
    <t>GSK210824VXH963</t>
  </si>
  <si>
    <t>GSK210824WUE740</t>
  </si>
  <si>
    <t>GSK210824OYW459</t>
  </si>
  <si>
    <t>GSK210824JUA245</t>
  </si>
  <si>
    <t>GSK210824URC165</t>
  </si>
  <si>
    <t>GSK210824OFG024</t>
  </si>
  <si>
    <t>GSK210824QKP690</t>
  </si>
  <si>
    <t>GSK210824PGO197</t>
  </si>
  <si>
    <t>GSK210824IVX901</t>
  </si>
  <si>
    <t>GSK210824LDH506</t>
  </si>
  <si>
    <t>GSK210824UGF721</t>
  </si>
  <si>
    <t>GSK210824GEW830</t>
  </si>
  <si>
    <t>GSK210824WTD615</t>
  </si>
  <si>
    <t>GSK210824VRG083</t>
  </si>
  <si>
    <t>GSK210824OIC365</t>
  </si>
  <si>
    <t>GSK210824RGW081</t>
  </si>
  <si>
    <t>GSK210824EQH469</t>
  </si>
  <si>
    <t>GSK210824KEG317</t>
  </si>
  <si>
    <t>GSK210824QXZ387</t>
  </si>
  <si>
    <t>GSK210824HGS481</t>
  </si>
  <si>
    <t>GSK210824XOE276</t>
  </si>
  <si>
    <t>GSK210824XUW045</t>
  </si>
  <si>
    <t>GSK210824ZSC390</t>
  </si>
  <si>
    <t>GSK210824DZB391</t>
  </si>
  <si>
    <t>GSK210824YAF857</t>
  </si>
  <si>
    <t>GSK210824AIZ072</t>
  </si>
  <si>
    <t>GSK210824GWE471</t>
  </si>
  <si>
    <t>GSK210824OTR325</t>
  </si>
  <si>
    <t>GSK210824MFW302</t>
  </si>
  <si>
    <t>GSK210824HKZ052</t>
  </si>
  <si>
    <t>GSK210824VYB285</t>
  </si>
  <si>
    <t>GSK210824IPZ426</t>
  </si>
  <si>
    <t>GSK210824ACU897</t>
  </si>
  <si>
    <t>GSK210824SHI843</t>
  </si>
  <si>
    <t>GSK210824UVH091</t>
  </si>
  <si>
    <t>GSK210824BME035</t>
  </si>
  <si>
    <t>GSK210824JNO056</t>
  </si>
  <si>
    <t>GSK210824USW893</t>
  </si>
  <si>
    <t>GSK210824HRP869</t>
  </si>
  <si>
    <t>GSK210824DAJ470</t>
  </si>
  <si>
    <t>GSK210824CTO803</t>
  </si>
  <si>
    <t>GSK210824NCX654</t>
  </si>
  <si>
    <t>DMD/2108/25/DREG6048</t>
  </si>
  <si>
    <t>GSK210825FQI897</t>
  </si>
  <si>
    <t>GSK210825QTF520</t>
  </si>
  <si>
    <t>GSK210825OAL873</t>
  </si>
  <si>
    <t>GSK210825OIX637</t>
  </si>
  <si>
    <t>GSK210825OXI691</t>
  </si>
  <si>
    <t>GSK210825NAI894</t>
  </si>
  <si>
    <t>GSK210825EQR615</t>
  </si>
  <si>
    <t>GSK210825IAU647</t>
  </si>
  <si>
    <t>GSK210825CRG493</t>
  </si>
  <si>
    <t>DMD/2108/25/SLUH1968</t>
  </si>
  <si>
    <t>GSK210825AJR387</t>
  </si>
  <si>
    <t>GSK210825BSW240</t>
  </si>
  <si>
    <t>GSK210825SZA107</t>
  </si>
  <si>
    <t>GSK210825WEQ915</t>
  </si>
  <si>
    <t>GSK210825WUC146</t>
  </si>
  <si>
    <t>GSK210825ABP796</t>
  </si>
  <si>
    <t>GSK210825BLS826</t>
  </si>
  <si>
    <t>GSK210825WOS178</t>
  </si>
  <si>
    <t>GSK210825JWT169</t>
  </si>
  <si>
    <t>GSK210825JPY183</t>
  </si>
  <si>
    <t>GSK210825CWI583</t>
  </si>
  <si>
    <t>GSK210825GAB702</t>
  </si>
  <si>
    <t>GSK210825TCQ768</t>
  </si>
  <si>
    <t>DMD/2108/25/GQRL2015</t>
  </si>
  <si>
    <t>GSK210825AUT604</t>
  </si>
  <si>
    <t>GSK210825YZB215</t>
  </si>
  <si>
    <t>GSK210825GAO309</t>
  </si>
  <si>
    <t>GSK210825LPS601</t>
  </si>
  <si>
    <t>GSK210825RPO793</t>
  </si>
  <si>
    <t>GSK210825RVG308</t>
  </si>
  <si>
    <t>GSK210825MUS107</t>
  </si>
  <si>
    <t>GSK210825TXL469</t>
  </si>
  <si>
    <t>GSK210825QRM586</t>
  </si>
  <si>
    <t>GSK210825UYL789</t>
  </si>
  <si>
    <t>GSK210825SPZ439</t>
  </si>
  <si>
    <t>GSK210825BVT873</t>
  </si>
  <si>
    <t>GSK210825RHP246</t>
  </si>
  <si>
    <t>GSK210825EMH429</t>
  </si>
  <si>
    <t>GSK210825IMH079</t>
  </si>
  <si>
    <t>GSK210825TVH693</t>
  </si>
  <si>
    <t>GSK210825IXR598</t>
  </si>
  <si>
    <t>GSK210825YBX617</t>
  </si>
  <si>
    <t>GSK210825DWA058</t>
  </si>
  <si>
    <t>GSK210825LGV873</t>
  </si>
  <si>
    <t>GSK210825IBD328</t>
  </si>
  <si>
    <t>GSK210825NJD945</t>
  </si>
  <si>
    <t>GSK210825VZU450</t>
  </si>
  <si>
    <t>GSK210825WEO082</t>
  </si>
  <si>
    <t>GSK210825MDT319</t>
  </si>
  <si>
    <t>GSK210825BSI582</t>
  </si>
  <si>
    <t>GSK210825EWO502</t>
  </si>
  <si>
    <t>GSK210825UNG627</t>
  </si>
  <si>
    <t>GSK210825UEN280</t>
  </si>
  <si>
    <t>GSK210825SPG065</t>
  </si>
  <si>
    <t>GSK210825OFK683</t>
  </si>
  <si>
    <t>GSK210825PCW213</t>
  </si>
  <si>
    <t>GSK210825NPD306</t>
  </si>
  <si>
    <t>GSK210825OWZ586</t>
  </si>
  <si>
    <t>GSK210825IET132</t>
  </si>
  <si>
    <t>GSK210825WIU361</t>
  </si>
  <si>
    <t>GSK210825UBR169</t>
  </si>
  <si>
    <t>GSK210825TFV173</t>
  </si>
  <si>
    <t>GSK210825AWE365</t>
  </si>
  <si>
    <t>GSK210825NRX791</t>
  </si>
  <si>
    <t>GSK210825ONL976</t>
  </si>
  <si>
    <t>GSK210825TZJ152</t>
  </si>
  <si>
    <t>GSK210825NQG987</t>
  </si>
  <si>
    <t>GSK210825NES389</t>
  </si>
  <si>
    <t>GSK210825YIG734</t>
  </si>
  <si>
    <t>GSK210825DQM829</t>
  </si>
  <si>
    <t>GSK210825OMD689</t>
  </si>
  <si>
    <t>GSK210825WOH314</t>
  </si>
  <si>
    <t>GSK210825NLK312</t>
  </si>
  <si>
    <t>GSK210825RKT209</t>
  </si>
  <si>
    <t>GSK210825NZR578</t>
  </si>
  <si>
    <t>GSK210825JAG629</t>
  </si>
  <si>
    <t>GSK210825NKG543</t>
  </si>
  <si>
    <t>GSK210825LUI249</t>
  </si>
  <si>
    <t>GSK210825PJE864</t>
  </si>
  <si>
    <t>GSK210824JMA504</t>
  </si>
  <si>
    <t>GSK210825AMN140</t>
  </si>
  <si>
    <t>GSK210825JKH568</t>
  </si>
  <si>
    <t>GSK210825DRL106</t>
  </si>
  <si>
    <t>GSK210825RKI391</t>
  </si>
  <si>
    <t>GSK210825LHE782</t>
  </si>
  <si>
    <t>GSK210825IOX872</t>
  </si>
  <si>
    <t>GSK210825KUY230</t>
  </si>
  <si>
    <t>GSK210825LKX516</t>
  </si>
  <si>
    <t>GSK210825NPJ359</t>
  </si>
  <si>
    <t>GSK210825BFI796</t>
  </si>
  <si>
    <t>GSK210825VZL429</t>
  </si>
  <si>
    <t>GSK210825LHP506</t>
  </si>
  <si>
    <t>GSK210825SQA496</t>
  </si>
  <si>
    <t>GSK210825HZJ716</t>
  </si>
  <si>
    <t>GSK210825RPW472</t>
  </si>
  <si>
    <t>GSK210825HNP479</t>
  </si>
  <si>
    <t>GSK210825FNW230</t>
  </si>
  <si>
    <t>GSK210825IDF045</t>
  </si>
  <si>
    <t>GSK210825HIB671</t>
  </si>
  <si>
    <t>GSK210825GKX039</t>
  </si>
  <si>
    <t>GSK210825JST875</t>
  </si>
  <si>
    <t>GSK210825NLX749</t>
  </si>
  <si>
    <t>GSK210825CAX721</t>
  </si>
  <si>
    <t>GSK210825RBU419</t>
  </si>
  <si>
    <t>GSK210825OWN625</t>
  </si>
  <si>
    <t>GSK210825IAP052</t>
  </si>
  <si>
    <t>GSK210825MKE490</t>
  </si>
  <si>
    <t>GSK210825OHX984</t>
  </si>
  <si>
    <t>GSK210825WCG763</t>
  </si>
  <si>
    <t>GSK210825YHC267</t>
  </si>
  <si>
    <t>GSK210825IZM276</t>
  </si>
  <si>
    <t>GSK210825UND725</t>
  </si>
  <si>
    <t>GSK210825QUK839</t>
  </si>
  <si>
    <t>GSK210825XNJ871</t>
  </si>
  <si>
    <t>GSK210825ETS459</t>
  </si>
  <si>
    <t>GSK210825NFH610</t>
  </si>
  <si>
    <t>GSK210825WTY450</t>
  </si>
  <si>
    <t>GSK210825DLU418</t>
  </si>
  <si>
    <t>GSK210825QYD365</t>
  </si>
  <si>
    <t>GSK210825VLP241</t>
  </si>
  <si>
    <t>GSK210825UNY985</t>
  </si>
  <si>
    <t>GSK210825TOC350</t>
  </si>
  <si>
    <t>GSK210825VAD803</t>
  </si>
  <si>
    <t>GSK210825PHG920</t>
  </si>
  <si>
    <t>GSK210825VBI412</t>
  </si>
  <si>
    <t>GSK210825FTZ937</t>
  </si>
  <si>
    <t>GSK210825HDO184</t>
  </si>
  <si>
    <t>GSK210825NCY309</t>
  </si>
  <si>
    <t>GSK210825ULT563</t>
  </si>
  <si>
    <t>GSK210825KGV843</t>
  </si>
  <si>
    <t>GSK210825RYW368</t>
  </si>
  <si>
    <t>GSK210825SAD459</t>
  </si>
  <si>
    <t>GSK210825RWQ904</t>
  </si>
  <si>
    <t>GSK210825LRB325</t>
  </si>
  <si>
    <t>GSK210825BNX821</t>
  </si>
  <si>
    <t>GSK210825DBJ564</t>
  </si>
  <si>
    <t>GSK210824AFH819</t>
  </si>
  <si>
    <t>GSK210824CEB907</t>
  </si>
  <si>
    <t>GSK210825IQT168</t>
  </si>
  <si>
    <t>GSK210825LKZ512</t>
  </si>
  <si>
    <t>GSK210825XRP046</t>
  </si>
  <si>
    <t>GSK210825KIP908</t>
  </si>
  <si>
    <t>GSK210825VQF694</t>
  </si>
  <si>
    <t>GSK210824XSY791</t>
  </si>
  <si>
    <t>GSK210825LEG013</t>
  </si>
  <si>
    <t>GSK210824ASZ142</t>
  </si>
  <si>
    <t>GSK210825GMP516</t>
  </si>
  <si>
    <t>GSK210825CAG952</t>
  </si>
  <si>
    <t>GSK210825XVI594</t>
  </si>
  <si>
    <t>GSK210825USB487</t>
  </si>
  <si>
    <t>GSK210825YFL971</t>
  </si>
  <si>
    <t>GSK210824XZJ684</t>
  </si>
  <si>
    <t>GSK210824ATK917</t>
  </si>
  <si>
    <t>GSK210825QSA809</t>
  </si>
  <si>
    <t>GSK210824GIL745</t>
  </si>
  <si>
    <t>GSK210824MYZ586</t>
  </si>
  <si>
    <t>GSK210825ZWJ902</t>
  </si>
  <si>
    <t>GSK210824LBF629</t>
  </si>
  <si>
    <t>GSK210825LQH460</t>
  </si>
  <si>
    <t>GSK210824KLM741</t>
  </si>
  <si>
    <t>GSK210825CLI135</t>
  </si>
  <si>
    <t>GSK210825DMP532</t>
  </si>
  <si>
    <t>GSK210825RLE561</t>
  </si>
  <si>
    <t>GSK210824FYN816</t>
  </si>
  <si>
    <t>GSK210824OIW281</t>
  </si>
  <si>
    <t>GSK210825EZY823</t>
  </si>
  <si>
    <t>GSK210825APQ091</t>
  </si>
  <si>
    <t>GSK210825FMX624</t>
  </si>
  <si>
    <t>GSK210824RLT742</t>
  </si>
  <si>
    <t>GSK210825HCT340</t>
  </si>
  <si>
    <t>GSK210825IKS974</t>
  </si>
  <si>
    <t>GSK210825ZKP638</t>
  </si>
  <si>
    <t>GSK210825VIX408</t>
  </si>
  <si>
    <t>GSK210825RNY016</t>
  </si>
  <si>
    <t>GSK210825FLI528</t>
  </si>
  <si>
    <t>GSK210825ELP130</t>
  </si>
  <si>
    <t>GSK210825TFK714</t>
  </si>
  <si>
    <t>GSK210825AQV348</t>
  </si>
  <si>
    <t>GSK210825FZC740</t>
  </si>
  <si>
    <t>GSK210825OGA105</t>
  </si>
  <si>
    <t>GSK210825KZQ675</t>
  </si>
  <si>
    <t>GSK210825OSG035</t>
  </si>
  <si>
    <t>GSK210825LRY156</t>
  </si>
  <si>
    <t>GSK210825YNM534</t>
  </si>
  <si>
    <t>GSK210825RKY612</t>
  </si>
  <si>
    <t>GSK210825RCW174</t>
  </si>
  <si>
    <t>GSK210825AGB056</t>
  </si>
  <si>
    <t>GSK210825VOC268</t>
  </si>
  <si>
    <t>GSK210825IJV984</t>
  </si>
  <si>
    <t>GSK210825OEN917</t>
  </si>
  <si>
    <t>GSK210825HXV219</t>
  </si>
  <si>
    <t>GSK210825JWF569</t>
  </si>
  <si>
    <t>GSK210825RAH541</t>
  </si>
  <si>
    <t>GSK210825VGK390</t>
  </si>
  <si>
    <t>GSK210825OQE817</t>
  </si>
  <si>
    <t>GSK210825VSP893</t>
  </si>
  <si>
    <t>GSK210825NGF193</t>
  </si>
  <si>
    <t>GSK210825TWH368</t>
  </si>
  <si>
    <t>GSK210825OCX740</t>
  </si>
  <si>
    <t>GSK210825TKC714</t>
  </si>
  <si>
    <t>GSK210825VHD543</t>
  </si>
  <si>
    <t>GSK210825UMQ257</t>
  </si>
  <si>
    <t>GSK210825LSG084</t>
  </si>
  <si>
    <t>GSK210825GZU570</t>
  </si>
  <si>
    <t>GSK210825RVC471</t>
  </si>
  <si>
    <t>GSK210825ZFC763</t>
  </si>
  <si>
    <t>GSK210825ZAQ201</t>
  </si>
  <si>
    <t>GSK210825HFV081</t>
  </si>
  <si>
    <t>GSK210825IST796</t>
  </si>
  <si>
    <t>GSK210825IKJ469</t>
  </si>
  <si>
    <t>GSK210825XIU832</t>
  </si>
  <si>
    <t>DMD/2108/25/JSKR6793</t>
  </si>
  <si>
    <t>GSK210825AUS148</t>
  </si>
  <si>
    <t>GSK210825NUS095</t>
  </si>
  <si>
    <t>DMD/2108/26/AITD8437</t>
  </si>
  <si>
    <t>GSK210826IHM018</t>
  </si>
  <si>
    <t>GSK210826GVO986</t>
  </si>
  <si>
    <t>GSK210826SNR574</t>
  </si>
  <si>
    <t>GSK210826MHA685</t>
  </si>
  <si>
    <t>DMD/2108/26/PQED5879</t>
  </si>
  <si>
    <t>GSK210826DQG916</t>
  </si>
  <si>
    <t>GSK210826GRU053</t>
  </si>
  <si>
    <t>GSK210826GDK614</t>
  </si>
  <si>
    <t>GSK210826SWL683</t>
  </si>
  <si>
    <t>GSK210826FUC598</t>
  </si>
  <si>
    <t>GSK210826WBJ953</t>
  </si>
  <si>
    <t>GSK210826YAV528</t>
  </si>
  <si>
    <t>GSK210826JXS690</t>
  </si>
  <si>
    <t>GSK210826SOP806</t>
  </si>
  <si>
    <t>GSK210826QND028</t>
  </si>
  <si>
    <t>GSK210826ILG697</t>
  </si>
  <si>
    <t>GSK210826KCO316</t>
  </si>
  <si>
    <t>GSK210826EBO378</t>
  </si>
  <si>
    <t>GSK210826FZR546</t>
  </si>
  <si>
    <t>GSK210826AUP860</t>
  </si>
  <si>
    <t>GSK210826MXT174</t>
  </si>
  <si>
    <t>GSK210826VEP075</t>
  </si>
  <si>
    <t>GSK210826LCI530</t>
  </si>
  <si>
    <t>GSK210826PXF248</t>
  </si>
  <si>
    <t>GSK210826LQF270</t>
  </si>
  <si>
    <t>GSK210826TMQ021</t>
  </si>
  <si>
    <t>GSK210826ASB062</t>
  </si>
  <si>
    <t>GSK210826KAI986</t>
  </si>
  <si>
    <t>GSK210826DUL341</t>
  </si>
  <si>
    <t>GSK210826HBA835</t>
  </si>
  <si>
    <t>GSK210826MYL568</t>
  </si>
  <si>
    <t>GSK210826AWB946</t>
  </si>
  <si>
    <t>GSK210826UZT304</t>
  </si>
  <si>
    <t>GSK210826ZHN437</t>
  </si>
  <si>
    <t>GSK210826HJU204</t>
  </si>
  <si>
    <t>GSK210826CLA653</t>
  </si>
  <si>
    <t>GSK210826QXP941</t>
  </si>
  <si>
    <t>GSK210826NTX029</t>
  </si>
  <si>
    <t>GSK210826KOZ580</t>
  </si>
  <si>
    <t>GSK210826KGJ216</t>
  </si>
  <si>
    <t>GSK210826RCH093</t>
  </si>
  <si>
    <t>GSK210826VKC378</t>
  </si>
  <si>
    <t>GSK210826MDL710</t>
  </si>
  <si>
    <t>GSK210826YCD592</t>
  </si>
  <si>
    <t>GSK210826OLU489</t>
  </si>
  <si>
    <t>GSK210826AKZ591</t>
  </si>
  <si>
    <t>GSK210826OMQ528</t>
  </si>
  <si>
    <t>GSK210826DRY325</t>
  </si>
  <si>
    <t>GSK210826ABV915</t>
  </si>
  <si>
    <t>GSK210826BMW529</t>
  </si>
  <si>
    <t>GSK210826FOQ875</t>
  </si>
  <si>
    <t>GSK210826NPF325</t>
  </si>
  <si>
    <t>GSK210826EFK109</t>
  </si>
  <si>
    <t>GSK210826XEG876</t>
  </si>
  <si>
    <t>GSK210826VUN684</t>
  </si>
  <si>
    <t>GSK210826WGF452</t>
  </si>
  <si>
    <t>GSK210826TDA794</t>
  </si>
  <si>
    <t>GSK210825GDK167</t>
  </si>
  <si>
    <t>GSK210826EYO632</t>
  </si>
  <si>
    <t>GSK210826FDR952</t>
  </si>
  <si>
    <t>GSK210826WGY548</t>
  </si>
  <si>
    <t>GSK210826SJF512</t>
  </si>
  <si>
    <t>GSK210826JAP248</t>
  </si>
  <si>
    <t>GSK210826EQT658</t>
  </si>
  <si>
    <t>GSK210826VBN803</t>
  </si>
  <si>
    <t>GSK210826EVJ970</t>
  </si>
  <si>
    <t>GSK210826VUL509</t>
  </si>
  <si>
    <t>GSK210826PKM150</t>
  </si>
  <si>
    <t>GSK210826ZTU529</t>
  </si>
  <si>
    <t>GSK210826PUJ850</t>
  </si>
  <si>
    <t>GSK210826PZD058</t>
  </si>
  <si>
    <t>GSK210826GUZ360</t>
  </si>
  <si>
    <t>GSK210826ELZ427</t>
  </si>
  <si>
    <t>GSK210826FWQ723</t>
  </si>
  <si>
    <t>GSK210826HRI480</t>
  </si>
  <si>
    <t>GSK210826DUH832</t>
  </si>
  <si>
    <t>GSK210826YNV098</t>
  </si>
  <si>
    <t>GSK210826FAN398</t>
  </si>
  <si>
    <t>GSK210826NHM193</t>
  </si>
  <si>
    <t>GSK210826OJP685</t>
  </si>
  <si>
    <t>GSK210826FEA831</t>
  </si>
  <si>
    <t>GSK210826HGV548</t>
  </si>
  <si>
    <t>GSK210826XYL397</t>
  </si>
  <si>
    <t>GSK210826EMH260</t>
  </si>
  <si>
    <t>GSK210826GPR639</t>
  </si>
  <si>
    <t>GSK210826LPR905</t>
  </si>
  <si>
    <t>GSK210826RWF084</t>
  </si>
  <si>
    <t>GSK210826KAU580</t>
  </si>
  <si>
    <t>GSK210826LGO452</t>
  </si>
  <si>
    <t>GSK210826FSI051</t>
  </si>
  <si>
    <t>GSK210826GEI698</t>
  </si>
  <si>
    <t>GSK210826FGZ426</t>
  </si>
  <si>
    <t>GSK210826HOM235</t>
  </si>
  <si>
    <t>GSK210826ZHE530</t>
  </si>
  <si>
    <t>GSK210826NQW416</t>
  </si>
  <si>
    <t>GSK210826VCD064</t>
  </si>
  <si>
    <t>GSK210826UBR078</t>
  </si>
  <si>
    <t>GSK210826WAF367</t>
  </si>
  <si>
    <t>GSK210826PLO481</t>
  </si>
  <si>
    <t>GSK210826PAK367</t>
  </si>
  <si>
    <t>GSK210826SBQ182</t>
  </si>
  <si>
    <t>GSK210826KVZ184</t>
  </si>
  <si>
    <t>GSK210826ZRJ601</t>
  </si>
  <si>
    <t>GSK210826SMH349</t>
  </si>
  <si>
    <t>GSK210826DVE853</t>
  </si>
  <si>
    <t>GSK210826XDK018</t>
  </si>
  <si>
    <t>GSK210826OPF041</t>
  </si>
  <si>
    <t>GSK210826UVW340</t>
  </si>
  <si>
    <t>GSK210826YCD612</t>
  </si>
  <si>
    <t>GSK210826HLP716</t>
  </si>
  <si>
    <t>GSK210826QRH068</t>
  </si>
  <si>
    <t>GSK210826IWP305</t>
  </si>
  <si>
    <t>GSK210826KJH789</t>
  </si>
  <si>
    <t>GSK210826CGP489</t>
  </si>
  <si>
    <t>GSK210826JIA759</t>
  </si>
  <si>
    <t>GSK210826GAR451</t>
  </si>
  <si>
    <t>GSK210826JKG648</t>
  </si>
  <si>
    <t>GSK210826GNA809</t>
  </si>
  <si>
    <t>GSK210826WOF349</t>
  </si>
  <si>
    <t>GSK210826YEK514</t>
  </si>
  <si>
    <t>GSK210826QLX183</t>
  </si>
  <si>
    <t>GSK210826QDW175</t>
  </si>
  <si>
    <t>GSK210826FCD620</t>
  </si>
  <si>
    <t>GSK210826HRL847</t>
  </si>
  <si>
    <t>GSK210826PTG439</t>
  </si>
  <si>
    <t>GSK210826HYV781</t>
  </si>
  <si>
    <t>GSK210826FTO506</t>
  </si>
  <si>
    <t>GSK210826FOL349</t>
  </si>
  <si>
    <t>GSK210826BZL418</t>
  </si>
  <si>
    <t>GSK210826JHZ290</t>
  </si>
  <si>
    <t>GSK210826IFD879</t>
  </si>
  <si>
    <t>GSK210826AHN814</t>
  </si>
  <si>
    <t>GSK210826VYO593</t>
  </si>
  <si>
    <t>GSK210826PMW561</t>
  </si>
  <si>
    <t>GSK210826SOK819</t>
  </si>
  <si>
    <t>GSK210826IOA164</t>
  </si>
  <si>
    <t>GSK210826CZR621</t>
  </si>
  <si>
    <t>GSK210826ZFQ296</t>
  </si>
  <si>
    <t>GSK210826FSZ906</t>
  </si>
  <si>
    <t>GSK210826QCY128</t>
  </si>
  <si>
    <t>GSK210826JRW690</t>
  </si>
  <si>
    <t>GSK210826RWZ780</t>
  </si>
  <si>
    <t>GSK210826JPE173</t>
  </si>
  <si>
    <t>GSK210826SRJ819</t>
  </si>
  <si>
    <t>GSK210826NYK741</t>
  </si>
  <si>
    <t>GSK210826SCO502</t>
  </si>
  <si>
    <t>GSK210826DFH752</t>
  </si>
  <si>
    <t>GSK210826BMA173</t>
  </si>
  <si>
    <t>GSK210826LFC965</t>
  </si>
  <si>
    <t>GSK210826JSE845</t>
  </si>
  <si>
    <t>GSK210826XRS981</t>
  </si>
  <si>
    <t>GSK210826KEG108</t>
  </si>
  <si>
    <t>GSK210826ZSO582</t>
  </si>
  <si>
    <t>GSK210826WGU106</t>
  </si>
  <si>
    <t>GSK210826CSF531</t>
  </si>
  <si>
    <t>GSK210826OGM403</t>
  </si>
  <si>
    <t>GSK210826SWC741</t>
  </si>
  <si>
    <t>GSK210826TXU784</t>
  </si>
  <si>
    <t>GSK210826BKD263</t>
  </si>
  <si>
    <t>GSK210826AKD238</t>
  </si>
  <si>
    <t>GSK210826ZPR738</t>
  </si>
  <si>
    <t>GSK210826RHJ721</t>
  </si>
  <si>
    <t>GSK210826KNB803</t>
  </si>
  <si>
    <t>GSK210826KPX542</t>
  </si>
  <si>
    <t>GSK210826YNV286</t>
  </si>
  <si>
    <t>GSK210826FGO560</t>
  </si>
  <si>
    <t>GSK210826QDV597</t>
  </si>
  <si>
    <t>GSK210826UTL506</t>
  </si>
  <si>
    <t>GSK210826MPY367</t>
  </si>
  <si>
    <t>GSK210826VTI376</t>
  </si>
  <si>
    <t>GSK210826AEP270</t>
  </si>
  <si>
    <t>GSK210826NFA980</t>
  </si>
  <si>
    <t>GSK210826DQI409</t>
  </si>
  <si>
    <t>GSK210826AEF897</t>
  </si>
  <si>
    <t>GSK210826TBQ043</t>
  </si>
  <si>
    <t>GSK210826QNJ832</t>
  </si>
  <si>
    <t>GSK210826LUA031</t>
  </si>
  <si>
    <t>GSK210826TEO830</t>
  </si>
  <si>
    <t>GSK210826XZL207</t>
  </si>
  <si>
    <t>GSK210826UHJ528</t>
  </si>
  <si>
    <t>GSK210826EAO613</t>
  </si>
  <si>
    <t>GSK210826TCU329</t>
  </si>
  <si>
    <t>GSK210826XGA567</t>
  </si>
  <si>
    <t>DMD/2108/26/ZRAL3875</t>
  </si>
  <si>
    <t>GSK210826CPG625</t>
  </si>
  <si>
    <t>GSK210826NAG290</t>
  </si>
  <si>
    <t>GSK210826ALB324</t>
  </si>
  <si>
    <t>GSK210826XWJ641</t>
  </si>
  <si>
    <t>GSK210826RUO195</t>
  </si>
  <si>
    <t>GSK210826QML978</t>
  </si>
  <si>
    <t>DMD/2108/26/YHPB9342</t>
  </si>
  <si>
    <t>GSK210826ICB871</t>
  </si>
  <si>
    <t>DMD/2108/26/KEHT7256</t>
  </si>
  <si>
    <t>GSK210826YJC820</t>
  </si>
  <si>
    <t>GSK210826SQU130</t>
  </si>
  <si>
    <t>KM. Dharma Rucitra VII</t>
  </si>
  <si>
    <t>04/09/2021 Sangadhi yoga</t>
  </si>
  <si>
    <t>DMD/2108/26/QHPU6143</t>
  </si>
  <si>
    <t>GSK210826QOR407</t>
  </si>
  <si>
    <t>DMD/2108/27/ZPGU5748</t>
  </si>
  <si>
    <t>DMD/2108/27/CUPA2164</t>
  </si>
  <si>
    <t>GSK210827MDH076</t>
  </si>
  <si>
    <t>GSK210827YQT471</t>
  </si>
  <si>
    <t>GSK210827HCZ298</t>
  </si>
  <si>
    <t>GSK210827XYN315</t>
  </si>
  <si>
    <t>GSK210827GDM768</t>
  </si>
  <si>
    <t>DMD/2108/27/UWSX5984</t>
  </si>
  <si>
    <t>GSK210827WDL830</t>
  </si>
  <si>
    <t>GSK210827NQG394</t>
  </si>
  <si>
    <t>GSK210827NHO450</t>
  </si>
  <si>
    <t>GSK210827JHB289</t>
  </si>
  <si>
    <t>GSK210827TDZ906</t>
  </si>
  <si>
    <t>DMD/2108/27/CEYT0697</t>
  </si>
  <si>
    <t>GSK210827DNM936</t>
  </si>
  <si>
    <t>GSK210827NQO162</t>
  </si>
  <si>
    <t>GSK210827SXE980</t>
  </si>
  <si>
    <t>GSK210827RHG617</t>
  </si>
  <si>
    <t>GSK210827RHN768</t>
  </si>
  <si>
    <t>GSK210827SGA706</t>
  </si>
  <si>
    <t>GSK210827UKZ783</t>
  </si>
  <si>
    <t>GSK210827CZS403</t>
  </si>
  <si>
    <t>GSK210827POG762</t>
  </si>
  <si>
    <t>GSK210827FND489</t>
  </si>
  <si>
    <t>GSK210827ESO308</t>
  </si>
  <si>
    <t>GSK210827DQX768</t>
  </si>
  <si>
    <t>GSK210827JXF673</t>
  </si>
  <si>
    <t>GSK210827MJP451</t>
  </si>
  <si>
    <t>GSK210827BMY431</t>
  </si>
  <si>
    <t>GSK210827NTO381</t>
  </si>
  <si>
    <t>GSK210827VXO385</t>
  </si>
  <si>
    <t>GSK210827JWH578</t>
  </si>
  <si>
    <t>GSK210827RZU653</t>
  </si>
  <si>
    <t>GSK210827QFI504</t>
  </si>
  <si>
    <t>GSK210827JOZ046</t>
  </si>
  <si>
    <t>GSK210827IKQ257</t>
  </si>
  <si>
    <t>GSK210827YBP817</t>
  </si>
  <si>
    <t>GSK210827TCR807</t>
  </si>
  <si>
    <t>GSK210827YWA057</t>
  </si>
  <si>
    <t>GSK210827NZX723</t>
  </si>
  <si>
    <t>GSK210827EKN215</t>
  </si>
  <si>
    <t>GSK210827MOX519</t>
  </si>
  <si>
    <t>GSK210827JRP485</t>
  </si>
  <si>
    <t>GSK210827QKU957</t>
  </si>
  <si>
    <t>GSK210827GAI286</t>
  </si>
  <si>
    <t>GSK210827MXK230</t>
  </si>
  <si>
    <t>GSK210827FPD643</t>
  </si>
  <si>
    <t>GSK210827FGB648</t>
  </si>
  <si>
    <t>GSK210827PHA140</t>
  </si>
  <si>
    <t>GSK210827SYL879</t>
  </si>
  <si>
    <t>GSK210827BVT708</t>
  </si>
  <si>
    <t>GSK210827YZL592</t>
  </si>
  <si>
    <t>GSK210827YMF176</t>
  </si>
  <si>
    <t>GSK210827HWO785</t>
  </si>
  <si>
    <t>GSK210827TUK071</t>
  </si>
  <si>
    <t>GSK210827GHX325</t>
  </si>
  <si>
    <t>GSK210827AOV723</t>
  </si>
  <si>
    <t>GSK210827CST830</t>
  </si>
  <si>
    <t>GSK210827JVD106</t>
  </si>
  <si>
    <t>GSK210827NPW798</t>
  </si>
  <si>
    <t>GSK210827CMK842</t>
  </si>
  <si>
    <t>GSK210827FDA317</t>
  </si>
  <si>
    <t>GSK210827RBS105</t>
  </si>
  <si>
    <t>GSK210827NPZ450</t>
  </si>
  <si>
    <t>GSK210827JQK567</t>
  </si>
  <si>
    <t>GSK210827VFG423</t>
  </si>
  <si>
    <t>GSK210827KGX502</t>
  </si>
  <si>
    <t>GSK210827ULT256</t>
  </si>
  <si>
    <t>GSK210827ARW740</t>
  </si>
  <si>
    <t>GSK210827IMA250</t>
  </si>
  <si>
    <t>GSK210827RGE351</t>
  </si>
  <si>
    <t>GSK210827FWT896</t>
  </si>
  <si>
    <t>GSK210827QOD218</t>
  </si>
  <si>
    <t>GSK210827QNC360</t>
  </si>
  <si>
    <t>GSK210827FDV305</t>
  </si>
  <si>
    <t>GSK210827IKA514</t>
  </si>
  <si>
    <t>GSK210827IJK235</t>
  </si>
  <si>
    <t>GSK210827LWT961</t>
  </si>
  <si>
    <t>GSK210827FZV790</t>
  </si>
  <si>
    <t>GSK210827GWY316</t>
  </si>
  <si>
    <t>GSK210827MKF579</t>
  </si>
  <si>
    <t>GSK210827UGD740</t>
  </si>
  <si>
    <t>GSK210827FNL498</t>
  </si>
  <si>
    <t>GSK210827MDA420</t>
  </si>
  <si>
    <t>GSK210827TPU253</t>
  </si>
  <si>
    <t>GSK210827DJA046</t>
  </si>
  <si>
    <t>GSK210827ABN980</t>
  </si>
  <si>
    <t>GSK210827IHD803</t>
  </si>
  <si>
    <t>GSK210827WUB413</t>
  </si>
  <si>
    <t>GSK210827SLA893</t>
  </si>
  <si>
    <t>GSK210827TON637</t>
  </si>
  <si>
    <t>GSK210827DPV870</t>
  </si>
  <si>
    <t>GSK210827FCJ157</t>
  </si>
  <si>
    <t>GSK210827UAE186</t>
  </si>
  <si>
    <t>GSK210827NQH896</t>
  </si>
  <si>
    <t>GSK210827FGO620</t>
  </si>
  <si>
    <t>GSK210827DAM478</t>
  </si>
  <si>
    <t>GSK210827YSK241</t>
  </si>
  <si>
    <t>GSK210827OBZ479</t>
  </si>
  <si>
    <t>GSK210827MGZ730</t>
  </si>
  <si>
    <t>GSK210827WBT564</t>
  </si>
  <si>
    <t>GSK210827FLJ625</t>
  </si>
  <si>
    <t>GSK210827BHO382</t>
  </si>
  <si>
    <t>GSK210827NXJ587</t>
  </si>
  <si>
    <t>GSK210827LEZ671</t>
  </si>
  <si>
    <t>GSK210827NPZ198</t>
  </si>
  <si>
    <t>GSK210827VEO164</t>
  </si>
  <si>
    <t>GSK210827UHR027</t>
  </si>
  <si>
    <t>GSK210827GVC974</t>
  </si>
  <si>
    <t>GSK210827WLS207</t>
  </si>
  <si>
    <t>GSK210827PLD964</t>
  </si>
  <si>
    <t>GSK210827WFR304</t>
  </si>
  <si>
    <t>GSK210827CHV623</t>
  </si>
  <si>
    <t>GSK210827OAU724</t>
  </si>
  <si>
    <t>GSK210827FUS041</t>
  </si>
  <si>
    <t>GSK210827NAH653</t>
  </si>
  <si>
    <t>GSK210827FYS496</t>
  </si>
  <si>
    <t>GSK210827YCN092</t>
  </si>
  <si>
    <t>GSK210827VHX236</t>
  </si>
  <si>
    <t>GSK210827MLG341</t>
  </si>
  <si>
    <t>GSK210827DCI341</t>
  </si>
  <si>
    <t>GSK210827XVF451</t>
  </si>
  <si>
    <t>GSK210827XPM358</t>
  </si>
  <si>
    <t>GSK210827YXL634</t>
  </si>
  <si>
    <t>GSK210827IVK639</t>
  </si>
  <si>
    <t>GSK210827GRE406</t>
  </si>
  <si>
    <t>GSK210827TMY843</t>
  </si>
  <si>
    <t>GSK210827CYQ513</t>
  </si>
  <si>
    <t>GSK210827ZXN746</t>
  </si>
  <si>
    <t>GSK210827FST815</t>
  </si>
  <si>
    <t>GSK210827TSU982</t>
  </si>
  <si>
    <t>GSK210827BYN456</t>
  </si>
  <si>
    <t>GSK210827HIC067</t>
  </si>
  <si>
    <t>GSK210827ENW694</t>
  </si>
  <si>
    <t>GSK210827ALZ437</t>
  </si>
  <si>
    <t>GSK210827IKU569</t>
  </si>
  <si>
    <t>GSK210827FPG138</t>
  </si>
  <si>
    <t>GSK210827RFH529</t>
  </si>
  <si>
    <t>GSK210827YTM750</t>
  </si>
  <si>
    <t>GSK210827ECK438</t>
  </si>
  <si>
    <t>GSK210827BDA187</t>
  </si>
  <si>
    <t>GSK210827FUK867</t>
  </si>
  <si>
    <t>DMD/2108/27/JGOB8659</t>
  </si>
  <si>
    <t>GSK210827IZD974</t>
  </si>
  <si>
    <t>GSK210827KLW573</t>
  </si>
  <si>
    <t>GSK210827SXB803</t>
  </si>
  <si>
    <t>GSK210827PBT586</t>
  </si>
  <si>
    <t>GSK210827YCI528</t>
  </si>
  <si>
    <t>GSK210827LFU658</t>
  </si>
  <si>
    <t>GSK210827ESW372</t>
  </si>
  <si>
    <t>GSK210827XAR057</t>
  </si>
  <si>
    <t>GSK210827LFD249</t>
  </si>
  <si>
    <t>GSK210827YDV520</t>
  </si>
  <si>
    <t>GSK210827ZYF130</t>
  </si>
  <si>
    <t>GSK210827MNT705</t>
  </si>
  <si>
    <t>GSK210827PUF956</t>
  </si>
  <si>
    <t>GSK210827ACZ290</t>
  </si>
  <si>
    <t>GSK210827YDH296</t>
  </si>
  <si>
    <t>GSK210827XML692</t>
  </si>
  <si>
    <t>GSK210827JQB185</t>
  </si>
  <si>
    <t>GSK210827XRH923</t>
  </si>
  <si>
    <t>DMD/2108/27/VWZX3480</t>
  </si>
  <si>
    <t>GSK210827AVZ048</t>
  </si>
  <si>
    <t>GSK210827EPQ392</t>
  </si>
  <si>
    <t>GSK210827WMO036</t>
  </si>
  <si>
    <t>GSK210827WDS734</t>
  </si>
  <si>
    <t>GSK210827TNY574</t>
  </si>
  <si>
    <t>GSK210827VKJ372</t>
  </si>
  <si>
    <t>GSK210827TKA032</t>
  </si>
  <si>
    <t>GSK210827SEN261</t>
  </si>
  <si>
    <t>GSK210827APJ198</t>
  </si>
  <si>
    <t>GSK210827ULB671</t>
  </si>
  <si>
    <t>GSK210827TBZ127</t>
  </si>
  <si>
    <t>GSK210827GTR704</t>
  </si>
  <si>
    <t>GSK210827MEC052</t>
  </si>
  <si>
    <t>GSK210827NDG943</t>
  </si>
  <si>
    <t>GSK210827QEI904</t>
  </si>
  <si>
    <t>GSK210827ZPQ519</t>
  </si>
  <si>
    <t>GSK210827KBU263</t>
  </si>
  <si>
    <t>GSK210827IQY813</t>
  </si>
  <si>
    <t>GSK210827GYF021</t>
  </si>
  <si>
    <t>GSK210827DAN098</t>
  </si>
  <si>
    <t>GSK210827BYW856</t>
  </si>
  <si>
    <t>GSK210827HFU472</t>
  </si>
  <si>
    <t>GSK210827LIR602</t>
  </si>
  <si>
    <t>GSK210827TUS672</t>
  </si>
  <si>
    <t>GSK210827IKV906</t>
  </si>
  <si>
    <t>GSK210827QLD826</t>
  </si>
  <si>
    <t>GSK210827EPS309</t>
  </si>
  <si>
    <t>GSK210827IKG683</t>
  </si>
  <si>
    <t>GSK210827VJN638</t>
  </si>
  <si>
    <t>GSK210827ZTB754</t>
  </si>
  <si>
    <t>GSK210827XTW864</t>
  </si>
  <si>
    <t>GSK210827QEB289</t>
  </si>
  <si>
    <t>GSK210827IND401</t>
  </si>
  <si>
    <t>GSK210827YTZ045</t>
  </si>
  <si>
    <t>GSK210827FRJ932</t>
  </si>
  <si>
    <t>GSK210827YRK670</t>
  </si>
  <si>
    <t>GSK210827OEX042</t>
  </si>
  <si>
    <t>GSK210827WPI296</t>
  </si>
  <si>
    <t>GSK210827AMQ812</t>
  </si>
  <si>
    <t>GSK210827SKP419</t>
  </si>
  <si>
    <t>GSK210827UZH368</t>
  </si>
  <si>
    <t>GSK210827BJZ289</t>
  </si>
  <si>
    <t>GSK210827TOE762</t>
  </si>
  <si>
    <t>GSK210827HMI642</t>
  </si>
  <si>
    <t>GSK210827OSH385</t>
  </si>
  <si>
    <t>GSK210827UME190</t>
  </si>
  <si>
    <t>GSK210827HPY957</t>
  </si>
  <si>
    <t>GSK210827UTX932</t>
  </si>
  <si>
    <t>GSK210827VYQ649</t>
  </si>
  <si>
    <t>GSK210827ZCU157</t>
  </si>
  <si>
    <t>GSK210827JBT241</t>
  </si>
  <si>
    <t>GSK210827RGT045</t>
  </si>
  <si>
    <t>GSK210827MPB629</t>
  </si>
  <si>
    <t>GSK210827IZU804</t>
  </si>
  <si>
    <t>BKI032210031849</t>
  </si>
  <si>
    <t>BKI032210031856</t>
  </si>
  <si>
    <t>BKI032210031864</t>
  </si>
  <si>
    <t>BKI032210031872</t>
  </si>
  <si>
    <t>BKI032210031880</t>
  </si>
  <si>
    <t>BKI032210031898</t>
  </si>
  <si>
    <t>BKI032210032128</t>
  </si>
  <si>
    <t>BKI032210031906</t>
  </si>
  <si>
    <t>BKI032210031914</t>
  </si>
  <si>
    <t>BKI032210031922</t>
  </si>
  <si>
    <t>BKI032210031930</t>
  </si>
  <si>
    <t>BKI032210031948</t>
  </si>
  <si>
    <t>BKI032210031963</t>
  </si>
  <si>
    <t>BKI032210031971</t>
  </si>
  <si>
    <t>BKI032210032102</t>
  </si>
  <si>
    <t>BKI032210031989</t>
  </si>
  <si>
    <t>BKI032210031997</t>
  </si>
  <si>
    <t>BKI032210032003</t>
  </si>
  <si>
    <t>BKI032210032011</t>
  </si>
  <si>
    <t>BKI032210032029</t>
  </si>
  <si>
    <t>BKI032210032037</t>
  </si>
  <si>
    <t>BKI032210032045</t>
  </si>
  <si>
    <t>PENGIRIMAN BARANG TUJUAN BALIKPAPAN</t>
  </si>
  <si>
    <t xml:space="preserve"> 14 September 2021</t>
  </si>
  <si>
    <t>14/8/2021 Sangadhi yoga</t>
  </si>
  <si>
    <t>GSK210817GLA946</t>
  </si>
  <si>
    <t>GSK210817TIQ061</t>
  </si>
  <si>
    <t>GSK210817TOW649</t>
  </si>
  <si>
    <t>GSK210817EPW784</t>
  </si>
  <si>
    <t>GSK210817LYQ902</t>
  </si>
  <si>
    <t>GSK210817KIF648</t>
  </si>
  <si>
    <t>GSK210817VZA832</t>
  </si>
  <si>
    <t>GSK210817UGD297</t>
  </si>
  <si>
    <t>GSK210817COI320</t>
  </si>
  <si>
    <t>GSK210817SHP342</t>
  </si>
  <si>
    <t>GSK210817AMG682</t>
  </si>
  <si>
    <t>GSK210817KCU809</t>
  </si>
  <si>
    <t>GSK210817HES219</t>
  </si>
  <si>
    <t>GSK210817WBO982</t>
  </si>
  <si>
    <t>GSK210817PYO941</t>
  </si>
  <si>
    <t>GSK210817LPX087</t>
  </si>
  <si>
    <t>GSK210817DIL560</t>
  </si>
  <si>
    <t>GSK210817JTU305</t>
  </si>
  <si>
    <t>GSK210817PBF467</t>
  </si>
  <si>
    <t>GSK210817HVF640</t>
  </si>
  <si>
    <t>GSK210817YVO730</t>
  </si>
  <si>
    <t>GSK210817NAU082</t>
  </si>
  <si>
    <t>GSK210817HFM508</t>
  </si>
  <si>
    <t>GSK210817WHC784</t>
  </si>
  <si>
    <t>GSK210817QRJ625</t>
  </si>
  <si>
    <t>GSK210817ACR013</t>
  </si>
  <si>
    <t>GSK210817LOX098</t>
  </si>
  <si>
    <t>GSK210817MBQ762</t>
  </si>
  <si>
    <t>GSK210817KIT847</t>
  </si>
  <si>
    <t>GSK210817KAI160</t>
  </si>
  <si>
    <t>GSK210817WYC967</t>
  </si>
  <si>
    <t>GSK210817CDK430</t>
  </si>
  <si>
    <t>GSK210817KEM936</t>
  </si>
  <si>
    <t>GSK210817GUV624</t>
  </si>
  <si>
    <t>GSK210817GRN580</t>
  </si>
  <si>
    <t>GSK210817CLY917</t>
  </si>
  <si>
    <t>GSK210817BMJ216</t>
  </si>
  <si>
    <t>GSK210817UFJ578</t>
  </si>
  <si>
    <t>GSK210817TLP135</t>
  </si>
  <si>
    <t>GSK210817FUL819</t>
  </si>
  <si>
    <t>GSK210817ZIQ329</t>
  </si>
  <si>
    <t>GSK210817MRH928</t>
  </si>
  <si>
    <t>GSK210817FHP760</t>
  </si>
  <si>
    <t>GSK210817VPF817</t>
  </si>
  <si>
    <t>GSK210817XIV325</t>
  </si>
  <si>
    <t>GSK210817EYT490</t>
  </si>
  <si>
    <t>GSK210817FRW102</t>
  </si>
  <si>
    <t>GSK210817UHX470</t>
  </si>
  <si>
    <t>GSK210817WFX382</t>
  </si>
  <si>
    <t>GSK210817BKF634</t>
  </si>
  <si>
    <t>GSK210817NDC194</t>
  </si>
  <si>
    <t>GSK210817MKS092</t>
  </si>
  <si>
    <t>GSK210817KSG953</t>
  </si>
  <si>
    <t>GSK210817HWL512</t>
  </si>
  <si>
    <t>GSK210817TCX385</t>
  </si>
  <si>
    <t>GSK210817HGJ670</t>
  </si>
  <si>
    <t>GSK210817FMV690</t>
  </si>
  <si>
    <t>GSK210817XFQ683</t>
  </si>
  <si>
    <t>GSK210817PYQ375</t>
  </si>
  <si>
    <t>GSK210817DJG368</t>
  </si>
  <si>
    <t>GSK210817OKC907</t>
  </si>
  <si>
    <t>GSK210817PCD415</t>
  </si>
  <si>
    <t>GSK210817HBN962</t>
  </si>
  <si>
    <t>GSK210817CAP042</t>
  </si>
  <si>
    <t>GSK210817XJL728</t>
  </si>
  <si>
    <t>GSK210817QKC092</t>
  </si>
  <si>
    <t>GSK210817NBM489</t>
  </si>
  <si>
    <t>GSK210817REB987</t>
  </si>
  <si>
    <t>GSK210817HBP709</t>
  </si>
  <si>
    <t>GSK210817LOU241</t>
  </si>
  <si>
    <t>GSK210817IQG475</t>
  </si>
  <si>
    <t>GSK210817PSR791</t>
  </si>
  <si>
    <t>GSK210817GOQ084</t>
  </si>
  <si>
    <t>GSK210817PHN961</t>
  </si>
  <si>
    <t>GSK210817YXL045</t>
  </si>
  <si>
    <t>GSK210817AHG246</t>
  </si>
  <si>
    <t>GSK210817FCM482</t>
  </si>
  <si>
    <t>GSK210817KCD218</t>
  </si>
  <si>
    <t>GSK210817WCN186</t>
  </si>
  <si>
    <t>GSK210817XLU798</t>
  </si>
  <si>
    <t>GSK210817EKM894</t>
  </si>
  <si>
    <t>GSK210817UIK287</t>
  </si>
  <si>
    <t>GSK210817NRV651</t>
  </si>
  <si>
    <t>GSK210817AHD276</t>
  </si>
  <si>
    <t>GSK210817RZN518</t>
  </si>
  <si>
    <t>GSK210817NHK759</t>
  </si>
  <si>
    <t>GSK210817OVE357</t>
  </si>
  <si>
    <t>GSK210817BSY174</t>
  </si>
  <si>
    <t>GSK210817IOQ138</t>
  </si>
  <si>
    <t>GSK210817IGP143</t>
  </si>
  <si>
    <t>GSK210817SBR897</t>
  </si>
  <si>
    <t>GSK210817HFP102</t>
  </si>
  <si>
    <t>GSK210817BRQ124</t>
  </si>
  <si>
    <t>GSK210817QOH059</t>
  </si>
  <si>
    <t>GSK210817PQR182</t>
  </si>
  <si>
    <t>GSK210816RBH584</t>
  </si>
  <si>
    <t>GSK210816MLW701</t>
  </si>
  <si>
    <t>GSK210816ZDS985</t>
  </si>
  <si>
    <t>GSK210816WZD145</t>
  </si>
  <si>
    <t>GSK210816DUI165</t>
  </si>
  <si>
    <t>GSK210816DCE165</t>
  </si>
  <si>
    <t>GSK210816OTV109</t>
  </si>
  <si>
    <t>GSK210817PDR681</t>
  </si>
  <si>
    <t>GSK210817OFU745</t>
  </si>
  <si>
    <t>GSK210816YWN804</t>
  </si>
  <si>
    <t>GSK210815SWD763</t>
  </si>
  <si>
    <t>GSK210816RTU657</t>
  </si>
  <si>
    <t>GSK210816MYA834</t>
  </si>
  <si>
    <t>GSK210816WSO695</t>
  </si>
  <si>
    <t>GSK210817WEQ048</t>
  </si>
  <si>
    <t>GSK210816KYT987</t>
  </si>
  <si>
    <t>GSK210816ZGX429</t>
  </si>
  <si>
    <t>GSK210816YBT230</t>
  </si>
  <si>
    <t>GSK210816BFG513</t>
  </si>
  <si>
    <t>GSK210816OUR053</t>
  </si>
  <si>
    <t>GSK210816CQP504</t>
  </si>
  <si>
    <t>GSK210816XEI926</t>
  </si>
  <si>
    <t>GSK210816QIY640</t>
  </si>
  <si>
    <t>GSK210817MZS184</t>
  </si>
  <si>
    <t>GSK210816ZOV632</t>
  </si>
  <si>
    <t>GSK210816RVY098</t>
  </si>
  <si>
    <t>GSK210816TIK218</t>
  </si>
  <si>
    <t>GSK210816ONR869</t>
  </si>
  <si>
    <t>GSK210816RSL619</t>
  </si>
  <si>
    <t>GSK210816XMP038</t>
  </si>
  <si>
    <t>GSK210816UIP476</t>
  </si>
  <si>
    <t>GSK210816JLU703</t>
  </si>
  <si>
    <t>GSK210816YUK720</t>
  </si>
  <si>
    <t>GSK210816MIA298</t>
  </si>
  <si>
    <t>GSK210816BDV938</t>
  </si>
  <si>
    <t>GSK210816OTS518</t>
  </si>
  <si>
    <t>GSK210816VZR048</t>
  </si>
  <si>
    <t>GSK210815SDM578</t>
  </si>
  <si>
    <t>GSK210816ELJ812</t>
  </si>
  <si>
    <t>GSK210816YVL413</t>
  </si>
  <si>
    <t>GSK210816GCT758</t>
  </si>
  <si>
    <t>GSK210816GTM170</t>
  </si>
  <si>
    <t>GSK210816WVB021</t>
  </si>
  <si>
    <t>GSK210816VZH051</t>
  </si>
  <si>
    <t>GSK210816TPD450</t>
  </si>
  <si>
    <t>GSK210816ENI940</t>
  </si>
  <si>
    <t>GSK210816LRT302</t>
  </si>
  <si>
    <t>GSK210816HJD846</t>
  </si>
  <si>
    <t>GSK210816BEA607</t>
  </si>
  <si>
    <t>GSK210816NDB756</t>
  </si>
  <si>
    <t>GSK210816BOT685</t>
  </si>
  <si>
    <t>GSK210816OWM931</t>
  </si>
  <si>
    <t>GSK210816MJS108</t>
  </si>
  <si>
    <t>GSK210816JCO706</t>
  </si>
  <si>
    <t>GSK210816GXK246</t>
  </si>
  <si>
    <t>GSK210816FDO941</t>
  </si>
  <si>
    <t>GSK210816KWB120</t>
  </si>
  <si>
    <t>GSK210816UJD368</t>
  </si>
  <si>
    <t>GSK210815PTW495</t>
  </si>
  <si>
    <t>GSK210816AUN180</t>
  </si>
  <si>
    <t>GSK210816QJK124</t>
  </si>
  <si>
    <t>GSK210816MBG764</t>
  </si>
  <si>
    <t>GSK210816FHV708</t>
  </si>
  <si>
    <t>GSK210816DQY978</t>
  </si>
  <si>
    <t>GSK210816VGR105</t>
  </si>
  <si>
    <t>GSK210816SCD104</t>
  </si>
  <si>
    <t>GSK210816WKF624</t>
  </si>
  <si>
    <t>GSK210816NWI738</t>
  </si>
  <si>
    <t>GSK210817QYJ601</t>
  </si>
  <si>
    <t>GSK210817MZO793</t>
  </si>
  <si>
    <t>GSK210817JZD950</t>
  </si>
  <si>
    <t>GSK210817FLC936</t>
  </si>
  <si>
    <t>GSK210817JRM584</t>
  </si>
  <si>
    <t>GSK210817ZRK509</t>
  </si>
  <si>
    <t>GSK210817OLJ560</t>
  </si>
  <si>
    <t>GSK210817WKQ568</t>
  </si>
  <si>
    <t>GSK210817VGT739</t>
  </si>
  <si>
    <t>GSK210817TRG751</t>
  </si>
  <si>
    <t>GSK210817FBO817</t>
  </si>
  <si>
    <t>GSK210817CTB317</t>
  </si>
  <si>
    <t>GSK210817XAV327</t>
  </si>
  <si>
    <t>GSK210817DSB438</t>
  </si>
  <si>
    <t>GSK210817MQI458</t>
  </si>
  <si>
    <t>GSK210817LYR564</t>
  </si>
  <si>
    <t>GSK210817WAO741</t>
  </si>
  <si>
    <t>GSK210817ZIM501</t>
  </si>
  <si>
    <t>GSK210817OJG408</t>
  </si>
  <si>
    <t>GSK210817GIP421</t>
  </si>
  <si>
    <t>GSK210817HTP543</t>
  </si>
  <si>
    <t>GSK210817NIO431</t>
  </si>
  <si>
    <t>GSK210817UQB621</t>
  </si>
  <si>
    <t>GSK210817QBG470</t>
  </si>
  <si>
    <t>GSK210817QDW620</t>
  </si>
  <si>
    <t>GSK210817FCT463</t>
  </si>
  <si>
    <t>GSK210817BIR481</t>
  </si>
  <si>
    <t>GSK210817EJT175</t>
  </si>
  <si>
    <t>GSK210817SUG473</t>
  </si>
  <si>
    <t>GSK210817MBI598</t>
  </si>
  <si>
    <t>GSK210817PLW369</t>
  </si>
  <si>
    <t>GSK210817JXL651</t>
  </si>
  <si>
    <t>GSK210817QFN613</t>
  </si>
  <si>
    <t>GSK210817HGE762</t>
  </si>
  <si>
    <t>GSK210817URD514</t>
  </si>
  <si>
    <t>GSK210817ZYP713</t>
  </si>
  <si>
    <t>GSK210817WZD945</t>
  </si>
  <si>
    <t>GSK210817WUP921</t>
  </si>
  <si>
    <t>GSK210817BOR139</t>
  </si>
  <si>
    <t>GSK210817OUZ069</t>
  </si>
  <si>
    <t>GSK210817RHM381</t>
  </si>
  <si>
    <t>GSK210817EPU719</t>
  </si>
  <si>
    <t>GSK210817JZX425</t>
  </si>
  <si>
    <t>GSK210817YRH406</t>
  </si>
  <si>
    <t>GSK210817KGZ852</t>
  </si>
  <si>
    <t>GSK210817WOR572</t>
  </si>
  <si>
    <t>GSK210817VBZ215</t>
  </si>
  <si>
    <t>GSK210817JNY087</t>
  </si>
  <si>
    <t>GSK210817SJI067</t>
  </si>
  <si>
    <t>GSK210817NSX173</t>
  </si>
  <si>
    <t>GSK210817PHD942</t>
  </si>
  <si>
    <t>GSK210817LSD859</t>
  </si>
  <si>
    <t>GSK210817GOY726</t>
  </si>
  <si>
    <t>GSK210817JTP896</t>
  </si>
  <si>
    <t>GSK210817HUZ179</t>
  </si>
  <si>
    <t>GSK210817YFP098</t>
  </si>
  <si>
    <t>GSK210817CQN628</t>
  </si>
  <si>
    <t>GSK210817XEH180</t>
  </si>
  <si>
    <t>GSK210817IWB250</t>
  </si>
  <si>
    <t>GSK210817RVZ170</t>
  </si>
  <si>
    <t>GSK210817JHW248</t>
  </si>
  <si>
    <t>GSK210817OQI642</t>
  </si>
  <si>
    <t>GSK210817WQD680</t>
  </si>
  <si>
    <t>GSK210817ZDB283</t>
  </si>
  <si>
    <t>GSK210817DAL542</t>
  </si>
  <si>
    <t>GSK210817EZH869</t>
  </si>
  <si>
    <t>GSK210817MHE140</t>
  </si>
  <si>
    <t>GSK210817VDY319</t>
  </si>
  <si>
    <t>GSK210817BXU491</t>
  </si>
  <si>
    <t>GSK210817MJQ230</t>
  </si>
  <si>
    <t>GSK210817QMX450</t>
  </si>
  <si>
    <t>GSK210817QAW296</t>
  </si>
  <si>
    <t>GSK210817PIA439</t>
  </si>
  <si>
    <t>GSK210817CXS831</t>
  </si>
  <si>
    <t>GSK210817ENH293</t>
  </si>
  <si>
    <t>GSK210817GPV798</t>
  </si>
  <si>
    <t>GSK210817VJN418</t>
  </si>
  <si>
    <t>GSK210817LGC026</t>
  </si>
  <si>
    <t>GSK210817CQU504</t>
  </si>
  <si>
    <t>GSK210817AVJ956</t>
  </si>
  <si>
    <t>GSK210817CPF264</t>
  </si>
  <si>
    <t>GSK210817ADJ689</t>
  </si>
  <si>
    <t>GSK210817KBS019</t>
  </si>
  <si>
    <t>GSK210817NHP483</t>
  </si>
  <si>
    <t>GSK210817KEX589</t>
  </si>
  <si>
    <t>GSK210817BLW528</t>
  </si>
  <si>
    <t>GSK210817LVM420</t>
  </si>
  <si>
    <t>GSK210817MVY902</t>
  </si>
  <si>
    <t>GSK210817EAX835</t>
  </si>
  <si>
    <t>GSK210817AXV784</t>
  </si>
  <si>
    <t>GSK210817KVZ593</t>
  </si>
  <si>
    <t>GSK210817QPA329</t>
  </si>
  <si>
    <t>GSK210817NIF532</t>
  </si>
  <si>
    <t>GSK210817WKE582</t>
  </si>
  <si>
    <t>GSK210817AOF285</t>
  </si>
  <si>
    <t>GSK210817SUN143</t>
  </si>
  <si>
    <t>GSK210817GBM475</t>
  </si>
  <si>
    <t>GSK210817BZF109</t>
  </si>
  <si>
    <t>GSK210817IUV689</t>
  </si>
  <si>
    <t>GSK210817UCR587</t>
  </si>
  <si>
    <t>GSK210817HRA657</t>
  </si>
  <si>
    <t>GSK210817VZW560</t>
  </si>
  <si>
    <t>GSK210817YDN907</t>
  </si>
  <si>
    <t>GSK210817UDI058</t>
  </si>
  <si>
    <t>GSK210816JLQ584</t>
  </si>
  <si>
    <t>GSK210817EJM172</t>
  </si>
  <si>
    <t>GSK210817DWE241</t>
  </si>
  <si>
    <t>GSK210817HUK078</t>
  </si>
  <si>
    <t>GSK210817EJM396</t>
  </si>
  <si>
    <t>GSK210817JVZ147</t>
  </si>
  <si>
    <t>GSK210817PAH687</t>
  </si>
  <si>
    <t>GSK210817AUF039</t>
  </si>
  <si>
    <t>GSK210817OLP972</t>
  </si>
  <si>
    <t>GSK210816YFA672</t>
  </si>
  <si>
    <t>GSK210816TZP098</t>
  </si>
  <si>
    <t>GSK210816KXB349</t>
  </si>
  <si>
    <t>GSK210816OVL195</t>
  </si>
  <si>
    <t>GSK210816FUB592</t>
  </si>
  <si>
    <t>GSK210815VNS781</t>
  </si>
  <si>
    <t>GSK210816TIX123</t>
  </si>
  <si>
    <t>GSK210816ZBA162</t>
  </si>
  <si>
    <t>GSK210816KMU523</t>
  </si>
  <si>
    <t>GSK210816KBO190</t>
  </si>
  <si>
    <t>GSK210816FQV321</t>
  </si>
  <si>
    <t>GSK210816DEM125</t>
  </si>
  <si>
    <t>GSK210817LUG205</t>
  </si>
  <si>
    <t>GSK210817ASK217</t>
  </si>
  <si>
    <t>GSK210817UEF817</t>
  </si>
  <si>
    <t>GSK210816FUY194</t>
  </si>
  <si>
    <t>GSK210816VBW502</t>
  </si>
  <si>
    <t>GSK210816GCY804</t>
  </si>
  <si>
    <t>GSK210816EXB923</t>
  </si>
  <si>
    <t>GSK210816GRF391</t>
  </si>
  <si>
    <t>GSK210816MDJ293</t>
  </si>
  <si>
    <t>GSK210816AWZ859</t>
  </si>
  <si>
    <t>GSK210815AGW342</t>
  </si>
  <si>
    <t>GSK210816QWR217</t>
  </si>
  <si>
    <t>GSK210816EFA397</t>
  </si>
  <si>
    <t>GSK210817WPQ347</t>
  </si>
  <si>
    <t>GSK210816YPM639</t>
  </si>
  <si>
    <t>GSK210816FBR287</t>
  </si>
  <si>
    <t>GSK210816VMJ230</t>
  </si>
  <si>
    <t>GSK210816NRT027</t>
  </si>
  <si>
    <t>GSK210816LXQ894</t>
  </si>
  <si>
    <t>GSK210816PXW079</t>
  </si>
  <si>
    <t>GSK210816QHT150</t>
  </si>
  <si>
    <t>GSK210816YJL430</t>
  </si>
  <si>
    <t>GSK210816LNH261</t>
  </si>
  <si>
    <t>GSK210816EBD140</t>
  </si>
  <si>
    <t>GSK210816JHV786</t>
  </si>
  <si>
    <t>GSK210816STA386</t>
  </si>
  <si>
    <t>GSK210815JPA231</t>
  </si>
  <si>
    <t>GSK210816QSK950</t>
  </si>
  <si>
    <t>GSK210816INY807</t>
  </si>
  <si>
    <t>GSK210816LGB167</t>
  </si>
  <si>
    <t>GSK210816INO821</t>
  </si>
  <si>
    <t>GSK210816GJW945</t>
  </si>
  <si>
    <t>GSK210816XHV639</t>
  </si>
  <si>
    <t>GSK210816VKW541</t>
  </si>
  <si>
    <t>GSK210816NMQ874</t>
  </si>
  <si>
    <t>GSK210816YTC627</t>
  </si>
  <si>
    <t>GSK210816WUI523</t>
  </si>
  <si>
    <t>GSK210816JWQ783</t>
  </si>
  <si>
    <t>GSK210816TPW675</t>
  </si>
  <si>
    <t>GSK210816MCX503</t>
  </si>
  <si>
    <t>GSK210816SUN651</t>
  </si>
  <si>
    <t>GSK210816FYE781</t>
  </si>
  <si>
    <t>GSK210816WGH605</t>
  </si>
  <si>
    <t>GSK210816YQJ587</t>
  </si>
  <si>
    <t>GSK210816JVR179</t>
  </si>
  <si>
    <t>GSK210816ZRJ706</t>
  </si>
  <si>
    <t>GSK210816FRB931</t>
  </si>
  <si>
    <t>GSK210816NDY650</t>
  </si>
  <si>
    <t>GSK210815CEL983</t>
  </si>
  <si>
    <t>GSK210816HCO713</t>
  </si>
  <si>
    <t>GSK210816BWH961</t>
  </si>
  <si>
    <t>GSK210815CHX318</t>
  </si>
  <si>
    <t>GSK210816KZR067</t>
  </si>
  <si>
    <t>GSK210816TFV806</t>
  </si>
  <si>
    <t>GSK210816TEJ381</t>
  </si>
  <si>
    <t>GSK210816WYC726</t>
  </si>
  <si>
    <t>GSK210816FTN846</t>
  </si>
  <si>
    <t>GSK210816DHS379</t>
  </si>
  <si>
    <t>GSK210816JNA438</t>
  </si>
  <si>
    <t>GSK210816JIU241</t>
  </si>
  <si>
    <t>GSK210816AJC827</t>
  </si>
  <si>
    <t>GSK210816CMX645</t>
  </si>
  <si>
    <t>GSK210816BMA371</t>
  </si>
  <si>
    <t>GSK210816RFV976</t>
  </si>
  <si>
    <t>GSK210816KLF516</t>
  </si>
  <si>
    <t>GSK210816TUY697</t>
  </si>
  <si>
    <t>GSK210816VQU306</t>
  </si>
  <si>
    <t>GSK210816NPZ893</t>
  </si>
  <si>
    <t>GSK210816FST536</t>
  </si>
  <si>
    <t>GSK210816XHV084</t>
  </si>
  <si>
    <t>GSK210816ANF610</t>
  </si>
  <si>
    <t>GSK210816OSE152</t>
  </si>
  <si>
    <t>GSK210816ELG079</t>
  </si>
  <si>
    <t>GSK210816EZO208</t>
  </si>
  <si>
    <t>GSK210816BCF516</t>
  </si>
  <si>
    <t>GSK210815TDK104</t>
  </si>
  <si>
    <t>GSK210816QSX245</t>
  </si>
  <si>
    <t>GSK210816KZB416</t>
  </si>
  <si>
    <t>GSK210816VDZ934</t>
  </si>
  <si>
    <t>GSK210816ICN954</t>
  </si>
  <si>
    <t>GSK210816TYB132</t>
  </si>
  <si>
    <t>GSK210816XHG528</t>
  </si>
  <si>
    <t>GSK210815DRG562</t>
  </si>
  <si>
    <t>GSK210817KUL841</t>
  </si>
  <si>
    <t>GSK210817QXR306</t>
  </si>
  <si>
    <t>GSK210816SWT672</t>
  </si>
  <si>
    <t>GSK210815VLC845</t>
  </si>
  <si>
    <t>GSK210816RSX810</t>
  </si>
  <si>
    <t>GSK210816ZLU697</t>
  </si>
  <si>
    <t>GSK210816BFL756</t>
  </si>
  <si>
    <t>GSK210816XPN765</t>
  </si>
  <si>
    <t>GSK210817ZTX862</t>
  </si>
  <si>
    <t>GSK210817ZWC817</t>
  </si>
  <si>
    <t>GSK210817NJY467</t>
  </si>
  <si>
    <t>GSK210816HRF105</t>
  </si>
  <si>
    <t>CLAIM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</si>
  <si>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Sembilan Puluh Enam Juta Tiga Ratus Lima Puluh Empat Ribu Sembilan Ratus Sembilan Belas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</si>
</sst>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2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4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 wrapText="1"/>
    </xf>
    <xf numFmtId="167" fontId="9" fillId="4" borderId="1" xfId="3" applyNumberFormat="1" applyFont="1" applyFill="1" applyBorder="1" applyAlignment="1">
      <alignment horizontal="center" vertical="center" wrapText="1"/>
    </xf>
    <xf numFmtId="164" fontId="9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2" xfId="0" applyNumberFormat="1" applyFont="1" applyBorder="1" applyAlignment="1">
      <alignment horizontal="center" vertical="center"/>
    </xf>
    <xf numFmtId="165" fontId="5" fillId="0" borderId="0" xfId="1" applyFont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165" fontId="9" fillId="0" borderId="0" xfId="1" applyFont="1"/>
    <xf numFmtId="0" fontId="8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left" vertical="center"/>
    </xf>
    <xf numFmtId="167" fontId="9" fillId="0" borderId="0" xfId="1" applyNumberFormat="1" applyFont="1"/>
    <xf numFmtId="0" fontId="2" fillId="0" borderId="1" xfId="0" applyNumberFormat="1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 wrapText="1"/>
    </xf>
    <xf numFmtId="166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6" fontId="17" fillId="0" borderId="1" xfId="0" applyNumberFormat="1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23" xfId="3" applyNumberFormat="1" applyFont="1" applyBorder="1" applyAlignment="1">
      <alignment horizontal="center" vertical="center"/>
    </xf>
    <xf numFmtId="0" fontId="9" fillId="4" borderId="1" xfId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7" fontId="20" fillId="0" borderId="0" xfId="3" applyNumberFormat="1" applyFont="1" applyAlignment="1">
      <alignment horizontal="left" vertical="center"/>
    </xf>
    <xf numFmtId="167" fontId="8" fillId="0" borderId="5" xfId="3" applyNumberFormat="1" applyFont="1" applyBorder="1" applyAlignment="1">
      <alignment horizontal="left" vertical="center"/>
    </xf>
    <xf numFmtId="164" fontId="9" fillId="0" borderId="5" xfId="0" applyNumberFormat="1" applyFont="1" applyBorder="1"/>
    <xf numFmtId="0" fontId="8" fillId="3" borderId="11" xfId="0" applyNumberFormat="1" applyFon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/>
    </xf>
    <xf numFmtId="0" fontId="9" fillId="0" borderId="5" xfId="0" applyNumberFormat="1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8" fillId="0" borderId="0" xfId="3" applyNumberFormat="1" applyFont="1" applyAlignment="1">
      <alignment horizontal="left" vertical="center"/>
    </xf>
    <xf numFmtId="0" fontId="19" fillId="0" borderId="0" xfId="3" applyNumberFormat="1" applyFont="1" applyAlignment="1">
      <alignment horizontal="left" vertical="center"/>
    </xf>
    <xf numFmtId="0" fontId="8" fillId="0" borderId="5" xfId="3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3" applyNumberFormat="1" applyFont="1" applyAlignment="1">
      <alignment horizontal="left" vertical="center"/>
    </xf>
    <xf numFmtId="167" fontId="8" fillId="0" borderId="0" xfId="3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68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1</xdr:row>
      <xdr:rowOff>136713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1625" y="336738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200025</xdr:colOff>
      <xdr:row>69</xdr:row>
      <xdr:rowOff>153704</xdr:rowOff>
    </xdr:from>
    <xdr:to>
      <xdr:col>10</xdr:col>
      <xdr:colOff>180975</xdr:colOff>
      <xdr:row>75</xdr:row>
      <xdr:rowOff>200024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0" y="8983379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2245236891011121314151617181920212224234567" displayName="Table2245236891011121314151617181920212224234567" ref="C2:N7" totalsRowShown="0" headerRowDxfId="673" dataDxfId="671" headerRowBorderDxfId="672">
  <tableColumns count="12">
    <tableColumn id="1" name="NOMOR" dataDxfId="670" dataCellStyle="Normal"/>
    <tableColumn id="3" name="TUJUAN" dataDxfId="669" dataCellStyle="Normal"/>
    <tableColumn id="16" name="Pick Up" dataDxfId="668"/>
    <tableColumn id="14" name="KAPAL" dataDxfId="667"/>
    <tableColumn id="15" name="ETD Kapal" dataDxfId="666"/>
    <tableColumn id="10" name="KETERANGAN" dataDxfId="665" dataCellStyle="Normal"/>
    <tableColumn id="5" name="P" dataDxfId="664" dataCellStyle="Normal"/>
    <tableColumn id="6" name="L" dataDxfId="663" dataCellStyle="Normal"/>
    <tableColumn id="7" name="T" dataDxfId="662" dataCellStyle="Normal"/>
    <tableColumn id="4" name="ACT KG" dataDxfId="661" dataCellStyle="Normal"/>
    <tableColumn id="8" name="KG VOLUME" dataDxfId="660" dataCellStyle="Normal">
      <calculatedColumnFormula>I3*J3*K3/4000</calculatedColumnFormula>
    </tableColumn>
    <tableColumn id="19" name="PEMBULATAN" dataDxfId="659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9" name="Table2245236891011121314151617181920212224234567234568910" displayName="Table2245236891011121314151617181920212224234567234568910" ref="C2:N287" totalsRowShown="0" headerRowDxfId="494" dataDxfId="492" headerRowBorderDxfId="493">
  <tableColumns count="12">
    <tableColumn id="1" name="NOMOR" dataDxfId="491" dataCellStyle="Normal"/>
    <tableColumn id="3" name="TUJUAN" dataDxfId="490" dataCellStyle="Normal"/>
    <tableColumn id="16" name="Pick Up" dataDxfId="489"/>
    <tableColumn id="14" name="KAPAL" dataDxfId="488"/>
    <tableColumn id="15" name="ETD Kapal" dataDxfId="487"/>
    <tableColumn id="10" name="KETERANGAN" dataDxfId="486" dataCellStyle="Normal"/>
    <tableColumn id="5" name="P" dataDxfId="485" dataCellStyle="Normal"/>
    <tableColumn id="6" name="L" dataDxfId="484" dataCellStyle="Normal"/>
    <tableColumn id="7" name="T" dataDxfId="483" dataCellStyle="Normal"/>
    <tableColumn id="4" name="ACT KG" dataDxfId="482" dataCellStyle="Normal"/>
    <tableColumn id="8" name="KG VOLUME" dataDxfId="481" dataCellStyle="Normal">
      <calculatedColumnFormula>I3*J3*K3/4000</calculatedColumnFormula>
    </tableColumn>
    <tableColumn id="19" name="PEMBULATAN" dataDxfId="480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0" name="Table224523689101112131415161718192021222423456723456891011" displayName="Table224523689101112131415161718192021222423456723456891011" ref="C2:N14" totalsRowShown="0" headerRowDxfId="474" dataDxfId="472" headerRowBorderDxfId="473">
  <tableColumns count="12">
    <tableColumn id="1" name="NOMOR" dataDxfId="471" dataCellStyle="Normal"/>
    <tableColumn id="3" name="TUJUAN" dataDxfId="470" dataCellStyle="Normal"/>
    <tableColumn id="16" name="Pick Up" dataDxfId="469"/>
    <tableColumn id="14" name="KAPAL" dataDxfId="468"/>
    <tableColumn id="15" name="ETD Kapal" dataDxfId="467"/>
    <tableColumn id="10" name="KETERANGAN" dataDxfId="466" dataCellStyle="Normal"/>
    <tableColumn id="5" name="P" dataDxfId="465" dataCellStyle="Normal"/>
    <tableColumn id="6" name="L" dataDxfId="464" dataCellStyle="Normal"/>
    <tableColumn id="7" name="T" dataDxfId="463" dataCellStyle="Normal"/>
    <tableColumn id="4" name="ACT KG" dataDxfId="462" dataCellStyle="Normal"/>
    <tableColumn id="8" name="KG VOLUME" dataDxfId="461" dataCellStyle="Normal">
      <calculatedColumnFormula>I3*J3*K3/4000</calculatedColumnFormula>
    </tableColumn>
    <tableColumn id="19" name="PEMBULATAN" dataDxfId="460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1" name="Table22452368910111213141516171819202122242345672345689101112" displayName="Table22452368910111213141516171819202122242345672345689101112" ref="C2:N157" totalsRowShown="0" headerRowDxfId="454" dataDxfId="452" headerRowBorderDxfId="453">
  <tableColumns count="12">
    <tableColumn id="1" name="NOMOR" dataDxfId="451" dataCellStyle="Normal"/>
    <tableColumn id="3" name="TUJUAN" dataDxfId="450" dataCellStyle="Normal"/>
    <tableColumn id="16" name="Pick Up" dataDxfId="449"/>
    <tableColumn id="14" name="KAPAL" dataDxfId="448"/>
    <tableColumn id="15" name="ETD Kapal" dataDxfId="447"/>
    <tableColumn id="10" name="KETERANGAN" dataDxfId="446" dataCellStyle="Normal"/>
    <tableColumn id="5" name="P" dataDxfId="445" dataCellStyle="Normal"/>
    <tableColumn id="6" name="L" dataDxfId="444" dataCellStyle="Normal"/>
    <tableColumn id="7" name="T" dataDxfId="443" dataCellStyle="Normal"/>
    <tableColumn id="4" name="ACT KG" dataDxfId="442" dataCellStyle="Normal"/>
    <tableColumn id="8" name="KG VOLUME" dataDxfId="441" dataCellStyle="Normal"/>
    <tableColumn id="19" name="PEMBULATAN" dataDxfId="440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2" name="Table2245236891011121314151617181920212224234567234568910111213" displayName="Table2245236891011121314151617181920212224234567234568910111213" ref="C2:N16" totalsRowShown="0" headerRowDxfId="433" dataDxfId="431" headerRowBorderDxfId="432">
  <tableColumns count="12">
    <tableColumn id="1" name="NOMOR" dataDxfId="430" dataCellStyle="Normal"/>
    <tableColumn id="3" name="TUJUAN" dataDxfId="429" dataCellStyle="Normal"/>
    <tableColumn id="16" name="Pick Up" dataDxfId="428"/>
    <tableColumn id="14" name="KAPAL" dataDxfId="427"/>
    <tableColumn id="15" name="ETD Kapal" dataDxfId="426"/>
    <tableColumn id="10" name="KETERANGAN" dataDxfId="425" dataCellStyle="Normal"/>
    <tableColumn id="5" name="P" dataDxfId="424" dataCellStyle="Normal"/>
    <tableColumn id="6" name="L" dataDxfId="423" dataCellStyle="Normal"/>
    <tableColumn id="7" name="T" dataDxfId="422" dataCellStyle="Normal"/>
    <tableColumn id="4" name="ACT KG" dataDxfId="421" dataCellStyle="Normal"/>
    <tableColumn id="8" name="KG VOLUME" dataDxfId="420" dataCellStyle="Normal"/>
    <tableColumn id="19" name="PEMBULATAN" dataDxfId="419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6" name="Table224523689101112131415161718192021222423456723456891011121314151617" displayName="Table224523689101112131415161718192021222423456723456891011121314151617" ref="C2:N199" totalsRowShown="0" headerRowDxfId="411" dataDxfId="409" headerRowBorderDxfId="410">
  <tableColumns count="12">
    <tableColumn id="1" name="NOMOR" dataDxfId="408" dataCellStyle="Normal"/>
    <tableColumn id="3" name="TUJUAN" dataDxfId="407" dataCellStyle="Normal"/>
    <tableColumn id="16" name="Pick Up" dataDxfId="406"/>
    <tableColumn id="14" name="KAPAL" dataDxfId="405"/>
    <tableColumn id="15" name="ETD Kapal" dataDxfId="404"/>
    <tableColumn id="10" name="KETERANGAN" dataDxfId="403" dataCellStyle="Normal"/>
    <tableColumn id="5" name="P" dataDxfId="402" dataCellStyle="Normal"/>
    <tableColumn id="6" name="L" dataDxfId="401" dataCellStyle="Normal"/>
    <tableColumn id="7" name="T" dataDxfId="400" dataCellStyle="Normal"/>
    <tableColumn id="4" name="ACT KG" dataDxfId="399" dataCellStyle="Normal"/>
    <tableColumn id="8" name="KG VOLUME" dataDxfId="398" dataCellStyle="Normal"/>
    <tableColumn id="19" name="PEMBULATAN" dataDxfId="397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7" name="Table22452368910111213141516171819202122242345672345689101112131415161718" displayName="Table22452368910111213141516171819202122242345672345689101112131415161718" ref="C2:N152" totalsRowShown="0" headerRowDxfId="391" dataDxfId="389" headerRowBorderDxfId="390">
  <tableColumns count="12">
    <tableColumn id="1" name="NOMOR" dataDxfId="388" dataCellStyle="Normal"/>
    <tableColumn id="3" name="TUJUAN" dataDxfId="387" dataCellStyle="Normal"/>
    <tableColumn id="16" name="Pick Up" dataDxfId="386"/>
    <tableColumn id="14" name="KAPAL" dataDxfId="385"/>
    <tableColumn id="15" name="ETD Kapal" dataDxfId="384"/>
    <tableColumn id="10" name="KETERANGAN" dataDxfId="383" dataCellStyle="Normal"/>
    <tableColumn id="5" name="P" dataDxfId="382" dataCellStyle="Normal"/>
    <tableColumn id="6" name="L" dataDxfId="381" dataCellStyle="Normal"/>
    <tableColumn id="7" name="T" dataDxfId="380" dataCellStyle="Normal"/>
    <tableColumn id="4" name="ACT KG" dataDxfId="379" dataCellStyle="Normal"/>
    <tableColumn id="8" name="KG VOLUME" dataDxfId="378" dataCellStyle="Normal"/>
    <tableColumn id="19" name="PEMBULATAN" dataDxfId="377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8" name="Table2245236891011121314151617181920212224234567234568910111213141516171819" displayName="Table2245236891011121314151617181920212224234567234568910111213141516171819" ref="C2:N149" totalsRowShown="0" headerRowDxfId="371" dataDxfId="369" headerRowBorderDxfId="370">
  <tableColumns count="12">
    <tableColumn id="1" name="NOMOR" dataDxfId="368" dataCellStyle="Normal"/>
    <tableColumn id="3" name="TUJUAN" dataDxfId="367" dataCellStyle="Normal"/>
    <tableColumn id="16" name="Pick Up" dataDxfId="366"/>
    <tableColumn id="14" name="KAPAL" dataDxfId="365"/>
    <tableColumn id="15" name="ETD Kapal" dataDxfId="364"/>
    <tableColumn id="10" name="KETERANGAN" dataDxfId="363" dataCellStyle="Normal"/>
    <tableColumn id="5" name="P" dataDxfId="362" dataCellStyle="Normal"/>
    <tableColumn id="6" name="L" dataDxfId="361" dataCellStyle="Normal"/>
    <tableColumn id="7" name="T" dataDxfId="360" dataCellStyle="Normal"/>
    <tableColumn id="4" name="ACT KG" dataDxfId="359" dataCellStyle="Normal"/>
    <tableColumn id="8" name="KG VOLUME" dataDxfId="358" dataCellStyle="Normal"/>
    <tableColumn id="19" name="PEMBULATAN" dataDxfId="357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9" name="Table224523689101112131415161718192021222423456723456891011121314151617181920" displayName="Table224523689101112131415161718192021222423456723456891011121314151617181920" ref="C2:N73" totalsRowShown="0" headerRowDxfId="351" dataDxfId="349" headerRowBorderDxfId="350">
  <tableColumns count="12">
    <tableColumn id="1" name="NOMOR" dataDxfId="348" dataCellStyle="Normal"/>
    <tableColumn id="3" name="TUJUAN" dataDxfId="347" dataCellStyle="Normal"/>
    <tableColumn id="16" name="Pick Up" dataDxfId="346"/>
    <tableColumn id="14" name="KAPAL" dataDxfId="345"/>
    <tableColumn id="15" name="ETD Kapal" dataDxfId="344"/>
    <tableColumn id="10" name="KETERANGAN" dataDxfId="343" dataCellStyle="Normal"/>
    <tableColumn id="5" name="P" dataDxfId="342" dataCellStyle="Normal"/>
    <tableColumn id="6" name="L" dataDxfId="341" dataCellStyle="Normal"/>
    <tableColumn id="7" name="T" dataDxfId="340" dataCellStyle="Normal"/>
    <tableColumn id="4" name="ACT KG" dataDxfId="339" dataCellStyle="Normal"/>
    <tableColumn id="8" name="KG VOLUME" dataDxfId="338" dataCellStyle="Normal"/>
    <tableColumn id="19" name="PEMBULATAN" dataDxfId="337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20" name="Table22452368910111213141516171819202122242345672345689101112131415161718192021" displayName="Table22452368910111213141516171819202122242345672345689101112131415161718192021" ref="C2:N8" totalsRowShown="0" headerRowDxfId="331" dataDxfId="329" headerRowBorderDxfId="330">
  <tableColumns count="12">
    <tableColumn id="1" name="NOMOR" dataDxfId="328" dataCellStyle="Normal"/>
    <tableColumn id="3" name="TUJUAN" dataDxfId="327" dataCellStyle="Normal"/>
    <tableColumn id="16" name="Pick Up" dataDxfId="326"/>
    <tableColumn id="14" name="KAPAL" dataDxfId="325"/>
    <tableColumn id="15" name="ETD Kapal" dataDxfId="324"/>
    <tableColumn id="10" name="KETERANGAN" dataDxfId="323" dataCellStyle="Normal"/>
    <tableColumn id="5" name="P" dataDxfId="322" dataCellStyle="Normal"/>
    <tableColumn id="6" name="L" dataDxfId="321" dataCellStyle="Normal"/>
    <tableColumn id="7" name="T" dataDxfId="320" dataCellStyle="Normal"/>
    <tableColumn id="4" name="ACT KG" dataDxfId="319" dataCellStyle="Normal"/>
    <tableColumn id="8" name="KG VOLUME" dataDxfId="318" dataCellStyle="Normal"/>
    <tableColumn id="19" name="PEMBULATAN" dataDxfId="317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21" name="Table2245236891011121314151617181920212224234567234568910111213141516171819202122" displayName="Table2245236891011121314151617181920212224234567234568910111213141516171819202122" ref="C2:N27" totalsRowShown="0" headerRowDxfId="311" dataDxfId="309" headerRowBorderDxfId="310">
  <tableColumns count="12">
    <tableColumn id="1" name="NOMOR" dataDxfId="308" dataCellStyle="Normal"/>
    <tableColumn id="3" name="TUJUAN" dataDxfId="307" dataCellStyle="Normal"/>
    <tableColumn id="16" name="Pick Up" dataDxfId="306"/>
    <tableColumn id="14" name="KAPAL" dataDxfId="305"/>
    <tableColumn id="15" name="ETD Kapal" dataDxfId="304"/>
    <tableColumn id="10" name="KETERANGAN" dataDxfId="303" dataCellStyle="Normal"/>
    <tableColumn id="5" name="P" dataDxfId="302" dataCellStyle="Normal"/>
    <tableColumn id="6" name="L" dataDxfId="301" dataCellStyle="Normal"/>
    <tableColumn id="7" name="T" dataDxfId="300" dataCellStyle="Normal"/>
    <tableColumn id="4" name="ACT KG" dataDxfId="299" dataCellStyle="Normal"/>
    <tableColumn id="8" name="KG VOLUME" dataDxfId="298" dataCellStyle="Normal"/>
    <tableColumn id="19" name="PEMBULATAN" dataDxfId="297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22452368910111213141516171819202122242345672" displayName="Table22452368910111213141516171819202122242345672" ref="C2:N166" totalsRowShown="0" headerRowDxfId="653" dataDxfId="651" headerRowBorderDxfId="652">
  <autoFilter ref="C2:N166"/>
  <tableColumns count="12">
    <tableColumn id="1" name="NOMOR" dataDxfId="650" dataCellStyle="Normal"/>
    <tableColumn id="3" name="TUJUAN" dataDxfId="649" dataCellStyle="Normal"/>
    <tableColumn id="16" name="Pick Up" dataDxfId="648"/>
    <tableColumn id="14" name="KAPAL" dataDxfId="647"/>
    <tableColumn id="15" name="ETD Kapal" dataDxfId="646"/>
    <tableColumn id="10" name="KETERANGAN" dataDxfId="645" dataCellStyle="Normal"/>
    <tableColumn id="5" name="P" dataDxfId="644" dataCellStyle="Normal"/>
    <tableColumn id="6" name="L" dataDxfId="643" dataCellStyle="Normal"/>
    <tableColumn id="7" name="T" dataDxfId="642" dataCellStyle="Normal"/>
    <tableColumn id="4" name="ACT KG" dataDxfId="641" dataCellStyle="Normal"/>
    <tableColumn id="8" name="KG VOLUME" dataDxfId="640" dataCellStyle="Normal">
      <calculatedColumnFormula>I3*J3*K3/4000</calculatedColumnFormula>
    </tableColumn>
    <tableColumn id="19" name="PEMBULATAN" dataDxfId="639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23" name="Table224523689101112131415161718192021222423456723456891011121314151617181920212224" displayName="Table224523689101112131415161718192021222423456723456891011121314151617181920212224" ref="C2:N226" totalsRowShown="0" headerRowDxfId="291" dataDxfId="289" headerRowBorderDxfId="290">
  <tableColumns count="12">
    <tableColumn id="1" name="NOMOR" dataDxfId="288" dataCellStyle="Normal"/>
    <tableColumn id="3" name="TUJUAN" dataDxfId="287" dataCellStyle="Normal"/>
    <tableColumn id="16" name="Pick Up" dataDxfId="286"/>
    <tableColumn id="14" name="KAPAL" dataDxfId="285"/>
    <tableColumn id="15" name="ETD Kapal" dataDxfId="284"/>
    <tableColumn id="10" name="KETERANGAN" dataDxfId="283" dataCellStyle="Normal"/>
    <tableColumn id="5" name="P" dataDxfId="282" dataCellStyle="Normal"/>
    <tableColumn id="6" name="L" dataDxfId="281" dataCellStyle="Normal"/>
    <tableColumn id="7" name="T" dataDxfId="280" dataCellStyle="Normal"/>
    <tableColumn id="4" name="ACT KG" dataDxfId="279" dataCellStyle="Normal"/>
    <tableColumn id="8" name="KG VOLUME" dataDxfId="278" dataCellStyle="Normal"/>
    <tableColumn id="19" name="PEMBULATAN" dataDxfId="277"/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id="24" name="Table22452368910111213141516171819202122242345672345689101112131415161718192021222425" displayName="Table22452368910111213141516171819202122242345672345689101112131415161718192021222425" ref="C2:N3" totalsRowShown="0" headerRowDxfId="272" dataDxfId="270" headerRowBorderDxfId="271">
  <tableColumns count="12">
    <tableColumn id="1" name="NOMOR" dataDxfId="269" dataCellStyle="Normal"/>
    <tableColumn id="3" name="TUJUAN" dataDxfId="268" dataCellStyle="Normal"/>
    <tableColumn id="16" name="Pick Up" dataDxfId="267"/>
    <tableColumn id="14" name="KAPAL" dataDxfId="266"/>
    <tableColumn id="15" name="ETD Kapal" dataDxfId="265"/>
    <tableColumn id="10" name="KETERANGAN" dataDxfId="264" dataCellStyle="Normal"/>
    <tableColumn id="5" name="P" dataDxfId="263" dataCellStyle="Normal"/>
    <tableColumn id="6" name="L" dataDxfId="262" dataCellStyle="Normal"/>
    <tableColumn id="7" name="T" dataDxfId="261" dataCellStyle="Normal"/>
    <tableColumn id="4" name="ACT KG" dataDxfId="260" dataCellStyle="Normal"/>
    <tableColumn id="8" name="KG VOLUME" dataDxfId="259" dataCellStyle="Normal"/>
    <tableColumn id="19" name="PEMBULATAN" dataDxfId="258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id="25" name="Table2245236891011121314151617181920212224234567234568910111213141516171819202122242526" displayName="Table2245236891011121314151617181920212224234567234568910111213141516171819202122242526" ref="C2:N179" totalsRowShown="0" headerRowDxfId="252" dataDxfId="250" headerRowBorderDxfId="251">
  <tableColumns count="12">
    <tableColumn id="1" name="NOMOR" dataDxfId="249" dataCellStyle="Normal"/>
    <tableColumn id="3" name="TUJUAN" dataDxfId="248" dataCellStyle="Normal"/>
    <tableColumn id="16" name="Pick Up" dataDxfId="247"/>
    <tableColumn id="14" name="KAPAL" dataDxfId="246"/>
    <tableColumn id="15" name="ETD Kapal" dataDxfId="245"/>
    <tableColumn id="10" name="KETERANGAN" dataDxfId="244" dataCellStyle="Normal"/>
    <tableColumn id="5" name="P" dataDxfId="243" dataCellStyle="Normal"/>
    <tableColumn id="6" name="L" dataDxfId="242" dataCellStyle="Normal"/>
    <tableColumn id="7" name="T" dataDxfId="241" dataCellStyle="Normal"/>
    <tableColumn id="4" name="ACT KG" dataDxfId="240" dataCellStyle="Normal"/>
    <tableColumn id="8" name="KG VOLUME" dataDxfId="239" dataCellStyle="Normal"/>
    <tableColumn id="19" name="PEMBULATAN" dataDxfId="238"/>
  </tableColumns>
  <tableStyleInfo name="Table Style 1" showFirstColumn="0" showLastColumn="0" showRowStripes="1" showColumnStripes="0"/>
</table>
</file>

<file path=xl/tables/table23.xml><?xml version="1.0" encoding="utf-8"?>
<table xmlns="http://schemas.openxmlformats.org/spreadsheetml/2006/main" id="26" name="Table224523689101112131415161718192021222423456723456891011121314151617181920212224252627" displayName="Table224523689101112131415161718192021222423456723456891011121314151617181920212224252627" ref="C2:N63" totalsRowShown="0" headerRowDxfId="232" dataDxfId="230" headerRowBorderDxfId="231">
  <tableColumns count="12">
    <tableColumn id="1" name="NOMOR" dataDxfId="229" dataCellStyle="Normal"/>
    <tableColumn id="3" name="TUJUAN" dataDxfId="228" dataCellStyle="Normal"/>
    <tableColumn id="16" name="Pick Up" dataDxfId="227"/>
    <tableColumn id="14" name="KAPAL" dataDxfId="226"/>
    <tableColumn id="15" name="ETD Kapal" dataDxfId="225"/>
    <tableColumn id="10" name="KETERANGAN" dataDxfId="224" dataCellStyle="Normal"/>
    <tableColumn id="5" name="P" dataDxfId="223" dataCellStyle="Normal"/>
    <tableColumn id="6" name="L" dataDxfId="222" dataCellStyle="Normal"/>
    <tableColumn id="7" name="T" dataDxfId="221" dataCellStyle="Normal"/>
    <tableColumn id="4" name="ACT KG" dataDxfId="220" dataCellStyle="Normal"/>
    <tableColumn id="8" name="KG VOLUME" dataDxfId="219" dataCellStyle="Normal"/>
    <tableColumn id="19" name="PEMBULATAN" dataDxfId="218"/>
  </tableColumns>
  <tableStyleInfo name="Table Style 1" showFirstColumn="0" showLastColumn="0" showRowStripes="1" showColumnStripes="0"/>
</table>
</file>

<file path=xl/tables/table24.xml><?xml version="1.0" encoding="utf-8"?>
<table xmlns="http://schemas.openxmlformats.org/spreadsheetml/2006/main" id="27" name="Table22452368910111213141516171819202122242345672345689101112131415161718192021222425262728" displayName="Table22452368910111213141516171819202122242345672345689101112131415161718192021222425262728" ref="C2:N3" totalsRowShown="0" headerRowDxfId="213" dataDxfId="211" headerRowBorderDxfId="212">
  <tableColumns count="12">
    <tableColumn id="1" name="NOMOR" dataDxfId="210" dataCellStyle="Normal"/>
    <tableColumn id="3" name="TUJUAN" dataDxfId="209" dataCellStyle="Normal"/>
    <tableColumn id="16" name="Pick Up" dataDxfId="208"/>
    <tableColumn id="14" name="KAPAL" dataDxfId="207"/>
    <tableColumn id="15" name="ETD Kapal" dataDxfId="206"/>
    <tableColumn id="10" name="KETERANGAN" dataDxfId="205" dataCellStyle="Normal"/>
    <tableColumn id="5" name="P" dataDxfId="204" dataCellStyle="Normal"/>
    <tableColumn id="6" name="L" dataDxfId="203" dataCellStyle="Normal"/>
    <tableColumn id="7" name="T" dataDxfId="202" dataCellStyle="Normal"/>
    <tableColumn id="4" name="ACT KG" dataDxfId="201" dataCellStyle="Normal"/>
    <tableColumn id="8" name="KG VOLUME" dataDxfId="200" dataCellStyle="Normal"/>
    <tableColumn id="19" name="PEMBULATAN" dataDxfId="199"/>
  </tableColumns>
  <tableStyleInfo name="Table Style 1" showFirstColumn="0" showLastColumn="0" showRowStripes="1" showColumnStripes="0"/>
</table>
</file>

<file path=xl/tables/table25.xml><?xml version="1.0" encoding="utf-8"?>
<table xmlns="http://schemas.openxmlformats.org/spreadsheetml/2006/main" id="28" name="Table2245236891011121314151617181920212224234567234568910111213141516171819202122242526272829" displayName="Table2245236891011121314151617181920212224234567234568910111213141516171819202122242526272829" ref="C2:N159" totalsRowShown="0" headerRowDxfId="193" dataDxfId="191" headerRowBorderDxfId="192">
  <tableColumns count="12">
    <tableColumn id="1" name="NOMOR" dataDxfId="190" dataCellStyle="Normal"/>
    <tableColumn id="3" name="TUJUAN" dataDxfId="189" dataCellStyle="Normal"/>
    <tableColumn id="16" name="Pick Up" dataDxfId="188"/>
    <tableColumn id="14" name="KAPAL" dataDxfId="187"/>
    <tableColumn id="15" name="ETD Kapal" dataDxfId="186"/>
    <tableColumn id="10" name="KETERANGAN" dataDxfId="185" dataCellStyle="Normal"/>
    <tableColumn id="5" name="P" dataDxfId="184" dataCellStyle="Normal"/>
    <tableColumn id="6" name="L" dataDxfId="183" dataCellStyle="Normal"/>
    <tableColumn id="7" name="T" dataDxfId="182" dataCellStyle="Normal"/>
    <tableColumn id="4" name="ACT KG" dataDxfId="181" dataCellStyle="Normal"/>
    <tableColumn id="8" name="KG VOLUME" dataDxfId="180" dataCellStyle="Normal"/>
    <tableColumn id="19" name="PEMBULATAN" dataDxfId="179"/>
  </tableColumns>
  <tableStyleInfo name="Table Style 1" showFirstColumn="0" showLastColumn="0" showRowStripes="1" showColumnStripes="0"/>
</table>
</file>

<file path=xl/tables/table26.xml><?xml version="1.0" encoding="utf-8"?>
<table xmlns="http://schemas.openxmlformats.org/spreadsheetml/2006/main" id="29" name="Table224523689101112131415161718192021222423456723456891011121314151617181920212224252627282930" displayName="Table224523689101112131415161718192021222423456723456891011121314151617181920212224252627282930" ref="C2:N52" totalsRowShown="0" headerRowDxfId="173" dataDxfId="171" headerRowBorderDxfId="172">
  <tableColumns count="12">
    <tableColumn id="1" name="NOMOR" dataDxfId="170" dataCellStyle="Normal"/>
    <tableColumn id="3" name="TUJUAN" dataDxfId="169" dataCellStyle="Normal"/>
    <tableColumn id="16" name="Pick Up" dataDxfId="168"/>
    <tableColumn id="14" name="KAPAL" dataDxfId="167"/>
    <tableColumn id="15" name="ETD Kapal" dataDxfId="166"/>
    <tableColumn id="10" name="KETERANGAN" dataDxfId="165" dataCellStyle="Normal"/>
    <tableColumn id="5" name="P" dataDxfId="164" dataCellStyle="Normal"/>
    <tableColumn id="6" name="L" dataDxfId="163" dataCellStyle="Normal"/>
    <tableColumn id="7" name="T" dataDxfId="162" dataCellStyle="Normal"/>
    <tableColumn id="4" name="ACT KG" dataDxfId="161" dataCellStyle="Normal"/>
    <tableColumn id="8" name="KG VOLUME" dataDxfId="160" dataCellStyle="Normal"/>
    <tableColumn id="19" name="PEMBULATAN" dataDxfId="159"/>
  </tableColumns>
  <tableStyleInfo name="Table Style 1" showFirstColumn="0" showLastColumn="0" showRowStripes="1" showColumnStripes="0"/>
</table>
</file>

<file path=xl/tables/table27.xml><?xml version="1.0" encoding="utf-8"?>
<table xmlns="http://schemas.openxmlformats.org/spreadsheetml/2006/main" id="30" name="Table22452368910111213141516171819202122242345672345689101112131415161718192021222425262728293031" displayName="Table22452368910111213141516171819202122242345672345689101112131415161718192021222425262728293031" ref="C2:N211" totalsRowShown="0" headerRowDxfId="153" dataDxfId="151" headerRowBorderDxfId="152">
  <tableColumns count="12">
    <tableColumn id="1" name="NOMOR" dataDxfId="150" dataCellStyle="Normal"/>
    <tableColumn id="3" name="TUJUAN" dataDxfId="149" dataCellStyle="Normal"/>
    <tableColumn id="16" name="Pick Up" dataDxfId="148"/>
    <tableColumn id="14" name="KAPAL" dataDxfId="147"/>
    <tableColumn id="15" name="ETD Kapal" dataDxfId="146"/>
    <tableColumn id="10" name="KETERANGAN" dataDxfId="145" dataCellStyle="Normal"/>
    <tableColumn id="5" name="P" dataDxfId="144" dataCellStyle="Normal"/>
    <tableColumn id="6" name="L" dataDxfId="143" dataCellStyle="Normal"/>
    <tableColumn id="7" name="T" dataDxfId="142" dataCellStyle="Normal"/>
    <tableColumn id="4" name="ACT KG" dataDxfId="141" dataCellStyle="Normal"/>
    <tableColumn id="8" name="KG VOLUME" dataDxfId="140" dataCellStyle="Normal"/>
    <tableColumn id="19" name="PEMBULATAN" dataDxfId="139"/>
  </tableColumns>
  <tableStyleInfo name="Table Style 1" showFirstColumn="0" showLastColumn="0" showRowStripes="1" showColumnStripes="0"/>
</table>
</file>

<file path=xl/tables/table28.xml><?xml version="1.0" encoding="utf-8"?>
<table xmlns="http://schemas.openxmlformats.org/spreadsheetml/2006/main" id="31" name="Table2245236891011121314151617181920212224234567234568910111213141516171819202122242526272829303132" displayName="Table2245236891011121314151617181920212224234567234568910111213141516171819202122242526272829303132" ref="C2:N4" totalsRowShown="0" headerRowDxfId="133" dataDxfId="131" headerRowBorderDxfId="132">
  <tableColumns count="12">
    <tableColumn id="1" name="NOMOR" dataDxfId="130" dataCellStyle="Normal"/>
    <tableColumn id="3" name="TUJUAN" dataDxfId="129" dataCellStyle="Normal"/>
    <tableColumn id="16" name="Pick Up" dataDxfId="128"/>
    <tableColumn id="14" name="KAPAL" dataDxfId="127"/>
    <tableColumn id="15" name="ETD Kapal" dataDxfId="126"/>
    <tableColumn id="10" name="KETERANGAN" dataDxfId="125" dataCellStyle="Normal"/>
    <tableColumn id="5" name="P" dataDxfId="124" dataCellStyle="Normal"/>
    <tableColumn id="6" name="L" dataDxfId="123" dataCellStyle="Normal"/>
    <tableColumn id="7" name="T" dataDxfId="122" dataCellStyle="Normal"/>
    <tableColumn id="4" name="ACT KG" dataDxfId="121" dataCellStyle="Normal"/>
    <tableColumn id="8" name="KG VOLUME" dataDxfId="120" dataCellStyle="Normal"/>
    <tableColumn id="19" name="PEMBULATAN" dataDxfId="119"/>
  </tableColumns>
  <tableStyleInfo name="Table Style 1" showFirstColumn="0" showLastColumn="0" showRowStripes="1" showColumnStripes="0"/>
</table>
</file>

<file path=xl/tables/table29.xml><?xml version="1.0" encoding="utf-8"?>
<table xmlns="http://schemas.openxmlformats.org/spreadsheetml/2006/main" id="32" name="Table224523689101112131415161718192021222423456723456891011121314151617181920212224252627282930313233" displayName="Table224523689101112131415161718192021222423456723456891011121314151617181920212224252627282930313233" ref="C2:N190" totalsRowShown="0" headerRowDxfId="113" dataDxfId="111" headerRowBorderDxfId="112">
  <tableColumns count="12">
    <tableColumn id="1" name="NOMOR" dataDxfId="110" dataCellStyle="Normal"/>
    <tableColumn id="3" name="TUJUAN" dataDxfId="109" dataCellStyle="Normal"/>
    <tableColumn id="16" name="Pick Up" dataDxfId="108"/>
    <tableColumn id="14" name="KAPAL" dataDxfId="107"/>
    <tableColumn id="15" name="ETD Kapal" dataDxfId="106"/>
    <tableColumn id="10" name="KETERANGAN" dataDxfId="105" dataCellStyle="Normal"/>
    <tableColumn id="5" name="P" dataDxfId="104" dataCellStyle="Normal"/>
    <tableColumn id="6" name="L" dataDxfId="103" dataCellStyle="Normal"/>
    <tableColumn id="7" name="T" dataDxfId="102" dataCellStyle="Normal"/>
    <tableColumn id="4" name="ACT KG" dataDxfId="101" dataCellStyle="Normal"/>
    <tableColumn id="8" name="KG VOLUME" dataDxfId="100" dataCellStyle="Normal"/>
    <tableColumn id="19" name="PEMBULATAN" dataDxfId="99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2" name="Table224523689101112131415161718192021222423456723" displayName="Table224523689101112131415161718192021222423456723" ref="C2:N229" totalsRowShown="0" headerRowDxfId="633" dataDxfId="631" headerRowBorderDxfId="632">
  <tableColumns count="12">
    <tableColumn id="1" name="NOMOR" dataDxfId="630" dataCellStyle="Normal"/>
    <tableColumn id="3" name="TUJUAN" dataDxfId="629" dataCellStyle="Normal"/>
    <tableColumn id="16" name="Pick Up" dataDxfId="628"/>
    <tableColumn id="14" name="KAPAL" dataDxfId="627"/>
    <tableColumn id="15" name="ETD Kapal" dataDxfId="626"/>
    <tableColumn id="10" name="KETERANGAN" dataDxfId="625" dataCellStyle="Normal"/>
    <tableColumn id="5" name="P" dataDxfId="624" dataCellStyle="Normal"/>
    <tableColumn id="6" name="L" dataDxfId="623" dataCellStyle="Normal"/>
    <tableColumn id="7" name="T" dataDxfId="622" dataCellStyle="Normal"/>
    <tableColumn id="4" name="ACT KG" dataDxfId="621" dataCellStyle="Normal"/>
    <tableColumn id="8" name="KG VOLUME" dataDxfId="620" dataCellStyle="Normal"/>
    <tableColumn id="19" name="PEMBULATAN" dataDxfId="619"/>
  </tableColumns>
  <tableStyleInfo name="Table Style 1" showFirstColumn="0" showLastColumn="0" showRowStripes="1" showColumnStripes="0"/>
</table>
</file>

<file path=xl/tables/table30.xml><?xml version="1.0" encoding="utf-8"?>
<table xmlns="http://schemas.openxmlformats.org/spreadsheetml/2006/main" id="33" name="Table22452368910111213141516171819202122242345672345689101112131415161718192021222425262728293031323334" displayName="Table22452368910111213141516171819202122242345672345689101112131415161718192021222425262728293031323334" ref="C2:N5" totalsRowShown="0" headerRowDxfId="93" dataDxfId="91" headerRowBorderDxfId="92">
  <tableColumns count="12">
    <tableColumn id="1" name="NOMOR" dataDxfId="90" dataCellStyle="Normal"/>
    <tableColumn id="3" name="TUJUAN" dataDxfId="89" dataCellStyle="Normal"/>
    <tableColumn id="16" name="Pick Up" dataDxfId="88"/>
    <tableColumn id="14" name="KAPAL" dataDxfId="87"/>
    <tableColumn id="15" name="ETD Kapal" dataDxfId="86"/>
    <tableColumn id="10" name="KETERANGAN" dataDxfId="85" dataCellStyle="Normal"/>
    <tableColumn id="5" name="P" dataDxfId="84" dataCellStyle="Normal"/>
    <tableColumn id="6" name="L" dataDxfId="83" dataCellStyle="Normal"/>
    <tableColumn id="7" name="T" dataDxfId="82" dataCellStyle="Normal"/>
    <tableColumn id="4" name="ACT KG" dataDxfId="81" dataCellStyle="Normal"/>
    <tableColumn id="8" name="KG VOLUME" dataDxfId="80" dataCellStyle="Normal"/>
    <tableColumn id="19" name="PEMBULATAN" dataDxfId="79"/>
  </tableColumns>
  <tableStyleInfo name="Table Style 1" showFirstColumn="0" showLastColumn="0" showRowStripes="1" showColumnStripes="0"/>
</table>
</file>

<file path=xl/tables/table31.xml><?xml version="1.0" encoding="utf-8"?>
<table xmlns="http://schemas.openxmlformats.org/spreadsheetml/2006/main" id="34" name="Table2245236891011121314151617181920212224234567234568910111213141516171819202122242526272829303132333435" displayName="Table2245236891011121314151617181920212224234567234568910111213141516171819202122242526272829303132333435" ref="C2:N3" totalsRowShown="0" headerRowDxfId="74" dataDxfId="72" headerRowBorderDxfId="73">
  <tableColumns count="12">
    <tableColumn id="1" name="NOMOR" dataDxfId="71" dataCellStyle="Normal"/>
    <tableColumn id="3" name="TUJUAN" dataDxfId="70" dataCellStyle="Normal"/>
    <tableColumn id="16" name="Pick Up" dataDxfId="69"/>
    <tableColumn id="14" name="KAPAL" dataDxfId="68"/>
    <tableColumn id="15" name="ETD Kapal" dataDxfId="67"/>
    <tableColumn id="10" name="KETERANGAN" dataDxfId="66" dataCellStyle="Normal"/>
    <tableColumn id="5" name="P" dataDxfId="65" dataCellStyle="Normal"/>
    <tableColumn id="6" name="L" dataDxfId="64" dataCellStyle="Normal"/>
    <tableColumn id="7" name="T" dataDxfId="63" dataCellStyle="Normal"/>
    <tableColumn id="4" name="ACT KG" dataDxfId="62" dataCellStyle="Normal"/>
    <tableColumn id="8" name="KG VOLUME" dataDxfId="61" dataCellStyle="Normal"/>
    <tableColumn id="19" name="PEMBULATAN" dataDxfId="60"/>
  </tableColumns>
  <tableStyleInfo name="Table Style 1" showFirstColumn="0" showLastColumn="0" showRowStripes="1" showColumnStripes="0"/>
</table>
</file>

<file path=xl/tables/table32.xml><?xml version="1.0" encoding="utf-8"?>
<table xmlns="http://schemas.openxmlformats.org/spreadsheetml/2006/main" id="35" name="Table224523689101112131415161718192021222423456723456891011121314151617181920212224252627282930313233343536" displayName="Table224523689101112131415161718192021222423456723456891011121314151617181920212224252627282930313233343536" ref="C2:N7" totalsRowShown="0" headerRowDxfId="54" dataDxfId="52" headerRowBorderDxfId="53">
  <tableColumns count="12">
    <tableColumn id="1" name="NOMOR" dataDxfId="51" dataCellStyle="Normal"/>
    <tableColumn id="3" name="TUJUAN" dataDxfId="50" dataCellStyle="Normal"/>
    <tableColumn id="16" name="Pick Up" dataDxfId="49"/>
    <tableColumn id="14" name="KAPAL" dataDxfId="48"/>
    <tableColumn id="15" name="ETD Kapal" dataDxfId="47"/>
    <tableColumn id="10" name="KETERANGAN" dataDxfId="46" dataCellStyle="Normal"/>
    <tableColumn id="5" name="P" dataDxfId="45" dataCellStyle="Normal"/>
    <tableColumn id="6" name="L" dataDxfId="44" dataCellStyle="Normal"/>
    <tableColumn id="7" name="T" dataDxfId="43" dataCellStyle="Normal"/>
    <tableColumn id="4" name="ACT KG" dataDxfId="42" dataCellStyle="Normal"/>
    <tableColumn id="8" name="KG VOLUME" dataDxfId="41" dataCellStyle="Normal"/>
    <tableColumn id="19" name="PEMBULATAN" dataDxfId="40"/>
  </tableColumns>
  <tableStyleInfo name="Table Style 1" showFirstColumn="0" showLastColumn="0" showRowStripes="1" showColumnStripes="0"/>
</table>
</file>

<file path=xl/tables/table33.xml><?xml version="1.0" encoding="utf-8"?>
<table xmlns="http://schemas.openxmlformats.org/spreadsheetml/2006/main" id="36" name="Table22452368910111213141516171819202122242345672345689101112131415161718192021222425262728293031323334353637" displayName="Table22452368910111213141516171819202122242345672345689101112131415161718192021222425262728293031323334353637" ref="C2:N135" totalsRowShown="0" headerRowDxfId="34" dataDxfId="32" headerRowBorderDxfId="33">
  <tableColumns count="12">
    <tableColumn id="1" name="NOMOR" dataDxfId="31" dataCellStyle="Normal"/>
    <tableColumn id="3" name="TUJUAN" dataDxfId="30" dataCellStyle="Normal"/>
    <tableColumn id="16" name="Pick Up" dataDxfId="29"/>
    <tableColumn id="14" name="KAPAL" dataDxfId="28"/>
    <tableColumn id="15" name="ETD Kapal" dataDxfId="27"/>
    <tableColumn id="10" name="KETERANGAN" dataDxfId="26" dataCellStyle="Normal"/>
    <tableColumn id="5" name="P" dataDxfId="25" dataCellStyle="Normal"/>
    <tableColumn id="6" name="L" dataDxfId="24" dataCellStyle="Normal"/>
    <tableColumn id="7" name="T" dataDxfId="23" dataCellStyle="Normal"/>
    <tableColumn id="4" name="ACT KG" dataDxfId="22" dataCellStyle="Normal"/>
    <tableColumn id="8" name="KG VOLUME" dataDxfId="21" dataCellStyle="Normal"/>
    <tableColumn id="19" name="PEMBULATAN" dataDxfId="20"/>
  </tableColumns>
  <tableStyleInfo name="Table Style 1" showFirstColumn="0" showLastColumn="0" showRowStripes="1" showColumnStripes="0"/>
</table>
</file>

<file path=xl/tables/table34.xml><?xml version="1.0" encoding="utf-8"?>
<table xmlns="http://schemas.openxmlformats.org/spreadsheetml/2006/main" id="37" name="Table2245236891011121314151617181920212224234567234568910111213141516171819202122242526272829303132333435363738" displayName="Table2245236891011121314151617181920212224234567234568910111213141516171819202122242526272829303132333435363738" ref="C2:N74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22" name="Table22452368910111213141516171819202122242345672323" displayName="Table22452368910111213141516171819202122242345672323" ref="C2:N191" totalsRowShown="0" headerRowDxfId="613" dataDxfId="611" headerRowBorderDxfId="612">
  <tableColumns count="12">
    <tableColumn id="1" name="NOMOR" dataDxfId="610" dataCellStyle="Normal"/>
    <tableColumn id="3" name="TUJUAN" dataDxfId="609" dataCellStyle="Normal"/>
    <tableColumn id="16" name="Pick Up" dataDxfId="608"/>
    <tableColumn id="14" name="KAPAL" dataDxfId="607"/>
    <tableColumn id="15" name="ETD Kapal" dataDxfId="606"/>
    <tableColumn id="10" name="KETERANGAN" dataDxfId="605" dataCellStyle="Normal"/>
    <tableColumn id="5" name="P" dataDxfId="604" dataCellStyle="Normal"/>
    <tableColumn id="6" name="L" dataDxfId="603" dataCellStyle="Normal"/>
    <tableColumn id="7" name="T" dataDxfId="602" dataCellStyle="Normal"/>
    <tableColumn id="4" name="ACT KG" dataDxfId="601" dataCellStyle="Normal"/>
    <tableColumn id="8" name="KG VOLUME" dataDxfId="600" dataCellStyle="Normal">
      <calculatedColumnFormula>I3*J3*K3/4000</calculatedColumnFormula>
    </tableColumn>
    <tableColumn id="19" name="PEMBULATAN" dataDxfId="599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3" name="Table2245236891011121314151617181920212224234567234" displayName="Table2245236891011121314151617181920212224234567234" ref="C2:N14" totalsRowShown="0" headerRowDxfId="593" dataDxfId="591" headerRowBorderDxfId="592">
  <tableColumns count="12">
    <tableColumn id="1" name="NOMOR" dataDxfId="590" dataCellStyle="Normal"/>
    <tableColumn id="3" name="TUJUAN" dataDxfId="589" dataCellStyle="Normal"/>
    <tableColumn id="16" name="Pick Up" dataDxfId="588"/>
    <tableColumn id="14" name="KAPAL" dataDxfId="587"/>
    <tableColumn id="15" name="ETD Kapal" dataDxfId="586"/>
    <tableColumn id="10" name="KETERANGAN" dataDxfId="585" dataCellStyle="Normal"/>
    <tableColumn id="5" name="P" dataDxfId="584" dataCellStyle="Normal"/>
    <tableColumn id="6" name="L" dataDxfId="583" dataCellStyle="Normal"/>
    <tableColumn id="7" name="T" dataDxfId="582" dataCellStyle="Normal"/>
    <tableColumn id="4" name="ACT KG" dataDxfId="581" dataCellStyle="Normal"/>
    <tableColumn id="8" name="KG VOLUME" dataDxfId="580" dataCellStyle="Normal">
      <calculatedColumnFormula>I3*J3*K3/4000</calculatedColumnFormula>
    </tableColumn>
    <tableColumn id="19" name="PEMBULATAN" dataDxfId="579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4" name="Table22452368910111213141516171819202122242345672345" displayName="Table22452368910111213141516171819202122242345672345" ref="C2:N16" totalsRowShown="0" headerRowDxfId="573" dataDxfId="571" headerRowBorderDxfId="572">
  <tableColumns count="12">
    <tableColumn id="1" name="NOMOR" dataDxfId="570" dataCellStyle="Normal"/>
    <tableColumn id="3" name="TUJUAN" dataDxfId="569" dataCellStyle="Normal"/>
    <tableColumn id="16" name="Pick Up" dataDxfId="568"/>
    <tableColumn id="14" name="KAPAL" dataDxfId="567"/>
    <tableColumn id="15" name="ETD Kapal" dataDxfId="566"/>
    <tableColumn id="10" name="KETERANGAN" dataDxfId="565" dataCellStyle="Normal"/>
    <tableColumn id="5" name="P" dataDxfId="564" dataCellStyle="Normal"/>
    <tableColumn id="6" name="L" dataDxfId="563" dataCellStyle="Normal"/>
    <tableColumn id="7" name="T" dataDxfId="562" dataCellStyle="Normal"/>
    <tableColumn id="4" name="ACT KG" dataDxfId="561" dataCellStyle="Normal"/>
    <tableColumn id="8" name="KG VOLUME" dataDxfId="560" dataCellStyle="Normal">
      <calculatedColumnFormula>I3*J3*K3/4000</calculatedColumnFormula>
    </tableColumn>
    <tableColumn id="19" name="PEMBULATAN" dataDxfId="559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5" name="Table224523689101112131415161718192021222423456723456" displayName="Table224523689101112131415161718192021222423456723456" ref="C2:N162" totalsRowShown="0" headerRowDxfId="553" dataDxfId="551" headerRowBorderDxfId="552">
  <tableColumns count="12">
    <tableColumn id="1" name="NOMOR" dataDxfId="550" dataCellStyle="Normal"/>
    <tableColumn id="3" name="TUJUAN" dataDxfId="549" dataCellStyle="Normal"/>
    <tableColumn id="16" name="Pick Up" dataDxfId="548"/>
    <tableColumn id="14" name="KAPAL" dataDxfId="547"/>
    <tableColumn id="15" name="ETD Kapal" dataDxfId="546"/>
    <tableColumn id="10" name="KETERANGAN" dataDxfId="545" dataCellStyle="Normal"/>
    <tableColumn id="5" name="P" dataDxfId="544" dataCellStyle="Normal"/>
    <tableColumn id="6" name="L" dataDxfId="543" dataCellStyle="Normal"/>
    <tableColumn id="7" name="T" dataDxfId="542" dataCellStyle="Normal"/>
    <tableColumn id="4" name="ACT KG" dataDxfId="541" dataCellStyle="Normal"/>
    <tableColumn id="8" name="KG VOLUME" dataDxfId="540" dataCellStyle="Normal">
      <calculatedColumnFormula>I3*J3*K3/4000</calculatedColumnFormula>
    </tableColumn>
    <tableColumn id="19" name="PEMBULATAN" dataDxfId="539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7" name="Table2245236891011121314151617181920212224234567234568" displayName="Table2245236891011121314151617181920212224234567234568" ref="C2:N45" totalsRowShown="0" headerRowDxfId="533" dataDxfId="531" headerRowBorderDxfId="532">
  <tableColumns count="12">
    <tableColumn id="1" name="NOMOR" dataDxfId="530" dataCellStyle="Normal"/>
    <tableColumn id="3" name="TUJUAN" dataDxfId="529" dataCellStyle="Normal"/>
    <tableColumn id="16" name="Pick Up" dataDxfId="528"/>
    <tableColumn id="14" name="KAPAL" dataDxfId="527"/>
    <tableColumn id="15" name="ETD Kapal" dataDxfId="526"/>
    <tableColumn id="10" name="KETERANGAN" dataDxfId="525" dataCellStyle="Normal"/>
    <tableColumn id="5" name="P" dataDxfId="524" dataCellStyle="Normal"/>
    <tableColumn id="6" name="L" dataDxfId="523" dataCellStyle="Normal"/>
    <tableColumn id="7" name="T" dataDxfId="522" dataCellStyle="Normal"/>
    <tableColumn id="4" name="ACT KG" dataDxfId="521" dataCellStyle="Normal"/>
    <tableColumn id="8" name="KG VOLUME" dataDxfId="520" dataCellStyle="Normal">
      <calculatedColumnFormula>I3*J3*K3/4000</calculatedColumnFormula>
    </tableColumn>
    <tableColumn id="19" name="PEMBULATAN" dataDxfId="519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8" name="Table22452368910111213141516171819202122242345672345689" displayName="Table22452368910111213141516171819202122242345672345689" ref="C2:N3" totalsRowShown="0" headerRowDxfId="514" dataDxfId="512" headerRowBorderDxfId="513">
  <tableColumns count="12">
    <tableColumn id="1" name="NOMOR" dataDxfId="511" dataCellStyle="Normal"/>
    <tableColumn id="3" name="TUJUAN" dataDxfId="510" dataCellStyle="Normal"/>
    <tableColumn id="16" name="Pick Up" dataDxfId="509"/>
    <tableColumn id="14" name="KAPAL" dataDxfId="508"/>
    <tableColumn id="15" name="ETD Kapal" dataDxfId="507"/>
    <tableColumn id="10" name="KETERANGAN" dataDxfId="506" dataCellStyle="Normal"/>
    <tableColumn id="5" name="P" dataDxfId="505" dataCellStyle="Normal"/>
    <tableColumn id="6" name="L" dataDxfId="504" dataCellStyle="Normal"/>
    <tableColumn id="7" name="T" dataDxfId="503" dataCellStyle="Normal"/>
    <tableColumn id="4" name="ACT KG" dataDxfId="502" dataCellStyle="Normal"/>
    <tableColumn id="8" name="KG VOLUME" dataDxfId="501" dataCellStyle="Normal">
      <calculatedColumnFormula>I3*J3*K3/4000</calculatedColumnFormula>
    </tableColumn>
    <tableColumn id="19" name="PEMBULATAN" dataDxfId="50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77"/>
  <sheetViews>
    <sheetView tabSelected="1" topLeftCell="A52" workbookViewId="0">
      <selection activeCell="E67" sqref="E67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4.42578125" style="17" customWidth="1"/>
    <col min="5" max="5" width="15.5703125" style="17" customWidth="1"/>
    <col min="6" max="6" width="6.85546875" style="17" bestFit="1" customWidth="1"/>
    <col min="7" max="7" width="7.85546875" style="114" customWidth="1"/>
    <col min="8" max="8" width="13.28515625" style="18" customWidth="1"/>
    <col min="9" max="9" width="1.5703125" style="18" customWidth="1"/>
    <col min="10" max="10" width="19" style="17" customWidth="1"/>
    <col min="11" max="11" width="12.7109375" style="17" bestFit="1" customWidth="1"/>
    <col min="12" max="12" width="16.85546875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115"/>
      <c r="H9" s="21"/>
      <c r="I9" s="21"/>
      <c r="J9" s="20"/>
    </row>
    <row r="10" spans="1:10" ht="23.25" customHeight="1" thickBot="1" x14ac:dyDescent="0.3">
      <c r="A10" s="131" t="s">
        <v>14</v>
      </c>
      <c r="B10" s="132"/>
      <c r="C10" s="132"/>
      <c r="D10" s="132"/>
      <c r="E10" s="132"/>
      <c r="F10" s="132"/>
      <c r="G10" s="132"/>
      <c r="H10" s="132"/>
      <c r="I10" s="132"/>
      <c r="J10" s="133"/>
    </row>
    <row r="12" spans="1:10" x14ac:dyDescent="0.25">
      <c r="A12" s="17" t="s">
        <v>15</v>
      </c>
      <c r="B12" s="17" t="s">
        <v>16</v>
      </c>
      <c r="H12" s="18" t="s">
        <v>17</v>
      </c>
      <c r="I12" s="22" t="s">
        <v>18</v>
      </c>
      <c r="J12" s="23" t="s">
        <v>55</v>
      </c>
    </row>
    <row r="13" spans="1:10" x14ac:dyDescent="0.25">
      <c r="H13" s="18" t="s">
        <v>19</v>
      </c>
      <c r="I13" s="22" t="s">
        <v>18</v>
      </c>
      <c r="J13" s="24" t="s">
        <v>3531</v>
      </c>
    </row>
    <row r="14" spans="1:10" x14ac:dyDescent="0.25">
      <c r="H14" s="18" t="s">
        <v>20</v>
      </c>
      <c r="I14" s="22" t="s">
        <v>18</v>
      </c>
      <c r="J14" s="17" t="s">
        <v>21</v>
      </c>
    </row>
    <row r="15" spans="1:10" x14ac:dyDescent="0.25">
      <c r="A15" s="17" t="s">
        <v>22</v>
      </c>
      <c r="B15" s="23" t="s">
        <v>23</v>
      </c>
      <c r="C15" s="23"/>
      <c r="I15" s="22"/>
    </row>
    <row r="16" spans="1:10" ht="16.5" thickBot="1" x14ac:dyDescent="0.3"/>
    <row r="17" spans="1:12" ht="26.25" customHeight="1" x14ac:dyDescent="0.25">
      <c r="A17" s="25" t="s">
        <v>24</v>
      </c>
      <c r="B17" s="26" t="s">
        <v>25</v>
      </c>
      <c r="C17" s="26" t="s">
        <v>26</v>
      </c>
      <c r="D17" s="26" t="s">
        <v>27</v>
      </c>
      <c r="E17" s="26" t="s">
        <v>28</v>
      </c>
      <c r="F17" s="27" t="s">
        <v>29</v>
      </c>
      <c r="G17" s="112" t="s">
        <v>30</v>
      </c>
      <c r="H17" s="134" t="s">
        <v>31</v>
      </c>
      <c r="I17" s="135"/>
      <c r="J17" s="28" t="s">
        <v>32</v>
      </c>
    </row>
    <row r="18" spans="1:12" ht="70.5" customHeight="1" x14ac:dyDescent="0.25">
      <c r="A18" s="29">
        <v>1</v>
      </c>
      <c r="B18" s="30">
        <v>44409</v>
      </c>
      <c r="C18" s="31" t="s">
        <v>56</v>
      </c>
      <c r="D18" s="32" t="s">
        <v>3530</v>
      </c>
      <c r="E18" s="32" t="s">
        <v>63</v>
      </c>
      <c r="F18" s="102">
        <v>5</v>
      </c>
      <c r="G18" s="104">
        <f>BKI032210028761!N8</f>
        <v>49</v>
      </c>
      <c r="H18" s="127">
        <v>3000</v>
      </c>
      <c r="I18" s="128"/>
      <c r="J18" s="103">
        <f>G18*H18</f>
        <v>147000</v>
      </c>
      <c r="L18"/>
    </row>
    <row r="19" spans="1:12" ht="70.5" customHeight="1" x14ac:dyDescent="0.25">
      <c r="A19" s="29">
        <f>A18+1</f>
        <v>2</v>
      </c>
      <c r="B19" s="30">
        <v>44413</v>
      </c>
      <c r="C19" s="31" t="s">
        <v>211</v>
      </c>
      <c r="D19" s="32" t="s">
        <v>3530</v>
      </c>
      <c r="E19" s="32" t="s">
        <v>63</v>
      </c>
      <c r="F19" s="102">
        <v>164</v>
      </c>
      <c r="G19" s="104">
        <f>BKI032210029520!N167</f>
        <v>3890</v>
      </c>
      <c r="H19" s="127">
        <v>3000</v>
      </c>
      <c r="I19" s="128"/>
      <c r="J19" s="103">
        <f t="shared" ref="J19:J39" si="0">G19*H19</f>
        <v>11670000</v>
      </c>
      <c r="L19"/>
    </row>
    <row r="20" spans="1:12" ht="70.5" customHeight="1" x14ac:dyDescent="0.25">
      <c r="A20" s="29">
        <f t="shared" ref="A20:A51" si="1">A19+1</f>
        <v>3</v>
      </c>
      <c r="B20" s="30">
        <v>44414</v>
      </c>
      <c r="C20" s="31" t="s">
        <v>3508</v>
      </c>
      <c r="D20" s="32" t="s">
        <v>3530</v>
      </c>
      <c r="E20" s="32" t="s">
        <v>63</v>
      </c>
      <c r="F20" s="102">
        <v>227</v>
      </c>
      <c r="G20" s="104">
        <f>BKI032210031849!N230</f>
        <v>4797</v>
      </c>
      <c r="H20" s="127">
        <v>3000</v>
      </c>
      <c r="I20" s="128"/>
      <c r="J20" s="103">
        <f t="shared" si="0"/>
        <v>14391000</v>
      </c>
      <c r="L20"/>
    </row>
    <row r="21" spans="1:12" ht="70.5" customHeight="1" x14ac:dyDescent="0.25">
      <c r="A21" s="29">
        <f t="shared" si="1"/>
        <v>4</v>
      </c>
      <c r="B21" s="30">
        <v>44415</v>
      </c>
      <c r="C21" s="31" t="s">
        <v>233</v>
      </c>
      <c r="D21" s="32" t="s">
        <v>3530</v>
      </c>
      <c r="E21" s="32" t="s">
        <v>63</v>
      </c>
      <c r="F21" s="102">
        <v>189</v>
      </c>
      <c r="G21" s="104">
        <f>BKI032210029629!N192</f>
        <v>4091</v>
      </c>
      <c r="H21" s="127">
        <v>3000</v>
      </c>
      <c r="I21" s="128"/>
      <c r="J21" s="103">
        <f t="shared" si="0"/>
        <v>12273000</v>
      </c>
      <c r="L21"/>
    </row>
    <row r="22" spans="1:12" ht="70.5" customHeight="1" x14ac:dyDescent="0.25">
      <c r="A22" s="29">
        <f t="shared" si="1"/>
        <v>5</v>
      </c>
      <c r="B22" s="30">
        <v>44415</v>
      </c>
      <c r="C22" s="31" t="s">
        <v>428</v>
      </c>
      <c r="D22" s="32" t="s">
        <v>3530</v>
      </c>
      <c r="E22" s="32" t="s">
        <v>63</v>
      </c>
      <c r="F22" s="102">
        <v>12</v>
      </c>
      <c r="G22" s="104">
        <f>BKI032210029637!N15</f>
        <v>303</v>
      </c>
      <c r="H22" s="127">
        <v>3000</v>
      </c>
      <c r="I22" s="128"/>
      <c r="J22" s="103">
        <f t="shared" si="0"/>
        <v>909000</v>
      </c>
      <c r="L22"/>
    </row>
    <row r="23" spans="1:12" ht="70.5" customHeight="1" x14ac:dyDescent="0.25">
      <c r="A23" s="29">
        <f t="shared" si="1"/>
        <v>6</v>
      </c>
      <c r="B23" s="30">
        <v>44416</v>
      </c>
      <c r="C23" s="31" t="s">
        <v>442</v>
      </c>
      <c r="D23" s="32" t="s">
        <v>3530</v>
      </c>
      <c r="E23" s="32" t="s">
        <v>63</v>
      </c>
      <c r="F23" s="102">
        <v>14</v>
      </c>
      <c r="G23" s="104">
        <f>BKI032210030064!N17</f>
        <v>361</v>
      </c>
      <c r="H23" s="127">
        <v>3000</v>
      </c>
      <c r="I23" s="128"/>
      <c r="J23" s="103">
        <f t="shared" si="0"/>
        <v>1083000</v>
      </c>
      <c r="L23"/>
    </row>
    <row r="24" spans="1:12" ht="70.5" customHeight="1" x14ac:dyDescent="0.25">
      <c r="A24" s="29">
        <f t="shared" si="1"/>
        <v>7</v>
      </c>
      <c r="B24" s="30">
        <v>44416</v>
      </c>
      <c r="C24" s="90" t="s">
        <v>462</v>
      </c>
      <c r="D24" s="32" t="s">
        <v>3530</v>
      </c>
      <c r="E24" s="32" t="s">
        <v>63</v>
      </c>
      <c r="F24" s="102">
        <v>160</v>
      </c>
      <c r="G24" s="104">
        <f>BKI032210030056!N163</f>
        <v>3686</v>
      </c>
      <c r="H24" s="127">
        <v>3000</v>
      </c>
      <c r="I24" s="128"/>
      <c r="J24" s="103">
        <f t="shared" ref="J24:J25" si="2">G24*H24</f>
        <v>11058000</v>
      </c>
      <c r="L24"/>
    </row>
    <row r="25" spans="1:12" ht="70.5" customHeight="1" x14ac:dyDescent="0.25">
      <c r="A25" s="29">
        <f t="shared" si="1"/>
        <v>8</v>
      </c>
      <c r="B25" s="30">
        <v>44417</v>
      </c>
      <c r="C25" s="90" t="s">
        <v>667</v>
      </c>
      <c r="D25" s="32" t="s">
        <v>3530</v>
      </c>
      <c r="E25" s="32" t="s">
        <v>63</v>
      </c>
      <c r="F25" s="102">
        <v>43</v>
      </c>
      <c r="G25" s="104">
        <f>BKI032210030742!N46</f>
        <v>1041</v>
      </c>
      <c r="H25" s="127">
        <v>3000</v>
      </c>
      <c r="I25" s="128"/>
      <c r="J25" s="103">
        <f t="shared" si="2"/>
        <v>3123000</v>
      </c>
      <c r="L25"/>
    </row>
    <row r="26" spans="1:12" ht="70.5" customHeight="1" x14ac:dyDescent="0.25">
      <c r="A26" s="29">
        <f t="shared" si="1"/>
        <v>9</v>
      </c>
      <c r="B26" s="30">
        <v>44417</v>
      </c>
      <c r="C26" s="90" t="s">
        <v>670</v>
      </c>
      <c r="D26" s="32" t="s">
        <v>3530</v>
      </c>
      <c r="E26" s="32" t="s">
        <v>63</v>
      </c>
      <c r="F26" s="102">
        <v>1</v>
      </c>
      <c r="G26" s="104">
        <f>BKI032210030031!N4</f>
        <v>13</v>
      </c>
      <c r="H26" s="127">
        <v>3000</v>
      </c>
      <c r="I26" s="128"/>
      <c r="J26" s="103">
        <f t="shared" ref="J26:J27" si="3">G26*H26</f>
        <v>39000</v>
      </c>
      <c r="L26"/>
    </row>
    <row r="27" spans="1:12" ht="70.5" customHeight="1" x14ac:dyDescent="0.25">
      <c r="A27" s="29">
        <f t="shared" si="1"/>
        <v>10</v>
      </c>
      <c r="B27" s="30">
        <v>44418</v>
      </c>
      <c r="C27" s="90" t="s">
        <v>818</v>
      </c>
      <c r="D27" s="32" t="s">
        <v>3530</v>
      </c>
      <c r="E27" s="32" t="s">
        <v>63</v>
      </c>
      <c r="F27" s="102">
        <v>285</v>
      </c>
      <c r="G27" s="104">
        <f>BKI032210030049!N288</f>
        <v>8092</v>
      </c>
      <c r="H27" s="127">
        <v>3000</v>
      </c>
      <c r="I27" s="128"/>
      <c r="J27" s="103">
        <f t="shared" si="3"/>
        <v>24276000</v>
      </c>
      <c r="L27"/>
    </row>
    <row r="28" spans="1:12" ht="70.5" customHeight="1" x14ac:dyDescent="0.25">
      <c r="A28" s="29">
        <f t="shared" si="1"/>
        <v>11</v>
      </c>
      <c r="B28" s="30">
        <v>44421</v>
      </c>
      <c r="C28" s="90" t="s">
        <v>839</v>
      </c>
      <c r="D28" s="32" t="s">
        <v>3530</v>
      </c>
      <c r="E28" s="32" t="s">
        <v>63</v>
      </c>
      <c r="F28" s="102">
        <v>12</v>
      </c>
      <c r="G28" s="104">
        <f>BKI032210030783!N15</f>
        <v>343</v>
      </c>
      <c r="H28" s="127">
        <v>3000</v>
      </c>
      <c r="I28" s="128"/>
      <c r="J28" s="103">
        <f t="shared" ref="J28" si="4">G28*H28</f>
        <v>1029000</v>
      </c>
      <c r="L28"/>
    </row>
    <row r="29" spans="1:12" ht="70.5" customHeight="1" x14ac:dyDescent="0.25">
      <c r="A29" s="29">
        <f t="shared" si="1"/>
        <v>12</v>
      </c>
      <c r="B29" s="30" t="s">
        <v>837</v>
      </c>
      <c r="C29" s="90" t="s">
        <v>993</v>
      </c>
      <c r="D29" s="32" t="s">
        <v>3530</v>
      </c>
      <c r="E29" s="32" t="s">
        <v>63</v>
      </c>
      <c r="F29" s="102">
        <v>155</v>
      </c>
      <c r="G29" s="104">
        <f>BKI032210030775!N158</f>
        <v>2058</v>
      </c>
      <c r="H29" s="127">
        <v>3000</v>
      </c>
      <c r="I29" s="128"/>
      <c r="J29" s="103">
        <f t="shared" si="0"/>
        <v>6174000</v>
      </c>
      <c r="L29"/>
    </row>
    <row r="30" spans="1:12" ht="70.5" customHeight="1" x14ac:dyDescent="0.25">
      <c r="A30" s="29">
        <f t="shared" si="1"/>
        <v>13</v>
      </c>
      <c r="B30" s="30" t="s">
        <v>837</v>
      </c>
      <c r="C30" s="90" t="s">
        <v>1012</v>
      </c>
      <c r="D30" s="32" t="s">
        <v>3530</v>
      </c>
      <c r="E30" s="32" t="s">
        <v>63</v>
      </c>
      <c r="F30" s="102">
        <v>14</v>
      </c>
      <c r="G30" s="104">
        <f>BKI032210030759!N17</f>
        <v>315</v>
      </c>
      <c r="H30" s="127">
        <v>3000</v>
      </c>
      <c r="I30" s="128"/>
      <c r="J30" s="103">
        <f t="shared" si="0"/>
        <v>945000</v>
      </c>
      <c r="L30"/>
    </row>
    <row r="31" spans="1:12" ht="70.5" customHeight="1" x14ac:dyDescent="0.25">
      <c r="A31" s="29">
        <f t="shared" si="1"/>
        <v>14</v>
      </c>
      <c r="B31" s="30">
        <v>44427</v>
      </c>
      <c r="C31" s="90" t="s">
        <v>3509</v>
      </c>
      <c r="D31" s="32" t="s">
        <v>3530</v>
      </c>
      <c r="E31" s="32" t="s">
        <v>63</v>
      </c>
      <c r="F31" s="102">
        <v>197</v>
      </c>
      <c r="G31" s="104">
        <f>BKI032210031856!N200</f>
        <v>4940</v>
      </c>
      <c r="H31" s="127">
        <v>3000</v>
      </c>
      <c r="I31" s="128"/>
      <c r="J31" s="103">
        <f t="shared" si="0"/>
        <v>14820000</v>
      </c>
      <c r="L31"/>
    </row>
    <row r="32" spans="1:12" ht="70.5" customHeight="1" x14ac:dyDescent="0.25">
      <c r="A32" s="29">
        <f t="shared" si="1"/>
        <v>15</v>
      </c>
      <c r="B32" s="30">
        <v>44428</v>
      </c>
      <c r="C32" s="90" t="s">
        <v>3510</v>
      </c>
      <c r="D32" s="32" t="s">
        <v>3530</v>
      </c>
      <c r="E32" s="32" t="s">
        <v>63</v>
      </c>
      <c r="F32" s="102">
        <v>150</v>
      </c>
      <c r="G32" s="104">
        <f>BKI032210031864!N153</f>
        <v>4780</v>
      </c>
      <c r="H32" s="127">
        <v>3000</v>
      </c>
      <c r="I32" s="128"/>
      <c r="J32" s="103">
        <f t="shared" si="0"/>
        <v>14340000</v>
      </c>
      <c r="L32"/>
    </row>
    <row r="33" spans="1:12" ht="70.5" customHeight="1" x14ac:dyDescent="0.25">
      <c r="A33" s="29">
        <f t="shared" si="1"/>
        <v>16</v>
      </c>
      <c r="B33" s="30">
        <v>44428</v>
      </c>
      <c r="C33" s="90" t="s">
        <v>3511</v>
      </c>
      <c r="D33" s="32" t="s">
        <v>3530</v>
      </c>
      <c r="E33" s="32" t="s">
        <v>63</v>
      </c>
      <c r="F33" s="102">
        <v>147</v>
      </c>
      <c r="G33" s="104">
        <f>BKI032210031872!N150</f>
        <v>4242</v>
      </c>
      <c r="H33" s="127">
        <v>3000</v>
      </c>
      <c r="I33" s="128"/>
      <c r="J33" s="103">
        <f t="shared" si="0"/>
        <v>12726000</v>
      </c>
      <c r="L33"/>
    </row>
    <row r="34" spans="1:12" ht="70.5" customHeight="1" x14ac:dyDescent="0.25">
      <c r="A34" s="29">
        <f t="shared" si="1"/>
        <v>17</v>
      </c>
      <c r="B34" s="30">
        <v>44428</v>
      </c>
      <c r="C34" s="90" t="s">
        <v>3512</v>
      </c>
      <c r="D34" s="32" t="s">
        <v>3530</v>
      </c>
      <c r="E34" s="32" t="s">
        <v>63</v>
      </c>
      <c r="F34" s="102">
        <v>71</v>
      </c>
      <c r="G34" s="104">
        <f>BKI032210031880!N74</f>
        <v>2216</v>
      </c>
      <c r="H34" s="127">
        <v>3000</v>
      </c>
      <c r="I34" s="128"/>
      <c r="J34" s="103">
        <f t="shared" si="0"/>
        <v>6648000</v>
      </c>
      <c r="L34"/>
    </row>
    <row r="35" spans="1:12" ht="70.5" customHeight="1" x14ac:dyDescent="0.25">
      <c r="A35" s="29">
        <f t="shared" si="1"/>
        <v>18</v>
      </c>
      <c r="B35" s="30">
        <v>44429</v>
      </c>
      <c r="C35" s="90" t="s">
        <v>3513</v>
      </c>
      <c r="D35" s="32" t="s">
        <v>3530</v>
      </c>
      <c r="E35" s="32" t="s">
        <v>63</v>
      </c>
      <c r="F35" s="102">
        <v>6</v>
      </c>
      <c r="G35" s="104">
        <f>BKI032210031898!N9</f>
        <v>118</v>
      </c>
      <c r="H35" s="127">
        <v>3000</v>
      </c>
      <c r="I35" s="128"/>
      <c r="J35" s="103">
        <f t="shared" si="0"/>
        <v>354000</v>
      </c>
      <c r="L35"/>
    </row>
    <row r="36" spans="1:12" ht="70.5" customHeight="1" x14ac:dyDescent="0.25">
      <c r="A36" s="29">
        <f t="shared" si="1"/>
        <v>19</v>
      </c>
      <c r="B36" s="30">
        <v>44429</v>
      </c>
      <c r="C36" s="90" t="s">
        <v>3514</v>
      </c>
      <c r="D36" s="32" t="s">
        <v>3530</v>
      </c>
      <c r="E36" s="32" t="s">
        <v>63</v>
      </c>
      <c r="F36" s="102">
        <v>25</v>
      </c>
      <c r="G36" s="104">
        <f>BKI032210032128!N28</f>
        <v>814</v>
      </c>
      <c r="H36" s="127">
        <v>3000</v>
      </c>
      <c r="I36" s="128"/>
      <c r="J36" s="103">
        <f t="shared" si="0"/>
        <v>2442000</v>
      </c>
      <c r="L36"/>
    </row>
    <row r="37" spans="1:12" ht="70.5" customHeight="1" x14ac:dyDescent="0.25">
      <c r="A37" s="29">
        <f t="shared" si="1"/>
        <v>20</v>
      </c>
      <c r="B37" s="30">
        <v>44429</v>
      </c>
      <c r="C37" s="90" t="s">
        <v>3515</v>
      </c>
      <c r="D37" s="32" t="s">
        <v>3530</v>
      </c>
      <c r="E37" s="32" t="s">
        <v>63</v>
      </c>
      <c r="F37" s="102">
        <v>224</v>
      </c>
      <c r="G37" s="104">
        <f>BKI032210031906!N227</f>
        <v>5456</v>
      </c>
      <c r="H37" s="127">
        <v>3000</v>
      </c>
      <c r="I37" s="128"/>
      <c r="J37" s="103">
        <f t="shared" si="0"/>
        <v>16368000</v>
      </c>
      <c r="L37"/>
    </row>
    <row r="38" spans="1:12" ht="70.5" customHeight="1" x14ac:dyDescent="0.25">
      <c r="A38" s="29">
        <f t="shared" si="1"/>
        <v>21</v>
      </c>
      <c r="B38" s="30">
        <v>44430</v>
      </c>
      <c r="C38" s="90" t="s">
        <v>3516</v>
      </c>
      <c r="D38" s="32" t="s">
        <v>3530</v>
      </c>
      <c r="E38" s="32" t="s">
        <v>63</v>
      </c>
      <c r="F38" s="102">
        <v>1</v>
      </c>
      <c r="G38" s="104">
        <f>BKI032210031914!N4</f>
        <v>7</v>
      </c>
      <c r="H38" s="127">
        <v>3000</v>
      </c>
      <c r="I38" s="128"/>
      <c r="J38" s="103">
        <f t="shared" si="0"/>
        <v>21000</v>
      </c>
      <c r="L38"/>
    </row>
    <row r="39" spans="1:12" ht="70.5" customHeight="1" x14ac:dyDescent="0.25">
      <c r="A39" s="29">
        <f t="shared" si="1"/>
        <v>22</v>
      </c>
      <c r="B39" s="30">
        <v>44430</v>
      </c>
      <c r="C39" s="90" t="s">
        <v>3517</v>
      </c>
      <c r="D39" s="32" t="s">
        <v>3530</v>
      </c>
      <c r="E39" s="32" t="s">
        <v>63</v>
      </c>
      <c r="F39" s="102">
        <v>177</v>
      </c>
      <c r="G39" s="104">
        <f>BKI032210031922!N180</f>
        <v>3810</v>
      </c>
      <c r="H39" s="127">
        <v>3000</v>
      </c>
      <c r="I39" s="128"/>
      <c r="J39" s="103">
        <f t="shared" si="0"/>
        <v>11430000</v>
      </c>
      <c r="L39"/>
    </row>
    <row r="40" spans="1:12" ht="70.5" customHeight="1" x14ac:dyDescent="0.25">
      <c r="A40" s="29">
        <f t="shared" si="1"/>
        <v>23</v>
      </c>
      <c r="B40" s="30">
        <v>44431</v>
      </c>
      <c r="C40" s="90" t="s">
        <v>3518</v>
      </c>
      <c r="D40" s="32" t="s">
        <v>3530</v>
      </c>
      <c r="E40" s="32" t="s">
        <v>63</v>
      </c>
      <c r="F40" s="102">
        <v>61</v>
      </c>
      <c r="G40" s="104">
        <f>BKI032210031930!N64</f>
        <v>1088</v>
      </c>
      <c r="H40" s="127">
        <v>3000</v>
      </c>
      <c r="I40" s="128"/>
      <c r="J40" s="103">
        <f t="shared" ref="J40:J42" si="5">G40*H40</f>
        <v>3264000</v>
      </c>
      <c r="L40"/>
    </row>
    <row r="41" spans="1:12" ht="70.5" customHeight="1" x14ac:dyDescent="0.25">
      <c r="A41" s="29">
        <f t="shared" si="1"/>
        <v>24</v>
      </c>
      <c r="B41" s="30">
        <v>44432</v>
      </c>
      <c r="C41" s="90" t="s">
        <v>3519</v>
      </c>
      <c r="D41" s="32" t="s">
        <v>3530</v>
      </c>
      <c r="E41" s="32" t="s">
        <v>63</v>
      </c>
      <c r="F41" s="102">
        <v>1</v>
      </c>
      <c r="G41" s="104">
        <f>BKI032210031948!N4</f>
        <v>9</v>
      </c>
      <c r="H41" s="127">
        <v>3000</v>
      </c>
      <c r="I41" s="128"/>
      <c r="J41" s="103">
        <f t="shared" si="5"/>
        <v>27000</v>
      </c>
      <c r="L41"/>
    </row>
    <row r="42" spans="1:12" ht="70.5" customHeight="1" x14ac:dyDescent="0.25">
      <c r="A42" s="29">
        <f t="shared" si="1"/>
        <v>25</v>
      </c>
      <c r="B42" s="30">
        <v>44432</v>
      </c>
      <c r="C42" s="90" t="s">
        <v>3520</v>
      </c>
      <c r="D42" s="32" t="s">
        <v>3530</v>
      </c>
      <c r="E42" s="32" t="s">
        <v>63</v>
      </c>
      <c r="F42" s="102">
        <v>157</v>
      </c>
      <c r="G42" s="104">
        <f>BKI032210031963!N160</f>
        <v>3368</v>
      </c>
      <c r="H42" s="127">
        <v>3000</v>
      </c>
      <c r="I42" s="128"/>
      <c r="J42" s="103">
        <f t="shared" si="5"/>
        <v>10104000</v>
      </c>
      <c r="L42"/>
    </row>
    <row r="43" spans="1:12" ht="70.5" customHeight="1" x14ac:dyDescent="0.25">
      <c r="A43" s="29">
        <f t="shared" si="1"/>
        <v>26</v>
      </c>
      <c r="B43" s="30">
        <v>44432</v>
      </c>
      <c r="C43" s="90" t="s">
        <v>3521</v>
      </c>
      <c r="D43" s="32" t="s">
        <v>3530</v>
      </c>
      <c r="E43" s="32" t="s">
        <v>63</v>
      </c>
      <c r="F43" s="102">
        <v>50</v>
      </c>
      <c r="G43" s="104">
        <f>BKI032210031971!N53</f>
        <v>1457</v>
      </c>
      <c r="H43" s="127">
        <v>3000</v>
      </c>
      <c r="I43" s="128"/>
      <c r="J43" s="103">
        <f t="shared" ref="J43" si="6">G43*H43</f>
        <v>4371000</v>
      </c>
      <c r="L43"/>
    </row>
    <row r="44" spans="1:12" ht="70.5" customHeight="1" x14ac:dyDescent="0.25">
      <c r="A44" s="29">
        <f t="shared" si="1"/>
        <v>27</v>
      </c>
      <c r="B44" s="30">
        <v>44433</v>
      </c>
      <c r="C44" s="90" t="s">
        <v>3523</v>
      </c>
      <c r="D44" s="32" t="s">
        <v>3530</v>
      </c>
      <c r="E44" s="32" t="s">
        <v>63</v>
      </c>
      <c r="F44" s="102">
        <v>209</v>
      </c>
      <c r="G44" s="104">
        <f>BKI032210031989!N212</f>
        <v>4200</v>
      </c>
      <c r="H44" s="127">
        <v>3000</v>
      </c>
      <c r="I44" s="128"/>
      <c r="J44" s="103">
        <f t="shared" ref="J44:J48" si="7">G44*H44</f>
        <v>12600000</v>
      </c>
      <c r="L44"/>
    </row>
    <row r="45" spans="1:12" ht="70.5" customHeight="1" x14ac:dyDescent="0.25">
      <c r="A45" s="29">
        <f t="shared" si="1"/>
        <v>28</v>
      </c>
      <c r="B45" s="30">
        <v>44433</v>
      </c>
      <c r="C45" s="90" t="s">
        <v>3524</v>
      </c>
      <c r="D45" s="32" t="s">
        <v>3530</v>
      </c>
      <c r="E45" s="32" t="s">
        <v>63</v>
      </c>
      <c r="F45" s="102">
        <v>2</v>
      </c>
      <c r="G45" s="104">
        <f>BKI032210031997!N5</f>
        <v>28</v>
      </c>
      <c r="H45" s="127">
        <v>3000</v>
      </c>
      <c r="I45" s="128"/>
      <c r="J45" s="103">
        <f t="shared" si="7"/>
        <v>84000</v>
      </c>
      <c r="L45"/>
    </row>
    <row r="46" spans="1:12" ht="70.5" customHeight="1" x14ac:dyDescent="0.25">
      <c r="A46" s="29">
        <f t="shared" si="1"/>
        <v>29</v>
      </c>
      <c r="B46" s="30">
        <v>44434</v>
      </c>
      <c r="C46" s="90" t="s">
        <v>3525</v>
      </c>
      <c r="D46" s="32" t="s">
        <v>3530</v>
      </c>
      <c r="E46" s="32" t="s">
        <v>63</v>
      </c>
      <c r="F46" s="102">
        <v>188</v>
      </c>
      <c r="G46" s="104">
        <f>BKI032210032003!N191</f>
        <v>4708</v>
      </c>
      <c r="H46" s="127">
        <v>3000</v>
      </c>
      <c r="I46" s="128"/>
      <c r="J46" s="103">
        <f t="shared" si="7"/>
        <v>14124000</v>
      </c>
      <c r="L46"/>
    </row>
    <row r="47" spans="1:12" ht="70.5" customHeight="1" x14ac:dyDescent="0.25">
      <c r="A47" s="29">
        <f t="shared" si="1"/>
        <v>30</v>
      </c>
      <c r="B47" s="30">
        <v>44434</v>
      </c>
      <c r="C47" s="90" t="s">
        <v>3526</v>
      </c>
      <c r="D47" s="32" t="s">
        <v>3530</v>
      </c>
      <c r="E47" s="32" t="s">
        <v>63</v>
      </c>
      <c r="F47" s="102">
        <v>3</v>
      </c>
      <c r="G47" s="104">
        <f>BKI032210032011!N6</f>
        <v>81</v>
      </c>
      <c r="H47" s="127">
        <v>3000</v>
      </c>
      <c r="I47" s="128"/>
      <c r="J47" s="103">
        <f t="shared" si="7"/>
        <v>243000</v>
      </c>
      <c r="L47"/>
    </row>
    <row r="48" spans="1:12" ht="70.5" customHeight="1" x14ac:dyDescent="0.25">
      <c r="A48" s="29">
        <f t="shared" si="1"/>
        <v>31</v>
      </c>
      <c r="B48" s="30">
        <v>44434</v>
      </c>
      <c r="C48" s="90" t="s">
        <v>3527</v>
      </c>
      <c r="D48" s="32" t="s">
        <v>3530</v>
      </c>
      <c r="E48" s="32" t="s">
        <v>63</v>
      </c>
      <c r="F48" s="102">
        <v>1</v>
      </c>
      <c r="G48" s="104">
        <f>BKI032210032029!N4</f>
        <v>15</v>
      </c>
      <c r="H48" s="127">
        <v>3000</v>
      </c>
      <c r="I48" s="128"/>
      <c r="J48" s="103">
        <f t="shared" si="7"/>
        <v>45000</v>
      </c>
      <c r="L48"/>
    </row>
    <row r="49" spans="1:12" ht="70.5" customHeight="1" x14ac:dyDescent="0.25">
      <c r="A49" s="29">
        <f t="shared" si="1"/>
        <v>32</v>
      </c>
      <c r="B49" s="30">
        <v>44435</v>
      </c>
      <c r="C49" s="90" t="s">
        <v>3528</v>
      </c>
      <c r="D49" s="32" t="s">
        <v>3530</v>
      </c>
      <c r="E49" s="32" t="s">
        <v>63</v>
      </c>
      <c r="F49" s="102">
        <v>5</v>
      </c>
      <c r="G49" s="104">
        <f>BKI032210032037!N8</f>
        <v>97</v>
      </c>
      <c r="H49" s="127">
        <v>3000</v>
      </c>
      <c r="I49" s="128"/>
      <c r="J49" s="103">
        <f t="shared" ref="J49:J51" si="8">G49*H49</f>
        <v>291000</v>
      </c>
      <c r="L49"/>
    </row>
    <row r="50" spans="1:12" ht="70.5" customHeight="1" x14ac:dyDescent="0.25">
      <c r="A50" s="29">
        <f t="shared" si="1"/>
        <v>33</v>
      </c>
      <c r="B50" s="30">
        <v>44435</v>
      </c>
      <c r="C50" s="90" t="s">
        <v>3522</v>
      </c>
      <c r="D50" s="32" t="s">
        <v>3530</v>
      </c>
      <c r="E50" s="32" t="s">
        <v>63</v>
      </c>
      <c r="F50" s="102">
        <v>133</v>
      </c>
      <c r="G50" s="104">
        <f>BKI032210032102!N136</f>
        <v>3714</v>
      </c>
      <c r="H50" s="127">
        <v>3000</v>
      </c>
      <c r="I50" s="128"/>
      <c r="J50" s="103">
        <f t="shared" si="8"/>
        <v>11142000</v>
      </c>
      <c r="L50"/>
    </row>
    <row r="51" spans="1:12" ht="70.5" customHeight="1" x14ac:dyDescent="0.25">
      <c r="A51" s="29">
        <f t="shared" si="1"/>
        <v>34</v>
      </c>
      <c r="B51" s="30">
        <v>44435</v>
      </c>
      <c r="C51" s="90" t="s">
        <v>3529</v>
      </c>
      <c r="D51" s="32" t="s">
        <v>3530</v>
      </c>
      <c r="E51" s="32" t="s">
        <v>63</v>
      </c>
      <c r="F51" s="102">
        <v>72</v>
      </c>
      <c r="G51" s="104">
        <f>BKI032210032045!N75</f>
        <v>2105</v>
      </c>
      <c r="H51" s="127">
        <v>3000</v>
      </c>
      <c r="I51" s="128"/>
      <c r="J51" s="103">
        <f t="shared" si="8"/>
        <v>6315000</v>
      </c>
      <c r="L51"/>
    </row>
    <row r="52" spans="1:12" ht="32.25" customHeight="1" thickBot="1" x14ac:dyDescent="0.3">
      <c r="A52" s="136" t="s">
        <v>33</v>
      </c>
      <c r="B52" s="137"/>
      <c r="C52" s="137"/>
      <c r="D52" s="137"/>
      <c r="E52" s="137"/>
      <c r="F52" s="137"/>
      <c r="G52" s="137"/>
      <c r="H52" s="137"/>
      <c r="I52" s="138"/>
      <c r="J52" s="33">
        <f>SUM(J18:J51)</f>
        <v>228876000</v>
      </c>
      <c r="L52" s="79"/>
    </row>
    <row r="53" spans="1:12" x14ac:dyDescent="0.25">
      <c r="A53" s="139"/>
      <c r="B53" s="139"/>
      <c r="C53" s="34"/>
      <c r="D53" s="34"/>
      <c r="E53" s="34"/>
      <c r="F53" s="34"/>
      <c r="G53" s="113"/>
      <c r="H53" s="35"/>
      <c r="I53" s="35"/>
      <c r="J53" s="36"/>
      <c r="L53" s="87"/>
    </row>
    <row r="54" spans="1:12" x14ac:dyDescent="0.25">
      <c r="A54" s="80"/>
      <c r="B54" s="80"/>
      <c r="C54" s="80"/>
      <c r="D54" s="80"/>
      <c r="E54" s="80"/>
      <c r="F54" s="80"/>
      <c r="G54" s="120" t="s">
        <v>54</v>
      </c>
      <c r="H54" s="37"/>
      <c r="I54" s="35"/>
      <c r="J54" s="36">
        <f>J52*10%</f>
        <v>22887600</v>
      </c>
      <c r="K54" s="87">
        <v>7650098</v>
      </c>
      <c r="L54" s="38">
        <f>J54+K54</f>
        <v>30537698</v>
      </c>
    </row>
    <row r="55" spans="1:12" x14ac:dyDescent="0.25">
      <c r="A55" s="126"/>
      <c r="B55" s="126"/>
      <c r="C55" s="126"/>
      <c r="D55" s="126"/>
      <c r="E55" s="126"/>
      <c r="F55" s="126"/>
      <c r="G55" s="140" t="s">
        <v>3916</v>
      </c>
      <c r="H55" s="140"/>
      <c r="I55" s="35"/>
      <c r="J55" s="36">
        <f>K54</f>
        <v>7650098</v>
      </c>
      <c r="K55" s="87"/>
      <c r="L55" s="38"/>
    </row>
    <row r="56" spans="1:12" x14ac:dyDescent="0.25">
      <c r="A56" s="105"/>
      <c r="B56" s="105"/>
      <c r="C56" s="105"/>
      <c r="D56" s="105"/>
      <c r="E56" s="105"/>
      <c r="F56" s="105"/>
      <c r="G56" s="121" t="s">
        <v>426</v>
      </c>
      <c r="H56" s="109"/>
      <c r="I56" s="35"/>
      <c r="J56" s="125">
        <f>J52-J54-J55</f>
        <v>198338302</v>
      </c>
      <c r="L56" s="38"/>
    </row>
    <row r="57" spans="1:12" x14ac:dyDescent="0.25">
      <c r="A57" s="34"/>
      <c r="B57" s="34"/>
      <c r="C57" s="34"/>
      <c r="D57" s="34"/>
      <c r="E57" s="34"/>
      <c r="F57" s="34"/>
      <c r="G57" s="120" t="s">
        <v>34</v>
      </c>
      <c r="H57" s="37"/>
      <c r="I57" s="38" t="e">
        <f>#REF!*1%</f>
        <v>#REF!</v>
      </c>
      <c r="J57" s="36">
        <f>J56*1%</f>
        <v>1983383.02</v>
      </c>
    </row>
    <row r="58" spans="1:12" ht="16.5" thickBot="1" x14ac:dyDescent="0.3">
      <c r="A58" s="105"/>
      <c r="B58" s="105"/>
      <c r="C58" s="105"/>
      <c r="D58" s="105"/>
      <c r="E58" s="105"/>
      <c r="F58" s="105"/>
      <c r="G58" s="122" t="s">
        <v>427</v>
      </c>
      <c r="H58" s="110"/>
      <c r="I58" s="111"/>
      <c r="J58" s="39">
        <f>J56*2%</f>
        <v>3966766.04</v>
      </c>
    </row>
    <row r="59" spans="1:12" ht="21" customHeight="1" x14ac:dyDescent="0.25">
      <c r="E59" s="16"/>
      <c r="F59" s="16"/>
      <c r="G59" s="141" t="s">
        <v>37</v>
      </c>
      <c r="H59" s="141"/>
      <c r="I59" s="41" t="e">
        <f>I52+I57</f>
        <v>#REF!</v>
      </c>
      <c r="J59" s="41">
        <f>J56+J57-J58</f>
        <v>196354918.98000002</v>
      </c>
    </row>
    <row r="60" spans="1:12" x14ac:dyDescent="0.25">
      <c r="E60" s="16"/>
      <c r="F60" s="16"/>
      <c r="G60" s="116"/>
      <c r="H60" s="40"/>
      <c r="I60" s="41"/>
      <c r="J60" s="41"/>
      <c r="L60" s="87"/>
    </row>
    <row r="61" spans="1:12" x14ac:dyDescent="0.25">
      <c r="A61" s="16" t="s">
        <v>3917</v>
      </c>
      <c r="D61" s="16"/>
      <c r="E61" s="16"/>
      <c r="F61" s="16"/>
      <c r="G61" s="116"/>
      <c r="H61" s="40"/>
      <c r="I61" s="40"/>
      <c r="J61" s="41"/>
    </row>
    <row r="62" spans="1:12" x14ac:dyDescent="0.25">
      <c r="A62" s="42"/>
      <c r="D62" s="16"/>
      <c r="E62" s="16"/>
      <c r="F62" s="16"/>
      <c r="G62" s="116"/>
      <c r="H62" s="40"/>
      <c r="I62" s="40"/>
      <c r="J62" s="41"/>
    </row>
    <row r="63" spans="1:12" x14ac:dyDescent="0.25">
      <c r="D63" s="16"/>
      <c r="E63" s="16"/>
      <c r="F63" s="16"/>
      <c r="G63" s="116"/>
      <c r="H63" s="40"/>
      <c r="I63" s="40"/>
      <c r="J63" s="41"/>
    </row>
    <row r="64" spans="1:12" x14ac:dyDescent="0.25">
      <c r="A64" s="43" t="s">
        <v>38</v>
      </c>
    </row>
    <row r="65" spans="1:10" x14ac:dyDescent="0.25">
      <c r="A65" s="44" t="s">
        <v>39</v>
      </c>
      <c r="B65" s="45"/>
      <c r="C65" s="45"/>
      <c r="D65" s="46"/>
      <c r="E65" s="46"/>
      <c r="F65" s="46"/>
      <c r="G65" s="117"/>
    </row>
    <row r="66" spans="1:10" x14ac:dyDescent="0.25">
      <c r="A66" s="44" t="s">
        <v>40</v>
      </c>
      <c r="B66" s="45"/>
      <c r="C66" s="45"/>
      <c r="D66" s="46"/>
      <c r="E66" s="46"/>
      <c r="F66" s="46"/>
      <c r="G66" s="117"/>
    </row>
    <row r="67" spans="1:10" x14ac:dyDescent="0.25">
      <c r="A67" s="47" t="s">
        <v>41</v>
      </c>
      <c r="B67" s="48"/>
      <c r="C67" s="48"/>
      <c r="D67" s="46"/>
      <c r="E67" s="46"/>
      <c r="F67" s="46"/>
      <c r="G67" s="117"/>
    </row>
    <row r="68" spans="1:10" x14ac:dyDescent="0.25">
      <c r="A68" s="49" t="s">
        <v>8</v>
      </c>
      <c r="B68" s="50"/>
      <c r="C68" s="50"/>
      <c r="D68" s="46"/>
      <c r="E68" s="46"/>
      <c r="F68" s="46"/>
      <c r="G68" s="117"/>
    </row>
    <row r="69" spans="1:10" x14ac:dyDescent="0.25">
      <c r="A69" s="51"/>
      <c r="B69" s="51"/>
      <c r="C69" s="51"/>
    </row>
    <row r="70" spans="1:10" x14ac:dyDescent="0.25">
      <c r="H70" s="52" t="s">
        <v>42</v>
      </c>
      <c r="I70" s="129" t="str">
        <f>+J13</f>
        <v xml:space="preserve"> 14 September 2021</v>
      </c>
      <c r="J70" s="129"/>
    </row>
    <row r="74" spans="1:10" ht="18" customHeight="1" x14ac:dyDescent="0.25"/>
    <row r="75" spans="1:10" ht="17.25" customHeight="1" x14ac:dyDescent="0.25"/>
    <row r="77" spans="1:10" x14ac:dyDescent="0.25">
      <c r="H77" s="130" t="s">
        <v>43</v>
      </c>
      <c r="I77" s="130"/>
      <c r="J77" s="130"/>
    </row>
  </sheetData>
  <mergeCells count="42">
    <mergeCell ref="G55:H55"/>
    <mergeCell ref="G59:H59"/>
    <mergeCell ref="H48:I48"/>
    <mergeCell ref="H24:I24"/>
    <mergeCell ref="H25:I25"/>
    <mergeCell ref="H28:I28"/>
    <mergeCell ref="H26:I26"/>
    <mergeCell ref="H27:I27"/>
    <mergeCell ref="H42:I42"/>
    <mergeCell ref="H44:I44"/>
    <mergeCell ref="H45:I45"/>
    <mergeCell ref="H46:I46"/>
    <mergeCell ref="H47:I47"/>
    <mergeCell ref="H31:I31"/>
    <mergeCell ref="H43:I43"/>
    <mergeCell ref="H30:I30"/>
    <mergeCell ref="H51:I51"/>
    <mergeCell ref="I70:J70"/>
    <mergeCell ref="H77:J77"/>
    <mergeCell ref="A10:J10"/>
    <mergeCell ref="H17:I17"/>
    <mergeCell ref="H18:I18"/>
    <mergeCell ref="A52:I52"/>
    <mergeCell ref="A53:B53"/>
    <mergeCell ref="H19:I19"/>
    <mergeCell ref="H20:I20"/>
    <mergeCell ref="H21:I21"/>
    <mergeCell ref="H22:I22"/>
    <mergeCell ref="H23:I23"/>
    <mergeCell ref="H29:I29"/>
    <mergeCell ref="H41:I41"/>
    <mergeCell ref="H49:I49"/>
    <mergeCell ref="H50:I50"/>
    <mergeCell ref="H40:I40"/>
    <mergeCell ref="H32:I32"/>
    <mergeCell ref="H36:I36"/>
    <mergeCell ref="H33:I33"/>
    <mergeCell ref="H34:I34"/>
    <mergeCell ref="H35:I35"/>
    <mergeCell ref="H37:I37"/>
    <mergeCell ref="H39:I39"/>
    <mergeCell ref="H38:I3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89"/>
  <sheetViews>
    <sheetView zoomScale="110" zoomScaleNormal="110" workbookViewId="0">
      <pane xSplit="3" ySplit="2" topLeftCell="D3" activePane="bottomRight" state="frozen"/>
      <selection activeCell="E45" sqref="E45"/>
      <selection pane="topRight" activeCell="E45" sqref="E45"/>
      <selection pane="bottomLeft" activeCell="E45" sqref="E45"/>
      <selection pane="bottomRight" activeCell="H12" sqref="H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9" width="5.42578125" style="3" customWidth="1"/>
    <col min="10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07" t="s">
        <v>670</v>
      </c>
      <c r="B3" s="73" t="s">
        <v>668</v>
      </c>
      <c r="C3" s="9" t="s">
        <v>669</v>
      </c>
      <c r="D3" s="75" t="s">
        <v>63</v>
      </c>
      <c r="E3" s="13">
        <v>44417</v>
      </c>
      <c r="F3" s="75" t="s">
        <v>425</v>
      </c>
      <c r="G3" s="13">
        <v>44419</v>
      </c>
      <c r="H3" s="76" t="s">
        <v>3532</v>
      </c>
      <c r="I3" s="1">
        <v>76</v>
      </c>
      <c r="J3" s="1">
        <v>27</v>
      </c>
      <c r="K3" s="1">
        <v>25</v>
      </c>
      <c r="L3" s="1">
        <v>4</v>
      </c>
      <c r="M3" s="81">
        <f>I3*J3*K3/4000</f>
        <v>12.824999999999999</v>
      </c>
      <c r="N3" s="8">
        <v>13</v>
      </c>
      <c r="O3" s="62">
        <v>3000</v>
      </c>
      <c r="P3" s="63">
        <f>Table22452368910111213141516171819202122242345672345689[PEMBULATAN]*O3</f>
        <v>39000</v>
      </c>
    </row>
    <row r="4" spans="1:16" ht="22.5" customHeight="1" x14ac:dyDescent="0.2">
      <c r="A4" s="144" t="s">
        <v>33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6"/>
      <c r="M4" s="78">
        <f>SUBTOTAL(109,Table22452368910111213141516171819202122242345672345689[KG VOLUME])</f>
        <v>12.824999999999999</v>
      </c>
      <c r="N4" s="66">
        <f>SUM(N3:N3)</f>
        <v>13</v>
      </c>
      <c r="O4" s="147">
        <f>SUM(P3:P3)</f>
        <v>39000</v>
      </c>
      <c r="P4" s="148"/>
    </row>
    <row r="5" spans="1:16" ht="22.5" customHeight="1" x14ac:dyDescent="0.2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4"/>
      <c r="N5" s="86" t="s">
        <v>54</v>
      </c>
      <c r="O5" s="85"/>
      <c r="P5" s="85">
        <f>O4*10%</f>
        <v>3900</v>
      </c>
    </row>
    <row r="6" spans="1:16" x14ac:dyDescent="0.2">
      <c r="A6" s="11"/>
      <c r="B6" s="54" t="s">
        <v>47</v>
      </c>
      <c r="C6" s="53"/>
      <c r="D6" s="55" t="s">
        <v>48</v>
      </c>
      <c r="H6" s="61"/>
      <c r="N6" s="60" t="s">
        <v>34</v>
      </c>
      <c r="P6" s="67">
        <f>O4*1%</f>
        <v>390</v>
      </c>
    </row>
    <row r="7" spans="1:16" x14ac:dyDescent="0.2">
      <c r="A7" s="11"/>
      <c r="H7" s="61"/>
      <c r="N7" s="60" t="s">
        <v>35</v>
      </c>
      <c r="P7" s="69">
        <v>0</v>
      </c>
    </row>
    <row r="8" spans="1:16" ht="15.75" thickBot="1" x14ac:dyDescent="0.25">
      <c r="A8" s="11"/>
      <c r="H8" s="61"/>
      <c r="N8" s="60" t="s">
        <v>36</v>
      </c>
      <c r="P8" s="69">
        <v>0</v>
      </c>
    </row>
    <row r="9" spans="1:16" x14ac:dyDescent="0.2">
      <c r="A9" s="11"/>
      <c r="H9" s="61"/>
      <c r="N9" s="64" t="s">
        <v>37</v>
      </c>
      <c r="O9" s="65"/>
      <c r="P9" s="68">
        <f>O4-P5+P6</f>
        <v>35490</v>
      </c>
    </row>
    <row r="10" spans="1:16" x14ac:dyDescent="0.2">
      <c r="B10" s="54"/>
      <c r="C10" s="53"/>
      <c r="D10" s="55"/>
    </row>
    <row r="12" spans="1:16" x14ac:dyDescent="0.2">
      <c r="A12" s="11"/>
      <c r="H12" s="61"/>
      <c r="P12" s="70"/>
    </row>
    <row r="13" spans="1:16" x14ac:dyDescent="0.2">
      <c r="A13" s="11"/>
      <c r="C13" s="53" t="s">
        <v>1205</v>
      </c>
      <c r="H13" s="61"/>
      <c r="O13" s="56"/>
      <c r="P13" s="70"/>
    </row>
    <row r="14" spans="1:16" s="3" customFormat="1" x14ac:dyDescent="0.25">
      <c r="A14" s="11"/>
      <c r="B14" s="2"/>
      <c r="C14" s="2" t="s">
        <v>1200</v>
      </c>
      <c r="E14" s="12"/>
      <c r="H14" s="61"/>
      <c r="N14" s="14"/>
      <c r="O14" s="14"/>
      <c r="P14" s="14"/>
    </row>
    <row r="15" spans="1:16" s="3" customFormat="1" x14ac:dyDescent="0.25">
      <c r="A15" s="11"/>
      <c r="B15" s="2"/>
      <c r="C15" s="2" t="s">
        <v>1206</v>
      </c>
      <c r="E15" s="12"/>
      <c r="H15" s="61"/>
      <c r="N15" s="14"/>
      <c r="O15" s="14"/>
      <c r="P15" s="14"/>
    </row>
    <row r="16" spans="1:16" s="3" customFormat="1" x14ac:dyDescent="0.25">
      <c r="A16" s="11"/>
      <c r="B16" s="2"/>
      <c r="C16" s="2" t="s">
        <v>3533</v>
      </c>
      <c r="E16" s="12"/>
      <c r="H16" s="61"/>
      <c r="N16" s="14"/>
      <c r="O16" s="14"/>
      <c r="P16" s="14"/>
    </row>
    <row r="17" spans="1:16" s="3" customFormat="1" x14ac:dyDescent="0.2">
      <c r="A17" s="11"/>
      <c r="B17" s="2"/>
      <c r="C17" s="53" t="s">
        <v>1198</v>
      </c>
      <c r="E17" s="12"/>
      <c r="H17" s="61"/>
      <c r="N17" s="14"/>
      <c r="O17" s="14"/>
      <c r="P17" s="14"/>
    </row>
    <row r="18" spans="1:16" s="3" customFormat="1" x14ac:dyDescent="0.25">
      <c r="A18" s="11"/>
      <c r="B18" s="2"/>
      <c r="C18" s="2" t="s">
        <v>3534</v>
      </c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 t="s">
        <v>1204</v>
      </c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 t="s">
        <v>3535</v>
      </c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 t="s">
        <v>3536</v>
      </c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 t="s">
        <v>3537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3538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3539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3540</v>
      </c>
      <c r="E25" s="12"/>
      <c r="H25" s="61"/>
      <c r="N25" s="14"/>
      <c r="O25" s="14"/>
      <c r="P25" s="14"/>
    </row>
    <row r="26" spans="1:16" x14ac:dyDescent="0.2">
      <c r="C26" s="2" t="s">
        <v>3541</v>
      </c>
    </row>
    <row r="27" spans="1:16" x14ac:dyDescent="0.2">
      <c r="C27" s="2" t="s">
        <v>3542</v>
      </c>
    </row>
    <row r="28" spans="1:16" x14ac:dyDescent="0.2">
      <c r="C28" s="2" t="s">
        <v>3543</v>
      </c>
    </row>
    <row r="29" spans="1:16" x14ac:dyDescent="0.2">
      <c r="C29" s="2" t="s">
        <v>3544</v>
      </c>
    </row>
    <row r="30" spans="1:16" x14ac:dyDescent="0.2">
      <c r="C30" s="2" t="s">
        <v>3545</v>
      </c>
    </row>
    <row r="31" spans="1:16" x14ac:dyDescent="0.2">
      <c r="C31" s="2" t="s">
        <v>3546</v>
      </c>
    </row>
    <row r="32" spans="1:16" x14ac:dyDescent="0.2">
      <c r="C32" s="2" t="s">
        <v>3547</v>
      </c>
    </row>
    <row r="33" spans="3:3" x14ac:dyDescent="0.2">
      <c r="C33" s="2" t="s">
        <v>3548</v>
      </c>
    </row>
    <row r="34" spans="3:3" x14ac:dyDescent="0.2">
      <c r="C34" s="2" t="s">
        <v>3549</v>
      </c>
    </row>
    <row r="35" spans="3:3" x14ac:dyDescent="0.2">
      <c r="C35" s="2" t="s">
        <v>3550</v>
      </c>
    </row>
    <row r="36" spans="3:3" x14ac:dyDescent="0.2">
      <c r="C36" s="2" t="s">
        <v>3551</v>
      </c>
    </row>
    <row r="37" spans="3:3" x14ac:dyDescent="0.2">
      <c r="C37" s="2" t="s">
        <v>3552</v>
      </c>
    </row>
    <row r="38" spans="3:3" x14ac:dyDescent="0.2">
      <c r="C38" s="2" t="s">
        <v>3553</v>
      </c>
    </row>
    <row r="39" spans="3:3" x14ac:dyDescent="0.2">
      <c r="C39" s="2" t="s">
        <v>3554</v>
      </c>
    </row>
    <row r="40" spans="3:3" x14ac:dyDescent="0.2">
      <c r="C40" s="2" t="s">
        <v>3555</v>
      </c>
    </row>
    <row r="41" spans="3:3" x14ac:dyDescent="0.2">
      <c r="C41" s="2" t="s">
        <v>3556</v>
      </c>
    </row>
    <row r="42" spans="3:3" x14ac:dyDescent="0.2">
      <c r="C42" s="2" t="s">
        <v>3557</v>
      </c>
    </row>
    <row r="43" spans="3:3" x14ac:dyDescent="0.2">
      <c r="C43" s="2" t="s">
        <v>3558</v>
      </c>
    </row>
    <row r="44" spans="3:3" x14ac:dyDescent="0.2">
      <c r="C44" s="2" t="s">
        <v>3559</v>
      </c>
    </row>
    <row r="45" spans="3:3" x14ac:dyDescent="0.2">
      <c r="C45" s="2" t="s">
        <v>3560</v>
      </c>
    </row>
    <row r="46" spans="3:3" x14ac:dyDescent="0.2">
      <c r="C46" s="2" t="s">
        <v>3561</v>
      </c>
    </row>
    <row r="47" spans="3:3" x14ac:dyDescent="0.2">
      <c r="C47" s="2" t="s">
        <v>3562</v>
      </c>
    </row>
    <row r="48" spans="3:3" x14ac:dyDescent="0.2">
      <c r="C48" s="2" t="s">
        <v>3563</v>
      </c>
    </row>
    <row r="49" spans="3:3" x14ac:dyDescent="0.2">
      <c r="C49" s="2" t="s">
        <v>3564</v>
      </c>
    </row>
    <row r="50" spans="3:3" x14ac:dyDescent="0.2">
      <c r="C50" s="2" t="s">
        <v>3565</v>
      </c>
    </row>
    <row r="51" spans="3:3" x14ac:dyDescent="0.2">
      <c r="C51" s="2" t="s">
        <v>3566</v>
      </c>
    </row>
    <row r="52" spans="3:3" x14ac:dyDescent="0.2">
      <c r="C52" s="2" t="s">
        <v>3567</v>
      </c>
    </row>
    <row r="53" spans="3:3" x14ac:dyDescent="0.2">
      <c r="C53" s="2" t="s">
        <v>3568</v>
      </c>
    </row>
    <row r="54" spans="3:3" x14ac:dyDescent="0.2">
      <c r="C54" s="2" t="s">
        <v>3569</v>
      </c>
    </row>
    <row r="55" spans="3:3" x14ac:dyDescent="0.2">
      <c r="C55" s="2" t="s">
        <v>3570</v>
      </c>
    </row>
    <row r="56" spans="3:3" x14ac:dyDescent="0.2">
      <c r="C56" s="2" t="s">
        <v>3571</v>
      </c>
    </row>
    <row r="57" spans="3:3" x14ac:dyDescent="0.2">
      <c r="C57" s="2" t="s">
        <v>3572</v>
      </c>
    </row>
    <row r="58" spans="3:3" x14ac:dyDescent="0.2">
      <c r="C58" s="2" t="s">
        <v>3573</v>
      </c>
    </row>
    <row r="59" spans="3:3" x14ac:dyDescent="0.2">
      <c r="C59" s="2" t="s">
        <v>3574</v>
      </c>
    </row>
    <row r="60" spans="3:3" x14ac:dyDescent="0.2">
      <c r="C60" s="2" t="s">
        <v>3575</v>
      </c>
    </row>
    <row r="61" spans="3:3" x14ac:dyDescent="0.2">
      <c r="C61" s="2" t="s">
        <v>3576</v>
      </c>
    </row>
    <row r="62" spans="3:3" x14ac:dyDescent="0.2">
      <c r="C62" s="2" t="s">
        <v>3577</v>
      </c>
    </row>
    <row r="63" spans="3:3" x14ac:dyDescent="0.2">
      <c r="C63" s="2" t="s">
        <v>3578</v>
      </c>
    </row>
    <row r="64" spans="3:3" x14ac:dyDescent="0.2">
      <c r="C64" s="2" t="s">
        <v>3579</v>
      </c>
    </row>
    <row r="65" spans="3:3" x14ac:dyDescent="0.2">
      <c r="C65" s="2" t="s">
        <v>3580</v>
      </c>
    </row>
    <row r="66" spans="3:3" x14ac:dyDescent="0.2">
      <c r="C66" s="2" t="s">
        <v>3581</v>
      </c>
    </row>
    <row r="67" spans="3:3" x14ac:dyDescent="0.2">
      <c r="C67" s="2" t="s">
        <v>3582</v>
      </c>
    </row>
    <row r="68" spans="3:3" x14ac:dyDescent="0.2">
      <c r="C68" s="2" t="s">
        <v>3583</v>
      </c>
    </row>
    <row r="69" spans="3:3" x14ac:dyDescent="0.2">
      <c r="C69" s="2" t="s">
        <v>3584</v>
      </c>
    </row>
    <row r="70" spans="3:3" x14ac:dyDescent="0.2">
      <c r="C70" s="2" t="s">
        <v>3585</v>
      </c>
    </row>
    <row r="71" spans="3:3" x14ac:dyDescent="0.2">
      <c r="C71" s="2" t="s">
        <v>3586</v>
      </c>
    </row>
    <row r="72" spans="3:3" x14ac:dyDescent="0.2">
      <c r="C72" s="2" t="s">
        <v>3587</v>
      </c>
    </row>
    <row r="73" spans="3:3" x14ac:dyDescent="0.2">
      <c r="C73" s="2" t="s">
        <v>3588</v>
      </c>
    </row>
    <row r="74" spans="3:3" x14ac:dyDescent="0.2">
      <c r="C74" s="2" t="s">
        <v>3589</v>
      </c>
    </row>
    <row r="75" spans="3:3" x14ac:dyDescent="0.2">
      <c r="C75" s="2" t="s">
        <v>3590</v>
      </c>
    </row>
    <row r="76" spans="3:3" x14ac:dyDescent="0.2">
      <c r="C76" s="2" t="s">
        <v>3591</v>
      </c>
    </row>
    <row r="77" spans="3:3" x14ac:dyDescent="0.2">
      <c r="C77" s="2" t="s">
        <v>3592</v>
      </c>
    </row>
    <row r="78" spans="3:3" x14ac:dyDescent="0.2">
      <c r="C78" s="2" t="s">
        <v>3593</v>
      </c>
    </row>
    <row r="79" spans="3:3" x14ac:dyDescent="0.2">
      <c r="C79" s="2" t="s">
        <v>3594</v>
      </c>
    </row>
    <row r="80" spans="3:3" x14ac:dyDescent="0.2">
      <c r="C80" s="2" t="s">
        <v>3595</v>
      </c>
    </row>
    <row r="81" spans="3:3" x14ac:dyDescent="0.2">
      <c r="C81" s="2" t="s">
        <v>3596</v>
      </c>
    </row>
    <row r="82" spans="3:3" x14ac:dyDescent="0.2">
      <c r="C82" s="2" t="s">
        <v>3597</v>
      </c>
    </row>
    <row r="83" spans="3:3" x14ac:dyDescent="0.2">
      <c r="C83" s="2" t="s">
        <v>3598</v>
      </c>
    </row>
    <row r="84" spans="3:3" x14ac:dyDescent="0.2">
      <c r="C84" s="2" t="s">
        <v>3599</v>
      </c>
    </row>
    <row r="85" spans="3:3" x14ac:dyDescent="0.2">
      <c r="C85" s="2" t="s">
        <v>3600</v>
      </c>
    </row>
    <row r="86" spans="3:3" x14ac:dyDescent="0.2">
      <c r="C86" s="2" t="s">
        <v>3601</v>
      </c>
    </row>
    <row r="87" spans="3:3" x14ac:dyDescent="0.2">
      <c r="C87" s="2" t="s">
        <v>3602</v>
      </c>
    </row>
    <row r="88" spans="3:3" x14ac:dyDescent="0.2">
      <c r="C88" s="2" t="s">
        <v>3603</v>
      </c>
    </row>
    <row r="89" spans="3:3" x14ac:dyDescent="0.2">
      <c r="C89" s="2" t="s">
        <v>3604</v>
      </c>
    </row>
    <row r="90" spans="3:3" x14ac:dyDescent="0.2">
      <c r="C90" s="2" t="s">
        <v>3605</v>
      </c>
    </row>
    <row r="91" spans="3:3" x14ac:dyDescent="0.2">
      <c r="C91" s="2" t="s">
        <v>3606</v>
      </c>
    </row>
    <row r="92" spans="3:3" x14ac:dyDescent="0.2">
      <c r="C92" s="2" t="s">
        <v>3607</v>
      </c>
    </row>
    <row r="93" spans="3:3" x14ac:dyDescent="0.2">
      <c r="C93" s="2" t="s">
        <v>3608</v>
      </c>
    </row>
    <row r="94" spans="3:3" x14ac:dyDescent="0.2">
      <c r="C94" s="2" t="s">
        <v>3609</v>
      </c>
    </row>
    <row r="95" spans="3:3" x14ac:dyDescent="0.2">
      <c r="C95" s="2" t="s">
        <v>3610</v>
      </c>
    </row>
    <row r="96" spans="3:3" x14ac:dyDescent="0.2">
      <c r="C96" s="2" t="s">
        <v>3611</v>
      </c>
    </row>
    <row r="97" spans="3:3" x14ac:dyDescent="0.2">
      <c r="C97" s="2" t="s">
        <v>3612</v>
      </c>
    </row>
    <row r="98" spans="3:3" x14ac:dyDescent="0.2">
      <c r="C98" s="2" t="s">
        <v>3613</v>
      </c>
    </row>
    <row r="99" spans="3:3" x14ac:dyDescent="0.2">
      <c r="C99" s="2" t="s">
        <v>3614</v>
      </c>
    </row>
    <row r="100" spans="3:3" x14ac:dyDescent="0.2">
      <c r="C100" s="2" t="s">
        <v>3615</v>
      </c>
    </row>
    <row r="101" spans="3:3" x14ac:dyDescent="0.2">
      <c r="C101" s="2" t="s">
        <v>3616</v>
      </c>
    </row>
    <row r="102" spans="3:3" x14ac:dyDescent="0.2">
      <c r="C102" s="2" t="s">
        <v>3617</v>
      </c>
    </row>
    <row r="103" spans="3:3" x14ac:dyDescent="0.2">
      <c r="C103" s="2" t="s">
        <v>3618</v>
      </c>
    </row>
    <row r="104" spans="3:3" x14ac:dyDescent="0.2">
      <c r="C104" s="2" t="s">
        <v>3619</v>
      </c>
    </row>
    <row r="105" spans="3:3" x14ac:dyDescent="0.2">
      <c r="C105" s="2" t="s">
        <v>3620</v>
      </c>
    </row>
    <row r="106" spans="3:3" x14ac:dyDescent="0.2">
      <c r="C106" s="2" t="s">
        <v>3621</v>
      </c>
    </row>
    <row r="107" spans="3:3" x14ac:dyDescent="0.2">
      <c r="C107" s="2" t="s">
        <v>3622</v>
      </c>
    </row>
    <row r="108" spans="3:3" x14ac:dyDescent="0.2">
      <c r="C108" s="2" t="s">
        <v>3623</v>
      </c>
    </row>
    <row r="109" spans="3:3" x14ac:dyDescent="0.2">
      <c r="C109" s="2" t="s">
        <v>3624</v>
      </c>
    </row>
    <row r="110" spans="3:3" x14ac:dyDescent="0.2">
      <c r="C110" s="2" t="s">
        <v>3625</v>
      </c>
    </row>
    <row r="111" spans="3:3" x14ac:dyDescent="0.2">
      <c r="C111" s="2" t="s">
        <v>3626</v>
      </c>
    </row>
    <row r="112" spans="3:3" x14ac:dyDescent="0.2">
      <c r="C112" s="2" t="s">
        <v>3627</v>
      </c>
    </row>
    <row r="113" spans="3:3" x14ac:dyDescent="0.2">
      <c r="C113" s="2" t="s">
        <v>3628</v>
      </c>
    </row>
    <row r="114" spans="3:3" x14ac:dyDescent="0.2">
      <c r="C114" s="2" t="s">
        <v>3629</v>
      </c>
    </row>
    <row r="115" spans="3:3" x14ac:dyDescent="0.2">
      <c r="C115" s="2" t="s">
        <v>3630</v>
      </c>
    </row>
    <row r="116" spans="3:3" x14ac:dyDescent="0.2">
      <c r="C116" s="2" t="s">
        <v>3631</v>
      </c>
    </row>
    <row r="117" spans="3:3" x14ac:dyDescent="0.2">
      <c r="C117" s="2" t="s">
        <v>3632</v>
      </c>
    </row>
    <row r="118" spans="3:3" x14ac:dyDescent="0.2">
      <c r="C118" s="2" t="s">
        <v>3633</v>
      </c>
    </row>
    <row r="119" spans="3:3" x14ac:dyDescent="0.2">
      <c r="C119" s="2" t="s">
        <v>3634</v>
      </c>
    </row>
    <row r="120" spans="3:3" x14ac:dyDescent="0.2">
      <c r="C120" s="2" t="s">
        <v>3635</v>
      </c>
    </row>
    <row r="121" spans="3:3" x14ac:dyDescent="0.2">
      <c r="C121" s="2" t="s">
        <v>3636</v>
      </c>
    </row>
    <row r="122" spans="3:3" x14ac:dyDescent="0.2">
      <c r="C122" s="2" t="s">
        <v>3637</v>
      </c>
    </row>
    <row r="123" spans="3:3" x14ac:dyDescent="0.2">
      <c r="C123" s="2" t="s">
        <v>3638</v>
      </c>
    </row>
    <row r="124" spans="3:3" x14ac:dyDescent="0.2">
      <c r="C124" s="2" t="s">
        <v>3639</v>
      </c>
    </row>
    <row r="125" spans="3:3" x14ac:dyDescent="0.2">
      <c r="C125" s="2" t="s">
        <v>3640</v>
      </c>
    </row>
    <row r="126" spans="3:3" x14ac:dyDescent="0.2">
      <c r="C126" s="2" t="s">
        <v>3641</v>
      </c>
    </row>
    <row r="127" spans="3:3" x14ac:dyDescent="0.2">
      <c r="C127" s="2" t="s">
        <v>3642</v>
      </c>
    </row>
    <row r="128" spans="3:3" x14ac:dyDescent="0.2">
      <c r="C128" s="2" t="s">
        <v>3643</v>
      </c>
    </row>
    <row r="129" spans="3:3" x14ac:dyDescent="0.2">
      <c r="C129" s="2" t="s">
        <v>3644</v>
      </c>
    </row>
    <row r="130" spans="3:3" x14ac:dyDescent="0.2">
      <c r="C130" s="2" t="s">
        <v>3645</v>
      </c>
    </row>
    <row r="131" spans="3:3" x14ac:dyDescent="0.2">
      <c r="C131" s="2" t="s">
        <v>3646</v>
      </c>
    </row>
    <row r="132" spans="3:3" x14ac:dyDescent="0.2">
      <c r="C132" s="2" t="s">
        <v>3647</v>
      </c>
    </row>
    <row r="133" spans="3:3" x14ac:dyDescent="0.2">
      <c r="C133" s="2" t="s">
        <v>3648</v>
      </c>
    </row>
    <row r="134" spans="3:3" x14ac:dyDescent="0.2">
      <c r="C134" s="2" t="s">
        <v>3649</v>
      </c>
    </row>
    <row r="135" spans="3:3" x14ac:dyDescent="0.2">
      <c r="C135" s="2" t="s">
        <v>3650</v>
      </c>
    </row>
    <row r="136" spans="3:3" x14ac:dyDescent="0.2">
      <c r="C136" s="2" t="s">
        <v>3651</v>
      </c>
    </row>
    <row r="137" spans="3:3" x14ac:dyDescent="0.2">
      <c r="C137" s="2" t="s">
        <v>3652</v>
      </c>
    </row>
    <row r="138" spans="3:3" x14ac:dyDescent="0.2">
      <c r="C138" s="2" t="s">
        <v>3653</v>
      </c>
    </row>
    <row r="139" spans="3:3" x14ac:dyDescent="0.2">
      <c r="C139" s="2" t="s">
        <v>3654</v>
      </c>
    </row>
    <row r="140" spans="3:3" x14ac:dyDescent="0.2">
      <c r="C140" s="2" t="s">
        <v>3655</v>
      </c>
    </row>
    <row r="141" spans="3:3" x14ac:dyDescent="0.2">
      <c r="C141" s="2" t="s">
        <v>3656</v>
      </c>
    </row>
    <row r="142" spans="3:3" x14ac:dyDescent="0.2">
      <c r="C142" s="2" t="s">
        <v>3657</v>
      </c>
    </row>
    <row r="143" spans="3:3" x14ac:dyDescent="0.2">
      <c r="C143" s="2" t="s">
        <v>3658</v>
      </c>
    </row>
    <row r="144" spans="3:3" x14ac:dyDescent="0.2">
      <c r="C144" s="2" t="s">
        <v>3659</v>
      </c>
    </row>
    <row r="145" spans="3:3" x14ac:dyDescent="0.2">
      <c r="C145" s="2" t="s">
        <v>3660</v>
      </c>
    </row>
    <row r="146" spans="3:3" x14ac:dyDescent="0.2">
      <c r="C146" s="2" t="s">
        <v>3661</v>
      </c>
    </row>
    <row r="147" spans="3:3" x14ac:dyDescent="0.2">
      <c r="C147" s="2" t="s">
        <v>3662</v>
      </c>
    </row>
    <row r="148" spans="3:3" x14ac:dyDescent="0.2">
      <c r="C148" s="2" t="s">
        <v>3663</v>
      </c>
    </row>
    <row r="149" spans="3:3" x14ac:dyDescent="0.2">
      <c r="C149" s="2" t="s">
        <v>3664</v>
      </c>
    </row>
    <row r="150" spans="3:3" x14ac:dyDescent="0.2">
      <c r="C150" s="2" t="s">
        <v>3665</v>
      </c>
    </row>
    <row r="151" spans="3:3" x14ac:dyDescent="0.2">
      <c r="C151" s="2" t="s">
        <v>3666</v>
      </c>
    </row>
    <row r="152" spans="3:3" x14ac:dyDescent="0.2">
      <c r="C152" s="2" t="s">
        <v>3667</v>
      </c>
    </row>
    <row r="153" spans="3:3" x14ac:dyDescent="0.2">
      <c r="C153" s="2" t="s">
        <v>3668</v>
      </c>
    </row>
    <row r="154" spans="3:3" x14ac:dyDescent="0.2">
      <c r="C154" s="2" t="s">
        <v>3669</v>
      </c>
    </row>
    <row r="155" spans="3:3" x14ac:dyDescent="0.2">
      <c r="C155" s="2" t="s">
        <v>3670</v>
      </c>
    </row>
    <row r="156" spans="3:3" x14ac:dyDescent="0.2">
      <c r="C156" s="2" t="s">
        <v>3671</v>
      </c>
    </row>
    <row r="157" spans="3:3" x14ac:dyDescent="0.2">
      <c r="C157" s="2" t="s">
        <v>3672</v>
      </c>
    </row>
    <row r="158" spans="3:3" x14ac:dyDescent="0.2">
      <c r="C158" s="2" t="s">
        <v>3673</v>
      </c>
    </row>
    <row r="159" spans="3:3" x14ac:dyDescent="0.2">
      <c r="C159" s="2" t="s">
        <v>3674</v>
      </c>
    </row>
    <row r="160" spans="3:3" x14ac:dyDescent="0.2">
      <c r="C160" s="2" t="s">
        <v>3675</v>
      </c>
    </row>
    <row r="161" spans="3:3" x14ac:dyDescent="0.2">
      <c r="C161" s="2" t="s">
        <v>3676</v>
      </c>
    </row>
    <row r="162" spans="3:3" x14ac:dyDescent="0.2">
      <c r="C162" s="2" t="s">
        <v>3677</v>
      </c>
    </row>
    <row r="163" spans="3:3" x14ac:dyDescent="0.2">
      <c r="C163" s="2" t="s">
        <v>3678</v>
      </c>
    </row>
    <row r="164" spans="3:3" x14ac:dyDescent="0.2">
      <c r="C164" s="2" t="s">
        <v>3679</v>
      </c>
    </row>
    <row r="165" spans="3:3" x14ac:dyDescent="0.2">
      <c r="C165" s="2" t="s">
        <v>3680</v>
      </c>
    </row>
    <row r="166" spans="3:3" x14ac:dyDescent="0.2">
      <c r="C166" s="2" t="s">
        <v>3681</v>
      </c>
    </row>
    <row r="167" spans="3:3" x14ac:dyDescent="0.2">
      <c r="C167" s="2" t="s">
        <v>3682</v>
      </c>
    </row>
    <row r="168" spans="3:3" x14ac:dyDescent="0.2">
      <c r="C168" s="2" t="s">
        <v>3683</v>
      </c>
    </row>
    <row r="169" spans="3:3" x14ac:dyDescent="0.2">
      <c r="C169" s="2" t="s">
        <v>3684</v>
      </c>
    </row>
    <row r="170" spans="3:3" x14ac:dyDescent="0.2">
      <c r="C170" s="2" t="s">
        <v>3685</v>
      </c>
    </row>
    <row r="171" spans="3:3" x14ac:dyDescent="0.2">
      <c r="C171" s="2" t="s">
        <v>3686</v>
      </c>
    </row>
    <row r="172" spans="3:3" x14ac:dyDescent="0.2">
      <c r="C172" s="2" t="s">
        <v>3687</v>
      </c>
    </row>
    <row r="173" spans="3:3" x14ac:dyDescent="0.2">
      <c r="C173" s="2" t="s">
        <v>3688</v>
      </c>
    </row>
    <row r="174" spans="3:3" x14ac:dyDescent="0.2">
      <c r="C174" s="2" t="s">
        <v>3689</v>
      </c>
    </row>
    <row r="175" spans="3:3" x14ac:dyDescent="0.2">
      <c r="C175" s="2" t="s">
        <v>3690</v>
      </c>
    </row>
    <row r="176" spans="3:3" x14ac:dyDescent="0.2">
      <c r="C176" s="2" t="s">
        <v>3691</v>
      </c>
    </row>
    <row r="177" spans="3:3" x14ac:dyDescent="0.2">
      <c r="C177" s="2" t="s">
        <v>3692</v>
      </c>
    </row>
    <row r="178" spans="3:3" x14ac:dyDescent="0.2">
      <c r="C178" s="2" t="s">
        <v>3693</v>
      </c>
    </row>
    <row r="179" spans="3:3" x14ac:dyDescent="0.2">
      <c r="C179" s="2" t="s">
        <v>3694</v>
      </c>
    </row>
    <row r="180" spans="3:3" x14ac:dyDescent="0.2">
      <c r="C180" s="2" t="s">
        <v>1174</v>
      </c>
    </row>
    <row r="181" spans="3:3" x14ac:dyDescent="0.2">
      <c r="C181" s="2" t="s">
        <v>1189</v>
      </c>
    </row>
    <row r="182" spans="3:3" x14ac:dyDescent="0.2">
      <c r="C182" s="2" t="s">
        <v>1175</v>
      </c>
    </row>
    <row r="183" spans="3:3" x14ac:dyDescent="0.2">
      <c r="C183" s="2" t="s">
        <v>1180</v>
      </c>
    </row>
    <row r="184" spans="3:3" x14ac:dyDescent="0.2">
      <c r="C184" s="2" t="s">
        <v>1181</v>
      </c>
    </row>
    <row r="185" spans="3:3" x14ac:dyDescent="0.2">
      <c r="C185" s="2" t="s">
        <v>1178</v>
      </c>
    </row>
    <row r="186" spans="3:3" x14ac:dyDescent="0.2">
      <c r="C186" s="2" t="s">
        <v>3695</v>
      </c>
    </row>
    <row r="187" spans="3:3" x14ac:dyDescent="0.2">
      <c r="C187" s="2" t="s">
        <v>1184</v>
      </c>
    </row>
    <row r="188" spans="3:3" x14ac:dyDescent="0.2">
      <c r="C188" s="2" t="s">
        <v>1191</v>
      </c>
    </row>
    <row r="189" spans="3:3" x14ac:dyDescent="0.2">
      <c r="C189" s="2" t="s">
        <v>1192</v>
      </c>
    </row>
    <row r="190" spans="3:3" x14ac:dyDescent="0.2">
      <c r="C190" s="2" t="s">
        <v>1193</v>
      </c>
    </row>
    <row r="191" spans="3:3" x14ac:dyDescent="0.2">
      <c r="C191" s="2" t="s">
        <v>1118</v>
      </c>
    </row>
    <row r="192" spans="3:3" x14ac:dyDescent="0.2">
      <c r="C192" s="2" t="s">
        <v>1081</v>
      </c>
    </row>
    <row r="193" spans="3:3" x14ac:dyDescent="0.2">
      <c r="C193" s="2" t="s">
        <v>1091</v>
      </c>
    </row>
    <row r="194" spans="3:3" x14ac:dyDescent="0.2">
      <c r="C194" s="2" t="s">
        <v>1092</v>
      </c>
    </row>
    <row r="195" spans="3:3" x14ac:dyDescent="0.2">
      <c r="C195" s="2" t="s">
        <v>1113</v>
      </c>
    </row>
    <row r="196" spans="3:3" x14ac:dyDescent="0.2">
      <c r="C196" s="2" t="s">
        <v>1106</v>
      </c>
    </row>
    <row r="197" spans="3:3" x14ac:dyDescent="0.2">
      <c r="C197" s="2" t="s">
        <v>1068</v>
      </c>
    </row>
    <row r="198" spans="3:3" x14ac:dyDescent="0.2">
      <c r="C198" s="2" t="s">
        <v>1076</v>
      </c>
    </row>
    <row r="199" spans="3:3" x14ac:dyDescent="0.2">
      <c r="C199" s="2" t="s">
        <v>1124</v>
      </c>
    </row>
    <row r="200" spans="3:3" x14ac:dyDescent="0.2">
      <c r="C200" s="2" t="s">
        <v>1120</v>
      </c>
    </row>
    <row r="201" spans="3:3" x14ac:dyDescent="0.2">
      <c r="C201" s="2" t="s">
        <v>1070</v>
      </c>
    </row>
    <row r="202" spans="3:3" x14ac:dyDescent="0.2">
      <c r="C202" s="2" t="s">
        <v>1152</v>
      </c>
    </row>
    <row r="203" spans="3:3" x14ac:dyDescent="0.2">
      <c r="C203" s="2" t="s">
        <v>1056</v>
      </c>
    </row>
    <row r="204" spans="3:3" x14ac:dyDescent="0.2">
      <c r="C204" s="2" t="s">
        <v>1093</v>
      </c>
    </row>
    <row r="205" spans="3:3" x14ac:dyDescent="0.2">
      <c r="C205" s="2" t="s">
        <v>1164</v>
      </c>
    </row>
    <row r="206" spans="3:3" x14ac:dyDescent="0.2">
      <c r="C206" s="2" t="s">
        <v>1064</v>
      </c>
    </row>
    <row r="207" spans="3:3" x14ac:dyDescent="0.2">
      <c r="C207" s="2" t="s">
        <v>1057</v>
      </c>
    </row>
    <row r="208" spans="3:3" x14ac:dyDescent="0.2">
      <c r="C208" s="2" t="s">
        <v>1088</v>
      </c>
    </row>
    <row r="209" spans="3:3" x14ac:dyDescent="0.2">
      <c r="C209" s="2" t="s">
        <v>1054</v>
      </c>
    </row>
    <row r="210" spans="3:3" x14ac:dyDescent="0.2">
      <c r="C210" s="2" t="s">
        <v>1042</v>
      </c>
    </row>
    <row r="211" spans="3:3" x14ac:dyDescent="0.2">
      <c r="C211" s="2" t="s">
        <v>1094</v>
      </c>
    </row>
    <row r="212" spans="3:3" x14ac:dyDescent="0.2">
      <c r="C212" s="2" t="s">
        <v>1153</v>
      </c>
    </row>
    <row r="213" spans="3:3" x14ac:dyDescent="0.2">
      <c r="C213" s="2" t="s">
        <v>1122</v>
      </c>
    </row>
    <row r="214" spans="3:3" x14ac:dyDescent="0.2">
      <c r="C214" s="2" t="s">
        <v>1194</v>
      </c>
    </row>
    <row r="215" spans="3:3" x14ac:dyDescent="0.2">
      <c r="C215" s="2" t="s">
        <v>1073</v>
      </c>
    </row>
    <row r="216" spans="3:3" x14ac:dyDescent="0.2">
      <c r="C216" s="2" t="s">
        <v>1069</v>
      </c>
    </row>
    <row r="217" spans="3:3" x14ac:dyDescent="0.2">
      <c r="C217" s="2" t="s">
        <v>1063</v>
      </c>
    </row>
    <row r="218" spans="3:3" x14ac:dyDescent="0.2">
      <c r="C218" s="2" t="s">
        <v>1044</v>
      </c>
    </row>
    <row r="219" spans="3:3" x14ac:dyDescent="0.2">
      <c r="C219" s="2" t="s">
        <v>1135</v>
      </c>
    </row>
    <row r="220" spans="3:3" x14ac:dyDescent="0.2">
      <c r="C220" s="2" t="s">
        <v>1060</v>
      </c>
    </row>
    <row r="221" spans="3:3" x14ac:dyDescent="0.2">
      <c r="C221" s="2" t="s">
        <v>1053</v>
      </c>
    </row>
    <row r="222" spans="3:3" x14ac:dyDescent="0.2">
      <c r="C222" s="2" t="s">
        <v>1036</v>
      </c>
    </row>
    <row r="223" spans="3:3" x14ac:dyDescent="0.2">
      <c r="C223" s="2" t="s">
        <v>1047</v>
      </c>
    </row>
    <row r="224" spans="3:3" x14ac:dyDescent="0.2">
      <c r="C224" s="2" t="s">
        <v>1033</v>
      </c>
    </row>
    <row r="225" spans="3:3" x14ac:dyDescent="0.2">
      <c r="C225" s="2" t="s">
        <v>1031</v>
      </c>
    </row>
    <row r="226" spans="3:3" x14ac:dyDescent="0.2">
      <c r="C226" s="2" t="s">
        <v>1083</v>
      </c>
    </row>
    <row r="227" spans="3:3" x14ac:dyDescent="0.2">
      <c r="C227" s="2" t="s">
        <v>1098</v>
      </c>
    </row>
    <row r="228" spans="3:3" x14ac:dyDescent="0.2">
      <c r="C228" s="2" t="s">
        <v>1067</v>
      </c>
    </row>
    <row r="229" spans="3:3" x14ac:dyDescent="0.2">
      <c r="C229" s="2" t="s">
        <v>1052</v>
      </c>
    </row>
    <row r="230" spans="3:3" x14ac:dyDescent="0.2">
      <c r="C230" s="2" t="s">
        <v>1074</v>
      </c>
    </row>
    <row r="231" spans="3:3" x14ac:dyDescent="0.2">
      <c r="C231" s="2" t="s">
        <v>1128</v>
      </c>
    </row>
    <row r="232" spans="3:3" x14ac:dyDescent="0.2">
      <c r="C232" s="2" t="s">
        <v>1146</v>
      </c>
    </row>
    <row r="233" spans="3:3" x14ac:dyDescent="0.2">
      <c r="C233" s="2" t="s">
        <v>1090</v>
      </c>
    </row>
    <row r="234" spans="3:3" x14ac:dyDescent="0.2">
      <c r="C234" s="2" t="s">
        <v>1119</v>
      </c>
    </row>
    <row r="235" spans="3:3" x14ac:dyDescent="0.2">
      <c r="C235" s="2" t="s">
        <v>1126</v>
      </c>
    </row>
    <row r="236" spans="3:3" x14ac:dyDescent="0.2">
      <c r="C236" s="2" t="s">
        <v>1127</v>
      </c>
    </row>
    <row r="237" spans="3:3" x14ac:dyDescent="0.2">
      <c r="C237" s="2" t="s">
        <v>1030</v>
      </c>
    </row>
    <row r="238" spans="3:3" x14ac:dyDescent="0.2">
      <c r="C238" s="2" t="s">
        <v>1013</v>
      </c>
    </row>
    <row r="239" spans="3:3" x14ac:dyDescent="0.2">
      <c r="C239" s="2" t="s">
        <v>1111</v>
      </c>
    </row>
    <row r="240" spans="3:3" x14ac:dyDescent="0.2">
      <c r="C240" s="2" t="s">
        <v>1121</v>
      </c>
    </row>
    <row r="241" spans="3:3" x14ac:dyDescent="0.2">
      <c r="C241" s="2" t="s">
        <v>1107</v>
      </c>
    </row>
    <row r="242" spans="3:3" x14ac:dyDescent="0.2">
      <c r="C242" s="2" t="s">
        <v>1058</v>
      </c>
    </row>
    <row r="243" spans="3:3" x14ac:dyDescent="0.2">
      <c r="C243" s="2" t="s">
        <v>1123</v>
      </c>
    </row>
    <row r="244" spans="3:3" x14ac:dyDescent="0.2">
      <c r="C244" s="2" t="s">
        <v>1086</v>
      </c>
    </row>
    <row r="245" spans="3:3" x14ac:dyDescent="0.2">
      <c r="C245" s="2" t="s">
        <v>1046</v>
      </c>
    </row>
    <row r="246" spans="3:3" x14ac:dyDescent="0.2">
      <c r="C246" s="2" t="s">
        <v>1103</v>
      </c>
    </row>
    <row r="247" spans="3:3" x14ac:dyDescent="0.2">
      <c r="C247" s="2" t="s">
        <v>1077</v>
      </c>
    </row>
    <row r="248" spans="3:3" x14ac:dyDescent="0.2">
      <c r="C248" s="2" t="s">
        <v>1114</v>
      </c>
    </row>
    <row r="249" spans="3:3" x14ac:dyDescent="0.2">
      <c r="C249" s="2" t="s">
        <v>1110</v>
      </c>
    </row>
    <row r="250" spans="3:3" x14ac:dyDescent="0.2">
      <c r="C250" s="2" t="s">
        <v>1129</v>
      </c>
    </row>
    <row r="251" spans="3:3" x14ac:dyDescent="0.2">
      <c r="C251" s="2" t="s">
        <v>1148</v>
      </c>
    </row>
    <row r="252" spans="3:3" x14ac:dyDescent="0.2">
      <c r="C252" s="2" t="s">
        <v>1147</v>
      </c>
    </row>
    <row r="253" spans="3:3" x14ac:dyDescent="0.2">
      <c r="C253" s="2" t="s">
        <v>1151</v>
      </c>
    </row>
    <row r="254" spans="3:3" x14ac:dyDescent="0.2">
      <c r="C254" s="2" t="s">
        <v>1197</v>
      </c>
    </row>
    <row r="255" spans="3:3" x14ac:dyDescent="0.2">
      <c r="C255" s="2" t="s">
        <v>3696</v>
      </c>
    </row>
    <row r="256" spans="3:3" x14ac:dyDescent="0.2">
      <c r="C256" s="2" t="s">
        <v>3697</v>
      </c>
    </row>
    <row r="257" spans="3:3" x14ac:dyDescent="0.2">
      <c r="C257" s="2" t="s">
        <v>1202</v>
      </c>
    </row>
    <row r="258" spans="3:3" x14ac:dyDescent="0.2">
      <c r="C258" s="2" t="s">
        <v>3698</v>
      </c>
    </row>
    <row r="259" spans="3:3" x14ac:dyDescent="0.2">
      <c r="C259" s="2" t="s">
        <v>3699</v>
      </c>
    </row>
    <row r="260" spans="3:3" x14ac:dyDescent="0.2">
      <c r="C260" s="2" t="s">
        <v>3700</v>
      </c>
    </row>
    <row r="261" spans="3:3" x14ac:dyDescent="0.2">
      <c r="C261" s="2" t="s">
        <v>3701</v>
      </c>
    </row>
    <row r="262" spans="3:3" x14ac:dyDescent="0.2">
      <c r="C262" s="2" t="s">
        <v>1203</v>
      </c>
    </row>
    <row r="263" spans="3:3" x14ac:dyDescent="0.2">
      <c r="C263" s="2" t="s">
        <v>3702</v>
      </c>
    </row>
    <row r="264" spans="3:3" x14ac:dyDescent="0.2">
      <c r="C264" s="2" t="s">
        <v>1201</v>
      </c>
    </row>
    <row r="265" spans="3:3" x14ac:dyDescent="0.2">
      <c r="C265" s="2" t="s">
        <v>1196</v>
      </c>
    </row>
    <row r="266" spans="3:3" x14ac:dyDescent="0.2">
      <c r="C266" s="2" t="s">
        <v>3703</v>
      </c>
    </row>
    <row r="267" spans="3:3" x14ac:dyDescent="0.2">
      <c r="C267" s="2" t="s">
        <v>1199</v>
      </c>
    </row>
    <row r="268" spans="3:3" x14ac:dyDescent="0.2">
      <c r="C268" s="2" t="s">
        <v>3704</v>
      </c>
    </row>
    <row r="269" spans="3:3" x14ac:dyDescent="0.2">
      <c r="C269" s="2" t="s">
        <v>3705</v>
      </c>
    </row>
    <row r="270" spans="3:3" x14ac:dyDescent="0.2">
      <c r="C270" s="2" t="s">
        <v>3706</v>
      </c>
    </row>
    <row r="271" spans="3:3" x14ac:dyDescent="0.2">
      <c r="C271" s="2" t="s">
        <v>3707</v>
      </c>
    </row>
    <row r="272" spans="3:3" x14ac:dyDescent="0.2">
      <c r="C272" s="2" t="s">
        <v>3708</v>
      </c>
    </row>
    <row r="273" spans="3:3" x14ac:dyDescent="0.2">
      <c r="C273" s="2" t="s">
        <v>3709</v>
      </c>
    </row>
    <row r="274" spans="3:3" x14ac:dyDescent="0.2">
      <c r="C274" s="2" t="s">
        <v>3710</v>
      </c>
    </row>
    <row r="275" spans="3:3" x14ac:dyDescent="0.2">
      <c r="C275" s="2" t="s">
        <v>3711</v>
      </c>
    </row>
    <row r="276" spans="3:3" x14ac:dyDescent="0.2">
      <c r="C276" s="2" t="s">
        <v>3712</v>
      </c>
    </row>
    <row r="277" spans="3:3" x14ac:dyDescent="0.2">
      <c r="C277" s="2" t="s">
        <v>3713</v>
      </c>
    </row>
    <row r="278" spans="3:3" x14ac:dyDescent="0.2">
      <c r="C278" s="2" t="s">
        <v>3714</v>
      </c>
    </row>
    <row r="279" spans="3:3" x14ac:dyDescent="0.2">
      <c r="C279" s="2" t="s">
        <v>3715</v>
      </c>
    </row>
    <row r="280" spans="3:3" x14ac:dyDescent="0.2">
      <c r="C280" s="2" t="s">
        <v>3716</v>
      </c>
    </row>
    <row r="281" spans="3:3" x14ac:dyDescent="0.2">
      <c r="C281" s="2" t="s">
        <v>3717</v>
      </c>
    </row>
    <row r="282" spans="3:3" x14ac:dyDescent="0.2">
      <c r="C282" s="2" t="s">
        <v>3718</v>
      </c>
    </row>
    <row r="283" spans="3:3" x14ac:dyDescent="0.2">
      <c r="C283" s="2" t="s">
        <v>3719</v>
      </c>
    </row>
    <row r="284" spans="3:3" x14ac:dyDescent="0.2">
      <c r="C284" s="2" t="s">
        <v>3720</v>
      </c>
    </row>
    <row r="285" spans="3:3" x14ac:dyDescent="0.2">
      <c r="C285" s="2" t="s">
        <v>3721</v>
      </c>
    </row>
    <row r="286" spans="3:3" x14ac:dyDescent="0.2">
      <c r="C286" s="2" t="s">
        <v>3722</v>
      </c>
    </row>
    <row r="287" spans="3:3" x14ac:dyDescent="0.2">
      <c r="C287" s="2" t="s">
        <v>3723</v>
      </c>
    </row>
    <row r="288" spans="3:3" x14ac:dyDescent="0.2">
      <c r="C288" s="2" t="s">
        <v>3724</v>
      </c>
    </row>
    <row r="289" spans="3:3" x14ac:dyDescent="0.2">
      <c r="C289" s="2" t="s">
        <v>3725</v>
      </c>
    </row>
    <row r="290" spans="3:3" x14ac:dyDescent="0.2">
      <c r="C290" s="2" t="s">
        <v>3726</v>
      </c>
    </row>
    <row r="291" spans="3:3" x14ac:dyDescent="0.2">
      <c r="C291" s="2" t="s">
        <v>3727</v>
      </c>
    </row>
    <row r="292" spans="3:3" x14ac:dyDescent="0.2">
      <c r="C292" s="2" t="s">
        <v>3728</v>
      </c>
    </row>
    <row r="293" spans="3:3" x14ac:dyDescent="0.2">
      <c r="C293" s="2" t="s">
        <v>3729</v>
      </c>
    </row>
    <row r="294" spans="3:3" x14ac:dyDescent="0.2">
      <c r="C294" s="2" t="s">
        <v>3730</v>
      </c>
    </row>
    <row r="295" spans="3:3" x14ac:dyDescent="0.2">
      <c r="C295" s="2" t="s">
        <v>3731</v>
      </c>
    </row>
    <row r="296" spans="3:3" x14ac:dyDescent="0.2">
      <c r="C296" s="2" t="s">
        <v>3732</v>
      </c>
    </row>
    <row r="297" spans="3:3" x14ac:dyDescent="0.2">
      <c r="C297" s="2" t="s">
        <v>3733</v>
      </c>
    </row>
    <row r="298" spans="3:3" x14ac:dyDescent="0.2">
      <c r="C298" s="2" t="s">
        <v>3734</v>
      </c>
    </row>
    <row r="299" spans="3:3" x14ac:dyDescent="0.2">
      <c r="C299" s="2" t="s">
        <v>3735</v>
      </c>
    </row>
    <row r="300" spans="3:3" x14ac:dyDescent="0.2">
      <c r="C300" s="2" t="s">
        <v>3736</v>
      </c>
    </row>
    <row r="301" spans="3:3" x14ac:dyDescent="0.2">
      <c r="C301" s="2" t="s">
        <v>3737</v>
      </c>
    </row>
    <row r="302" spans="3:3" x14ac:dyDescent="0.2">
      <c r="C302" s="2" t="s">
        <v>3738</v>
      </c>
    </row>
    <row r="303" spans="3:3" x14ac:dyDescent="0.2">
      <c r="C303" s="2" t="s">
        <v>3739</v>
      </c>
    </row>
    <row r="304" spans="3:3" x14ac:dyDescent="0.2">
      <c r="C304" s="2" t="s">
        <v>3740</v>
      </c>
    </row>
    <row r="305" spans="3:3" x14ac:dyDescent="0.2">
      <c r="C305" s="2" t="s">
        <v>3741</v>
      </c>
    </row>
    <row r="306" spans="3:3" x14ac:dyDescent="0.2">
      <c r="C306" s="2" t="s">
        <v>3742</v>
      </c>
    </row>
    <row r="307" spans="3:3" x14ac:dyDescent="0.2">
      <c r="C307" s="2" t="s">
        <v>3743</v>
      </c>
    </row>
    <row r="308" spans="3:3" x14ac:dyDescent="0.2">
      <c r="C308" s="2" t="s">
        <v>3744</v>
      </c>
    </row>
    <row r="309" spans="3:3" x14ac:dyDescent="0.2">
      <c r="C309" s="2" t="s">
        <v>3745</v>
      </c>
    </row>
    <row r="310" spans="3:3" x14ac:dyDescent="0.2">
      <c r="C310" s="2" t="s">
        <v>3746</v>
      </c>
    </row>
    <row r="311" spans="3:3" x14ac:dyDescent="0.2">
      <c r="C311" s="2" t="s">
        <v>3747</v>
      </c>
    </row>
    <row r="312" spans="3:3" x14ac:dyDescent="0.2">
      <c r="C312" s="2" t="s">
        <v>3748</v>
      </c>
    </row>
    <row r="313" spans="3:3" x14ac:dyDescent="0.2">
      <c r="C313" s="2" t="s">
        <v>3749</v>
      </c>
    </row>
    <row r="314" spans="3:3" x14ac:dyDescent="0.2">
      <c r="C314" s="2" t="s">
        <v>3750</v>
      </c>
    </row>
    <row r="315" spans="3:3" x14ac:dyDescent="0.2">
      <c r="C315" s="2" t="s">
        <v>3751</v>
      </c>
    </row>
    <row r="316" spans="3:3" x14ac:dyDescent="0.2">
      <c r="C316" s="2" t="s">
        <v>3752</v>
      </c>
    </row>
    <row r="317" spans="3:3" x14ac:dyDescent="0.2">
      <c r="C317" s="2" t="s">
        <v>3753</v>
      </c>
    </row>
    <row r="318" spans="3:3" x14ac:dyDescent="0.2">
      <c r="C318" s="2" t="s">
        <v>3754</v>
      </c>
    </row>
    <row r="319" spans="3:3" x14ac:dyDescent="0.2">
      <c r="C319" s="2" t="s">
        <v>3755</v>
      </c>
    </row>
    <row r="320" spans="3:3" x14ac:dyDescent="0.2">
      <c r="C320" s="2" t="s">
        <v>3756</v>
      </c>
    </row>
    <row r="321" spans="3:3" x14ac:dyDescent="0.2">
      <c r="C321" s="2" t="s">
        <v>3757</v>
      </c>
    </row>
    <row r="322" spans="3:3" x14ac:dyDescent="0.2">
      <c r="C322" s="2" t="s">
        <v>3758</v>
      </c>
    </row>
    <row r="323" spans="3:3" x14ac:dyDescent="0.2">
      <c r="C323" s="2" t="s">
        <v>3759</v>
      </c>
    </row>
    <row r="324" spans="3:3" x14ac:dyDescent="0.2">
      <c r="C324" s="2" t="s">
        <v>3760</v>
      </c>
    </row>
    <row r="325" spans="3:3" x14ac:dyDescent="0.2">
      <c r="C325" s="2" t="s">
        <v>3761</v>
      </c>
    </row>
    <row r="326" spans="3:3" x14ac:dyDescent="0.2">
      <c r="C326" s="2" t="s">
        <v>3762</v>
      </c>
    </row>
    <row r="327" spans="3:3" x14ac:dyDescent="0.2">
      <c r="C327" s="2" t="s">
        <v>3763</v>
      </c>
    </row>
    <row r="328" spans="3:3" x14ac:dyDescent="0.2">
      <c r="C328" s="2" t="s">
        <v>3764</v>
      </c>
    </row>
    <row r="329" spans="3:3" x14ac:dyDescent="0.2">
      <c r="C329" s="2" t="s">
        <v>3765</v>
      </c>
    </row>
    <row r="330" spans="3:3" x14ac:dyDescent="0.2">
      <c r="C330" s="2" t="s">
        <v>3766</v>
      </c>
    </row>
    <row r="331" spans="3:3" x14ac:dyDescent="0.2">
      <c r="C331" s="2" t="s">
        <v>3767</v>
      </c>
    </row>
    <row r="332" spans="3:3" x14ac:dyDescent="0.2">
      <c r="C332" s="2" t="s">
        <v>3768</v>
      </c>
    </row>
    <row r="333" spans="3:3" x14ac:dyDescent="0.2">
      <c r="C333" s="2" t="s">
        <v>3769</v>
      </c>
    </row>
    <row r="334" spans="3:3" x14ac:dyDescent="0.2">
      <c r="C334" s="2" t="s">
        <v>3770</v>
      </c>
    </row>
    <row r="335" spans="3:3" x14ac:dyDescent="0.2">
      <c r="C335" s="2" t="s">
        <v>3771</v>
      </c>
    </row>
    <row r="336" spans="3:3" x14ac:dyDescent="0.2">
      <c r="C336" s="2" t="s">
        <v>3772</v>
      </c>
    </row>
    <row r="337" spans="3:3" x14ac:dyDescent="0.2">
      <c r="C337" s="2" t="s">
        <v>3773</v>
      </c>
    </row>
    <row r="338" spans="3:3" x14ac:dyDescent="0.2">
      <c r="C338" s="2" t="s">
        <v>3774</v>
      </c>
    </row>
    <row r="339" spans="3:3" x14ac:dyDescent="0.2">
      <c r="C339" s="2" t="s">
        <v>3775</v>
      </c>
    </row>
    <row r="340" spans="3:3" x14ac:dyDescent="0.2">
      <c r="C340" s="2" t="s">
        <v>3776</v>
      </c>
    </row>
    <row r="341" spans="3:3" x14ac:dyDescent="0.2">
      <c r="C341" s="2" t="s">
        <v>3777</v>
      </c>
    </row>
    <row r="342" spans="3:3" x14ac:dyDescent="0.2">
      <c r="C342" s="2" t="s">
        <v>3778</v>
      </c>
    </row>
    <row r="343" spans="3:3" x14ac:dyDescent="0.2">
      <c r="C343" s="2" t="s">
        <v>3779</v>
      </c>
    </row>
    <row r="344" spans="3:3" x14ac:dyDescent="0.2">
      <c r="C344" s="2" t="s">
        <v>3780</v>
      </c>
    </row>
    <row r="345" spans="3:3" x14ac:dyDescent="0.2">
      <c r="C345" s="2" t="s">
        <v>3781</v>
      </c>
    </row>
    <row r="346" spans="3:3" x14ac:dyDescent="0.2">
      <c r="C346" s="2" t="s">
        <v>3782</v>
      </c>
    </row>
    <row r="347" spans="3:3" x14ac:dyDescent="0.2">
      <c r="C347" s="2" t="s">
        <v>3783</v>
      </c>
    </row>
    <row r="348" spans="3:3" x14ac:dyDescent="0.2">
      <c r="C348" s="2" t="s">
        <v>3784</v>
      </c>
    </row>
    <row r="349" spans="3:3" x14ac:dyDescent="0.2">
      <c r="C349" s="2" t="s">
        <v>3785</v>
      </c>
    </row>
    <row r="350" spans="3:3" x14ac:dyDescent="0.2">
      <c r="C350" s="2" t="s">
        <v>3786</v>
      </c>
    </row>
    <row r="351" spans="3:3" x14ac:dyDescent="0.2">
      <c r="C351" s="2" t="s">
        <v>3787</v>
      </c>
    </row>
    <row r="352" spans="3:3" x14ac:dyDescent="0.2">
      <c r="C352" s="2" t="s">
        <v>3788</v>
      </c>
    </row>
    <row r="353" spans="3:3" x14ac:dyDescent="0.2">
      <c r="C353" s="2" t="s">
        <v>3789</v>
      </c>
    </row>
    <row r="354" spans="3:3" x14ac:dyDescent="0.2">
      <c r="C354" s="2" t="s">
        <v>3790</v>
      </c>
    </row>
    <row r="355" spans="3:3" x14ac:dyDescent="0.2">
      <c r="C355" s="2" t="s">
        <v>3791</v>
      </c>
    </row>
    <row r="356" spans="3:3" x14ac:dyDescent="0.2">
      <c r="C356" s="2" t="s">
        <v>3792</v>
      </c>
    </row>
    <row r="357" spans="3:3" x14ac:dyDescent="0.2">
      <c r="C357" s="2" t="s">
        <v>3793</v>
      </c>
    </row>
    <row r="358" spans="3:3" x14ac:dyDescent="0.2">
      <c r="C358" s="2" t="s">
        <v>3794</v>
      </c>
    </row>
    <row r="359" spans="3:3" x14ac:dyDescent="0.2">
      <c r="C359" s="2" t="s">
        <v>3795</v>
      </c>
    </row>
    <row r="360" spans="3:3" x14ac:dyDescent="0.2">
      <c r="C360" s="2" t="s">
        <v>3796</v>
      </c>
    </row>
    <row r="361" spans="3:3" x14ac:dyDescent="0.2">
      <c r="C361" s="2" t="s">
        <v>3797</v>
      </c>
    </row>
    <row r="362" spans="3:3" x14ac:dyDescent="0.2">
      <c r="C362" s="2" t="s">
        <v>3798</v>
      </c>
    </row>
    <row r="363" spans="3:3" x14ac:dyDescent="0.2">
      <c r="C363" s="2" t="s">
        <v>3799</v>
      </c>
    </row>
    <row r="364" spans="3:3" x14ac:dyDescent="0.2">
      <c r="C364" s="2" t="s">
        <v>3800</v>
      </c>
    </row>
    <row r="365" spans="3:3" x14ac:dyDescent="0.2">
      <c r="C365" s="2" t="s">
        <v>3801</v>
      </c>
    </row>
    <row r="366" spans="3:3" x14ac:dyDescent="0.2">
      <c r="C366" s="2" t="s">
        <v>3802</v>
      </c>
    </row>
    <row r="367" spans="3:3" x14ac:dyDescent="0.2">
      <c r="C367" s="2" t="s">
        <v>3803</v>
      </c>
    </row>
    <row r="368" spans="3:3" x14ac:dyDescent="0.2">
      <c r="C368" s="2" t="s">
        <v>3804</v>
      </c>
    </row>
    <row r="369" spans="3:3" x14ac:dyDescent="0.2">
      <c r="C369" s="2" t="s">
        <v>3805</v>
      </c>
    </row>
    <row r="370" spans="3:3" x14ac:dyDescent="0.2">
      <c r="C370" s="2" t="s">
        <v>3806</v>
      </c>
    </row>
    <row r="371" spans="3:3" x14ac:dyDescent="0.2">
      <c r="C371" s="2" t="s">
        <v>3807</v>
      </c>
    </row>
    <row r="372" spans="3:3" x14ac:dyDescent="0.2">
      <c r="C372" s="2" t="s">
        <v>3808</v>
      </c>
    </row>
    <row r="373" spans="3:3" x14ac:dyDescent="0.2">
      <c r="C373" s="2" t="s">
        <v>3809</v>
      </c>
    </row>
    <row r="374" spans="3:3" x14ac:dyDescent="0.2">
      <c r="C374" s="2" t="s">
        <v>3810</v>
      </c>
    </row>
    <row r="375" spans="3:3" x14ac:dyDescent="0.2">
      <c r="C375" s="2" t="s">
        <v>3811</v>
      </c>
    </row>
    <row r="376" spans="3:3" x14ac:dyDescent="0.2">
      <c r="C376" s="2" t="s">
        <v>3812</v>
      </c>
    </row>
    <row r="377" spans="3:3" x14ac:dyDescent="0.2">
      <c r="C377" s="2" t="s">
        <v>3813</v>
      </c>
    </row>
    <row r="378" spans="3:3" x14ac:dyDescent="0.2">
      <c r="C378" s="2" t="s">
        <v>3814</v>
      </c>
    </row>
    <row r="379" spans="3:3" x14ac:dyDescent="0.2">
      <c r="C379" s="2" t="s">
        <v>3815</v>
      </c>
    </row>
    <row r="380" spans="3:3" x14ac:dyDescent="0.2">
      <c r="C380" s="2" t="s">
        <v>3816</v>
      </c>
    </row>
    <row r="381" spans="3:3" x14ac:dyDescent="0.2">
      <c r="C381" s="2" t="s">
        <v>3817</v>
      </c>
    </row>
    <row r="382" spans="3:3" x14ac:dyDescent="0.2">
      <c r="C382" s="2" t="s">
        <v>3818</v>
      </c>
    </row>
    <row r="383" spans="3:3" x14ac:dyDescent="0.2">
      <c r="C383" s="2" t="s">
        <v>3819</v>
      </c>
    </row>
    <row r="384" spans="3:3" x14ac:dyDescent="0.2">
      <c r="C384" s="2" t="s">
        <v>3820</v>
      </c>
    </row>
    <row r="385" spans="3:3" x14ac:dyDescent="0.2">
      <c r="C385" s="2" t="s">
        <v>3821</v>
      </c>
    </row>
    <row r="386" spans="3:3" x14ac:dyDescent="0.2">
      <c r="C386" s="2" t="s">
        <v>3822</v>
      </c>
    </row>
    <row r="387" spans="3:3" x14ac:dyDescent="0.2">
      <c r="C387" s="2" t="s">
        <v>3823</v>
      </c>
    </row>
    <row r="388" spans="3:3" x14ac:dyDescent="0.2">
      <c r="C388" s="2" t="s">
        <v>3824</v>
      </c>
    </row>
    <row r="389" spans="3:3" x14ac:dyDescent="0.2">
      <c r="C389" s="2" t="s">
        <v>3825</v>
      </c>
    </row>
    <row r="390" spans="3:3" x14ac:dyDescent="0.2">
      <c r="C390" s="2" t="s">
        <v>3826</v>
      </c>
    </row>
    <row r="391" spans="3:3" x14ac:dyDescent="0.2">
      <c r="C391" s="2" t="s">
        <v>3827</v>
      </c>
    </row>
    <row r="392" spans="3:3" x14ac:dyDescent="0.2">
      <c r="C392" s="2" t="s">
        <v>3828</v>
      </c>
    </row>
    <row r="393" spans="3:3" x14ac:dyDescent="0.2">
      <c r="C393" s="2" t="s">
        <v>3829</v>
      </c>
    </row>
    <row r="394" spans="3:3" x14ac:dyDescent="0.2">
      <c r="C394" s="2" t="s">
        <v>3830</v>
      </c>
    </row>
    <row r="395" spans="3:3" x14ac:dyDescent="0.2">
      <c r="C395" s="2" t="s">
        <v>3831</v>
      </c>
    </row>
    <row r="396" spans="3:3" x14ac:dyDescent="0.2">
      <c r="C396" s="2" t="s">
        <v>3832</v>
      </c>
    </row>
    <row r="397" spans="3:3" x14ac:dyDescent="0.2">
      <c r="C397" s="2" t="s">
        <v>3833</v>
      </c>
    </row>
    <row r="398" spans="3:3" x14ac:dyDescent="0.2">
      <c r="C398" s="2" t="s">
        <v>3834</v>
      </c>
    </row>
    <row r="399" spans="3:3" x14ac:dyDescent="0.2">
      <c r="C399" s="2" t="s">
        <v>3835</v>
      </c>
    </row>
    <row r="400" spans="3:3" x14ac:dyDescent="0.2">
      <c r="C400" s="2" t="s">
        <v>3836</v>
      </c>
    </row>
    <row r="401" spans="3:3" x14ac:dyDescent="0.2">
      <c r="C401" s="2" t="s">
        <v>3837</v>
      </c>
    </row>
    <row r="402" spans="3:3" x14ac:dyDescent="0.2">
      <c r="C402" s="2" t="s">
        <v>3838</v>
      </c>
    </row>
    <row r="403" spans="3:3" x14ac:dyDescent="0.2">
      <c r="C403" s="2" t="s">
        <v>3839</v>
      </c>
    </row>
    <row r="404" spans="3:3" x14ac:dyDescent="0.2">
      <c r="C404" s="2" t="s">
        <v>3840</v>
      </c>
    </row>
    <row r="405" spans="3:3" x14ac:dyDescent="0.2">
      <c r="C405" s="2" t="s">
        <v>3841</v>
      </c>
    </row>
    <row r="406" spans="3:3" x14ac:dyDescent="0.2">
      <c r="C406" s="2" t="s">
        <v>3842</v>
      </c>
    </row>
    <row r="407" spans="3:3" x14ac:dyDescent="0.2">
      <c r="C407" s="2" t="s">
        <v>3843</v>
      </c>
    </row>
    <row r="408" spans="3:3" x14ac:dyDescent="0.2">
      <c r="C408" s="2" t="s">
        <v>3844</v>
      </c>
    </row>
    <row r="409" spans="3:3" x14ac:dyDescent="0.2">
      <c r="C409" s="2" t="s">
        <v>3845</v>
      </c>
    </row>
    <row r="410" spans="3:3" x14ac:dyDescent="0.2">
      <c r="C410" s="2" t="s">
        <v>3846</v>
      </c>
    </row>
    <row r="411" spans="3:3" x14ac:dyDescent="0.2">
      <c r="C411" s="2" t="s">
        <v>3847</v>
      </c>
    </row>
    <row r="412" spans="3:3" x14ac:dyDescent="0.2">
      <c r="C412" s="2" t="s">
        <v>3848</v>
      </c>
    </row>
    <row r="413" spans="3:3" x14ac:dyDescent="0.2">
      <c r="C413" s="2" t="s">
        <v>3849</v>
      </c>
    </row>
    <row r="414" spans="3:3" x14ac:dyDescent="0.2">
      <c r="C414" s="2" t="s">
        <v>3850</v>
      </c>
    </row>
    <row r="415" spans="3:3" x14ac:dyDescent="0.2">
      <c r="C415" s="2" t="s">
        <v>3851</v>
      </c>
    </row>
    <row r="416" spans="3:3" x14ac:dyDescent="0.2">
      <c r="C416" s="2" t="s">
        <v>3852</v>
      </c>
    </row>
    <row r="417" spans="3:3" x14ac:dyDescent="0.2">
      <c r="C417" s="2" t="s">
        <v>3853</v>
      </c>
    </row>
    <row r="418" spans="3:3" x14ac:dyDescent="0.2">
      <c r="C418" s="2" t="s">
        <v>3854</v>
      </c>
    </row>
    <row r="419" spans="3:3" x14ac:dyDescent="0.2">
      <c r="C419" s="2" t="s">
        <v>3855</v>
      </c>
    </row>
    <row r="420" spans="3:3" x14ac:dyDescent="0.2">
      <c r="C420" s="2" t="s">
        <v>3856</v>
      </c>
    </row>
    <row r="421" spans="3:3" x14ac:dyDescent="0.2">
      <c r="C421" s="2" t="s">
        <v>3857</v>
      </c>
    </row>
    <row r="422" spans="3:3" x14ac:dyDescent="0.2">
      <c r="C422" s="2" t="s">
        <v>3858</v>
      </c>
    </row>
    <row r="423" spans="3:3" x14ac:dyDescent="0.2">
      <c r="C423" s="2" t="s">
        <v>3859</v>
      </c>
    </row>
    <row r="424" spans="3:3" x14ac:dyDescent="0.2">
      <c r="C424" s="2" t="s">
        <v>3860</v>
      </c>
    </row>
    <row r="425" spans="3:3" x14ac:dyDescent="0.2">
      <c r="C425" s="2" t="s">
        <v>3861</v>
      </c>
    </row>
    <row r="426" spans="3:3" x14ac:dyDescent="0.2">
      <c r="C426" s="2" t="s">
        <v>3862</v>
      </c>
    </row>
    <row r="427" spans="3:3" x14ac:dyDescent="0.2">
      <c r="C427" s="2" t="s">
        <v>3863</v>
      </c>
    </row>
    <row r="428" spans="3:3" x14ac:dyDescent="0.2">
      <c r="C428" s="2" t="s">
        <v>3864</v>
      </c>
    </row>
    <row r="429" spans="3:3" x14ac:dyDescent="0.2">
      <c r="C429" s="2" t="s">
        <v>3865</v>
      </c>
    </row>
    <row r="430" spans="3:3" x14ac:dyDescent="0.2">
      <c r="C430" s="2" t="s">
        <v>3866</v>
      </c>
    </row>
    <row r="431" spans="3:3" x14ac:dyDescent="0.2">
      <c r="C431" s="2" t="s">
        <v>3867</v>
      </c>
    </row>
    <row r="432" spans="3:3" x14ac:dyDescent="0.2">
      <c r="C432" s="2" t="s">
        <v>3868</v>
      </c>
    </row>
    <row r="433" spans="3:3" x14ac:dyDescent="0.2">
      <c r="C433" s="2" t="s">
        <v>3869</v>
      </c>
    </row>
    <row r="434" spans="3:3" x14ac:dyDescent="0.2">
      <c r="C434" s="2" t="s">
        <v>3870</v>
      </c>
    </row>
    <row r="435" spans="3:3" x14ac:dyDescent="0.2">
      <c r="C435" s="2" t="s">
        <v>3871</v>
      </c>
    </row>
    <row r="436" spans="3:3" x14ac:dyDescent="0.2">
      <c r="C436" s="2" t="s">
        <v>3872</v>
      </c>
    </row>
    <row r="437" spans="3:3" x14ac:dyDescent="0.2">
      <c r="C437" s="2" t="s">
        <v>3873</v>
      </c>
    </row>
    <row r="438" spans="3:3" x14ac:dyDescent="0.2">
      <c r="C438" s="2" t="s">
        <v>3874</v>
      </c>
    </row>
    <row r="439" spans="3:3" x14ac:dyDescent="0.2">
      <c r="C439" s="2" t="s">
        <v>3875</v>
      </c>
    </row>
    <row r="440" spans="3:3" x14ac:dyDescent="0.2">
      <c r="C440" s="2" t="s">
        <v>3876</v>
      </c>
    </row>
    <row r="441" spans="3:3" x14ac:dyDescent="0.2">
      <c r="C441" s="2" t="s">
        <v>3877</v>
      </c>
    </row>
    <row r="442" spans="3:3" x14ac:dyDescent="0.2">
      <c r="C442" s="2" t="s">
        <v>3878</v>
      </c>
    </row>
    <row r="443" spans="3:3" x14ac:dyDescent="0.2">
      <c r="C443" s="2" t="s">
        <v>3879</v>
      </c>
    </row>
    <row r="444" spans="3:3" x14ac:dyDescent="0.2">
      <c r="C444" s="2" t="s">
        <v>3880</v>
      </c>
    </row>
    <row r="445" spans="3:3" x14ac:dyDescent="0.2">
      <c r="C445" s="2" t="s">
        <v>3881</v>
      </c>
    </row>
    <row r="446" spans="3:3" x14ac:dyDescent="0.2">
      <c r="C446" s="2" t="s">
        <v>3882</v>
      </c>
    </row>
    <row r="447" spans="3:3" x14ac:dyDescent="0.2">
      <c r="C447" s="2" t="s">
        <v>3883</v>
      </c>
    </row>
    <row r="448" spans="3:3" x14ac:dyDescent="0.2">
      <c r="C448" s="2" t="s">
        <v>3884</v>
      </c>
    </row>
    <row r="449" spans="3:3" x14ac:dyDescent="0.2">
      <c r="C449" s="2" t="s">
        <v>1190</v>
      </c>
    </row>
    <row r="450" spans="3:3" x14ac:dyDescent="0.2">
      <c r="C450" s="2" t="s">
        <v>3885</v>
      </c>
    </row>
    <row r="451" spans="3:3" x14ac:dyDescent="0.2">
      <c r="C451" s="2" t="s">
        <v>3886</v>
      </c>
    </row>
    <row r="452" spans="3:3" x14ac:dyDescent="0.2">
      <c r="C452" s="2" t="s">
        <v>3887</v>
      </c>
    </row>
    <row r="453" spans="3:3" x14ac:dyDescent="0.2">
      <c r="C453" s="2" t="s">
        <v>3888</v>
      </c>
    </row>
    <row r="454" spans="3:3" x14ac:dyDescent="0.2">
      <c r="C454" s="2" t="s">
        <v>1177</v>
      </c>
    </row>
    <row r="455" spans="3:3" x14ac:dyDescent="0.2">
      <c r="C455" s="2" t="s">
        <v>3889</v>
      </c>
    </row>
    <row r="456" spans="3:3" x14ac:dyDescent="0.2">
      <c r="C456" s="2" t="s">
        <v>1156</v>
      </c>
    </row>
    <row r="457" spans="3:3" x14ac:dyDescent="0.2">
      <c r="C457" s="2" t="s">
        <v>3890</v>
      </c>
    </row>
    <row r="458" spans="3:3" x14ac:dyDescent="0.2">
      <c r="C458" s="2" t="s">
        <v>1172</v>
      </c>
    </row>
    <row r="459" spans="3:3" x14ac:dyDescent="0.2">
      <c r="C459" s="2" t="s">
        <v>3891</v>
      </c>
    </row>
    <row r="460" spans="3:3" x14ac:dyDescent="0.2">
      <c r="C460" s="2" t="s">
        <v>3892</v>
      </c>
    </row>
    <row r="461" spans="3:3" x14ac:dyDescent="0.2">
      <c r="C461" s="2" t="s">
        <v>3893</v>
      </c>
    </row>
    <row r="462" spans="3:3" x14ac:dyDescent="0.2">
      <c r="C462" s="2" t="s">
        <v>3894</v>
      </c>
    </row>
    <row r="463" spans="3:3" x14ac:dyDescent="0.2">
      <c r="C463" s="2" t="s">
        <v>3895</v>
      </c>
    </row>
    <row r="464" spans="3:3" x14ac:dyDescent="0.2">
      <c r="C464" s="2" t="s">
        <v>3896</v>
      </c>
    </row>
    <row r="465" spans="3:3" x14ac:dyDescent="0.2">
      <c r="C465" s="2" t="s">
        <v>3897</v>
      </c>
    </row>
    <row r="466" spans="3:3" x14ac:dyDescent="0.2">
      <c r="C466" s="2" t="s">
        <v>1188</v>
      </c>
    </row>
    <row r="467" spans="3:3" x14ac:dyDescent="0.2">
      <c r="C467" s="2" t="s">
        <v>3898</v>
      </c>
    </row>
    <row r="468" spans="3:3" x14ac:dyDescent="0.2">
      <c r="C468" s="2" t="s">
        <v>1171</v>
      </c>
    </row>
    <row r="469" spans="3:3" x14ac:dyDescent="0.2">
      <c r="C469" s="2" t="s">
        <v>3899</v>
      </c>
    </row>
    <row r="470" spans="3:3" x14ac:dyDescent="0.2">
      <c r="C470" s="2" t="s">
        <v>3900</v>
      </c>
    </row>
    <row r="471" spans="3:3" x14ac:dyDescent="0.2">
      <c r="C471" s="2" t="s">
        <v>1162</v>
      </c>
    </row>
    <row r="472" spans="3:3" x14ac:dyDescent="0.2">
      <c r="C472" s="2" t="s">
        <v>1158</v>
      </c>
    </row>
    <row r="473" spans="3:3" x14ac:dyDescent="0.2">
      <c r="C473" s="2" t="s">
        <v>3901</v>
      </c>
    </row>
    <row r="474" spans="3:3" x14ac:dyDescent="0.2">
      <c r="C474" s="2" t="s">
        <v>1161</v>
      </c>
    </row>
    <row r="475" spans="3:3" x14ac:dyDescent="0.2">
      <c r="C475" s="2" t="s">
        <v>1139</v>
      </c>
    </row>
    <row r="476" spans="3:3" x14ac:dyDescent="0.2">
      <c r="C476" s="2" t="s">
        <v>3902</v>
      </c>
    </row>
    <row r="477" spans="3:3" x14ac:dyDescent="0.2">
      <c r="C477" s="2" t="s">
        <v>1165</v>
      </c>
    </row>
    <row r="478" spans="3:3" x14ac:dyDescent="0.2">
      <c r="C478" s="2" t="s">
        <v>1179</v>
      </c>
    </row>
    <row r="479" spans="3:3" x14ac:dyDescent="0.2">
      <c r="C479" s="2" t="s">
        <v>1176</v>
      </c>
    </row>
    <row r="480" spans="3:3" x14ac:dyDescent="0.2">
      <c r="C480" s="2" t="s">
        <v>1185</v>
      </c>
    </row>
    <row r="481" spans="3:3" x14ac:dyDescent="0.2">
      <c r="C481" s="2" t="s">
        <v>1182</v>
      </c>
    </row>
    <row r="482" spans="3:3" x14ac:dyDescent="0.2">
      <c r="C482" s="2" t="s">
        <v>1183</v>
      </c>
    </row>
    <row r="483" spans="3:3" x14ac:dyDescent="0.2">
      <c r="C483" s="2" t="s">
        <v>1170</v>
      </c>
    </row>
    <row r="484" spans="3:3" x14ac:dyDescent="0.2">
      <c r="C484" s="2" t="s">
        <v>1186</v>
      </c>
    </row>
    <row r="485" spans="3:3" x14ac:dyDescent="0.2">
      <c r="C485" s="2" t="s">
        <v>1187</v>
      </c>
    </row>
    <row r="486" spans="3:3" x14ac:dyDescent="0.2">
      <c r="C486" s="2" t="s">
        <v>1167</v>
      </c>
    </row>
    <row r="487" spans="3:3" x14ac:dyDescent="0.2">
      <c r="C487" s="2" t="s">
        <v>1163</v>
      </c>
    </row>
    <row r="488" spans="3:3" x14ac:dyDescent="0.2">
      <c r="C488" s="2" t="s">
        <v>1169</v>
      </c>
    </row>
    <row r="489" spans="3:3" x14ac:dyDescent="0.2">
      <c r="C489" s="2" t="s">
        <v>1160</v>
      </c>
    </row>
    <row r="490" spans="3:3" x14ac:dyDescent="0.2">
      <c r="C490" s="2" t="s">
        <v>1159</v>
      </c>
    </row>
    <row r="491" spans="3:3" x14ac:dyDescent="0.2">
      <c r="C491" s="2" t="s">
        <v>1168</v>
      </c>
    </row>
    <row r="492" spans="3:3" x14ac:dyDescent="0.2">
      <c r="C492" s="2" t="s">
        <v>1166</v>
      </c>
    </row>
    <row r="493" spans="3:3" x14ac:dyDescent="0.2">
      <c r="C493" s="2" t="s">
        <v>1041</v>
      </c>
    </row>
    <row r="494" spans="3:3" x14ac:dyDescent="0.2">
      <c r="C494" s="2" t="s">
        <v>1018</v>
      </c>
    </row>
    <row r="495" spans="3:3" x14ac:dyDescent="0.2">
      <c r="C495" s="2" t="s">
        <v>1019</v>
      </c>
    </row>
    <row r="496" spans="3:3" x14ac:dyDescent="0.2">
      <c r="C496" s="2" t="s">
        <v>1038</v>
      </c>
    </row>
    <row r="497" spans="3:3" x14ac:dyDescent="0.2">
      <c r="C497" s="2" t="s">
        <v>1039</v>
      </c>
    </row>
    <row r="498" spans="3:3" x14ac:dyDescent="0.2">
      <c r="C498" s="2" t="s">
        <v>1029</v>
      </c>
    </row>
    <row r="499" spans="3:3" x14ac:dyDescent="0.2">
      <c r="C499" s="2" t="s">
        <v>1020</v>
      </c>
    </row>
    <row r="500" spans="3:3" x14ac:dyDescent="0.2">
      <c r="C500" s="2" t="s">
        <v>1014</v>
      </c>
    </row>
    <row r="501" spans="3:3" x14ac:dyDescent="0.2">
      <c r="C501" s="2" t="s">
        <v>1027</v>
      </c>
    </row>
    <row r="502" spans="3:3" x14ac:dyDescent="0.2">
      <c r="C502" s="2" t="s">
        <v>1021</v>
      </c>
    </row>
    <row r="503" spans="3:3" x14ac:dyDescent="0.2">
      <c r="C503" s="2" t="s">
        <v>1040</v>
      </c>
    </row>
    <row r="504" spans="3:3" x14ac:dyDescent="0.2">
      <c r="C504" s="2" t="s">
        <v>1157</v>
      </c>
    </row>
    <row r="505" spans="3:3" x14ac:dyDescent="0.2">
      <c r="C505" s="2" t="s">
        <v>1155</v>
      </c>
    </row>
    <row r="506" spans="3:3" x14ac:dyDescent="0.2">
      <c r="C506" s="2" t="s">
        <v>1022</v>
      </c>
    </row>
    <row r="507" spans="3:3" x14ac:dyDescent="0.2">
      <c r="C507" s="2" t="s">
        <v>1173</v>
      </c>
    </row>
    <row r="508" spans="3:3" x14ac:dyDescent="0.2">
      <c r="C508" s="2" t="s">
        <v>1150</v>
      </c>
    </row>
    <row r="509" spans="3:3" x14ac:dyDescent="0.2">
      <c r="C509" s="2" t="s">
        <v>1195</v>
      </c>
    </row>
    <row r="510" spans="3:3" x14ac:dyDescent="0.2">
      <c r="C510" s="2" t="s">
        <v>1048</v>
      </c>
    </row>
    <row r="511" spans="3:3" x14ac:dyDescent="0.2">
      <c r="C511" s="2" t="s">
        <v>1061</v>
      </c>
    </row>
    <row r="512" spans="3:3" x14ac:dyDescent="0.2">
      <c r="C512" s="2" t="s">
        <v>1143</v>
      </c>
    </row>
    <row r="513" spans="3:3" x14ac:dyDescent="0.2">
      <c r="C513" s="2" t="s">
        <v>1096</v>
      </c>
    </row>
    <row r="514" spans="3:3" x14ac:dyDescent="0.2">
      <c r="C514" s="2" t="s">
        <v>1133</v>
      </c>
    </row>
    <row r="515" spans="3:3" x14ac:dyDescent="0.2">
      <c r="C515" s="2" t="s">
        <v>1117</v>
      </c>
    </row>
    <row r="516" spans="3:3" x14ac:dyDescent="0.2">
      <c r="C516" s="2" t="s">
        <v>1080</v>
      </c>
    </row>
    <row r="517" spans="3:3" x14ac:dyDescent="0.2">
      <c r="C517" s="2" t="s">
        <v>1149</v>
      </c>
    </row>
    <row r="518" spans="3:3" x14ac:dyDescent="0.2">
      <c r="C518" s="2" t="s">
        <v>1066</v>
      </c>
    </row>
    <row r="519" spans="3:3" x14ac:dyDescent="0.2">
      <c r="C519" s="2" t="s">
        <v>1087</v>
      </c>
    </row>
    <row r="520" spans="3:3" x14ac:dyDescent="0.2">
      <c r="C520" s="2" t="s">
        <v>1154</v>
      </c>
    </row>
    <row r="521" spans="3:3" x14ac:dyDescent="0.2">
      <c r="C521" s="2" t="s">
        <v>1112</v>
      </c>
    </row>
    <row r="522" spans="3:3" x14ac:dyDescent="0.2">
      <c r="C522" s="2" t="s">
        <v>1078</v>
      </c>
    </row>
    <row r="523" spans="3:3" x14ac:dyDescent="0.2">
      <c r="C523" s="2" t="s">
        <v>1062</v>
      </c>
    </row>
    <row r="524" spans="3:3" x14ac:dyDescent="0.2">
      <c r="C524" s="2" t="s">
        <v>1085</v>
      </c>
    </row>
    <row r="525" spans="3:3" x14ac:dyDescent="0.2">
      <c r="C525" s="2" t="s">
        <v>1104</v>
      </c>
    </row>
    <row r="526" spans="3:3" x14ac:dyDescent="0.2">
      <c r="C526" s="2" t="s">
        <v>1079</v>
      </c>
    </row>
    <row r="527" spans="3:3" x14ac:dyDescent="0.2">
      <c r="C527" s="2" t="s">
        <v>1100</v>
      </c>
    </row>
    <row r="528" spans="3:3" x14ac:dyDescent="0.2">
      <c r="C528" s="2" t="s">
        <v>1116</v>
      </c>
    </row>
    <row r="529" spans="3:3" x14ac:dyDescent="0.2">
      <c r="C529" s="2" t="s">
        <v>1115</v>
      </c>
    </row>
    <row r="530" spans="3:3" x14ac:dyDescent="0.2">
      <c r="C530" s="2" t="s">
        <v>1102</v>
      </c>
    </row>
    <row r="531" spans="3:3" x14ac:dyDescent="0.2">
      <c r="C531" s="2" t="s">
        <v>1025</v>
      </c>
    </row>
    <row r="532" spans="3:3" x14ac:dyDescent="0.2">
      <c r="C532" s="2" t="s">
        <v>1028</v>
      </c>
    </row>
    <row r="533" spans="3:3" x14ac:dyDescent="0.2">
      <c r="C533" s="2" t="s">
        <v>1049</v>
      </c>
    </row>
    <row r="534" spans="3:3" x14ac:dyDescent="0.2">
      <c r="C534" s="2" t="s">
        <v>1043</v>
      </c>
    </row>
    <row r="535" spans="3:3" x14ac:dyDescent="0.2">
      <c r="C535" s="2" t="s">
        <v>1059</v>
      </c>
    </row>
    <row r="536" spans="3:3" x14ac:dyDescent="0.2">
      <c r="C536" s="2" t="s">
        <v>1051</v>
      </c>
    </row>
    <row r="537" spans="3:3" x14ac:dyDescent="0.2">
      <c r="C537" s="2" t="s">
        <v>1037</v>
      </c>
    </row>
    <row r="538" spans="3:3" x14ac:dyDescent="0.2">
      <c r="C538" s="2" t="s">
        <v>1024</v>
      </c>
    </row>
    <row r="539" spans="3:3" x14ac:dyDescent="0.2">
      <c r="C539" s="2" t="s">
        <v>1016</v>
      </c>
    </row>
    <row r="540" spans="3:3" x14ac:dyDescent="0.2">
      <c r="C540" s="2" t="s">
        <v>1015</v>
      </c>
    </row>
    <row r="541" spans="3:3" x14ac:dyDescent="0.2">
      <c r="C541" s="2" t="s">
        <v>1050</v>
      </c>
    </row>
    <row r="542" spans="3:3" x14ac:dyDescent="0.2">
      <c r="C542" s="2" t="s">
        <v>1137</v>
      </c>
    </row>
    <row r="543" spans="3:3" x14ac:dyDescent="0.2">
      <c r="C543" s="2" t="s">
        <v>1099</v>
      </c>
    </row>
    <row r="544" spans="3:3" x14ac:dyDescent="0.2">
      <c r="C544" s="2" t="s">
        <v>1101</v>
      </c>
    </row>
    <row r="545" spans="3:3" x14ac:dyDescent="0.2">
      <c r="C545" s="2" t="s">
        <v>1071</v>
      </c>
    </row>
    <row r="546" spans="3:3" x14ac:dyDescent="0.2">
      <c r="C546" s="2" t="s">
        <v>1109</v>
      </c>
    </row>
    <row r="547" spans="3:3" x14ac:dyDescent="0.2">
      <c r="C547" s="2" t="s">
        <v>1034</v>
      </c>
    </row>
    <row r="548" spans="3:3" x14ac:dyDescent="0.2">
      <c r="C548" s="2" t="s">
        <v>1026</v>
      </c>
    </row>
    <row r="549" spans="3:3" x14ac:dyDescent="0.2">
      <c r="C549" s="2" t="s">
        <v>1089</v>
      </c>
    </row>
    <row r="550" spans="3:3" x14ac:dyDescent="0.2">
      <c r="C550" s="2" t="s">
        <v>1136</v>
      </c>
    </row>
    <row r="551" spans="3:3" x14ac:dyDescent="0.2">
      <c r="C551" s="2" t="s">
        <v>1035</v>
      </c>
    </row>
    <row r="552" spans="3:3" x14ac:dyDescent="0.2">
      <c r="C552" s="2" t="s">
        <v>1134</v>
      </c>
    </row>
    <row r="553" spans="3:3" x14ac:dyDescent="0.2">
      <c r="C553" s="2" t="s">
        <v>1084</v>
      </c>
    </row>
    <row r="554" spans="3:3" x14ac:dyDescent="0.2">
      <c r="C554" s="2" t="s">
        <v>3903</v>
      </c>
    </row>
    <row r="555" spans="3:3" x14ac:dyDescent="0.2">
      <c r="C555" s="2" t="s">
        <v>1017</v>
      </c>
    </row>
    <row r="556" spans="3:3" x14ac:dyDescent="0.2">
      <c r="C556" s="2" t="s">
        <v>1032</v>
      </c>
    </row>
    <row r="557" spans="3:3" x14ac:dyDescent="0.2">
      <c r="C557" s="2" t="s">
        <v>1141</v>
      </c>
    </row>
    <row r="558" spans="3:3" x14ac:dyDescent="0.2">
      <c r="C558" s="2" t="s">
        <v>1023</v>
      </c>
    </row>
    <row r="559" spans="3:3" x14ac:dyDescent="0.2">
      <c r="C559" s="2" t="s">
        <v>1142</v>
      </c>
    </row>
    <row r="560" spans="3:3" x14ac:dyDescent="0.2">
      <c r="C560" s="2" t="s">
        <v>1045</v>
      </c>
    </row>
    <row r="561" spans="3:3" x14ac:dyDescent="0.2">
      <c r="C561" s="2" t="s">
        <v>1130</v>
      </c>
    </row>
    <row r="562" spans="3:3" x14ac:dyDescent="0.2">
      <c r="C562" s="2" t="s">
        <v>1095</v>
      </c>
    </row>
    <row r="563" spans="3:3" x14ac:dyDescent="0.2">
      <c r="C563" s="2" t="s">
        <v>1072</v>
      </c>
    </row>
    <row r="564" spans="3:3" x14ac:dyDescent="0.2">
      <c r="C564" s="2" t="s">
        <v>1131</v>
      </c>
    </row>
    <row r="565" spans="3:3" x14ac:dyDescent="0.2">
      <c r="C565" s="2" t="s">
        <v>1105</v>
      </c>
    </row>
    <row r="566" spans="3:3" x14ac:dyDescent="0.2">
      <c r="C566" s="2" t="s">
        <v>1065</v>
      </c>
    </row>
    <row r="567" spans="3:3" x14ac:dyDescent="0.2">
      <c r="C567" s="2" t="s">
        <v>1138</v>
      </c>
    </row>
    <row r="568" spans="3:3" x14ac:dyDescent="0.2">
      <c r="C568" s="2" t="s">
        <v>1075</v>
      </c>
    </row>
    <row r="569" spans="3:3" x14ac:dyDescent="0.2">
      <c r="C569" s="2" t="s">
        <v>1132</v>
      </c>
    </row>
    <row r="570" spans="3:3" x14ac:dyDescent="0.2">
      <c r="C570" s="2" t="s">
        <v>1097</v>
      </c>
    </row>
    <row r="571" spans="3:3" x14ac:dyDescent="0.2">
      <c r="C571" s="2" t="s">
        <v>1145</v>
      </c>
    </row>
    <row r="572" spans="3:3" x14ac:dyDescent="0.2">
      <c r="C572" s="2" t="s">
        <v>3904</v>
      </c>
    </row>
    <row r="573" spans="3:3" x14ac:dyDescent="0.2">
      <c r="C573" s="2" t="s">
        <v>3905</v>
      </c>
    </row>
    <row r="574" spans="3:3" x14ac:dyDescent="0.2">
      <c r="C574" s="2" t="s">
        <v>3906</v>
      </c>
    </row>
    <row r="575" spans="3:3" x14ac:dyDescent="0.2">
      <c r="C575" s="2" t="s">
        <v>3907</v>
      </c>
    </row>
    <row r="576" spans="3:3" x14ac:dyDescent="0.2">
      <c r="C576" s="2" t="s">
        <v>1144</v>
      </c>
    </row>
    <row r="577" spans="3:3" x14ac:dyDescent="0.2">
      <c r="C577" s="2" t="s">
        <v>1108</v>
      </c>
    </row>
    <row r="578" spans="3:3" x14ac:dyDescent="0.2">
      <c r="C578" s="2" t="s">
        <v>3908</v>
      </c>
    </row>
    <row r="579" spans="3:3" x14ac:dyDescent="0.2">
      <c r="C579" s="2" t="s">
        <v>3909</v>
      </c>
    </row>
    <row r="580" spans="3:3" x14ac:dyDescent="0.2">
      <c r="C580" s="2" t="s">
        <v>1140</v>
      </c>
    </row>
    <row r="581" spans="3:3" x14ac:dyDescent="0.2">
      <c r="C581" s="2" t="s">
        <v>1082</v>
      </c>
    </row>
    <row r="582" spans="3:3" x14ac:dyDescent="0.2">
      <c r="C582" s="2" t="s">
        <v>1055</v>
      </c>
    </row>
    <row r="583" spans="3:3" x14ac:dyDescent="0.2">
      <c r="C583" s="2" t="s">
        <v>3910</v>
      </c>
    </row>
    <row r="584" spans="3:3" x14ac:dyDescent="0.2">
      <c r="C584" s="2" t="s">
        <v>3911</v>
      </c>
    </row>
    <row r="585" spans="3:3" x14ac:dyDescent="0.2">
      <c r="C585" s="2" t="s">
        <v>3912</v>
      </c>
    </row>
    <row r="586" spans="3:3" x14ac:dyDescent="0.2">
      <c r="C586" s="2" t="s">
        <v>3913</v>
      </c>
    </row>
    <row r="587" spans="3:3" x14ac:dyDescent="0.2">
      <c r="C587" s="2" t="s">
        <v>1125</v>
      </c>
    </row>
    <row r="588" spans="3:3" x14ac:dyDescent="0.2">
      <c r="C588" s="2" t="s">
        <v>3914</v>
      </c>
    </row>
    <row r="589" spans="3:3" x14ac:dyDescent="0.2">
      <c r="C589" s="2" t="s">
        <v>3915</v>
      </c>
    </row>
  </sheetData>
  <mergeCells count="2">
    <mergeCell ref="A4:L4"/>
    <mergeCell ref="O4:P4"/>
  </mergeCells>
  <conditionalFormatting sqref="B3">
    <cfRule type="duplicateValues" dxfId="518" priority="4"/>
  </conditionalFormatting>
  <conditionalFormatting sqref="C13:C589">
    <cfRule type="duplicateValues" dxfId="517" priority="3"/>
  </conditionalFormatting>
  <conditionalFormatting sqref="C13:C589">
    <cfRule type="duplicateValues" dxfId="516" priority="2"/>
  </conditionalFormatting>
  <conditionalFormatting sqref="C1:C1048576">
    <cfRule type="duplicateValues" dxfId="515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79"/>
  <sheetViews>
    <sheetView zoomScale="110" zoomScaleNormal="110" workbookViewId="0">
      <pane xSplit="3" ySplit="2" topLeftCell="D264" activePane="bottomRight" state="frozen"/>
      <selection activeCell="L158" sqref="L158"/>
      <selection pane="topRight" activeCell="L158" sqref="L158"/>
      <selection pane="bottomLeft" activeCell="L158" sqref="L15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0" customHeight="1" x14ac:dyDescent="0.2">
      <c r="A3" s="142" t="s">
        <v>818</v>
      </c>
      <c r="B3" s="73" t="s">
        <v>671</v>
      </c>
      <c r="C3" s="9" t="s">
        <v>672</v>
      </c>
      <c r="D3" s="75" t="s">
        <v>63</v>
      </c>
      <c r="E3" s="13">
        <v>44418</v>
      </c>
      <c r="F3" s="75" t="s">
        <v>817</v>
      </c>
      <c r="G3" s="13">
        <v>44420</v>
      </c>
      <c r="H3" s="76" t="s">
        <v>3532</v>
      </c>
      <c r="I3" s="1">
        <v>133</v>
      </c>
      <c r="J3" s="1">
        <v>26</v>
      </c>
      <c r="K3" s="1">
        <v>27</v>
      </c>
      <c r="L3" s="1">
        <v>8</v>
      </c>
      <c r="M3" s="81">
        <f t="shared" ref="M3:M66" si="0">I3*J3*K3/4000</f>
        <v>23.3415</v>
      </c>
      <c r="N3" s="8">
        <v>24</v>
      </c>
      <c r="O3" s="62">
        <v>3000</v>
      </c>
      <c r="P3" s="63">
        <f>Table2245236891011121314151617181920212224234567234568910[[#This Row],[PEMBULATAN]]*O3</f>
        <v>72000</v>
      </c>
    </row>
    <row r="4" spans="1:16" ht="30" customHeight="1" x14ac:dyDescent="0.2">
      <c r="A4" s="143"/>
      <c r="B4" s="74"/>
      <c r="C4" s="9" t="s">
        <v>673</v>
      </c>
      <c r="D4" s="75" t="s">
        <v>63</v>
      </c>
      <c r="E4" s="13">
        <v>44418</v>
      </c>
      <c r="F4" s="75" t="s">
        <v>817</v>
      </c>
      <c r="G4" s="13">
        <v>44420</v>
      </c>
      <c r="H4" s="76" t="s">
        <v>3532</v>
      </c>
      <c r="I4" s="1">
        <v>23</v>
      </c>
      <c r="J4" s="1">
        <v>21</v>
      </c>
      <c r="K4" s="1">
        <v>7</v>
      </c>
      <c r="L4" s="1">
        <v>1</v>
      </c>
      <c r="M4" s="81">
        <f t="shared" si="0"/>
        <v>0.84524999999999995</v>
      </c>
      <c r="N4" s="8">
        <v>1</v>
      </c>
      <c r="O4" s="62">
        <v>3000</v>
      </c>
      <c r="P4" s="63">
        <f>Table2245236891011121314151617181920212224234567234568910[[#This Row],[PEMBULATAN]]*O4</f>
        <v>3000</v>
      </c>
    </row>
    <row r="5" spans="1:16" ht="30" customHeight="1" x14ac:dyDescent="0.2">
      <c r="A5" s="101"/>
      <c r="B5" s="74"/>
      <c r="C5" s="88" t="s">
        <v>674</v>
      </c>
      <c r="D5" s="77" t="s">
        <v>63</v>
      </c>
      <c r="E5" s="13">
        <v>44418</v>
      </c>
      <c r="F5" s="75" t="s">
        <v>817</v>
      </c>
      <c r="G5" s="13">
        <v>44420</v>
      </c>
      <c r="H5" s="76" t="s">
        <v>3532</v>
      </c>
      <c r="I5" s="15">
        <v>30</v>
      </c>
      <c r="J5" s="15">
        <v>23</v>
      </c>
      <c r="K5" s="15">
        <v>11</v>
      </c>
      <c r="L5" s="15">
        <v>4</v>
      </c>
      <c r="M5" s="82">
        <f t="shared" si="0"/>
        <v>1.8975</v>
      </c>
      <c r="N5" s="71">
        <v>4</v>
      </c>
      <c r="O5" s="62">
        <v>3000</v>
      </c>
      <c r="P5" s="63">
        <f>Table2245236891011121314151617181920212224234567234568910[[#This Row],[PEMBULATAN]]*O5</f>
        <v>12000</v>
      </c>
    </row>
    <row r="6" spans="1:16" ht="30" customHeight="1" x14ac:dyDescent="0.2">
      <c r="A6" s="101"/>
      <c r="B6" s="74"/>
      <c r="C6" s="92" t="s">
        <v>675</v>
      </c>
      <c r="D6" s="93" t="s">
        <v>63</v>
      </c>
      <c r="E6" s="94">
        <v>44418</v>
      </c>
      <c r="F6" s="95" t="s">
        <v>817</v>
      </c>
      <c r="G6" s="94">
        <v>44420</v>
      </c>
      <c r="H6" s="76" t="s">
        <v>3532</v>
      </c>
      <c r="I6" s="97">
        <v>23</v>
      </c>
      <c r="J6" s="97">
        <v>18</v>
      </c>
      <c r="K6" s="97">
        <v>11</v>
      </c>
      <c r="L6" s="97">
        <v>1</v>
      </c>
      <c r="M6" s="98">
        <f t="shared" si="0"/>
        <v>1.1385000000000001</v>
      </c>
      <c r="N6" s="99">
        <v>1</v>
      </c>
      <c r="O6" s="62">
        <v>3000</v>
      </c>
      <c r="P6" s="63">
        <f>Table2245236891011121314151617181920212224234567234568910[[#This Row],[PEMBULATAN]]*O6</f>
        <v>3000</v>
      </c>
    </row>
    <row r="7" spans="1:16" ht="30" customHeight="1" x14ac:dyDescent="0.2">
      <c r="A7" s="101"/>
      <c r="B7" s="74"/>
      <c r="C7" s="92" t="s">
        <v>676</v>
      </c>
      <c r="D7" s="93" t="s">
        <v>63</v>
      </c>
      <c r="E7" s="94">
        <v>44418</v>
      </c>
      <c r="F7" s="95" t="s">
        <v>817</v>
      </c>
      <c r="G7" s="94">
        <v>44420</v>
      </c>
      <c r="H7" s="76" t="s">
        <v>3532</v>
      </c>
      <c r="I7" s="97">
        <v>70</v>
      </c>
      <c r="J7" s="97">
        <v>52</v>
      </c>
      <c r="K7" s="97">
        <v>40</v>
      </c>
      <c r="L7" s="97">
        <v>19</v>
      </c>
      <c r="M7" s="98">
        <f t="shared" si="0"/>
        <v>36.4</v>
      </c>
      <c r="N7" s="99">
        <v>37</v>
      </c>
      <c r="O7" s="62">
        <v>3000</v>
      </c>
      <c r="P7" s="63">
        <f>Table2245236891011121314151617181920212224234567234568910[[#This Row],[PEMBULATAN]]*O7</f>
        <v>111000</v>
      </c>
    </row>
    <row r="8" spans="1:16" ht="30" customHeight="1" x14ac:dyDescent="0.2">
      <c r="A8" s="101"/>
      <c r="B8" s="74"/>
      <c r="C8" s="92" t="s">
        <v>677</v>
      </c>
      <c r="D8" s="93" t="s">
        <v>63</v>
      </c>
      <c r="E8" s="94">
        <v>44418</v>
      </c>
      <c r="F8" s="95" t="s">
        <v>817</v>
      </c>
      <c r="G8" s="94">
        <v>44420</v>
      </c>
      <c r="H8" s="76" t="s">
        <v>3532</v>
      </c>
      <c r="I8" s="97">
        <v>100</v>
      </c>
      <c r="J8" s="97">
        <v>50</v>
      </c>
      <c r="K8" s="97">
        <v>61</v>
      </c>
      <c r="L8" s="97">
        <v>19</v>
      </c>
      <c r="M8" s="98">
        <f t="shared" si="0"/>
        <v>76.25</v>
      </c>
      <c r="N8" s="99">
        <v>76</v>
      </c>
      <c r="O8" s="62">
        <v>3000</v>
      </c>
      <c r="P8" s="63">
        <f>Table2245236891011121314151617181920212224234567234568910[[#This Row],[PEMBULATAN]]*O8</f>
        <v>228000</v>
      </c>
    </row>
    <row r="9" spans="1:16" ht="30" customHeight="1" x14ac:dyDescent="0.2">
      <c r="A9" s="101"/>
      <c r="B9" s="74"/>
      <c r="C9" s="92" t="s">
        <v>678</v>
      </c>
      <c r="D9" s="93" t="s">
        <v>63</v>
      </c>
      <c r="E9" s="94">
        <v>44418</v>
      </c>
      <c r="F9" s="95" t="s">
        <v>817</v>
      </c>
      <c r="G9" s="94">
        <v>44420</v>
      </c>
      <c r="H9" s="76" t="s">
        <v>3532</v>
      </c>
      <c r="I9" s="97">
        <v>60</v>
      </c>
      <c r="J9" s="97">
        <v>51</v>
      </c>
      <c r="K9" s="97">
        <v>32</v>
      </c>
      <c r="L9" s="97">
        <v>18</v>
      </c>
      <c r="M9" s="98">
        <f t="shared" si="0"/>
        <v>24.48</v>
      </c>
      <c r="N9" s="99">
        <v>25</v>
      </c>
      <c r="O9" s="62">
        <v>3000</v>
      </c>
      <c r="P9" s="63">
        <f>Table2245236891011121314151617181920212224234567234568910[[#This Row],[PEMBULATAN]]*O9</f>
        <v>75000</v>
      </c>
    </row>
    <row r="10" spans="1:16" ht="30" customHeight="1" x14ac:dyDescent="0.2">
      <c r="A10" s="101"/>
      <c r="B10" s="100"/>
      <c r="C10" s="92" t="s">
        <v>679</v>
      </c>
      <c r="D10" s="93" t="s">
        <v>63</v>
      </c>
      <c r="E10" s="94">
        <v>44418</v>
      </c>
      <c r="F10" s="95" t="s">
        <v>817</v>
      </c>
      <c r="G10" s="94">
        <v>44420</v>
      </c>
      <c r="H10" s="76" t="s">
        <v>3532</v>
      </c>
      <c r="I10" s="97">
        <v>81</v>
      </c>
      <c r="J10" s="97">
        <v>12</v>
      </c>
      <c r="K10" s="97">
        <v>9</v>
      </c>
      <c r="L10" s="97">
        <v>2</v>
      </c>
      <c r="M10" s="98">
        <f t="shared" si="0"/>
        <v>2.1869999999999998</v>
      </c>
      <c r="N10" s="99">
        <v>2</v>
      </c>
      <c r="O10" s="62">
        <v>3000</v>
      </c>
      <c r="P10" s="63">
        <f>Table2245236891011121314151617181920212224234567234568910[[#This Row],[PEMBULATAN]]*O10</f>
        <v>6000</v>
      </c>
    </row>
    <row r="11" spans="1:16" ht="30" customHeight="1" x14ac:dyDescent="0.2">
      <c r="A11" s="101"/>
      <c r="B11" s="74" t="s">
        <v>1637</v>
      </c>
      <c r="C11" s="92" t="s">
        <v>1638</v>
      </c>
      <c r="D11" s="93" t="s">
        <v>63</v>
      </c>
      <c r="E11" s="94">
        <v>44418</v>
      </c>
      <c r="F11" s="95" t="s">
        <v>817</v>
      </c>
      <c r="G11" s="94">
        <v>44420</v>
      </c>
      <c r="H11" s="76" t="s">
        <v>3532</v>
      </c>
      <c r="I11" s="97">
        <v>99</v>
      </c>
      <c r="J11" s="97">
        <v>62</v>
      </c>
      <c r="K11" s="97">
        <v>43</v>
      </c>
      <c r="L11" s="97">
        <v>7</v>
      </c>
      <c r="M11" s="98">
        <f t="shared" si="0"/>
        <v>65.983500000000006</v>
      </c>
      <c r="N11" s="99">
        <v>66</v>
      </c>
      <c r="O11" s="62">
        <v>3000</v>
      </c>
      <c r="P11" s="63">
        <f>Table2245236891011121314151617181920212224234567234568910[[#This Row],[PEMBULATAN]]*O11</f>
        <v>198000</v>
      </c>
    </row>
    <row r="12" spans="1:16" ht="30" customHeight="1" x14ac:dyDescent="0.2">
      <c r="A12" s="101"/>
      <c r="B12" s="74"/>
      <c r="C12" s="92" t="s">
        <v>1639</v>
      </c>
      <c r="D12" s="93" t="s">
        <v>63</v>
      </c>
      <c r="E12" s="94">
        <v>44418</v>
      </c>
      <c r="F12" s="95" t="s">
        <v>817</v>
      </c>
      <c r="G12" s="94">
        <v>44420</v>
      </c>
      <c r="H12" s="76" t="s">
        <v>3532</v>
      </c>
      <c r="I12" s="97">
        <v>57</v>
      </c>
      <c r="J12" s="97">
        <v>43</v>
      </c>
      <c r="K12" s="97">
        <v>26</v>
      </c>
      <c r="L12" s="97">
        <v>3</v>
      </c>
      <c r="M12" s="98">
        <f t="shared" si="0"/>
        <v>15.9315</v>
      </c>
      <c r="N12" s="99">
        <v>16</v>
      </c>
      <c r="O12" s="62">
        <v>3000</v>
      </c>
      <c r="P12" s="63">
        <f>Table2245236891011121314151617181920212224234567234568910[[#This Row],[PEMBULATAN]]*O12</f>
        <v>48000</v>
      </c>
    </row>
    <row r="13" spans="1:16" ht="30" customHeight="1" x14ac:dyDescent="0.2">
      <c r="A13" s="101"/>
      <c r="B13" s="74"/>
      <c r="C13" s="92" t="s">
        <v>1640</v>
      </c>
      <c r="D13" s="93" t="s">
        <v>63</v>
      </c>
      <c r="E13" s="94">
        <v>44418</v>
      </c>
      <c r="F13" s="95" t="s">
        <v>817</v>
      </c>
      <c r="G13" s="94">
        <v>44420</v>
      </c>
      <c r="H13" s="76" t="s">
        <v>3532</v>
      </c>
      <c r="I13" s="97">
        <v>89</v>
      </c>
      <c r="J13" s="97">
        <v>59</v>
      </c>
      <c r="K13" s="97">
        <v>34</v>
      </c>
      <c r="L13" s="97">
        <v>18</v>
      </c>
      <c r="M13" s="98">
        <f t="shared" si="0"/>
        <v>44.633499999999998</v>
      </c>
      <c r="N13" s="99">
        <v>45</v>
      </c>
      <c r="O13" s="62">
        <v>3000</v>
      </c>
      <c r="P13" s="63">
        <f>Table2245236891011121314151617181920212224234567234568910[[#This Row],[PEMBULATAN]]*O13</f>
        <v>135000</v>
      </c>
    </row>
    <row r="14" spans="1:16" ht="30" customHeight="1" x14ac:dyDescent="0.2">
      <c r="A14" s="101"/>
      <c r="B14" s="74"/>
      <c r="C14" s="92" t="s">
        <v>1641</v>
      </c>
      <c r="D14" s="93" t="s">
        <v>63</v>
      </c>
      <c r="E14" s="94">
        <v>44418</v>
      </c>
      <c r="F14" s="95" t="s">
        <v>817</v>
      </c>
      <c r="G14" s="94">
        <v>44420</v>
      </c>
      <c r="H14" s="76" t="s">
        <v>3532</v>
      </c>
      <c r="I14" s="97">
        <v>70</v>
      </c>
      <c r="J14" s="97">
        <v>63</v>
      </c>
      <c r="K14" s="97">
        <v>36</v>
      </c>
      <c r="L14" s="97">
        <v>7</v>
      </c>
      <c r="M14" s="98">
        <f t="shared" si="0"/>
        <v>39.69</v>
      </c>
      <c r="N14" s="99">
        <v>40</v>
      </c>
      <c r="O14" s="62">
        <v>3000</v>
      </c>
      <c r="P14" s="63">
        <f>Table2245236891011121314151617181920212224234567234568910[[#This Row],[PEMBULATAN]]*O14</f>
        <v>120000</v>
      </c>
    </row>
    <row r="15" spans="1:16" ht="30" customHeight="1" x14ac:dyDescent="0.2">
      <c r="A15" s="101"/>
      <c r="B15" s="74"/>
      <c r="C15" s="92" t="s">
        <v>1642</v>
      </c>
      <c r="D15" s="93" t="s">
        <v>63</v>
      </c>
      <c r="E15" s="94">
        <v>44418</v>
      </c>
      <c r="F15" s="95" t="s">
        <v>817</v>
      </c>
      <c r="G15" s="94">
        <v>44420</v>
      </c>
      <c r="H15" s="76" t="s">
        <v>3532</v>
      </c>
      <c r="I15" s="97">
        <v>98</v>
      </c>
      <c r="J15" s="97">
        <v>59</v>
      </c>
      <c r="K15" s="97">
        <v>46</v>
      </c>
      <c r="L15" s="97">
        <v>12</v>
      </c>
      <c r="M15" s="98">
        <f t="shared" si="0"/>
        <v>66.492999999999995</v>
      </c>
      <c r="N15" s="99">
        <v>67</v>
      </c>
      <c r="O15" s="62">
        <v>3000</v>
      </c>
      <c r="P15" s="63">
        <f>Table2245236891011121314151617181920212224234567234568910[[#This Row],[PEMBULATAN]]*O15</f>
        <v>201000</v>
      </c>
    </row>
    <row r="16" spans="1:16" ht="30" customHeight="1" x14ac:dyDescent="0.2">
      <c r="A16" s="101"/>
      <c r="B16" s="74"/>
      <c r="C16" s="92" t="s">
        <v>1643</v>
      </c>
      <c r="D16" s="93" t="s">
        <v>63</v>
      </c>
      <c r="E16" s="94">
        <v>44418</v>
      </c>
      <c r="F16" s="95" t="s">
        <v>817</v>
      </c>
      <c r="G16" s="94">
        <v>44420</v>
      </c>
      <c r="H16" s="76" t="s">
        <v>3532</v>
      </c>
      <c r="I16" s="97">
        <v>85</v>
      </c>
      <c r="J16" s="97">
        <v>51</v>
      </c>
      <c r="K16" s="97">
        <v>36</v>
      </c>
      <c r="L16" s="97">
        <v>10</v>
      </c>
      <c r="M16" s="98">
        <f t="shared" si="0"/>
        <v>39.015000000000001</v>
      </c>
      <c r="N16" s="99">
        <v>39</v>
      </c>
      <c r="O16" s="62">
        <v>3000</v>
      </c>
      <c r="P16" s="63">
        <f>Table2245236891011121314151617181920212224234567234568910[[#This Row],[PEMBULATAN]]*O16</f>
        <v>117000</v>
      </c>
    </row>
    <row r="17" spans="1:16" ht="30" customHeight="1" x14ac:dyDescent="0.2">
      <c r="A17" s="101"/>
      <c r="B17" s="74"/>
      <c r="C17" s="92" t="s">
        <v>1644</v>
      </c>
      <c r="D17" s="93" t="s">
        <v>63</v>
      </c>
      <c r="E17" s="94">
        <v>44418</v>
      </c>
      <c r="F17" s="95" t="s">
        <v>817</v>
      </c>
      <c r="G17" s="94">
        <v>44420</v>
      </c>
      <c r="H17" s="76" t="s">
        <v>3532</v>
      </c>
      <c r="I17" s="97">
        <v>102</v>
      </c>
      <c r="J17" s="97">
        <v>50</v>
      </c>
      <c r="K17" s="97">
        <v>36</v>
      </c>
      <c r="L17" s="97">
        <v>24</v>
      </c>
      <c r="M17" s="98">
        <f t="shared" si="0"/>
        <v>45.9</v>
      </c>
      <c r="N17" s="99">
        <v>46</v>
      </c>
      <c r="O17" s="62">
        <v>3000</v>
      </c>
      <c r="P17" s="63">
        <f>Table2245236891011121314151617181920212224234567234568910[[#This Row],[PEMBULATAN]]*O17</f>
        <v>138000</v>
      </c>
    </row>
    <row r="18" spans="1:16" ht="30" customHeight="1" x14ac:dyDescent="0.2">
      <c r="A18" s="101"/>
      <c r="B18" s="74"/>
      <c r="C18" s="92" t="s">
        <v>1645</v>
      </c>
      <c r="D18" s="93" t="s">
        <v>63</v>
      </c>
      <c r="E18" s="94">
        <v>44418</v>
      </c>
      <c r="F18" s="95" t="s">
        <v>817</v>
      </c>
      <c r="G18" s="94">
        <v>44420</v>
      </c>
      <c r="H18" s="76" t="s">
        <v>3532</v>
      </c>
      <c r="I18" s="97">
        <v>100</v>
      </c>
      <c r="J18" s="97">
        <v>47</v>
      </c>
      <c r="K18" s="97">
        <v>38</v>
      </c>
      <c r="L18" s="97">
        <v>21</v>
      </c>
      <c r="M18" s="98">
        <f t="shared" si="0"/>
        <v>44.65</v>
      </c>
      <c r="N18" s="99">
        <v>45</v>
      </c>
      <c r="O18" s="62">
        <v>3000</v>
      </c>
      <c r="P18" s="63">
        <f>Table2245236891011121314151617181920212224234567234568910[[#This Row],[PEMBULATAN]]*O18</f>
        <v>135000</v>
      </c>
    </row>
    <row r="19" spans="1:16" ht="30" customHeight="1" x14ac:dyDescent="0.2">
      <c r="A19" s="101"/>
      <c r="B19" s="74"/>
      <c r="C19" s="92" t="s">
        <v>1646</v>
      </c>
      <c r="D19" s="93" t="s">
        <v>63</v>
      </c>
      <c r="E19" s="94">
        <v>44418</v>
      </c>
      <c r="F19" s="95" t="s">
        <v>817</v>
      </c>
      <c r="G19" s="94">
        <v>44420</v>
      </c>
      <c r="H19" s="76" t="s">
        <v>3532</v>
      </c>
      <c r="I19" s="97">
        <v>45</v>
      </c>
      <c r="J19" s="97">
        <v>30</v>
      </c>
      <c r="K19" s="97">
        <v>84</v>
      </c>
      <c r="L19" s="97">
        <v>15</v>
      </c>
      <c r="M19" s="98">
        <f t="shared" si="0"/>
        <v>28.35</v>
      </c>
      <c r="N19" s="99">
        <v>29</v>
      </c>
      <c r="O19" s="62">
        <v>3000</v>
      </c>
      <c r="P19" s="63">
        <f>Table2245236891011121314151617181920212224234567234568910[[#This Row],[PEMBULATAN]]*O19</f>
        <v>87000</v>
      </c>
    </row>
    <row r="20" spans="1:16" ht="30" customHeight="1" x14ac:dyDescent="0.2">
      <c r="A20" s="101"/>
      <c r="B20" s="74"/>
      <c r="C20" s="92" t="s">
        <v>1647</v>
      </c>
      <c r="D20" s="93" t="s">
        <v>63</v>
      </c>
      <c r="E20" s="94">
        <v>44418</v>
      </c>
      <c r="F20" s="95" t="s">
        <v>817</v>
      </c>
      <c r="G20" s="94">
        <v>44420</v>
      </c>
      <c r="H20" s="76" t="s">
        <v>3532</v>
      </c>
      <c r="I20" s="97">
        <v>45</v>
      </c>
      <c r="J20" s="97">
        <v>70</v>
      </c>
      <c r="K20" s="97">
        <v>34</v>
      </c>
      <c r="L20" s="97">
        <v>13</v>
      </c>
      <c r="M20" s="98">
        <f t="shared" si="0"/>
        <v>26.774999999999999</v>
      </c>
      <c r="N20" s="99">
        <v>27</v>
      </c>
      <c r="O20" s="62">
        <v>3000</v>
      </c>
      <c r="P20" s="63">
        <f>Table2245236891011121314151617181920212224234567234568910[[#This Row],[PEMBULATAN]]*O20</f>
        <v>81000</v>
      </c>
    </row>
    <row r="21" spans="1:16" ht="30" customHeight="1" x14ac:dyDescent="0.2">
      <c r="A21" s="101"/>
      <c r="B21" s="74"/>
      <c r="C21" s="92" t="s">
        <v>1648</v>
      </c>
      <c r="D21" s="93" t="s">
        <v>63</v>
      </c>
      <c r="E21" s="94">
        <v>44418</v>
      </c>
      <c r="F21" s="95" t="s">
        <v>817</v>
      </c>
      <c r="G21" s="94">
        <v>44420</v>
      </c>
      <c r="H21" s="76" t="s">
        <v>3532</v>
      </c>
      <c r="I21" s="97">
        <v>14</v>
      </c>
      <c r="J21" s="97">
        <v>30</v>
      </c>
      <c r="K21" s="97">
        <v>89</v>
      </c>
      <c r="L21" s="97">
        <v>10</v>
      </c>
      <c r="M21" s="98">
        <f t="shared" si="0"/>
        <v>9.3450000000000006</v>
      </c>
      <c r="N21" s="99">
        <v>10</v>
      </c>
      <c r="O21" s="62">
        <v>3000</v>
      </c>
      <c r="P21" s="63">
        <f>Table2245236891011121314151617181920212224234567234568910[[#This Row],[PEMBULATAN]]*O21</f>
        <v>30000</v>
      </c>
    </row>
    <row r="22" spans="1:16" ht="30" customHeight="1" x14ac:dyDescent="0.2">
      <c r="A22" s="101"/>
      <c r="B22" s="74"/>
      <c r="C22" s="92" t="s">
        <v>1649</v>
      </c>
      <c r="D22" s="93" t="s">
        <v>63</v>
      </c>
      <c r="E22" s="94">
        <v>44418</v>
      </c>
      <c r="F22" s="95" t="s">
        <v>817</v>
      </c>
      <c r="G22" s="94">
        <v>44420</v>
      </c>
      <c r="H22" s="76" t="s">
        <v>3532</v>
      </c>
      <c r="I22" s="97">
        <v>98</v>
      </c>
      <c r="J22" s="97">
        <v>40</v>
      </c>
      <c r="K22" s="97">
        <v>18</v>
      </c>
      <c r="L22" s="97">
        <v>16</v>
      </c>
      <c r="M22" s="98">
        <f t="shared" si="0"/>
        <v>17.64</v>
      </c>
      <c r="N22" s="99">
        <v>18</v>
      </c>
      <c r="O22" s="62">
        <v>3000</v>
      </c>
      <c r="P22" s="63">
        <f>Table2245236891011121314151617181920212224234567234568910[[#This Row],[PEMBULATAN]]*O22</f>
        <v>54000</v>
      </c>
    </row>
    <row r="23" spans="1:16" ht="30" customHeight="1" x14ac:dyDescent="0.2">
      <c r="A23" s="101"/>
      <c r="B23" s="74"/>
      <c r="C23" s="92" t="s">
        <v>1650</v>
      </c>
      <c r="D23" s="93" t="s">
        <v>63</v>
      </c>
      <c r="E23" s="94">
        <v>44418</v>
      </c>
      <c r="F23" s="95" t="s">
        <v>817</v>
      </c>
      <c r="G23" s="94">
        <v>44420</v>
      </c>
      <c r="H23" s="76" t="s">
        <v>3532</v>
      </c>
      <c r="I23" s="97">
        <v>43</v>
      </c>
      <c r="J23" s="97">
        <v>57</v>
      </c>
      <c r="K23" s="97">
        <v>77</v>
      </c>
      <c r="L23" s="97">
        <v>13</v>
      </c>
      <c r="M23" s="98">
        <f t="shared" si="0"/>
        <v>47.181750000000001</v>
      </c>
      <c r="N23" s="99">
        <v>47</v>
      </c>
      <c r="O23" s="62">
        <v>3000</v>
      </c>
      <c r="P23" s="63">
        <f>Table2245236891011121314151617181920212224234567234568910[[#This Row],[PEMBULATAN]]*O23</f>
        <v>141000</v>
      </c>
    </row>
    <row r="24" spans="1:16" ht="30" customHeight="1" x14ac:dyDescent="0.2">
      <c r="A24" s="101"/>
      <c r="B24" s="74"/>
      <c r="C24" s="92" t="s">
        <v>1651</v>
      </c>
      <c r="D24" s="93" t="s">
        <v>63</v>
      </c>
      <c r="E24" s="94">
        <v>44418</v>
      </c>
      <c r="F24" s="95" t="s">
        <v>817</v>
      </c>
      <c r="G24" s="94">
        <v>44420</v>
      </c>
      <c r="H24" s="76" t="s">
        <v>3532</v>
      </c>
      <c r="I24" s="97">
        <v>89</v>
      </c>
      <c r="J24" s="97">
        <v>34</v>
      </c>
      <c r="K24" s="97">
        <v>25</v>
      </c>
      <c r="L24" s="97">
        <v>12</v>
      </c>
      <c r="M24" s="98">
        <f t="shared" si="0"/>
        <v>18.912500000000001</v>
      </c>
      <c r="N24" s="99">
        <v>19</v>
      </c>
      <c r="O24" s="62">
        <v>3000</v>
      </c>
      <c r="P24" s="63">
        <f>Table2245236891011121314151617181920212224234567234568910[[#This Row],[PEMBULATAN]]*O24</f>
        <v>57000</v>
      </c>
    </row>
    <row r="25" spans="1:16" ht="30" customHeight="1" x14ac:dyDescent="0.2">
      <c r="A25" s="101"/>
      <c r="B25" s="74"/>
      <c r="C25" s="92" t="s">
        <v>1652</v>
      </c>
      <c r="D25" s="93" t="s">
        <v>63</v>
      </c>
      <c r="E25" s="94">
        <v>44418</v>
      </c>
      <c r="F25" s="95" t="s">
        <v>817</v>
      </c>
      <c r="G25" s="94">
        <v>44420</v>
      </c>
      <c r="H25" s="76" t="s">
        <v>3532</v>
      </c>
      <c r="I25" s="97">
        <v>78</v>
      </c>
      <c r="J25" s="97">
        <v>40</v>
      </c>
      <c r="K25" s="97">
        <v>34</v>
      </c>
      <c r="L25" s="97">
        <v>23</v>
      </c>
      <c r="M25" s="98">
        <f t="shared" si="0"/>
        <v>26.52</v>
      </c>
      <c r="N25" s="99">
        <v>27</v>
      </c>
      <c r="O25" s="62">
        <v>3000</v>
      </c>
      <c r="P25" s="63">
        <f>Table2245236891011121314151617181920212224234567234568910[[#This Row],[PEMBULATAN]]*O25</f>
        <v>81000</v>
      </c>
    </row>
    <row r="26" spans="1:16" ht="30" customHeight="1" x14ac:dyDescent="0.2">
      <c r="A26" s="101"/>
      <c r="B26" s="74"/>
      <c r="C26" s="92" t="s">
        <v>1653</v>
      </c>
      <c r="D26" s="93" t="s">
        <v>63</v>
      </c>
      <c r="E26" s="94">
        <v>44418</v>
      </c>
      <c r="F26" s="95" t="s">
        <v>817</v>
      </c>
      <c r="G26" s="94">
        <v>44420</v>
      </c>
      <c r="H26" s="76" t="s">
        <v>3532</v>
      </c>
      <c r="I26" s="97">
        <v>78</v>
      </c>
      <c r="J26" s="97">
        <v>56</v>
      </c>
      <c r="K26" s="97">
        <v>35</v>
      </c>
      <c r="L26" s="97">
        <v>7</v>
      </c>
      <c r="M26" s="98">
        <f t="shared" si="0"/>
        <v>38.22</v>
      </c>
      <c r="N26" s="99">
        <v>38</v>
      </c>
      <c r="O26" s="62">
        <v>3000</v>
      </c>
      <c r="P26" s="63">
        <f>Table2245236891011121314151617181920212224234567234568910[[#This Row],[PEMBULATAN]]*O26</f>
        <v>114000</v>
      </c>
    </row>
    <row r="27" spans="1:16" ht="30" customHeight="1" x14ac:dyDescent="0.2">
      <c r="A27" s="101"/>
      <c r="B27" s="74"/>
      <c r="C27" s="92" t="s">
        <v>1654</v>
      </c>
      <c r="D27" s="93" t="s">
        <v>63</v>
      </c>
      <c r="E27" s="94">
        <v>44418</v>
      </c>
      <c r="F27" s="95" t="s">
        <v>817</v>
      </c>
      <c r="G27" s="94">
        <v>44420</v>
      </c>
      <c r="H27" s="76" t="s">
        <v>3532</v>
      </c>
      <c r="I27" s="97">
        <v>48</v>
      </c>
      <c r="J27" s="97">
        <v>23</v>
      </c>
      <c r="K27" s="97">
        <v>15</v>
      </c>
      <c r="L27" s="97">
        <v>23</v>
      </c>
      <c r="M27" s="98">
        <f t="shared" si="0"/>
        <v>4.1399999999999997</v>
      </c>
      <c r="N27" s="99">
        <v>23</v>
      </c>
      <c r="O27" s="62">
        <v>3000</v>
      </c>
      <c r="P27" s="63">
        <f>Table2245236891011121314151617181920212224234567234568910[[#This Row],[PEMBULATAN]]*O27</f>
        <v>69000</v>
      </c>
    </row>
    <row r="28" spans="1:16" ht="30" customHeight="1" x14ac:dyDescent="0.2">
      <c r="A28" s="101"/>
      <c r="B28" s="74"/>
      <c r="C28" s="92" t="s">
        <v>1655</v>
      </c>
      <c r="D28" s="93" t="s">
        <v>63</v>
      </c>
      <c r="E28" s="94">
        <v>44418</v>
      </c>
      <c r="F28" s="95" t="s">
        <v>817</v>
      </c>
      <c r="G28" s="94">
        <v>44420</v>
      </c>
      <c r="H28" s="76" t="s">
        <v>3532</v>
      </c>
      <c r="I28" s="97">
        <v>102</v>
      </c>
      <c r="J28" s="97">
        <v>34</v>
      </c>
      <c r="K28" s="97">
        <v>14</v>
      </c>
      <c r="L28" s="97">
        <v>17</v>
      </c>
      <c r="M28" s="98">
        <f t="shared" si="0"/>
        <v>12.138</v>
      </c>
      <c r="N28" s="99">
        <v>17</v>
      </c>
      <c r="O28" s="62">
        <v>3000</v>
      </c>
      <c r="P28" s="63">
        <f>Table2245236891011121314151617181920212224234567234568910[[#This Row],[PEMBULATAN]]*O28</f>
        <v>51000</v>
      </c>
    </row>
    <row r="29" spans="1:16" ht="30" customHeight="1" x14ac:dyDescent="0.2">
      <c r="A29" s="101"/>
      <c r="B29" s="74"/>
      <c r="C29" s="92" t="s">
        <v>1656</v>
      </c>
      <c r="D29" s="93" t="s">
        <v>63</v>
      </c>
      <c r="E29" s="94">
        <v>44418</v>
      </c>
      <c r="F29" s="95" t="s">
        <v>817</v>
      </c>
      <c r="G29" s="94">
        <v>44420</v>
      </c>
      <c r="H29" s="76" t="s">
        <v>3532</v>
      </c>
      <c r="I29" s="97">
        <v>100</v>
      </c>
      <c r="J29" s="97">
        <v>34</v>
      </c>
      <c r="K29" s="97">
        <v>45</v>
      </c>
      <c r="L29" s="97">
        <v>17</v>
      </c>
      <c r="M29" s="98">
        <f t="shared" si="0"/>
        <v>38.25</v>
      </c>
      <c r="N29" s="99">
        <v>38</v>
      </c>
      <c r="O29" s="62">
        <v>3000</v>
      </c>
      <c r="P29" s="63">
        <f>Table2245236891011121314151617181920212224234567234568910[[#This Row],[PEMBULATAN]]*O29</f>
        <v>114000</v>
      </c>
    </row>
    <row r="30" spans="1:16" ht="30" customHeight="1" x14ac:dyDescent="0.2">
      <c r="A30" s="101"/>
      <c r="B30" s="74"/>
      <c r="C30" s="92" t="s">
        <v>1657</v>
      </c>
      <c r="D30" s="93" t="s">
        <v>63</v>
      </c>
      <c r="E30" s="94">
        <v>44418</v>
      </c>
      <c r="F30" s="95" t="s">
        <v>817</v>
      </c>
      <c r="G30" s="94">
        <v>44420</v>
      </c>
      <c r="H30" s="76" t="s">
        <v>3532</v>
      </c>
      <c r="I30" s="97">
        <v>87</v>
      </c>
      <c r="J30" s="97">
        <v>34</v>
      </c>
      <c r="K30" s="97">
        <v>17</v>
      </c>
      <c r="L30" s="97">
        <v>23</v>
      </c>
      <c r="M30" s="98">
        <f t="shared" si="0"/>
        <v>12.5715</v>
      </c>
      <c r="N30" s="99">
        <v>23</v>
      </c>
      <c r="O30" s="62">
        <v>3000</v>
      </c>
      <c r="P30" s="63">
        <f>Table2245236891011121314151617181920212224234567234568910[[#This Row],[PEMBULATAN]]*O30</f>
        <v>69000</v>
      </c>
    </row>
    <row r="31" spans="1:16" ht="30" customHeight="1" x14ac:dyDescent="0.2">
      <c r="A31" s="101"/>
      <c r="B31" s="74"/>
      <c r="C31" s="92" t="s">
        <v>1658</v>
      </c>
      <c r="D31" s="93" t="s">
        <v>63</v>
      </c>
      <c r="E31" s="94">
        <v>44418</v>
      </c>
      <c r="F31" s="95" t="s">
        <v>817</v>
      </c>
      <c r="G31" s="94">
        <v>44420</v>
      </c>
      <c r="H31" s="76" t="s">
        <v>3532</v>
      </c>
      <c r="I31" s="97">
        <v>89</v>
      </c>
      <c r="J31" s="97">
        <v>40</v>
      </c>
      <c r="K31" s="97">
        <v>23</v>
      </c>
      <c r="L31" s="97">
        <v>12</v>
      </c>
      <c r="M31" s="98">
        <f t="shared" si="0"/>
        <v>20.47</v>
      </c>
      <c r="N31" s="99">
        <v>21</v>
      </c>
      <c r="O31" s="62">
        <v>3000</v>
      </c>
      <c r="P31" s="63">
        <f>Table2245236891011121314151617181920212224234567234568910[[#This Row],[PEMBULATAN]]*O31</f>
        <v>63000</v>
      </c>
    </row>
    <row r="32" spans="1:16" ht="30" customHeight="1" x14ac:dyDescent="0.2">
      <c r="A32" s="101"/>
      <c r="B32" s="74"/>
      <c r="C32" s="92" t="s">
        <v>1659</v>
      </c>
      <c r="D32" s="93" t="s">
        <v>63</v>
      </c>
      <c r="E32" s="94">
        <v>44418</v>
      </c>
      <c r="F32" s="95" t="s">
        <v>817</v>
      </c>
      <c r="G32" s="94">
        <v>44420</v>
      </c>
      <c r="H32" s="76" t="s">
        <v>3532</v>
      </c>
      <c r="I32" s="97">
        <v>48</v>
      </c>
      <c r="J32" s="97">
        <v>70</v>
      </c>
      <c r="K32" s="97">
        <v>30</v>
      </c>
      <c r="L32" s="97">
        <v>18</v>
      </c>
      <c r="M32" s="98">
        <f t="shared" si="0"/>
        <v>25.2</v>
      </c>
      <c r="N32" s="99">
        <v>25</v>
      </c>
      <c r="O32" s="62">
        <v>3000</v>
      </c>
      <c r="P32" s="63">
        <f>Table2245236891011121314151617181920212224234567234568910[[#This Row],[PEMBULATAN]]*O32</f>
        <v>75000</v>
      </c>
    </row>
    <row r="33" spans="1:16" ht="30" customHeight="1" x14ac:dyDescent="0.2">
      <c r="A33" s="101"/>
      <c r="B33" s="74"/>
      <c r="C33" s="92" t="s">
        <v>1660</v>
      </c>
      <c r="D33" s="93" t="s">
        <v>63</v>
      </c>
      <c r="E33" s="94">
        <v>44418</v>
      </c>
      <c r="F33" s="95" t="s">
        <v>817</v>
      </c>
      <c r="G33" s="94">
        <v>44420</v>
      </c>
      <c r="H33" s="76" t="s">
        <v>3532</v>
      </c>
      <c r="I33" s="97">
        <v>90</v>
      </c>
      <c r="J33" s="97">
        <v>41</v>
      </c>
      <c r="K33" s="97">
        <v>17</v>
      </c>
      <c r="L33" s="97">
        <v>8</v>
      </c>
      <c r="M33" s="98">
        <f t="shared" si="0"/>
        <v>15.682499999999999</v>
      </c>
      <c r="N33" s="99">
        <v>16</v>
      </c>
      <c r="O33" s="62">
        <v>3000</v>
      </c>
      <c r="P33" s="63">
        <f>Table2245236891011121314151617181920212224234567234568910[[#This Row],[PEMBULATAN]]*O33</f>
        <v>48000</v>
      </c>
    </row>
    <row r="34" spans="1:16" ht="30" customHeight="1" x14ac:dyDescent="0.2">
      <c r="A34" s="101"/>
      <c r="B34" s="74"/>
      <c r="C34" s="92" t="s">
        <v>1661</v>
      </c>
      <c r="D34" s="93" t="s">
        <v>63</v>
      </c>
      <c r="E34" s="94">
        <v>44418</v>
      </c>
      <c r="F34" s="95" t="s">
        <v>817</v>
      </c>
      <c r="G34" s="94">
        <v>44420</v>
      </c>
      <c r="H34" s="76" t="s">
        <v>3532</v>
      </c>
      <c r="I34" s="97">
        <v>78</v>
      </c>
      <c r="J34" s="97">
        <v>45</v>
      </c>
      <c r="K34" s="97">
        <v>23</v>
      </c>
      <c r="L34" s="97">
        <v>11</v>
      </c>
      <c r="M34" s="98">
        <f t="shared" si="0"/>
        <v>20.182500000000001</v>
      </c>
      <c r="N34" s="99">
        <v>20</v>
      </c>
      <c r="O34" s="62">
        <v>3000</v>
      </c>
      <c r="P34" s="63">
        <f>Table2245236891011121314151617181920212224234567234568910[[#This Row],[PEMBULATAN]]*O34</f>
        <v>60000</v>
      </c>
    </row>
    <row r="35" spans="1:16" ht="30" customHeight="1" x14ac:dyDescent="0.2">
      <c r="A35" s="101"/>
      <c r="B35" s="74"/>
      <c r="C35" s="92" t="s">
        <v>1662</v>
      </c>
      <c r="D35" s="93" t="s">
        <v>63</v>
      </c>
      <c r="E35" s="94">
        <v>44418</v>
      </c>
      <c r="F35" s="95" t="s">
        <v>817</v>
      </c>
      <c r="G35" s="94">
        <v>44420</v>
      </c>
      <c r="H35" s="76" t="s">
        <v>3532</v>
      </c>
      <c r="I35" s="97">
        <v>70</v>
      </c>
      <c r="J35" s="97">
        <v>45</v>
      </c>
      <c r="K35" s="97">
        <v>36</v>
      </c>
      <c r="L35" s="97">
        <v>5</v>
      </c>
      <c r="M35" s="98">
        <f t="shared" si="0"/>
        <v>28.35</v>
      </c>
      <c r="N35" s="99">
        <v>29</v>
      </c>
      <c r="O35" s="62">
        <v>3000</v>
      </c>
      <c r="P35" s="63">
        <f>Table2245236891011121314151617181920212224234567234568910[[#This Row],[PEMBULATAN]]*O35</f>
        <v>87000</v>
      </c>
    </row>
    <row r="36" spans="1:16" ht="30" customHeight="1" x14ac:dyDescent="0.2">
      <c r="A36" s="101"/>
      <c r="B36" s="74"/>
      <c r="C36" s="92" t="s">
        <v>1663</v>
      </c>
      <c r="D36" s="93" t="s">
        <v>63</v>
      </c>
      <c r="E36" s="94">
        <v>44418</v>
      </c>
      <c r="F36" s="95" t="s">
        <v>817</v>
      </c>
      <c r="G36" s="94">
        <v>44420</v>
      </c>
      <c r="H36" s="76" t="s">
        <v>3532</v>
      </c>
      <c r="I36" s="97">
        <v>89</v>
      </c>
      <c r="J36" s="97">
        <v>40</v>
      </c>
      <c r="K36" s="97">
        <v>53</v>
      </c>
      <c r="L36" s="97">
        <v>10</v>
      </c>
      <c r="M36" s="98">
        <f t="shared" si="0"/>
        <v>47.17</v>
      </c>
      <c r="N36" s="99">
        <v>47</v>
      </c>
      <c r="O36" s="62">
        <v>3000</v>
      </c>
      <c r="P36" s="63">
        <f>Table2245236891011121314151617181920212224234567234568910[[#This Row],[PEMBULATAN]]*O36</f>
        <v>141000</v>
      </c>
    </row>
    <row r="37" spans="1:16" ht="30" customHeight="1" x14ac:dyDescent="0.2">
      <c r="A37" s="101"/>
      <c r="B37" s="74"/>
      <c r="C37" s="92" t="s">
        <v>1664</v>
      </c>
      <c r="D37" s="93" t="s">
        <v>63</v>
      </c>
      <c r="E37" s="94">
        <v>44418</v>
      </c>
      <c r="F37" s="95" t="s">
        <v>817</v>
      </c>
      <c r="G37" s="94">
        <v>44420</v>
      </c>
      <c r="H37" s="76" t="s">
        <v>3532</v>
      </c>
      <c r="I37" s="97">
        <v>80</v>
      </c>
      <c r="J37" s="97">
        <v>48</v>
      </c>
      <c r="K37" s="97">
        <v>30</v>
      </c>
      <c r="L37" s="97">
        <v>5</v>
      </c>
      <c r="M37" s="98">
        <f t="shared" si="0"/>
        <v>28.8</v>
      </c>
      <c r="N37" s="99">
        <v>29</v>
      </c>
      <c r="O37" s="62">
        <v>3000</v>
      </c>
      <c r="P37" s="63">
        <f>Table2245236891011121314151617181920212224234567234568910[[#This Row],[PEMBULATAN]]*O37</f>
        <v>87000</v>
      </c>
    </row>
    <row r="38" spans="1:16" ht="30" customHeight="1" x14ac:dyDescent="0.2">
      <c r="A38" s="101"/>
      <c r="B38" s="74"/>
      <c r="C38" s="92" t="s">
        <v>1665</v>
      </c>
      <c r="D38" s="93" t="s">
        <v>63</v>
      </c>
      <c r="E38" s="94">
        <v>44418</v>
      </c>
      <c r="F38" s="95" t="s">
        <v>817</v>
      </c>
      <c r="G38" s="94">
        <v>44420</v>
      </c>
      <c r="H38" s="76" t="s">
        <v>3532</v>
      </c>
      <c r="I38" s="97">
        <v>70</v>
      </c>
      <c r="J38" s="97">
        <v>38</v>
      </c>
      <c r="K38" s="97">
        <v>15</v>
      </c>
      <c r="L38" s="97">
        <v>7</v>
      </c>
      <c r="M38" s="98">
        <f t="shared" si="0"/>
        <v>9.9749999999999996</v>
      </c>
      <c r="N38" s="99">
        <v>10</v>
      </c>
      <c r="O38" s="62">
        <v>3000</v>
      </c>
      <c r="P38" s="63">
        <f>Table2245236891011121314151617181920212224234567234568910[[#This Row],[PEMBULATAN]]*O38</f>
        <v>30000</v>
      </c>
    </row>
    <row r="39" spans="1:16" ht="30" customHeight="1" x14ac:dyDescent="0.2">
      <c r="A39" s="101"/>
      <c r="B39" s="74"/>
      <c r="C39" s="92" t="s">
        <v>1666</v>
      </c>
      <c r="D39" s="93" t="s">
        <v>63</v>
      </c>
      <c r="E39" s="94">
        <v>44418</v>
      </c>
      <c r="F39" s="95" t="s">
        <v>817</v>
      </c>
      <c r="G39" s="94">
        <v>44420</v>
      </c>
      <c r="H39" s="76" t="s">
        <v>3532</v>
      </c>
      <c r="I39" s="97">
        <v>49</v>
      </c>
      <c r="J39" s="97">
        <v>36</v>
      </c>
      <c r="K39" s="97">
        <v>11</v>
      </c>
      <c r="L39" s="97">
        <v>11</v>
      </c>
      <c r="M39" s="98">
        <f t="shared" si="0"/>
        <v>4.851</v>
      </c>
      <c r="N39" s="99">
        <v>11</v>
      </c>
      <c r="O39" s="62">
        <v>3000</v>
      </c>
      <c r="P39" s="63">
        <f>Table2245236891011121314151617181920212224234567234568910[[#This Row],[PEMBULATAN]]*O39</f>
        <v>33000</v>
      </c>
    </row>
    <row r="40" spans="1:16" ht="30" customHeight="1" x14ac:dyDescent="0.2">
      <c r="A40" s="101"/>
      <c r="B40" s="74"/>
      <c r="C40" s="92" t="s">
        <v>1667</v>
      </c>
      <c r="D40" s="93" t="s">
        <v>63</v>
      </c>
      <c r="E40" s="94">
        <v>44418</v>
      </c>
      <c r="F40" s="95" t="s">
        <v>817</v>
      </c>
      <c r="G40" s="94">
        <v>44420</v>
      </c>
      <c r="H40" s="76" t="s">
        <v>3532</v>
      </c>
      <c r="I40" s="97">
        <v>70</v>
      </c>
      <c r="J40" s="97">
        <v>43</v>
      </c>
      <c r="K40" s="97">
        <v>44</v>
      </c>
      <c r="L40" s="97">
        <v>14</v>
      </c>
      <c r="M40" s="98">
        <f t="shared" si="0"/>
        <v>33.11</v>
      </c>
      <c r="N40" s="99">
        <v>33</v>
      </c>
      <c r="O40" s="62">
        <v>3000</v>
      </c>
      <c r="P40" s="63">
        <f>Table2245236891011121314151617181920212224234567234568910[[#This Row],[PEMBULATAN]]*O40</f>
        <v>99000</v>
      </c>
    </row>
    <row r="41" spans="1:16" ht="30" customHeight="1" x14ac:dyDescent="0.2">
      <c r="A41" s="101"/>
      <c r="B41" s="74"/>
      <c r="C41" s="92" t="s">
        <v>1668</v>
      </c>
      <c r="D41" s="93" t="s">
        <v>63</v>
      </c>
      <c r="E41" s="94">
        <v>44418</v>
      </c>
      <c r="F41" s="95" t="s">
        <v>817</v>
      </c>
      <c r="G41" s="94">
        <v>44420</v>
      </c>
      <c r="H41" s="76" t="s">
        <v>3532</v>
      </c>
      <c r="I41" s="97">
        <v>50</v>
      </c>
      <c r="J41" s="97">
        <v>43</v>
      </c>
      <c r="K41" s="97">
        <v>33</v>
      </c>
      <c r="L41" s="97">
        <v>4</v>
      </c>
      <c r="M41" s="98">
        <f t="shared" si="0"/>
        <v>17.737500000000001</v>
      </c>
      <c r="N41" s="99">
        <v>18</v>
      </c>
      <c r="O41" s="62">
        <v>3000</v>
      </c>
      <c r="P41" s="63">
        <f>Table2245236891011121314151617181920212224234567234568910[[#This Row],[PEMBULATAN]]*O41</f>
        <v>54000</v>
      </c>
    </row>
    <row r="42" spans="1:16" ht="30" customHeight="1" x14ac:dyDescent="0.2">
      <c r="A42" s="101"/>
      <c r="B42" s="74"/>
      <c r="C42" s="92" t="s">
        <v>1669</v>
      </c>
      <c r="D42" s="93" t="s">
        <v>63</v>
      </c>
      <c r="E42" s="94">
        <v>44418</v>
      </c>
      <c r="F42" s="95" t="s">
        <v>817</v>
      </c>
      <c r="G42" s="94">
        <v>44420</v>
      </c>
      <c r="H42" s="76" t="s">
        <v>3532</v>
      </c>
      <c r="I42" s="97">
        <v>60</v>
      </c>
      <c r="J42" s="97">
        <v>56</v>
      </c>
      <c r="K42" s="97">
        <v>35</v>
      </c>
      <c r="L42" s="97">
        <v>15</v>
      </c>
      <c r="M42" s="98">
        <f t="shared" si="0"/>
        <v>29.4</v>
      </c>
      <c r="N42" s="99">
        <v>30</v>
      </c>
      <c r="O42" s="62">
        <v>3000</v>
      </c>
      <c r="P42" s="63">
        <f>Table2245236891011121314151617181920212224234567234568910[[#This Row],[PEMBULATAN]]*O42</f>
        <v>90000</v>
      </c>
    </row>
    <row r="43" spans="1:16" ht="30" customHeight="1" x14ac:dyDescent="0.2">
      <c r="A43" s="101"/>
      <c r="B43" s="74"/>
      <c r="C43" s="92" t="s">
        <v>1670</v>
      </c>
      <c r="D43" s="93" t="s">
        <v>63</v>
      </c>
      <c r="E43" s="94">
        <v>44418</v>
      </c>
      <c r="F43" s="95" t="s">
        <v>817</v>
      </c>
      <c r="G43" s="94">
        <v>44420</v>
      </c>
      <c r="H43" s="76" t="s">
        <v>3532</v>
      </c>
      <c r="I43" s="97">
        <v>50</v>
      </c>
      <c r="J43" s="97">
        <v>44</v>
      </c>
      <c r="K43" s="97">
        <v>12</v>
      </c>
      <c r="L43" s="97">
        <v>3</v>
      </c>
      <c r="M43" s="98">
        <f t="shared" si="0"/>
        <v>6.6</v>
      </c>
      <c r="N43" s="99">
        <v>7</v>
      </c>
      <c r="O43" s="62">
        <v>3000</v>
      </c>
      <c r="P43" s="63">
        <f>Table2245236891011121314151617181920212224234567234568910[[#This Row],[PEMBULATAN]]*O43</f>
        <v>21000</v>
      </c>
    </row>
    <row r="44" spans="1:16" ht="30" customHeight="1" x14ac:dyDescent="0.2">
      <c r="A44" s="101"/>
      <c r="B44" s="74"/>
      <c r="C44" s="92" t="s">
        <v>1671</v>
      </c>
      <c r="D44" s="93" t="s">
        <v>63</v>
      </c>
      <c r="E44" s="94">
        <v>44418</v>
      </c>
      <c r="F44" s="95" t="s">
        <v>817</v>
      </c>
      <c r="G44" s="94">
        <v>44420</v>
      </c>
      <c r="H44" s="76" t="s">
        <v>3532</v>
      </c>
      <c r="I44" s="97">
        <v>58</v>
      </c>
      <c r="J44" s="97">
        <v>36</v>
      </c>
      <c r="K44" s="97">
        <v>12</v>
      </c>
      <c r="L44" s="97">
        <v>13</v>
      </c>
      <c r="M44" s="98">
        <f t="shared" si="0"/>
        <v>6.2640000000000002</v>
      </c>
      <c r="N44" s="99">
        <v>13</v>
      </c>
      <c r="O44" s="62">
        <v>3000</v>
      </c>
      <c r="P44" s="63">
        <f>Table2245236891011121314151617181920212224234567234568910[[#This Row],[PEMBULATAN]]*O44</f>
        <v>39000</v>
      </c>
    </row>
    <row r="45" spans="1:16" ht="30" customHeight="1" x14ac:dyDescent="0.2">
      <c r="A45" s="101"/>
      <c r="B45" s="74"/>
      <c r="C45" s="92" t="s">
        <v>1672</v>
      </c>
      <c r="D45" s="93" t="s">
        <v>63</v>
      </c>
      <c r="E45" s="94">
        <v>44418</v>
      </c>
      <c r="F45" s="95" t="s">
        <v>817</v>
      </c>
      <c r="G45" s="94">
        <v>44420</v>
      </c>
      <c r="H45" s="76" t="s">
        <v>3532</v>
      </c>
      <c r="I45" s="97">
        <v>56</v>
      </c>
      <c r="J45" s="97">
        <v>33</v>
      </c>
      <c r="K45" s="97">
        <v>21</v>
      </c>
      <c r="L45" s="97">
        <v>3</v>
      </c>
      <c r="M45" s="98">
        <f t="shared" si="0"/>
        <v>9.702</v>
      </c>
      <c r="N45" s="99">
        <v>10</v>
      </c>
      <c r="O45" s="62">
        <v>3000</v>
      </c>
      <c r="P45" s="63">
        <f>Table2245236891011121314151617181920212224234567234568910[[#This Row],[PEMBULATAN]]*O45</f>
        <v>30000</v>
      </c>
    </row>
    <row r="46" spans="1:16" ht="30" customHeight="1" x14ac:dyDescent="0.2">
      <c r="A46" s="101"/>
      <c r="B46" s="74"/>
      <c r="C46" s="92" t="s">
        <v>1673</v>
      </c>
      <c r="D46" s="93" t="s">
        <v>63</v>
      </c>
      <c r="E46" s="94">
        <v>44418</v>
      </c>
      <c r="F46" s="95" t="s">
        <v>817</v>
      </c>
      <c r="G46" s="94">
        <v>44420</v>
      </c>
      <c r="H46" s="76" t="s">
        <v>3532</v>
      </c>
      <c r="I46" s="97">
        <v>80</v>
      </c>
      <c r="J46" s="97">
        <v>67</v>
      </c>
      <c r="K46" s="97">
        <v>44</v>
      </c>
      <c r="L46" s="97">
        <v>15</v>
      </c>
      <c r="M46" s="98">
        <f t="shared" si="0"/>
        <v>58.96</v>
      </c>
      <c r="N46" s="99">
        <v>59</v>
      </c>
      <c r="O46" s="62">
        <v>3000</v>
      </c>
      <c r="P46" s="63">
        <f>Table2245236891011121314151617181920212224234567234568910[[#This Row],[PEMBULATAN]]*O46</f>
        <v>177000</v>
      </c>
    </row>
    <row r="47" spans="1:16" ht="30" customHeight="1" x14ac:dyDescent="0.2">
      <c r="A47" s="101"/>
      <c r="B47" s="74"/>
      <c r="C47" s="92" t="s">
        <v>1674</v>
      </c>
      <c r="D47" s="93" t="s">
        <v>63</v>
      </c>
      <c r="E47" s="94">
        <v>44418</v>
      </c>
      <c r="F47" s="95" t="s">
        <v>817</v>
      </c>
      <c r="G47" s="94">
        <v>44420</v>
      </c>
      <c r="H47" s="76" t="s">
        <v>3532</v>
      </c>
      <c r="I47" s="97">
        <v>40</v>
      </c>
      <c r="J47" s="97">
        <v>34</v>
      </c>
      <c r="K47" s="97">
        <v>18</v>
      </c>
      <c r="L47" s="97">
        <v>3</v>
      </c>
      <c r="M47" s="98">
        <f t="shared" si="0"/>
        <v>6.12</v>
      </c>
      <c r="N47" s="99">
        <v>6</v>
      </c>
      <c r="O47" s="62">
        <v>3000</v>
      </c>
      <c r="P47" s="63">
        <f>Table2245236891011121314151617181920212224234567234568910[[#This Row],[PEMBULATAN]]*O47</f>
        <v>18000</v>
      </c>
    </row>
    <row r="48" spans="1:16" ht="30" customHeight="1" x14ac:dyDescent="0.2">
      <c r="A48" s="101"/>
      <c r="B48" s="74"/>
      <c r="C48" s="92" t="s">
        <v>1675</v>
      </c>
      <c r="D48" s="93" t="s">
        <v>63</v>
      </c>
      <c r="E48" s="94">
        <v>44418</v>
      </c>
      <c r="F48" s="95" t="s">
        <v>817</v>
      </c>
      <c r="G48" s="94">
        <v>44420</v>
      </c>
      <c r="H48" s="76" t="s">
        <v>3532</v>
      </c>
      <c r="I48" s="97">
        <v>60</v>
      </c>
      <c r="J48" s="97">
        <v>40</v>
      </c>
      <c r="K48" s="97">
        <v>22</v>
      </c>
      <c r="L48" s="97">
        <v>6</v>
      </c>
      <c r="M48" s="98">
        <f t="shared" si="0"/>
        <v>13.2</v>
      </c>
      <c r="N48" s="99">
        <v>13</v>
      </c>
      <c r="O48" s="62">
        <v>3000</v>
      </c>
      <c r="P48" s="63">
        <f>Table2245236891011121314151617181920212224234567234568910[[#This Row],[PEMBULATAN]]*O48</f>
        <v>39000</v>
      </c>
    </row>
    <row r="49" spans="1:16" ht="30" customHeight="1" x14ac:dyDescent="0.2">
      <c r="A49" s="101"/>
      <c r="B49" s="74"/>
      <c r="C49" s="92" t="s">
        <v>1676</v>
      </c>
      <c r="D49" s="93" t="s">
        <v>63</v>
      </c>
      <c r="E49" s="94">
        <v>44418</v>
      </c>
      <c r="F49" s="95" t="s">
        <v>817</v>
      </c>
      <c r="G49" s="94">
        <v>44420</v>
      </c>
      <c r="H49" s="76" t="s">
        <v>3532</v>
      </c>
      <c r="I49" s="97">
        <v>78</v>
      </c>
      <c r="J49" s="97">
        <v>45</v>
      </c>
      <c r="K49" s="97">
        <v>32</v>
      </c>
      <c r="L49" s="97">
        <v>21</v>
      </c>
      <c r="M49" s="98">
        <f t="shared" si="0"/>
        <v>28.08</v>
      </c>
      <c r="N49" s="99">
        <v>28</v>
      </c>
      <c r="O49" s="62">
        <v>3000</v>
      </c>
      <c r="P49" s="63">
        <f>Table2245236891011121314151617181920212224234567234568910[[#This Row],[PEMBULATAN]]*O49</f>
        <v>84000</v>
      </c>
    </row>
    <row r="50" spans="1:16" ht="30" customHeight="1" x14ac:dyDescent="0.2">
      <c r="A50" s="101"/>
      <c r="B50" s="74"/>
      <c r="C50" s="92" t="s">
        <v>1677</v>
      </c>
      <c r="D50" s="93" t="s">
        <v>63</v>
      </c>
      <c r="E50" s="94">
        <v>44418</v>
      </c>
      <c r="F50" s="95" t="s">
        <v>817</v>
      </c>
      <c r="G50" s="94">
        <v>44420</v>
      </c>
      <c r="H50" s="76" t="s">
        <v>3532</v>
      </c>
      <c r="I50" s="97">
        <v>46</v>
      </c>
      <c r="J50" s="97">
        <v>33</v>
      </c>
      <c r="K50" s="97">
        <v>12</v>
      </c>
      <c r="L50" s="97">
        <v>8</v>
      </c>
      <c r="M50" s="98">
        <f t="shared" si="0"/>
        <v>4.5540000000000003</v>
      </c>
      <c r="N50" s="99">
        <v>8</v>
      </c>
      <c r="O50" s="62">
        <v>3000</v>
      </c>
      <c r="P50" s="63">
        <f>Table2245236891011121314151617181920212224234567234568910[[#This Row],[PEMBULATAN]]*O50</f>
        <v>24000</v>
      </c>
    </row>
    <row r="51" spans="1:16" ht="30" customHeight="1" x14ac:dyDescent="0.2">
      <c r="A51" s="101"/>
      <c r="B51" s="74"/>
      <c r="C51" s="92" t="s">
        <v>1678</v>
      </c>
      <c r="D51" s="93" t="s">
        <v>63</v>
      </c>
      <c r="E51" s="94">
        <v>44418</v>
      </c>
      <c r="F51" s="95" t="s">
        <v>817</v>
      </c>
      <c r="G51" s="94">
        <v>44420</v>
      </c>
      <c r="H51" s="76" t="s">
        <v>3532</v>
      </c>
      <c r="I51" s="97">
        <v>80</v>
      </c>
      <c r="J51" s="97">
        <v>67</v>
      </c>
      <c r="K51" s="97">
        <v>23</v>
      </c>
      <c r="L51" s="97">
        <v>20</v>
      </c>
      <c r="M51" s="98">
        <f t="shared" si="0"/>
        <v>30.82</v>
      </c>
      <c r="N51" s="99">
        <v>31</v>
      </c>
      <c r="O51" s="62">
        <v>3000</v>
      </c>
      <c r="P51" s="63">
        <f>Table2245236891011121314151617181920212224234567234568910[[#This Row],[PEMBULATAN]]*O51</f>
        <v>93000</v>
      </c>
    </row>
    <row r="52" spans="1:16" ht="30" customHeight="1" x14ac:dyDescent="0.2">
      <c r="A52" s="101"/>
      <c r="B52" s="74"/>
      <c r="C52" s="92" t="s">
        <v>1679</v>
      </c>
      <c r="D52" s="93" t="s">
        <v>63</v>
      </c>
      <c r="E52" s="94">
        <v>44418</v>
      </c>
      <c r="F52" s="95" t="s">
        <v>817</v>
      </c>
      <c r="G52" s="94">
        <v>44420</v>
      </c>
      <c r="H52" s="76" t="s">
        <v>3532</v>
      </c>
      <c r="I52" s="97">
        <v>40</v>
      </c>
      <c r="J52" s="97">
        <v>34</v>
      </c>
      <c r="K52" s="97">
        <v>11</v>
      </c>
      <c r="L52" s="97">
        <v>2</v>
      </c>
      <c r="M52" s="98">
        <f t="shared" si="0"/>
        <v>3.74</v>
      </c>
      <c r="N52" s="99">
        <v>4</v>
      </c>
      <c r="O52" s="62">
        <v>3000</v>
      </c>
      <c r="P52" s="63">
        <f>Table2245236891011121314151617181920212224234567234568910[[#This Row],[PEMBULATAN]]*O52</f>
        <v>12000</v>
      </c>
    </row>
    <row r="53" spans="1:16" ht="30" customHeight="1" x14ac:dyDescent="0.2">
      <c r="A53" s="101"/>
      <c r="B53" s="74"/>
      <c r="C53" s="92" t="s">
        <v>1680</v>
      </c>
      <c r="D53" s="93" t="s">
        <v>63</v>
      </c>
      <c r="E53" s="94">
        <v>44418</v>
      </c>
      <c r="F53" s="95" t="s">
        <v>817</v>
      </c>
      <c r="G53" s="94">
        <v>44420</v>
      </c>
      <c r="H53" s="76" t="s">
        <v>3532</v>
      </c>
      <c r="I53" s="97">
        <v>40</v>
      </c>
      <c r="J53" s="97">
        <v>34</v>
      </c>
      <c r="K53" s="97">
        <v>22</v>
      </c>
      <c r="L53" s="97">
        <v>6</v>
      </c>
      <c r="M53" s="98">
        <f t="shared" si="0"/>
        <v>7.48</v>
      </c>
      <c r="N53" s="99">
        <v>8</v>
      </c>
      <c r="O53" s="62">
        <v>3000</v>
      </c>
      <c r="P53" s="63">
        <f>Table2245236891011121314151617181920212224234567234568910[[#This Row],[PEMBULATAN]]*O53</f>
        <v>24000</v>
      </c>
    </row>
    <row r="54" spans="1:16" ht="30" customHeight="1" x14ac:dyDescent="0.2">
      <c r="A54" s="101"/>
      <c r="B54" s="74"/>
      <c r="C54" s="92" t="s">
        <v>1681</v>
      </c>
      <c r="D54" s="93" t="s">
        <v>63</v>
      </c>
      <c r="E54" s="94">
        <v>44418</v>
      </c>
      <c r="F54" s="95" t="s">
        <v>817</v>
      </c>
      <c r="G54" s="94">
        <v>44420</v>
      </c>
      <c r="H54" s="76" t="s">
        <v>3532</v>
      </c>
      <c r="I54" s="97">
        <v>57</v>
      </c>
      <c r="J54" s="97">
        <v>34</v>
      </c>
      <c r="K54" s="97">
        <v>23</v>
      </c>
      <c r="L54" s="97">
        <v>9</v>
      </c>
      <c r="M54" s="98">
        <f t="shared" si="0"/>
        <v>11.1435</v>
      </c>
      <c r="N54" s="99">
        <v>11</v>
      </c>
      <c r="O54" s="62">
        <v>3000</v>
      </c>
      <c r="P54" s="63">
        <f>Table2245236891011121314151617181920212224234567234568910[[#This Row],[PEMBULATAN]]*O54</f>
        <v>33000</v>
      </c>
    </row>
    <row r="55" spans="1:16" ht="30" customHeight="1" x14ac:dyDescent="0.2">
      <c r="A55" s="101"/>
      <c r="B55" s="74"/>
      <c r="C55" s="92" t="s">
        <v>1682</v>
      </c>
      <c r="D55" s="93" t="s">
        <v>63</v>
      </c>
      <c r="E55" s="94">
        <v>44418</v>
      </c>
      <c r="F55" s="95" t="s">
        <v>817</v>
      </c>
      <c r="G55" s="94">
        <v>44420</v>
      </c>
      <c r="H55" s="76" t="s">
        <v>3532</v>
      </c>
      <c r="I55" s="97">
        <v>34</v>
      </c>
      <c r="J55" s="97">
        <v>33</v>
      </c>
      <c r="K55" s="97">
        <v>13</v>
      </c>
      <c r="L55" s="97">
        <v>6</v>
      </c>
      <c r="M55" s="98">
        <f t="shared" si="0"/>
        <v>3.6465000000000001</v>
      </c>
      <c r="N55" s="99">
        <v>6</v>
      </c>
      <c r="O55" s="62">
        <v>3000</v>
      </c>
      <c r="P55" s="63">
        <f>Table2245236891011121314151617181920212224234567234568910[[#This Row],[PEMBULATAN]]*O55</f>
        <v>18000</v>
      </c>
    </row>
    <row r="56" spans="1:16" ht="30" customHeight="1" x14ac:dyDescent="0.2">
      <c r="A56" s="101"/>
      <c r="B56" s="74"/>
      <c r="C56" s="92" t="s">
        <v>1683</v>
      </c>
      <c r="D56" s="93" t="s">
        <v>63</v>
      </c>
      <c r="E56" s="94">
        <v>44418</v>
      </c>
      <c r="F56" s="95" t="s">
        <v>817</v>
      </c>
      <c r="G56" s="94">
        <v>44420</v>
      </c>
      <c r="H56" s="76" t="s">
        <v>3532</v>
      </c>
      <c r="I56" s="97">
        <v>100</v>
      </c>
      <c r="J56" s="97">
        <v>56</v>
      </c>
      <c r="K56" s="97">
        <v>23</v>
      </c>
      <c r="L56" s="97">
        <v>17</v>
      </c>
      <c r="M56" s="98">
        <f t="shared" si="0"/>
        <v>32.200000000000003</v>
      </c>
      <c r="N56" s="99">
        <v>32</v>
      </c>
      <c r="O56" s="62">
        <v>3000</v>
      </c>
      <c r="P56" s="63">
        <f>Table2245236891011121314151617181920212224234567234568910[[#This Row],[PEMBULATAN]]*O56</f>
        <v>96000</v>
      </c>
    </row>
    <row r="57" spans="1:16" ht="30" customHeight="1" x14ac:dyDescent="0.2">
      <c r="A57" s="101"/>
      <c r="B57" s="74"/>
      <c r="C57" s="92" t="s">
        <v>1684</v>
      </c>
      <c r="D57" s="93" t="s">
        <v>63</v>
      </c>
      <c r="E57" s="94">
        <v>44418</v>
      </c>
      <c r="F57" s="95" t="s">
        <v>817</v>
      </c>
      <c r="G57" s="94">
        <v>44420</v>
      </c>
      <c r="H57" s="76" t="s">
        <v>3532</v>
      </c>
      <c r="I57" s="97">
        <v>60</v>
      </c>
      <c r="J57" s="97">
        <v>34</v>
      </c>
      <c r="K57" s="97">
        <v>28</v>
      </c>
      <c r="L57" s="97">
        <v>4</v>
      </c>
      <c r="M57" s="98">
        <f t="shared" si="0"/>
        <v>14.28</v>
      </c>
      <c r="N57" s="99">
        <v>14</v>
      </c>
      <c r="O57" s="62">
        <v>3000</v>
      </c>
      <c r="P57" s="63">
        <f>Table2245236891011121314151617181920212224234567234568910[[#This Row],[PEMBULATAN]]*O57</f>
        <v>42000</v>
      </c>
    </row>
    <row r="58" spans="1:16" ht="30" customHeight="1" x14ac:dyDescent="0.2">
      <c r="A58" s="101"/>
      <c r="B58" s="74"/>
      <c r="C58" s="92" t="s">
        <v>1685</v>
      </c>
      <c r="D58" s="93" t="s">
        <v>63</v>
      </c>
      <c r="E58" s="94">
        <v>44418</v>
      </c>
      <c r="F58" s="95" t="s">
        <v>817</v>
      </c>
      <c r="G58" s="94">
        <v>44420</v>
      </c>
      <c r="H58" s="76" t="s">
        <v>3532</v>
      </c>
      <c r="I58" s="97">
        <v>58</v>
      </c>
      <c r="J58" s="97">
        <v>35</v>
      </c>
      <c r="K58" s="97">
        <v>22</v>
      </c>
      <c r="L58" s="97">
        <v>10</v>
      </c>
      <c r="M58" s="98">
        <f t="shared" si="0"/>
        <v>11.164999999999999</v>
      </c>
      <c r="N58" s="99">
        <v>11</v>
      </c>
      <c r="O58" s="62">
        <v>3000</v>
      </c>
      <c r="P58" s="63">
        <f>Table2245236891011121314151617181920212224234567234568910[[#This Row],[PEMBULATAN]]*O58</f>
        <v>33000</v>
      </c>
    </row>
    <row r="59" spans="1:16" ht="30" customHeight="1" x14ac:dyDescent="0.2">
      <c r="A59" s="101"/>
      <c r="B59" s="74"/>
      <c r="C59" s="92" t="s">
        <v>1686</v>
      </c>
      <c r="D59" s="93" t="s">
        <v>63</v>
      </c>
      <c r="E59" s="94">
        <v>44418</v>
      </c>
      <c r="F59" s="95" t="s">
        <v>817</v>
      </c>
      <c r="G59" s="94">
        <v>44420</v>
      </c>
      <c r="H59" s="76" t="s">
        <v>3532</v>
      </c>
      <c r="I59" s="97">
        <v>90</v>
      </c>
      <c r="J59" s="97">
        <v>65</v>
      </c>
      <c r="K59" s="97">
        <v>32</v>
      </c>
      <c r="L59" s="97">
        <v>12</v>
      </c>
      <c r="M59" s="98">
        <f t="shared" si="0"/>
        <v>46.8</v>
      </c>
      <c r="N59" s="99">
        <v>47</v>
      </c>
      <c r="O59" s="62">
        <v>3000</v>
      </c>
      <c r="P59" s="63">
        <f>Table2245236891011121314151617181920212224234567234568910[[#This Row],[PEMBULATAN]]*O59</f>
        <v>141000</v>
      </c>
    </row>
    <row r="60" spans="1:16" ht="30" customHeight="1" x14ac:dyDescent="0.2">
      <c r="A60" s="101"/>
      <c r="B60" s="74"/>
      <c r="C60" s="92" t="s">
        <v>1687</v>
      </c>
      <c r="D60" s="93" t="s">
        <v>63</v>
      </c>
      <c r="E60" s="94">
        <v>44418</v>
      </c>
      <c r="F60" s="95" t="s">
        <v>817</v>
      </c>
      <c r="G60" s="94">
        <v>44420</v>
      </c>
      <c r="H60" s="76" t="s">
        <v>3532</v>
      </c>
      <c r="I60" s="97">
        <v>26</v>
      </c>
      <c r="J60" s="97">
        <v>23</v>
      </c>
      <c r="K60" s="97">
        <v>11</v>
      </c>
      <c r="L60" s="97">
        <v>2</v>
      </c>
      <c r="M60" s="98">
        <f t="shared" si="0"/>
        <v>1.6445000000000001</v>
      </c>
      <c r="N60" s="99">
        <v>2</v>
      </c>
      <c r="O60" s="62">
        <v>3000</v>
      </c>
      <c r="P60" s="63">
        <f>Table2245236891011121314151617181920212224234567234568910[[#This Row],[PEMBULATAN]]*O60</f>
        <v>6000</v>
      </c>
    </row>
    <row r="61" spans="1:16" ht="30" customHeight="1" x14ac:dyDescent="0.2">
      <c r="A61" s="101"/>
      <c r="B61" s="74"/>
      <c r="C61" s="92" t="s">
        <v>1688</v>
      </c>
      <c r="D61" s="93" t="s">
        <v>63</v>
      </c>
      <c r="E61" s="94">
        <v>44418</v>
      </c>
      <c r="F61" s="95" t="s">
        <v>817</v>
      </c>
      <c r="G61" s="94">
        <v>44420</v>
      </c>
      <c r="H61" s="76" t="s">
        <v>3532</v>
      </c>
      <c r="I61" s="97">
        <v>45</v>
      </c>
      <c r="J61" s="97">
        <v>27</v>
      </c>
      <c r="K61" s="97">
        <v>23</v>
      </c>
      <c r="L61" s="97">
        <v>13</v>
      </c>
      <c r="M61" s="98">
        <f t="shared" si="0"/>
        <v>6.9862500000000001</v>
      </c>
      <c r="N61" s="99">
        <v>13</v>
      </c>
      <c r="O61" s="62">
        <v>3000</v>
      </c>
      <c r="P61" s="63">
        <f>Table2245236891011121314151617181920212224234567234568910[[#This Row],[PEMBULATAN]]*O61</f>
        <v>39000</v>
      </c>
    </row>
    <row r="62" spans="1:16" ht="30" customHeight="1" x14ac:dyDescent="0.2">
      <c r="A62" s="101"/>
      <c r="B62" s="74"/>
      <c r="C62" s="92" t="s">
        <v>1689</v>
      </c>
      <c r="D62" s="93" t="s">
        <v>63</v>
      </c>
      <c r="E62" s="94">
        <v>44418</v>
      </c>
      <c r="F62" s="95" t="s">
        <v>817</v>
      </c>
      <c r="G62" s="94">
        <v>44420</v>
      </c>
      <c r="H62" s="76" t="s">
        <v>3532</v>
      </c>
      <c r="I62" s="97">
        <v>34</v>
      </c>
      <c r="J62" s="97">
        <v>23</v>
      </c>
      <c r="K62" s="97">
        <v>22</v>
      </c>
      <c r="L62" s="97">
        <v>4</v>
      </c>
      <c r="M62" s="98">
        <f t="shared" si="0"/>
        <v>4.3010000000000002</v>
      </c>
      <c r="N62" s="99">
        <v>5</v>
      </c>
      <c r="O62" s="62">
        <v>3000</v>
      </c>
      <c r="P62" s="63">
        <f>Table2245236891011121314151617181920212224234567234568910[[#This Row],[PEMBULATAN]]*O62</f>
        <v>15000</v>
      </c>
    </row>
    <row r="63" spans="1:16" ht="30" customHeight="1" x14ac:dyDescent="0.2">
      <c r="A63" s="101"/>
      <c r="B63" s="74"/>
      <c r="C63" s="92" t="s">
        <v>1690</v>
      </c>
      <c r="D63" s="93" t="s">
        <v>63</v>
      </c>
      <c r="E63" s="94">
        <v>44418</v>
      </c>
      <c r="F63" s="95" t="s">
        <v>817</v>
      </c>
      <c r="G63" s="94">
        <v>44420</v>
      </c>
      <c r="H63" s="76" t="s">
        <v>3532</v>
      </c>
      <c r="I63" s="97">
        <v>30</v>
      </c>
      <c r="J63" s="97">
        <v>32</v>
      </c>
      <c r="K63" s="97">
        <v>12</v>
      </c>
      <c r="L63" s="97">
        <v>5</v>
      </c>
      <c r="M63" s="98">
        <f t="shared" si="0"/>
        <v>2.88</v>
      </c>
      <c r="N63" s="99">
        <v>5</v>
      </c>
      <c r="O63" s="62">
        <v>3000</v>
      </c>
      <c r="P63" s="63">
        <f>Table2245236891011121314151617181920212224234567234568910[[#This Row],[PEMBULATAN]]*O63</f>
        <v>15000</v>
      </c>
    </row>
    <row r="64" spans="1:16" ht="30" customHeight="1" x14ac:dyDescent="0.2">
      <c r="A64" s="101"/>
      <c r="B64" s="74"/>
      <c r="C64" s="92" t="s">
        <v>1691</v>
      </c>
      <c r="D64" s="93" t="s">
        <v>63</v>
      </c>
      <c r="E64" s="94">
        <v>44418</v>
      </c>
      <c r="F64" s="95" t="s">
        <v>817</v>
      </c>
      <c r="G64" s="94">
        <v>44420</v>
      </c>
      <c r="H64" s="76" t="s">
        <v>3532</v>
      </c>
      <c r="I64" s="97">
        <v>33</v>
      </c>
      <c r="J64" s="97">
        <v>23</v>
      </c>
      <c r="K64" s="97">
        <v>12</v>
      </c>
      <c r="L64" s="97">
        <v>5</v>
      </c>
      <c r="M64" s="98">
        <f t="shared" si="0"/>
        <v>2.2770000000000001</v>
      </c>
      <c r="N64" s="99">
        <v>5</v>
      </c>
      <c r="O64" s="62">
        <v>3000</v>
      </c>
      <c r="P64" s="63">
        <f>Table2245236891011121314151617181920212224234567234568910[[#This Row],[PEMBULATAN]]*O64</f>
        <v>15000</v>
      </c>
    </row>
    <row r="65" spans="1:16" ht="30" customHeight="1" x14ac:dyDescent="0.2">
      <c r="A65" s="118"/>
      <c r="B65" s="74"/>
      <c r="C65" s="88" t="s">
        <v>1692</v>
      </c>
      <c r="D65" s="77" t="s">
        <v>63</v>
      </c>
      <c r="E65" s="13">
        <v>44418</v>
      </c>
      <c r="F65" s="75" t="s">
        <v>817</v>
      </c>
      <c r="G65" s="13">
        <v>44420</v>
      </c>
      <c r="H65" s="76" t="s">
        <v>3532</v>
      </c>
      <c r="I65" s="15">
        <v>40</v>
      </c>
      <c r="J65" s="15">
        <v>34</v>
      </c>
      <c r="K65" s="15">
        <v>23</v>
      </c>
      <c r="L65" s="15">
        <v>16</v>
      </c>
      <c r="M65" s="82">
        <f t="shared" si="0"/>
        <v>7.82</v>
      </c>
      <c r="N65" s="71">
        <v>16</v>
      </c>
      <c r="O65" s="62">
        <v>3000</v>
      </c>
      <c r="P65" s="63">
        <f>Table2245236891011121314151617181920212224234567234568910[[#This Row],[PEMBULATAN]]*O65</f>
        <v>48000</v>
      </c>
    </row>
    <row r="66" spans="1:16" ht="30" customHeight="1" x14ac:dyDescent="0.2">
      <c r="A66" s="118"/>
      <c r="B66" s="74"/>
      <c r="C66" s="88" t="s">
        <v>1693</v>
      </c>
      <c r="D66" s="77" t="s">
        <v>63</v>
      </c>
      <c r="E66" s="13">
        <v>44418</v>
      </c>
      <c r="F66" s="75" t="s">
        <v>817</v>
      </c>
      <c r="G66" s="13">
        <v>44420</v>
      </c>
      <c r="H66" s="76" t="s">
        <v>3532</v>
      </c>
      <c r="I66" s="15">
        <v>70</v>
      </c>
      <c r="J66" s="15">
        <v>45</v>
      </c>
      <c r="K66" s="15">
        <v>23</v>
      </c>
      <c r="L66" s="15">
        <v>11</v>
      </c>
      <c r="M66" s="82">
        <f t="shared" si="0"/>
        <v>18.112500000000001</v>
      </c>
      <c r="N66" s="71">
        <v>18</v>
      </c>
      <c r="O66" s="62">
        <v>3000</v>
      </c>
      <c r="P66" s="63">
        <f>Table2245236891011121314151617181920212224234567234568910[[#This Row],[PEMBULATAN]]*O66</f>
        <v>54000</v>
      </c>
    </row>
    <row r="67" spans="1:16" ht="30" customHeight="1" x14ac:dyDescent="0.2">
      <c r="A67" s="118"/>
      <c r="B67" s="74"/>
      <c r="C67" s="88" t="s">
        <v>1694</v>
      </c>
      <c r="D67" s="77" t="s">
        <v>63</v>
      </c>
      <c r="E67" s="13">
        <v>44418</v>
      </c>
      <c r="F67" s="75" t="s">
        <v>817</v>
      </c>
      <c r="G67" s="13">
        <v>44420</v>
      </c>
      <c r="H67" s="76" t="s">
        <v>3532</v>
      </c>
      <c r="I67" s="15">
        <v>60</v>
      </c>
      <c r="J67" s="15">
        <v>56</v>
      </c>
      <c r="K67" s="15">
        <v>13</v>
      </c>
      <c r="L67" s="15">
        <v>10</v>
      </c>
      <c r="M67" s="82">
        <f t="shared" ref="M67:M130" si="1">I67*J67*K67/4000</f>
        <v>10.92</v>
      </c>
      <c r="N67" s="71">
        <v>11</v>
      </c>
      <c r="O67" s="62">
        <v>3000</v>
      </c>
      <c r="P67" s="63">
        <f>Table2245236891011121314151617181920212224234567234568910[[#This Row],[PEMBULATAN]]*O67</f>
        <v>33000</v>
      </c>
    </row>
    <row r="68" spans="1:16" ht="30" customHeight="1" x14ac:dyDescent="0.2">
      <c r="A68" s="118"/>
      <c r="B68" s="74"/>
      <c r="C68" s="88" t="s">
        <v>1695</v>
      </c>
      <c r="D68" s="77" t="s">
        <v>63</v>
      </c>
      <c r="E68" s="13">
        <v>44418</v>
      </c>
      <c r="F68" s="75" t="s">
        <v>817</v>
      </c>
      <c r="G68" s="13">
        <v>44420</v>
      </c>
      <c r="H68" s="76" t="s">
        <v>3532</v>
      </c>
      <c r="I68" s="15">
        <v>50</v>
      </c>
      <c r="J68" s="15">
        <v>43</v>
      </c>
      <c r="K68" s="15">
        <v>27</v>
      </c>
      <c r="L68" s="15">
        <v>5</v>
      </c>
      <c r="M68" s="82">
        <f t="shared" si="1"/>
        <v>14.512499999999999</v>
      </c>
      <c r="N68" s="71">
        <v>15</v>
      </c>
      <c r="O68" s="62">
        <v>3000</v>
      </c>
      <c r="P68" s="63">
        <f>Table2245236891011121314151617181920212224234567234568910[[#This Row],[PEMBULATAN]]*O68</f>
        <v>45000</v>
      </c>
    </row>
    <row r="69" spans="1:16" ht="30" customHeight="1" x14ac:dyDescent="0.2">
      <c r="A69" s="118"/>
      <c r="B69" s="74"/>
      <c r="C69" s="88" t="s">
        <v>1696</v>
      </c>
      <c r="D69" s="77" t="s">
        <v>63</v>
      </c>
      <c r="E69" s="13">
        <v>44418</v>
      </c>
      <c r="F69" s="75" t="s">
        <v>817</v>
      </c>
      <c r="G69" s="13">
        <v>44420</v>
      </c>
      <c r="H69" s="76" t="s">
        <v>3532</v>
      </c>
      <c r="I69" s="15">
        <v>49</v>
      </c>
      <c r="J69" s="15">
        <v>38</v>
      </c>
      <c r="K69" s="15">
        <v>19</v>
      </c>
      <c r="L69" s="15">
        <v>16</v>
      </c>
      <c r="M69" s="82">
        <f t="shared" si="1"/>
        <v>8.8445</v>
      </c>
      <c r="N69" s="71">
        <v>16</v>
      </c>
      <c r="O69" s="62">
        <v>3000</v>
      </c>
      <c r="P69" s="63">
        <f>Table2245236891011121314151617181920212224234567234568910[[#This Row],[PEMBULATAN]]*O69</f>
        <v>48000</v>
      </c>
    </row>
    <row r="70" spans="1:16" ht="30" customHeight="1" x14ac:dyDescent="0.2">
      <c r="A70" s="118"/>
      <c r="B70" s="74"/>
      <c r="C70" s="88" t="s">
        <v>1697</v>
      </c>
      <c r="D70" s="77" t="s">
        <v>63</v>
      </c>
      <c r="E70" s="13">
        <v>44418</v>
      </c>
      <c r="F70" s="75" t="s">
        <v>817</v>
      </c>
      <c r="G70" s="13">
        <v>44420</v>
      </c>
      <c r="H70" s="76" t="s">
        <v>3532</v>
      </c>
      <c r="I70" s="15">
        <v>103</v>
      </c>
      <c r="J70" s="15">
        <v>54</v>
      </c>
      <c r="K70" s="15">
        <v>39</v>
      </c>
      <c r="L70" s="15">
        <v>21</v>
      </c>
      <c r="M70" s="82">
        <f t="shared" si="1"/>
        <v>54.229500000000002</v>
      </c>
      <c r="N70" s="71">
        <v>54</v>
      </c>
      <c r="O70" s="62">
        <v>3000</v>
      </c>
      <c r="P70" s="63">
        <f>Table2245236891011121314151617181920212224234567234568910[[#This Row],[PEMBULATAN]]*O70</f>
        <v>162000</v>
      </c>
    </row>
    <row r="71" spans="1:16" ht="30" customHeight="1" x14ac:dyDescent="0.2">
      <c r="A71" s="118"/>
      <c r="B71" s="74"/>
      <c r="C71" s="88" t="s">
        <v>1698</v>
      </c>
      <c r="D71" s="77" t="s">
        <v>63</v>
      </c>
      <c r="E71" s="13">
        <v>44418</v>
      </c>
      <c r="F71" s="75" t="s">
        <v>817</v>
      </c>
      <c r="G71" s="13">
        <v>44420</v>
      </c>
      <c r="H71" s="76" t="s">
        <v>3532</v>
      </c>
      <c r="I71" s="15">
        <v>48</v>
      </c>
      <c r="J71" s="15">
        <v>22</v>
      </c>
      <c r="K71" s="15">
        <v>15</v>
      </c>
      <c r="L71" s="15">
        <v>5</v>
      </c>
      <c r="M71" s="82">
        <f t="shared" si="1"/>
        <v>3.96</v>
      </c>
      <c r="N71" s="71">
        <v>5</v>
      </c>
      <c r="O71" s="62">
        <v>3000</v>
      </c>
      <c r="P71" s="63">
        <f>Table2245236891011121314151617181920212224234567234568910[[#This Row],[PEMBULATAN]]*O71</f>
        <v>15000</v>
      </c>
    </row>
    <row r="72" spans="1:16" ht="30" customHeight="1" x14ac:dyDescent="0.2">
      <c r="A72" s="118"/>
      <c r="B72" s="74"/>
      <c r="C72" s="88" t="s">
        <v>1699</v>
      </c>
      <c r="D72" s="77" t="s">
        <v>63</v>
      </c>
      <c r="E72" s="13">
        <v>44418</v>
      </c>
      <c r="F72" s="75" t="s">
        <v>817</v>
      </c>
      <c r="G72" s="13">
        <v>44420</v>
      </c>
      <c r="H72" s="76" t="s">
        <v>3532</v>
      </c>
      <c r="I72" s="15">
        <v>79</v>
      </c>
      <c r="J72" s="15">
        <v>46</v>
      </c>
      <c r="K72" s="15">
        <v>35</v>
      </c>
      <c r="L72" s="15">
        <v>7</v>
      </c>
      <c r="M72" s="82">
        <f t="shared" si="1"/>
        <v>31.797499999999999</v>
      </c>
      <c r="N72" s="71">
        <v>32</v>
      </c>
      <c r="O72" s="62">
        <v>3000</v>
      </c>
      <c r="P72" s="63">
        <f>Table2245236891011121314151617181920212224234567234568910[[#This Row],[PEMBULATAN]]*O72</f>
        <v>96000</v>
      </c>
    </row>
    <row r="73" spans="1:16" ht="30" customHeight="1" x14ac:dyDescent="0.2">
      <c r="A73" s="118"/>
      <c r="B73" s="74"/>
      <c r="C73" s="88" t="s">
        <v>1700</v>
      </c>
      <c r="D73" s="77" t="s">
        <v>63</v>
      </c>
      <c r="E73" s="13">
        <v>44418</v>
      </c>
      <c r="F73" s="75" t="s">
        <v>817</v>
      </c>
      <c r="G73" s="13">
        <v>44420</v>
      </c>
      <c r="H73" s="76" t="s">
        <v>3532</v>
      </c>
      <c r="I73" s="15">
        <v>56</v>
      </c>
      <c r="J73" s="15">
        <v>34</v>
      </c>
      <c r="K73" s="15">
        <v>23</v>
      </c>
      <c r="L73" s="15">
        <v>11</v>
      </c>
      <c r="M73" s="82">
        <f t="shared" si="1"/>
        <v>10.948</v>
      </c>
      <c r="N73" s="71">
        <v>11</v>
      </c>
      <c r="O73" s="62">
        <v>3000</v>
      </c>
      <c r="P73" s="63">
        <f>Table2245236891011121314151617181920212224234567234568910[[#This Row],[PEMBULATAN]]*O73</f>
        <v>33000</v>
      </c>
    </row>
    <row r="74" spans="1:16" ht="30" customHeight="1" x14ac:dyDescent="0.2">
      <c r="A74" s="118"/>
      <c r="B74" s="74"/>
      <c r="C74" s="88" t="s">
        <v>1701</v>
      </c>
      <c r="D74" s="77" t="s">
        <v>63</v>
      </c>
      <c r="E74" s="13">
        <v>44418</v>
      </c>
      <c r="F74" s="75" t="s">
        <v>817</v>
      </c>
      <c r="G74" s="13">
        <v>44420</v>
      </c>
      <c r="H74" s="76" t="s">
        <v>3532</v>
      </c>
      <c r="I74" s="15">
        <v>56</v>
      </c>
      <c r="J74" s="15">
        <v>23</v>
      </c>
      <c r="K74" s="15">
        <v>26</v>
      </c>
      <c r="L74" s="15">
        <v>17</v>
      </c>
      <c r="M74" s="82">
        <f t="shared" si="1"/>
        <v>8.3719999999999999</v>
      </c>
      <c r="N74" s="71">
        <v>17</v>
      </c>
      <c r="O74" s="62">
        <v>3000</v>
      </c>
      <c r="P74" s="63">
        <f>Table2245236891011121314151617181920212224234567234568910[[#This Row],[PEMBULATAN]]*O74</f>
        <v>51000</v>
      </c>
    </row>
    <row r="75" spans="1:16" ht="30" customHeight="1" x14ac:dyDescent="0.2">
      <c r="A75" s="118"/>
      <c r="B75" s="74"/>
      <c r="C75" s="88" t="s">
        <v>1702</v>
      </c>
      <c r="D75" s="77" t="s">
        <v>63</v>
      </c>
      <c r="E75" s="13">
        <v>44418</v>
      </c>
      <c r="F75" s="75" t="s">
        <v>817</v>
      </c>
      <c r="G75" s="13">
        <v>44420</v>
      </c>
      <c r="H75" s="76" t="s">
        <v>3532</v>
      </c>
      <c r="I75" s="15">
        <v>48</v>
      </c>
      <c r="J75" s="15">
        <v>47</v>
      </c>
      <c r="K75" s="15">
        <v>30</v>
      </c>
      <c r="L75" s="15">
        <v>6</v>
      </c>
      <c r="M75" s="82">
        <f t="shared" si="1"/>
        <v>16.920000000000002</v>
      </c>
      <c r="N75" s="71">
        <v>17</v>
      </c>
      <c r="O75" s="62">
        <v>3000</v>
      </c>
      <c r="P75" s="63">
        <f>Table2245236891011121314151617181920212224234567234568910[[#This Row],[PEMBULATAN]]*O75</f>
        <v>51000</v>
      </c>
    </row>
    <row r="76" spans="1:16" ht="30" customHeight="1" x14ac:dyDescent="0.2">
      <c r="A76" s="118"/>
      <c r="B76" s="74"/>
      <c r="C76" s="88" t="s">
        <v>1703</v>
      </c>
      <c r="D76" s="77" t="s">
        <v>63</v>
      </c>
      <c r="E76" s="13">
        <v>44418</v>
      </c>
      <c r="F76" s="75" t="s">
        <v>817</v>
      </c>
      <c r="G76" s="13">
        <v>44420</v>
      </c>
      <c r="H76" s="76" t="s">
        <v>3532</v>
      </c>
      <c r="I76" s="15">
        <v>67</v>
      </c>
      <c r="J76" s="15">
        <v>38</v>
      </c>
      <c r="K76" s="15">
        <v>26</v>
      </c>
      <c r="L76" s="15">
        <v>12</v>
      </c>
      <c r="M76" s="82">
        <f t="shared" si="1"/>
        <v>16.548999999999999</v>
      </c>
      <c r="N76" s="71">
        <v>17</v>
      </c>
      <c r="O76" s="62">
        <v>3000</v>
      </c>
      <c r="P76" s="63">
        <f>Table2245236891011121314151617181920212224234567234568910[[#This Row],[PEMBULATAN]]*O76</f>
        <v>51000</v>
      </c>
    </row>
    <row r="77" spans="1:16" ht="30" customHeight="1" x14ac:dyDescent="0.2">
      <c r="A77" s="118"/>
      <c r="B77" s="74"/>
      <c r="C77" s="88" t="s">
        <v>1704</v>
      </c>
      <c r="D77" s="77" t="s">
        <v>63</v>
      </c>
      <c r="E77" s="13">
        <v>44418</v>
      </c>
      <c r="F77" s="75" t="s">
        <v>817</v>
      </c>
      <c r="G77" s="13">
        <v>44420</v>
      </c>
      <c r="H77" s="76" t="s">
        <v>3532</v>
      </c>
      <c r="I77" s="15">
        <v>43</v>
      </c>
      <c r="J77" s="15">
        <v>23</v>
      </c>
      <c r="K77" s="15">
        <v>19</v>
      </c>
      <c r="L77" s="15">
        <v>8</v>
      </c>
      <c r="M77" s="82">
        <f t="shared" si="1"/>
        <v>4.6977500000000001</v>
      </c>
      <c r="N77" s="71">
        <v>8</v>
      </c>
      <c r="O77" s="62">
        <v>3000</v>
      </c>
      <c r="P77" s="63">
        <f>Table2245236891011121314151617181920212224234567234568910[[#This Row],[PEMBULATAN]]*O77</f>
        <v>24000</v>
      </c>
    </row>
    <row r="78" spans="1:16" ht="30" customHeight="1" x14ac:dyDescent="0.2">
      <c r="A78" s="118"/>
      <c r="B78" s="74"/>
      <c r="C78" s="88" t="s">
        <v>1705</v>
      </c>
      <c r="D78" s="77" t="s">
        <v>63</v>
      </c>
      <c r="E78" s="13">
        <v>44418</v>
      </c>
      <c r="F78" s="75" t="s">
        <v>817</v>
      </c>
      <c r="G78" s="13">
        <v>44420</v>
      </c>
      <c r="H78" s="76" t="s">
        <v>3532</v>
      </c>
      <c r="I78" s="15">
        <v>79</v>
      </c>
      <c r="J78" s="15">
        <v>43</v>
      </c>
      <c r="K78" s="15">
        <v>27</v>
      </c>
      <c r="L78" s="15">
        <v>11</v>
      </c>
      <c r="M78" s="82">
        <f t="shared" si="1"/>
        <v>22.929749999999999</v>
      </c>
      <c r="N78" s="71">
        <v>23</v>
      </c>
      <c r="O78" s="62">
        <v>3000</v>
      </c>
      <c r="P78" s="63">
        <f>Table2245236891011121314151617181920212224234567234568910[[#This Row],[PEMBULATAN]]*O78</f>
        <v>69000</v>
      </c>
    </row>
    <row r="79" spans="1:16" ht="30" customHeight="1" x14ac:dyDescent="0.2">
      <c r="A79" s="118"/>
      <c r="B79" s="74"/>
      <c r="C79" s="88" t="s">
        <v>1706</v>
      </c>
      <c r="D79" s="77" t="s">
        <v>63</v>
      </c>
      <c r="E79" s="13">
        <v>44418</v>
      </c>
      <c r="F79" s="75" t="s">
        <v>817</v>
      </c>
      <c r="G79" s="13">
        <v>44420</v>
      </c>
      <c r="H79" s="76" t="s">
        <v>3532</v>
      </c>
      <c r="I79" s="15">
        <v>67</v>
      </c>
      <c r="J79" s="15">
        <v>45</v>
      </c>
      <c r="K79" s="15">
        <v>23</v>
      </c>
      <c r="L79" s="15">
        <v>4</v>
      </c>
      <c r="M79" s="82">
        <f t="shared" si="1"/>
        <v>17.33625</v>
      </c>
      <c r="N79" s="71">
        <v>18</v>
      </c>
      <c r="O79" s="62">
        <v>3000</v>
      </c>
      <c r="P79" s="63">
        <f>Table2245236891011121314151617181920212224234567234568910[[#This Row],[PEMBULATAN]]*O79</f>
        <v>54000</v>
      </c>
    </row>
    <row r="80" spans="1:16" ht="30" customHeight="1" x14ac:dyDescent="0.2">
      <c r="A80" s="118"/>
      <c r="B80" s="74"/>
      <c r="C80" s="88" t="s">
        <v>1707</v>
      </c>
      <c r="D80" s="77" t="s">
        <v>63</v>
      </c>
      <c r="E80" s="13">
        <v>44418</v>
      </c>
      <c r="F80" s="75" t="s">
        <v>817</v>
      </c>
      <c r="G80" s="13">
        <v>44420</v>
      </c>
      <c r="H80" s="76" t="s">
        <v>3532</v>
      </c>
      <c r="I80" s="15">
        <v>34</v>
      </c>
      <c r="J80" s="15">
        <v>20</v>
      </c>
      <c r="K80" s="15">
        <v>12</v>
      </c>
      <c r="L80" s="15">
        <v>2</v>
      </c>
      <c r="M80" s="82">
        <f t="shared" si="1"/>
        <v>2.04</v>
      </c>
      <c r="N80" s="71">
        <v>2</v>
      </c>
      <c r="O80" s="62">
        <v>3000</v>
      </c>
      <c r="P80" s="63">
        <f>Table2245236891011121314151617181920212224234567234568910[[#This Row],[PEMBULATAN]]*O80</f>
        <v>6000</v>
      </c>
    </row>
    <row r="81" spans="1:16" ht="30" customHeight="1" x14ac:dyDescent="0.2">
      <c r="A81" s="118"/>
      <c r="B81" s="74"/>
      <c r="C81" s="88" t="s">
        <v>1708</v>
      </c>
      <c r="D81" s="77" t="s">
        <v>63</v>
      </c>
      <c r="E81" s="13">
        <v>44418</v>
      </c>
      <c r="F81" s="75" t="s">
        <v>817</v>
      </c>
      <c r="G81" s="13">
        <v>44420</v>
      </c>
      <c r="H81" s="76" t="s">
        <v>3532</v>
      </c>
      <c r="I81" s="15">
        <v>30</v>
      </c>
      <c r="J81" s="15">
        <v>33</v>
      </c>
      <c r="K81" s="15">
        <v>13</v>
      </c>
      <c r="L81" s="15">
        <v>1</v>
      </c>
      <c r="M81" s="82">
        <f t="shared" si="1"/>
        <v>3.2174999999999998</v>
      </c>
      <c r="N81" s="71">
        <v>3</v>
      </c>
      <c r="O81" s="62">
        <v>3000</v>
      </c>
      <c r="P81" s="63">
        <f>Table2245236891011121314151617181920212224234567234568910[[#This Row],[PEMBULATAN]]*O81</f>
        <v>9000</v>
      </c>
    </row>
    <row r="82" spans="1:16" ht="30" customHeight="1" x14ac:dyDescent="0.2">
      <c r="A82" s="118"/>
      <c r="B82" s="74"/>
      <c r="C82" s="88" t="s">
        <v>1709</v>
      </c>
      <c r="D82" s="77" t="s">
        <v>63</v>
      </c>
      <c r="E82" s="13">
        <v>44418</v>
      </c>
      <c r="F82" s="75" t="s">
        <v>817</v>
      </c>
      <c r="G82" s="13">
        <v>44420</v>
      </c>
      <c r="H82" s="76" t="s">
        <v>3532</v>
      </c>
      <c r="I82" s="15">
        <v>38</v>
      </c>
      <c r="J82" s="15">
        <v>40</v>
      </c>
      <c r="K82" s="15">
        <v>32</v>
      </c>
      <c r="L82" s="15">
        <v>2</v>
      </c>
      <c r="M82" s="82">
        <f t="shared" si="1"/>
        <v>12.16</v>
      </c>
      <c r="N82" s="71">
        <v>12</v>
      </c>
      <c r="O82" s="62">
        <v>3000</v>
      </c>
      <c r="P82" s="63">
        <f>Table2245236891011121314151617181920212224234567234568910[[#This Row],[PEMBULATAN]]*O82</f>
        <v>36000</v>
      </c>
    </row>
    <row r="83" spans="1:16" ht="30" customHeight="1" x14ac:dyDescent="0.2">
      <c r="A83" s="118"/>
      <c r="B83" s="74"/>
      <c r="C83" s="88" t="s">
        <v>1710</v>
      </c>
      <c r="D83" s="77" t="s">
        <v>63</v>
      </c>
      <c r="E83" s="13">
        <v>44418</v>
      </c>
      <c r="F83" s="75" t="s">
        <v>817</v>
      </c>
      <c r="G83" s="13">
        <v>44420</v>
      </c>
      <c r="H83" s="76" t="s">
        <v>3532</v>
      </c>
      <c r="I83" s="15">
        <v>60</v>
      </c>
      <c r="J83" s="15">
        <v>34</v>
      </c>
      <c r="K83" s="15">
        <v>45</v>
      </c>
      <c r="L83" s="15">
        <v>2</v>
      </c>
      <c r="M83" s="82">
        <f t="shared" si="1"/>
        <v>22.95</v>
      </c>
      <c r="N83" s="71">
        <v>23</v>
      </c>
      <c r="O83" s="62">
        <v>3000</v>
      </c>
      <c r="P83" s="63">
        <f>Table2245236891011121314151617181920212224234567234568910[[#This Row],[PEMBULATAN]]*O83</f>
        <v>69000</v>
      </c>
    </row>
    <row r="84" spans="1:16" ht="30" customHeight="1" x14ac:dyDescent="0.2">
      <c r="A84" s="118"/>
      <c r="B84" s="74"/>
      <c r="C84" s="88" t="s">
        <v>1711</v>
      </c>
      <c r="D84" s="77" t="s">
        <v>63</v>
      </c>
      <c r="E84" s="13">
        <v>44418</v>
      </c>
      <c r="F84" s="75" t="s">
        <v>817</v>
      </c>
      <c r="G84" s="13">
        <v>44420</v>
      </c>
      <c r="H84" s="76" t="s">
        <v>3532</v>
      </c>
      <c r="I84" s="15">
        <v>40</v>
      </c>
      <c r="J84" s="15">
        <v>34</v>
      </c>
      <c r="K84" s="15">
        <v>25</v>
      </c>
      <c r="L84" s="15">
        <v>6</v>
      </c>
      <c r="M84" s="82">
        <f t="shared" si="1"/>
        <v>8.5</v>
      </c>
      <c r="N84" s="71">
        <v>9</v>
      </c>
      <c r="O84" s="62">
        <v>3000</v>
      </c>
      <c r="P84" s="63">
        <f>Table2245236891011121314151617181920212224234567234568910[[#This Row],[PEMBULATAN]]*O84</f>
        <v>27000</v>
      </c>
    </row>
    <row r="85" spans="1:16" ht="30" customHeight="1" x14ac:dyDescent="0.2">
      <c r="A85" s="118"/>
      <c r="B85" s="74"/>
      <c r="C85" s="88" t="s">
        <v>1712</v>
      </c>
      <c r="D85" s="77" t="s">
        <v>63</v>
      </c>
      <c r="E85" s="13">
        <v>44418</v>
      </c>
      <c r="F85" s="75" t="s">
        <v>817</v>
      </c>
      <c r="G85" s="13">
        <v>44420</v>
      </c>
      <c r="H85" s="76" t="s">
        <v>3532</v>
      </c>
      <c r="I85" s="15">
        <v>100</v>
      </c>
      <c r="J85" s="15">
        <v>43</v>
      </c>
      <c r="K85" s="15">
        <v>18</v>
      </c>
      <c r="L85" s="15">
        <v>15</v>
      </c>
      <c r="M85" s="82">
        <f t="shared" si="1"/>
        <v>19.350000000000001</v>
      </c>
      <c r="N85" s="71">
        <v>20</v>
      </c>
      <c r="O85" s="62">
        <v>3000</v>
      </c>
      <c r="P85" s="63">
        <f>Table2245236891011121314151617181920212224234567234568910[[#This Row],[PEMBULATAN]]*O85</f>
        <v>60000</v>
      </c>
    </row>
    <row r="86" spans="1:16" ht="30" customHeight="1" x14ac:dyDescent="0.2">
      <c r="A86" s="118"/>
      <c r="B86" s="74"/>
      <c r="C86" s="88" t="s">
        <v>1713</v>
      </c>
      <c r="D86" s="77" t="s">
        <v>63</v>
      </c>
      <c r="E86" s="13">
        <v>44418</v>
      </c>
      <c r="F86" s="75" t="s">
        <v>817</v>
      </c>
      <c r="G86" s="13">
        <v>44420</v>
      </c>
      <c r="H86" s="76" t="s">
        <v>3532</v>
      </c>
      <c r="I86" s="15">
        <v>34</v>
      </c>
      <c r="J86" s="15">
        <v>32</v>
      </c>
      <c r="K86" s="15">
        <v>17</v>
      </c>
      <c r="L86" s="15">
        <v>7</v>
      </c>
      <c r="M86" s="82">
        <f t="shared" si="1"/>
        <v>4.6239999999999997</v>
      </c>
      <c r="N86" s="71">
        <v>7</v>
      </c>
      <c r="O86" s="62">
        <v>3000</v>
      </c>
      <c r="P86" s="63">
        <f>Table2245236891011121314151617181920212224234567234568910[[#This Row],[PEMBULATAN]]*O86</f>
        <v>21000</v>
      </c>
    </row>
    <row r="87" spans="1:16" ht="30" customHeight="1" x14ac:dyDescent="0.2">
      <c r="A87" s="118"/>
      <c r="B87" s="74"/>
      <c r="C87" s="88" t="s">
        <v>1714</v>
      </c>
      <c r="D87" s="77" t="s">
        <v>63</v>
      </c>
      <c r="E87" s="13">
        <v>44418</v>
      </c>
      <c r="F87" s="75" t="s">
        <v>817</v>
      </c>
      <c r="G87" s="13">
        <v>44420</v>
      </c>
      <c r="H87" s="76" t="s">
        <v>3532</v>
      </c>
      <c r="I87" s="15">
        <v>78</v>
      </c>
      <c r="J87" s="15">
        <v>47</v>
      </c>
      <c r="K87" s="15">
        <v>32</v>
      </c>
      <c r="L87" s="15">
        <v>18</v>
      </c>
      <c r="M87" s="82">
        <f t="shared" si="1"/>
        <v>29.327999999999999</v>
      </c>
      <c r="N87" s="71">
        <v>30</v>
      </c>
      <c r="O87" s="62">
        <v>3000</v>
      </c>
      <c r="P87" s="63">
        <f>Table2245236891011121314151617181920212224234567234568910[[#This Row],[PEMBULATAN]]*O87</f>
        <v>90000</v>
      </c>
    </row>
    <row r="88" spans="1:16" ht="30" customHeight="1" x14ac:dyDescent="0.2">
      <c r="A88" s="118"/>
      <c r="B88" s="74"/>
      <c r="C88" s="88" t="s">
        <v>1715</v>
      </c>
      <c r="D88" s="77" t="s">
        <v>63</v>
      </c>
      <c r="E88" s="13">
        <v>44418</v>
      </c>
      <c r="F88" s="75" t="s">
        <v>817</v>
      </c>
      <c r="G88" s="13">
        <v>44420</v>
      </c>
      <c r="H88" s="76" t="s">
        <v>3532</v>
      </c>
      <c r="I88" s="15">
        <v>69</v>
      </c>
      <c r="J88" s="15">
        <v>57</v>
      </c>
      <c r="K88" s="15">
        <v>34</v>
      </c>
      <c r="L88" s="15">
        <v>14</v>
      </c>
      <c r="M88" s="82">
        <f t="shared" si="1"/>
        <v>33.430500000000002</v>
      </c>
      <c r="N88" s="71">
        <v>34</v>
      </c>
      <c r="O88" s="62">
        <v>3000</v>
      </c>
      <c r="P88" s="63">
        <f>Table2245236891011121314151617181920212224234567234568910[[#This Row],[PEMBULATAN]]*O88</f>
        <v>102000</v>
      </c>
    </row>
    <row r="89" spans="1:16" ht="30" customHeight="1" x14ac:dyDescent="0.2">
      <c r="A89" s="118"/>
      <c r="B89" s="74"/>
      <c r="C89" s="88" t="s">
        <v>1716</v>
      </c>
      <c r="D89" s="77" t="s">
        <v>63</v>
      </c>
      <c r="E89" s="13">
        <v>44418</v>
      </c>
      <c r="F89" s="75" t="s">
        <v>817</v>
      </c>
      <c r="G89" s="13">
        <v>44420</v>
      </c>
      <c r="H89" s="76" t="s">
        <v>3532</v>
      </c>
      <c r="I89" s="15">
        <v>43</v>
      </c>
      <c r="J89" s="15">
        <v>45</v>
      </c>
      <c r="K89" s="15">
        <v>17</v>
      </c>
      <c r="L89" s="15">
        <v>19</v>
      </c>
      <c r="M89" s="82">
        <f t="shared" si="1"/>
        <v>8.2237500000000008</v>
      </c>
      <c r="N89" s="71">
        <v>19</v>
      </c>
      <c r="O89" s="62">
        <v>3000</v>
      </c>
      <c r="P89" s="63">
        <f>Table2245236891011121314151617181920212224234567234568910[[#This Row],[PEMBULATAN]]*O89</f>
        <v>57000</v>
      </c>
    </row>
    <row r="90" spans="1:16" ht="30" customHeight="1" x14ac:dyDescent="0.2">
      <c r="A90" s="118"/>
      <c r="B90" s="74"/>
      <c r="C90" s="88" t="s">
        <v>1717</v>
      </c>
      <c r="D90" s="77" t="s">
        <v>63</v>
      </c>
      <c r="E90" s="13">
        <v>44418</v>
      </c>
      <c r="F90" s="75" t="s">
        <v>817</v>
      </c>
      <c r="G90" s="13">
        <v>44420</v>
      </c>
      <c r="H90" s="76" t="s">
        <v>3532</v>
      </c>
      <c r="I90" s="15">
        <v>47</v>
      </c>
      <c r="J90" s="15">
        <v>33</v>
      </c>
      <c r="K90" s="15">
        <v>26</v>
      </c>
      <c r="L90" s="15">
        <v>3</v>
      </c>
      <c r="M90" s="82">
        <f t="shared" si="1"/>
        <v>10.0815</v>
      </c>
      <c r="N90" s="71">
        <v>10</v>
      </c>
      <c r="O90" s="62">
        <v>3000</v>
      </c>
      <c r="P90" s="63">
        <f>Table2245236891011121314151617181920212224234567234568910[[#This Row],[PEMBULATAN]]*O90</f>
        <v>30000</v>
      </c>
    </row>
    <row r="91" spans="1:16" ht="30" customHeight="1" x14ac:dyDescent="0.2">
      <c r="A91" s="118"/>
      <c r="B91" s="74"/>
      <c r="C91" s="88" t="s">
        <v>1718</v>
      </c>
      <c r="D91" s="77" t="s">
        <v>63</v>
      </c>
      <c r="E91" s="13">
        <v>44418</v>
      </c>
      <c r="F91" s="75" t="s">
        <v>817</v>
      </c>
      <c r="G91" s="13">
        <v>44420</v>
      </c>
      <c r="H91" s="76" t="s">
        <v>3532</v>
      </c>
      <c r="I91" s="15">
        <v>40</v>
      </c>
      <c r="J91" s="15">
        <v>34</v>
      </c>
      <c r="K91" s="15">
        <v>28</v>
      </c>
      <c r="L91" s="15">
        <v>5</v>
      </c>
      <c r="M91" s="82">
        <f t="shared" si="1"/>
        <v>9.52</v>
      </c>
      <c r="N91" s="71">
        <v>10</v>
      </c>
      <c r="O91" s="62">
        <v>3000</v>
      </c>
      <c r="P91" s="63">
        <f>Table2245236891011121314151617181920212224234567234568910[[#This Row],[PEMBULATAN]]*O91</f>
        <v>30000</v>
      </c>
    </row>
    <row r="92" spans="1:16" ht="30" customHeight="1" x14ac:dyDescent="0.2">
      <c r="A92" s="118"/>
      <c r="B92" s="74"/>
      <c r="C92" s="88" t="s">
        <v>1719</v>
      </c>
      <c r="D92" s="77" t="s">
        <v>63</v>
      </c>
      <c r="E92" s="13">
        <v>44418</v>
      </c>
      <c r="F92" s="75" t="s">
        <v>817</v>
      </c>
      <c r="G92" s="13">
        <v>44420</v>
      </c>
      <c r="H92" s="76" t="s">
        <v>3532</v>
      </c>
      <c r="I92" s="15">
        <v>98</v>
      </c>
      <c r="J92" s="15">
        <v>34</v>
      </c>
      <c r="K92" s="15">
        <v>54</v>
      </c>
      <c r="L92" s="15">
        <v>12</v>
      </c>
      <c r="M92" s="82">
        <f t="shared" si="1"/>
        <v>44.981999999999999</v>
      </c>
      <c r="N92" s="71">
        <v>45</v>
      </c>
      <c r="O92" s="62">
        <v>3000</v>
      </c>
      <c r="P92" s="63">
        <f>Table2245236891011121314151617181920212224234567234568910[[#This Row],[PEMBULATAN]]*O92</f>
        <v>135000</v>
      </c>
    </row>
    <row r="93" spans="1:16" ht="30" customHeight="1" x14ac:dyDescent="0.2">
      <c r="A93" s="118"/>
      <c r="B93" s="74"/>
      <c r="C93" s="88" t="s">
        <v>1720</v>
      </c>
      <c r="D93" s="77" t="s">
        <v>63</v>
      </c>
      <c r="E93" s="13">
        <v>44418</v>
      </c>
      <c r="F93" s="75" t="s">
        <v>817</v>
      </c>
      <c r="G93" s="13">
        <v>44420</v>
      </c>
      <c r="H93" s="76" t="s">
        <v>3532</v>
      </c>
      <c r="I93" s="15">
        <v>70</v>
      </c>
      <c r="J93" s="15">
        <v>34</v>
      </c>
      <c r="K93" s="15">
        <v>43</v>
      </c>
      <c r="L93" s="15">
        <v>21</v>
      </c>
      <c r="M93" s="82">
        <f t="shared" si="1"/>
        <v>25.585000000000001</v>
      </c>
      <c r="N93" s="71">
        <v>26</v>
      </c>
      <c r="O93" s="62">
        <v>3000</v>
      </c>
      <c r="P93" s="63">
        <f>Table2245236891011121314151617181920212224234567234568910[[#This Row],[PEMBULATAN]]*O93</f>
        <v>78000</v>
      </c>
    </row>
    <row r="94" spans="1:16" ht="30" customHeight="1" x14ac:dyDescent="0.2">
      <c r="A94" s="118"/>
      <c r="B94" s="74"/>
      <c r="C94" s="88" t="s">
        <v>1721</v>
      </c>
      <c r="D94" s="77" t="s">
        <v>63</v>
      </c>
      <c r="E94" s="13">
        <v>44418</v>
      </c>
      <c r="F94" s="75" t="s">
        <v>817</v>
      </c>
      <c r="G94" s="13">
        <v>44420</v>
      </c>
      <c r="H94" s="76" t="s">
        <v>3532</v>
      </c>
      <c r="I94" s="15">
        <v>68</v>
      </c>
      <c r="J94" s="15">
        <v>46</v>
      </c>
      <c r="K94" s="15">
        <v>43</v>
      </c>
      <c r="L94" s="15">
        <v>10</v>
      </c>
      <c r="M94" s="82">
        <f t="shared" si="1"/>
        <v>33.625999999999998</v>
      </c>
      <c r="N94" s="71">
        <v>34</v>
      </c>
      <c r="O94" s="62">
        <v>3000</v>
      </c>
      <c r="P94" s="63">
        <f>Table2245236891011121314151617181920212224234567234568910[[#This Row],[PEMBULATAN]]*O94</f>
        <v>102000</v>
      </c>
    </row>
    <row r="95" spans="1:16" ht="30" customHeight="1" x14ac:dyDescent="0.2">
      <c r="A95" s="118"/>
      <c r="B95" s="74"/>
      <c r="C95" s="88" t="s">
        <v>1722</v>
      </c>
      <c r="D95" s="77" t="s">
        <v>63</v>
      </c>
      <c r="E95" s="13">
        <v>44418</v>
      </c>
      <c r="F95" s="75" t="s">
        <v>817</v>
      </c>
      <c r="G95" s="13">
        <v>44420</v>
      </c>
      <c r="H95" s="76" t="s">
        <v>3532</v>
      </c>
      <c r="I95" s="15">
        <v>68</v>
      </c>
      <c r="J95" s="15">
        <v>58</v>
      </c>
      <c r="K95" s="15">
        <v>21</v>
      </c>
      <c r="L95" s="15">
        <v>5</v>
      </c>
      <c r="M95" s="82">
        <f t="shared" si="1"/>
        <v>20.706</v>
      </c>
      <c r="N95" s="71">
        <v>21</v>
      </c>
      <c r="O95" s="62">
        <v>3000</v>
      </c>
      <c r="P95" s="63">
        <f>Table2245236891011121314151617181920212224234567234568910[[#This Row],[PEMBULATAN]]*O95</f>
        <v>63000</v>
      </c>
    </row>
    <row r="96" spans="1:16" ht="30" customHeight="1" x14ac:dyDescent="0.2">
      <c r="A96" s="118"/>
      <c r="B96" s="74"/>
      <c r="C96" s="88" t="s">
        <v>1723</v>
      </c>
      <c r="D96" s="77" t="s">
        <v>63</v>
      </c>
      <c r="E96" s="13">
        <v>44418</v>
      </c>
      <c r="F96" s="75" t="s">
        <v>817</v>
      </c>
      <c r="G96" s="13">
        <v>44420</v>
      </c>
      <c r="H96" s="76" t="s">
        <v>3532</v>
      </c>
      <c r="I96" s="15">
        <v>67</v>
      </c>
      <c r="J96" s="15">
        <v>45</v>
      </c>
      <c r="K96" s="15">
        <v>34</v>
      </c>
      <c r="L96" s="15">
        <v>11</v>
      </c>
      <c r="M96" s="82">
        <f t="shared" si="1"/>
        <v>25.627500000000001</v>
      </c>
      <c r="N96" s="71">
        <v>26</v>
      </c>
      <c r="O96" s="62">
        <v>3000</v>
      </c>
      <c r="P96" s="63">
        <f>Table2245236891011121314151617181920212224234567234568910[[#This Row],[PEMBULATAN]]*O96</f>
        <v>78000</v>
      </c>
    </row>
    <row r="97" spans="1:16" ht="30" customHeight="1" x14ac:dyDescent="0.2">
      <c r="A97" s="118"/>
      <c r="B97" s="74"/>
      <c r="C97" s="88" t="s">
        <v>1724</v>
      </c>
      <c r="D97" s="77" t="s">
        <v>63</v>
      </c>
      <c r="E97" s="13">
        <v>44418</v>
      </c>
      <c r="F97" s="75" t="s">
        <v>817</v>
      </c>
      <c r="G97" s="13">
        <v>44420</v>
      </c>
      <c r="H97" s="76" t="s">
        <v>3532</v>
      </c>
      <c r="I97" s="15">
        <v>79</v>
      </c>
      <c r="J97" s="15">
        <v>56</v>
      </c>
      <c r="K97" s="15">
        <v>32</v>
      </c>
      <c r="L97" s="15">
        <v>13</v>
      </c>
      <c r="M97" s="82">
        <f t="shared" si="1"/>
        <v>35.392000000000003</v>
      </c>
      <c r="N97" s="71">
        <v>36</v>
      </c>
      <c r="O97" s="62">
        <v>3000</v>
      </c>
      <c r="P97" s="63">
        <f>Table2245236891011121314151617181920212224234567234568910[[#This Row],[PEMBULATAN]]*O97</f>
        <v>108000</v>
      </c>
    </row>
    <row r="98" spans="1:16" ht="30" customHeight="1" x14ac:dyDescent="0.2">
      <c r="A98" s="118"/>
      <c r="B98" s="74"/>
      <c r="C98" s="88" t="s">
        <v>1725</v>
      </c>
      <c r="D98" s="77" t="s">
        <v>63</v>
      </c>
      <c r="E98" s="13">
        <v>44418</v>
      </c>
      <c r="F98" s="75" t="s">
        <v>817</v>
      </c>
      <c r="G98" s="13">
        <v>44420</v>
      </c>
      <c r="H98" s="76" t="s">
        <v>3532</v>
      </c>
      <c r="I98" s="15">
        <v>78</v>
      </c>
      <c r="J98" s="15">
        <v>56</v>
      </c>
      <c r="K98" s="15">
        <v>34</v>
      </c>
      <c r="L98" s="15">
        <v>9</v>
      </c>
      <c r="M98" s="82">
        <f t="shared" si="1"/>
        <v>37.128</v>
      </c>
      <c r="N98" s="71">
        <v>37</v>
      </c>
      <c r="O98" s="62">
        <v>3000</v>
      </c>
      <c r="P98" s="63">
        <f>Table2245236891011121314151617181920212224234567234568910[[#This Row],[PEMBULATAN]]*O98</f>
        <v>111000</v>
      </c>
    </row>
    <row r="99" spans="1:16" ht="30" customHeight="1" x14ac:dyDescent="0.2">
      <c r="A99" s="118"/>
      <c r="B99" s="74"/>
      <c r="C99" s="88" t="s">
        <v>1726</v>
      </c>
      <c r="D99" s="77" t="s">
        <v>63</v>
      </c>
      <c r="E99" s="13">
        <v>44418</v>
      </c>
      <c r="F99" s="75" t="s">
        <v>817</v>
      </c>
      <c r="G99" s="13">
        <v>44420</v>
      </c>
      <c r="H99" s="76" t="s">
        <v>3532</v>
      </c>
      <c r="I99" s="15">
        <v>48</v>
      </c>
      <c r="J99" s="15">
        <v>32</v>
      </c>
      <c r="K99" s="15">
        <v>21</v>
      </c>
      <c r="L99" s="15">
        <v>7</v>
      </c>
      <c r="M99" s="82">
        <f t="shared" si="1"/>
        <v>8.0640000000000001</v>
      </c>
      <c r="N99" s="71">
        <v>8</v>
      </c>
      <c r="O99" s="62">
        <v>3000</v>
      </c>
      <c r="P99" s="63">
        <f>Table2245236891011121314151617181920212224234567234568910[[#This Row],[PEMBULATAN]]*O99</f>
        <v>24000</v>
      </c>
    </row>
    <row r="100" spans="1:16" ht="30" customHeight="1" x14ac:dyDescent="0.2">
      <c r="A100" s="118"/>
      <c r="B100" s="74"/>
      <c r="C100" s="88" t="s">
        <v>1727</v>
      </c>
      <c r="D100" s="77" t="s">
        <v>63</v>
      </c>
      <c r="E100" s="13">
        <v>44418</v>
      </c>
      <c r="F100" s="75" t="s">
        <v>817</v>
      </c>
      <c r="G100" s="13">
        <v>44420</v>
      </c>
      <c r="H100" s="76" t="s">
        <v>3532</v>
      </c>
      <c r="I100" s="15">
        <v>98</v>
      </c>
      <c r="J100" s="15">
        <v>39</v>
      </c>
      <c r="K100" s="15">
        <v>27</v>
      </c>
      <c r="L100" s="15">
        <v>26</v>
      </c>
      <c r="M100" s="82">
        <f t="shared" si="1"/>
        <v>25.798500000000001</v>
      </c>
      <c r="N100" s="71">
        <v>26</v>
      </c>
      <c r="O100" s="62">
        <v>3000</v>
      </c>
      <c r="P100" s="63">
        <f>Table2245236891011121314151617181920212224234567234568910[[#This Row],[PEMBULATAN]]*O100</f>
        <v>78000</v>
      </c>
    </row>
    <row r="101" spans="1:16" ht="30" customHeight="1" x14ac:dyDescent="0.2">
      <c r="A101" s="118"/>
      <c r="B101" s="74"/>
      <c r="C101" s="88" t="s">
        <v>1728</v>
      </c>
      <c r="D101" s="77" t="s">
        <v>63</v>
      </c>
      <c r="E101" s="13">
        <v>44418</v>
      </c>
      <c r="F101" s="75" t="s">
        <v>817</v>
      </c>
      <c r="G101" s="13">
        <v>44420</v>
      </c>
      <c r="H101" s="76" t="s">
        <v>3532</v>
      </c>
      <c r="I101" s="15">
        <v>48</v>
      </c>
      <c r="J101" s="15">
        <v>34</v>
      </c>
      <c r="K101" s="15">
        <v>27</v>
      </c>
      <c r="L101" s="15">
        <v>9</v>
      </c>
      <c r="M101" s="82">
        <f t="shared" si="1"/>
        <v>11.016</v>
      </c>
      <c r="N101" s="71">
        <v>11</v>
      </c>
      <c r="O101" s="62">
        <v>3000</v>
      </c>
      <c r="P101" s="63">
        <f>Table2245236891011121314151617181920212224234567234568910[[#This Row],[PEMBULATAN]]*O101</f>
        <v>33000</v>
      </c>
    </row>
    <row r="102" spans="1:16" ht="30" customHeight="1" x14ac:dyDescent="0.2">
      <c r="A102" s="118"/>
      <c r="B102" s="74"/>
      <c r="C102" s="88" t="s">
        <v>1729</v>
      </c>
      <c r="D102" s="77" t="s">
        <v>63</v>
      </c>
      <c r="E102" s="13">
        <v>44418</v>
      </c>
      <c r="F102" s="75" t="s">
        <v>817</v>
      </c>
      <c r="G102" s="13">
        <v>44420</v>
      </c>
      <c r="H102" s="76" t="s">
        <v>3532</v>
      </c>
      <c r="I102" s="15">
        <v>56</v>
      </c>
      <c r="J102" s="15">
        <v>45</v>
      </c>
      <c r="K102" s="15">
        <v>32</v>
      </c>
      <c r="L102" s="15">
        <v>14</v>
      </c>
      <c r="M102" s="82">
        <f t="shared" si="1"/>
        <v>20.16</v>
      </c>
      <c r="N102" s="71">
        <v>20</v>
      </c>
      <c r="O102" s="62">
        <v>3000</v>
      </c>
      <c r="P102" s="63">
        <f>Table2245236891011121314151617181920212224234567234568910[[#This Row],[PEMBULATAN]]*O102</f>
        <v>60000</v>
      </c>
    </row>
    <row r="103" spans="1:16" ht="30" customHeight="1" x14ac:dyDescent="0.2">
      <c r="A103" s="118"/>
      <c r="B103" s="74"/>
      <c r="C103" s="88" t="s">
        <v>1730</v>
      </c>
      <c r="D103" s="77" t="s">
        <v>63</v>
      </c>
      <c r="E103" s="13">
        <v>44418</v>
      </c>
      <c r="F103" s="75" t="s">
        <v>817</v>
      </c>
      <c r="G103" s="13">
        <v>44420</v>
      </c>
      <c r="H103" s="76" t="s">
        <v>3532</v>
      </c>
      <c r="I103" s="15">
        <v>34</v>
      </c>
      <c r="J103" s="15">
        <v>23</v>
      </c>
      <c r="K103" s="15">
        <v>19</v>
      </c>
      <c r="L103" s="15">
        <v>10</v>
      </c>
      <c r="M103" s="82">
        <f t="shared" si="1"/>
        <v>3.7145000000000001</v>
      </c>
      <c r="N103" s="71">
        <v>10</v>
      </c>
      <c r="O103" s="62">
        <v>3000</v>
      </c>
      <c r="P103" s="63">
        <f>Table2245236891011121314151617181920212224234567234568910[[#This Row],[PEMBULATAN]]*O103</f>
        <v>30000</v>
      </c>
    </row>
    <row r="104" spans="1:16" ht="30" customHeight="1" x14ac:dyDescent="0.2">
      <c r="A104" s="118"/>
      <c r="B104" s="74"/>
      <c r="C104" s="88" t="s">
        <v>1731</v>
      </c>
      <c r="D104" s="77" t="s">
        <v>63</v>
      </c>
      <c r="E104" s="13">
        <v>44418</v>
      </c>
      <c r="F104" s="75" t="s">
        <v>817</v>
      </c>
      <c r="G104" s="13">
        <v>44420</v>
      </c>
      <c r="H104" s="76" t="s">
        <v>3532</v>
      </c>
      <c r="I104" s="15">
        <v>100</v>
      </c>
      <c r="J104" s="15">
        <v>64</v>
      </c>
      <c r="K104" s="15">
        <v>32</v>
      </c>
      <c r="L104" s="15">
        <v>18</v>
      </c>
      <c r="M104" s="82">
        <f t="shared" si="1"/>
        <v>51.2</v>
      </c>
      <c r="N104" s="71">
        <v>51</v>
      </c>
      <c r="O104" s="62">
        <v>3000</v>
      </c>
      <c r="P104" s="63">
        <f>Table2245236891011121314151617181920212224234567234568910[[#This Row],[PEMBULATAN]]*O104</f>
        <v>153000</v>
      </c>
    </row>
    <row r="105" spans="1:16" ht="30" customHeight="1" x14ac:dyDescent="0.2">
      <c r="A105" s="118"/>
      <c r="B105" s="74"/>
      <c r="C105" s="88" t="s">
        <v>1732</v>
      </c>
      <c r="D105" s="77" t="s">
        <v>63</v>
      </c>
      <c r="E105" s="13">
        <v>44418</v>
      </c>
      <c r="F105" s="75" t="s">
        <v>817</v>
      </c>
      <c r="G105" s="13">
        <v>44420</v>
      </c>
      <c r="H105" s="76" t="s">
        <v>3532</v>
      </c>
      <c r="I105" s="15">
        <v>56</v>
      </c>
      <c r="J105" s="15">
        <v>32</v>
      </c>
      <c r="K105" s="15">
        <v>14</v>
      </c>
      <c r="L105" s="15">
        <v>9</v>
      </c>
      <c r="M105" s="82">
        <f t="shared" si="1"/>
        <v>6.2720000000000002</v>
      </c>
      <c r="N105" s="71">
        <v>9</v>
      </c>
      <c r="O105" s="62">
        <v>3000</v>
      </c>
      <c r="P105" s="63">
        <f>Table2245236891011121314151617181920212224234567234568910[[#This Row],[PEMBULATAN]]*O105</f>
        <v>27000</v>
      </c>
    </row>
    <row r="106" spans="1:16" ht="30" customHeight="1" x14ac:dyDescent="0.2">
      <c r="A106" s="118"/>
      <c r="B106" s="74"/>
      <c r="C106" s="88" t="s">
        <v>1733</v>
      </c>
      <c r="D106" s="77" t="s">
        <v>63</v>
      </c>
      <c r="E106" s="13">
        <v>44418</v>
      </c>
      <c r="F106" s="75" t="s">
        <v>817</v>
      </c>
      <c r="G106" s="13">
        <v>44420</v>
      </c>
      <c r="H106" s="76" t="s">
        <v>3532</v>
      </c>
      <c r="I106" s="15">
        <v>45</v>
      </c>
      <c r="J106" s="15">
        <v>23</v>
      </c>
      <c r="K106" s="15">
        <v>18</v>
      </c>
      <c r="L106" s="15">
        <v>9</v>
      </c>
      <c r="M106" s="82">
        <f t="shared" si="1"/>
        <v>4.6574999999999998</v>
      </c>
      <c r="N106" s="71">
        <v>9</v>
      </c>
      <c r="O106" s="62">
        <v>3000</v>
      </c>
      <c r="P106" s="63">
        <f>Table2245236891011121314151617181920212224234567234568910[[#This Row],[PEMBULATAN]]*O106</f>
        <v>27000</v>
      </c>
    </row>
    <row r="107" spans="1:16" ht="30" customHeight="1" x14ac:dyDescent="0.2">
      <c r="A107" s="118"/>
      <c r="B107" s="74"/>
      <c r="C107" s="88" t="s">
        <v>1734</v>
      </c>
      <c r="D107" s="77" t="s">
        <v>63</v>
      </c>
      <c r="E107" s="13">
        <v>44418</v>
      </c>
      <c r="F107" s="75" t="s">
        <v>817</v>
      </c>
      <c r="G107" s="13">
        <v>44420</v>
      </c>
      <c r="H107" s="76" t="s">
        <v>3532</v>
      </c>
      <c r="I107" s="15">
        <v>57</v>
      </c>
      <c r="J107" s="15">
        <v>34</v>
      </c>
      <c r="K107" s="15">
        <v>29</v>
      </c>
      <c r="L107" s="15">
        <v>13</v>
      </c>
      <c r="M107" s="82">
        <f t="shared" si="1"/>
        <v>14.0505</v>
      </c>
      <c r="N107" s="71">
        <v>14</v>
      </c>
      <c r="O107" s="62">
        <v>3000</v>
      </c>
      <c r="P107" s="63">
        <f>Table2245236891011121314151617181920212224234567234568910[[#This Row],[PEMBULATAN]]*O107</f>
        <v>42000</v>
      </c>
    </row>
    <row r="108" spans="1:16" ht="30" customHeight="1" x14ac:dyDescent="0.2">
      <c r="A108" s="118"/>
      <c r="B108" s="74"/>
      <c r="C108" s="88" t="s">
        <v>1735</v>
      </c>
      <c r="D108" s="77" t="s">
        <v>63</v>
      </c>
      <c r="E108" s="13">
        <v>44418</v>
      </c>
      <c r="F108" s="75" t="s">
        <v>817</v>
      </c>
      <c r="G108" s="13">
        <v>44420</v>
      </c>
      <c r="H108" s="76" t="s">
        <v>3532</v>
      </c>
      <c r="I108" s="15">
        <v>34</v>
      </c>
      <c r="J108" s="15">
        <v>54</v>
      </c>
      <c r="K108" s="15">
        <v>24</v>
      </c>
      <c r="L108" s="15">
        <v>7</v>
      </c>
      <c r="M108" s="82">
        <f t="shared" si="1"/>
        <v>11.016</v>
      </c>
      <c r="N108" s="71">
        <v>11</v>
      </c>
      <c r="O108" s="62">
        <v>3000</v>
      </c>
      <c r="P108" s="63">
        <f>Table2245236891011121314151617181920212224234567234568910[[#This Row],[PEMBULATAN]]*O108</f>
        <v>33000</v>
      </c>
    </row>
    <row r="109" spans="1:16" ht="30" customHeight="1" x14ac:dyDescent="0.2">
      <c r="A109" s="118"/>
      <c r="B109" s="74"/>
      <c r="C109" s="88" t="s">
        <v>1736</v>
      </c>
      <c r="D109" s="77" t="s">
        <v>63</v>
      </c>
      <c r="E109" s="13">
        <v>44418</v>
      </c>
      <c r="F109" s="75" t="s">
        <v>817</v>
      </c>
      <c r="G109" s="13">
        <v>44420</v>
      </c>
      <c r="H109" s="76" t="s">
        <v>3532</v>
      </c>
      <c r="I109" s="15">
        <v>60</v>
      </c>
      <c r="J109" s="15">
        <v>56</v>
      </c>
      <c r="K109" s="15">
        <v>13</v>
      </c>
      <c r="L109" s="15">
        <v>1</v>
      </c>
      <c r="M109" s="82">
        <f t="shared" si="1"/>
        <v>10.92</v>
      </c>
      <c r="N109" s="71">
        <v>11</v>
      </c>
      <c r="O109" s="62">
        <v>3000</v>
      </c>
      <c r="P109" s="63">
        <f>Table2245236891011121314151617181920212224234567234568910[[#This Row],[PEMBULATAN]]*O109</f>
        <v>33000</v>
      </c>
    </row>
    <row r="110" spans="1:16" ht="30" customHeight="1" x14ac:dyDescent="0.2">
      <c r="A110" s="118"/>
      <c r="B110" s="74"/>
      <c r="C110" s="88" t="s">
        <v>1737</v>
      </c>
      <c r="D110" s="77" t="s">
        <v>63</v>
      </c>
      <c r="E110" s="13">
        <v>44418</v>
      </c>
      <c r="F110" s="75" t="s">
        <v>817</v>
      </c>
      <c r="G110" s="13">
        <v>44420</v>
      </c>
      <c r="H110" s="76" t="s">
        <v>3532</v>
      </c>
      <c r="I110" s="15">
        <v>60</v>
      </c>
      <c r="J110" s="15">
        <v>56</v>
      </c>
      <c r="K110" s="15">
        <v>13</v>
      </c>
      <c r="L110" s="15">
        <v>2</v>
      </c>
      <c r="M110" s="82">
        <f t="shared" si="1"/>
        <v>10.92</v>
      </c>
      <c r="N110" s="71">
        <v>11</v>
      </c>
      <c r="O110" s="62">
        <v>3000</v>
      </c>
      <c r="P110" s="63">
        <f>Table2245236891011121314151617181920212224234567234568910[[#This Row],[PEMBULATAN]]*O110</f>
        <v>33000</v>
      </c>
    </row>
    <row r="111" spans="1:16" ht="30" customHeight="1" x14ac:dyDescent="0.2">
      <c r="A111" s="118"/>
      <c r="B111" s="74"/>
      <c r="C111" s="88" t="s">
        <v>1738</v>
      </c>
      <c r="D111" s="77" t="s">
        <v>63</v>
      </c>
      <c r="E111" s="13">
        <v>44418</v>
      </c>
      <c r="F111" s="75" t="s">
        <v>817</v>
      </c>
      <c r="G111" s="13">
        <v>44420</v>
      </c>
      <c r="H111" s="76" t="s">
        <v>3532</v>
      </c>
      <c r="I111" s="15">
        <v>100</v>
      </c>
      <c r="J111" s="15">
        <v>45</v>
      </c>
      <c r="K111" s="15">
        <v>23</v>
      </c>
      <c r="L111" s="15">
        <v>9</v>
      </c>
      <c r="M111" s="82">
        <f t="shared" si="1"/>
        <v>25.875</v>
      </c>
      <c r="N111" s="71">
        <v>26</v>
      </c>
      <c r="O111" s="62">
        <v>3000</v>
      </c>
      <c r="P111" s="63">
        <f>Table2245236891011121314151617181920212224234567234568910[[#This Row],[PEMBULATAN]]*O111</f>
        <v>78000</v>
      </c>
    </row>
    <row r="112" spans="1:16" ht="30" customHeight="1" x14ac:dyDescent="0.2">
      <c r="A112" s="118"/>
      <c r="B112" s="74"/>
      <c r="C112" s="88" t="s">
        <v>1739</v>
      </c>
      <c r="D112" s="77" t="s">
        <v>63</v>
      </c>
      <c r="E112" s="13">
        <v>44418</v>
      </c>
      <c r="F112" s="75" t="s">
        <v>817</v>
      </c>
      <c r="G112" s="13">
        <v>44420</v>
      </c>
      <c r="H112" s="76" t="s">
        <v>3532</v>
      </c>
      <c r="I112" s="15">
        <v>56</v>
      </c>
      <c r="J112" s="15">
        <v>34</v>
      </c>
      <c r="K112" s="15">
        <v>27</v>
      </c>
      <c r="L112" s="15">
        <v>20</v>
      </c>
      <c r="M112" s="82">
        <f t="shared" si="1"/>
        <v>12.852</v>
      </c>
      <c r="N112" s="71">
        <v>20</v>
      </c>
      <c r="O112" s="62">
        <v>3000</v>
      </c>
      <c r="P112" s="63">
        <f>Table2245236891011121314151617181920212224234567234568910[[#This Row],[PEMBULATAN]]*O112</f>
        <v>60000</v>
      </c>
    </row>
    <row r="113" spans="1:16" ht="30" customHeight="1" x14ac:dyDescent="0.2">
      <c r="A113" s="118"/>
      <c r="B113" s="74"/>
      <c r="C113" s="88" t="s">
        <v>1740</v>
      </c>
      <c r="D113" s="77" t="s">
        <v>63</v>
      </c>
      <c r="E113" s="13">
        <v>44418</v>
      </c>
      <c r="F113" s="75" t="s">
        <v>817</v>
      </c>
      <c r="G113" s="13">
        <v>44420</v>
      </c>
      <c r="H113" s="76" t="s">
        <v>3532</v>
      </c>
      <c r="I113" s="15">
        <v>100</v>
      </c>
      <c r="J113" s="15">
        <v>37</v>
      </c>
      <c r="K113" s="15">
        <v>12</v>
      </c>
      <c r="L113" s="15">
        <v>25</v>
      </c>
      <c r="M113" s="82">
        <f t="shared" si="1"/>
        <v>11.1</v>
      </c>
      <c r="N113" s="71">
        <v>25</v>
      </c>
      <c r="O113" s="62">
        <v>3000</v>
      </c>
      <c r="P113" s="63">
        <f>Table2245236891011121314151617181920212224234567234568910[[#This Row],[PEMBULATAN]]*O113</f>
        <v>75000</v>
      </c>
    </row>
    <row r="114" spans="1:16" ht="30" customHeight="1" x14ac:dyDescent="0.2">
      <c r="A114" s="118"/>
      <c r="B114" s="74"/>
      <c r="C114" s="88" t="s">
        <v>1741</v>
      </c>
      <c r="D114" s="77" t="s">
        <v>63</v>
      </c>
      <c r="E114" s="13">
        <v>44418</v>
      </c>
      <c r="F114" s="75" t="s">
        <v>817</v>
      </c>
      <c r="G114" s="13">
        <v>44420</v>
      </c>
      <c r="H114" s="76" t="s">
        <v>3532</v>
      </c>
      <c r="I114" s="15">
        <v>34</v>
      </c>
      <c r="J114" s="15">
        <v>26</v>
      </c>
      <c r="K114" s="15">
        <v>18</v>
      </c>
      <c r="L114" s="15">
        <v>18</v>
      </c>
      <c r="M114" s="82">
        <f t="shared" si="1"/>
        <v>3.9780000000000002</v>
      </c>
      <c r="N114" s="71">
        <v>18</v>
      </c>
      <c r="O114" s="62">
        <v>3000</v>
      </c>
      <c r="P114" s="63">
        <f>Table2245236891011121314151617181920212224234567234568910[[#This Row],[PEMBULATAN]]*O114</f>
        <v>54000</v>
      </c>
    </row>
    <row r="115" spans="1:16" ht="30" customHeight="1" x14ac:dyDescent="0.2">
      <c r="A115" s="118"/>
      <c r="B115" s="74"/>
      <c r="C115" s="88" t="s">
        <v>1742</v>
      </c>
      <c r="D115" s="77" t="s">
        <v>63</v>
      </c>
      <c r="E115" s="13">
        <v>44418</v>
      </c>
      <c r="F115" s="75" t="s">
        <v>817</v>
      </c>
      <c r="G115" s="13">
        <v>44420</v>
      </c>
      <c r="H115" s="76" t="s">
        <v>3532</v>
      </c>
      <c r="I115" s="15">
        <v>78</v>
      </c>
      <c r="J115" s="15">
        <v>45</v>
      </c>
      <c r="K115" s="15">
        <v>47</v>
      </c>
      <c r="L115" s="15">
        <v>16</v>
      </c>
      <c r="M115" s="82">
        <f t="shared" si="1"/>
        <v>41.2425</v>
      </c>
      <c r="N115" s="71">
        <v>41</v>
      </c>
      <c r="O115" s="62">
        <v>3000</v>
      </c>
      <c r="P115" s="63">
        <f>Table2245236891011121314151617181920212224234567234568910[[#This Row],[PEMBULATAN]]*O115</f>
        <v>123000</v>
      </c>
    </row>
    <row r="116" spans="1:16" ht="30" customHeight="1" x14ac:dyDescent="0.2">
      <c r="A116" s="118"/>
      <c r="B116" s="74"/>
      <c r="C116" s="88" t="s">
        <v>1743</v>
      </c>
      <c r="D116" s="77" t="s">
        <v>63</v>
      </c>
      <c r="E116" s="13">
        <v>44418</v>
      </c>
      <c r="F116" s="75" t="s">
        <v>817</v>
      </c>
      <c r="G116" s="13">
        <v>44420</v>
      </c>
      <c r="H116" s="76" t="s">
        <v>3532</v>
      </c>
      <c r="I116" s="15">
        <v>92</v>
      </c>
      <c r="J116" s="15">
        <v>34</v>
      </c>
      <c r="K116" s="15">
        <v>28</v>
      </c>
      <c r="L116" s="15">
        <v>21</v>
      </c>
      <c r="M116" s="82">
        <f t="shared" si="1"/>
        <v>21.896000000000001</v>
      </c>
      <c r="N116" s="71">
        <v>22</v>
      </c>
      <c r="O116" s="62">
        <v>3000</v>
      </c>
      <c r="P116" s="63">
        <f>Table2245236891011121314151617181920212224234567234568910[[#This Row],[PEMBULATAN]]*O116</f>
        <v>66000</v>
      </c>
    </row>
    <row r="117" spans="1:16" ht="30" customHeight="1" x14ac:dyDescent="0.2">
      <c r="A117" s="118"/>
      <c r="B117" s="74"/>
      <c r="C117" s="88" t="s">
        <v>1744</v>
      </c>
      <c r="D117" s="77" t="s">
        <v>63</v>
      </c>
      <c r="E117" s="13">
        <v>44418</v>
      </c>
      <c r="F117" s="75" t="s">
        <v>817</v>
      </c>
      <c r="G117" s="13">
        <v>44420</v>
      </c>
      <c r="H117" s="76" t="s">
        <v>3532</v>
      </c>
      <c r="I117" s="15">
        <v>44</v>
      </c>
      <c r="J117" s="15">
        <v>53</v>
      </c>
      <c r="K117" s="15">
        <v>10</v>
      </c>
      <c r="L117" s="15">
        <v>8</v>
      </c>
      <c r="M117" s="82">
        <f t="shared" si="1"/>
        <v>5.83</v>
      </c>
      <c r="N117" s="71">
        <v>8</v>
      </c>
      <c r="O117" s="62">
        <v>3000</v>
      </c>
      <c r="P117" s="63">
        <f>Table2245236891011121314151617181920212224234567234568910[[#This Row],[PEMBULATAN]]*O117</f>
        <v>24000</v>
      </c>
    </row>
    <row r="118" spans="1:16" ht="30" customHeight="1" x14ac:dyDescent="0.2">
      <c r="A118" s="118"/>
      <c r="B118" s="74"/>
      <c r="C118" s="88" t="s">
        <v>1745</v>
      </c>
      <c r="D118" s="77" t="s">
        <v>63</v>
      </c>
      <c r="E118" s="13">
        <v>44418</v>
      </c>
      <c r="F118" s="75" t="s">
        <v>817</v>
      </c>
      <c r="G118" s="13">
        <v>44420</v>
      </c>
      <c r="H118" s="76" t="s">
        <v>3532</v>
      </c>
      <c r="I118" s="15">
        <v>100</v>
      </c>
      <c r="J118" s="15">
        <v>60</v>
      </c>
      <c r="K118" s="15">
        <v>20</v>
      </c>
      <c r="L118" s="15">
        <v>13</v>
      </c>
      <c r="M118" s="82">
        <f t="shared" si="1"/>
        <v>30</v>
      </c>
      <c r="N118" s="71">
        <v>30</v>
      </c>
      <c r="O118" s="62">
        <v>3000</v>
      </c>
      <c r="P118" s="63">
        <f>Table2245236891011121314151617181920212224234567234568910[[#This Row],[PEMBULATAN]]*O118</f>
        <v>90000</v>
      </c>
    </row>
    <row r="119" spans="1:16" ht="30" customHeight="1" x14ac:dyDescent="0.2">
      <c r="A119" s="118"/>
      <c r="B119" s="74"/>
      <c r="C119" s="88" t="s">
        <v>1746</v>
      </c>
      <c r="D119" s="77" t="s">
        <v>63</v>
      </c>
      <c r="E119" s="13">
        <v>44418</v>
      </c>
      <c r="F119" s="75" t="s">
        <v>817</v>
      </c>
      <c r="G119" s="13">
        <v>44420</v>
      </c>
      <c r="H119" s="76" t="s">
        <v>3532</v>
      </c>
      <c r="I119" s="15">
        <v>101</v>
      </c>
      <c r="J119" s="15">
        <v>50</v>
      </c>
      <c r="K119" s="15">
        <v>30</v>
      </c>
      <c r="L119" s="15">
        <v>8</v>
      </c>
      <c r="M119" s="82">
        <f t="shared" si="1"/>
        <v>37.875</v>
      </c>
      <c r="N119" s="71">
        <v>38</v>
      </c>
      <c r="O119" s="62">
        <v>3000</v>
      </c>
      <c r="P119" s="63">
        <f>Table2245236891011121314151617181920212224234567234568910[[#This Row],[PEMBULATAN]]*O119</f>
        <v>114000</v>
      </c>
    </row>
    <row r="120" spans="1:16" ht="30" customHeight="1" x14ac:dyDescent="0.2">
      <c r="A120" s="118"/>
      <c r="B120" s="74"/>
      <c r="C120" s="88" t="s">
        <v>1747</v>
      </c>
      <c r="D120" s="77" t="s">
        <v>63</v>
      </c>
      <c r="E120" s="13">
        <v>44418</v>
      </c>
      <c r="F120" s="75" t="s">
        <v>817</v>
      </c>
      <c r="G120" s="13">
        <v>44420</v>
      </c>
      <c r="H120" s="76" t="s">
        <v>3532</v>
      </c>
      <c r="I120" s="15">
        <v>47</v>
      </c>
      <c r="J120" s="15">
        <v>47</v>
      </c>
      <c r="K120" s="15">
        <v>11</v>
      </c>
      <c r="L120" s="15">
        <v>2</v>
      </c>
      <c r="M120" s="82">
        <f t="shared" si="1"/>
        <v>6.0747499999999999</v>
      </c>
      <c r="N120" s="71">
        <v>6</v>
      </c>
      <c r="O120" s="62">
        <v>3000</v>
      </c>
      <c r="P120" s="63">
        <f>Table2245236891011121314151617181920212224234567234568910[[#This Row],[PEMBULATAN]]*O120</f>
        <v>18000</v>
      </c>
    </row>
    <row r="121" spans="1:16" ht="30" customHeight="1" x14ac:dyDescent="0.2">
      <c r="A121" s="101"/>
      <c r="B121" s="74"/>
      <c r="C121" s="92" t="s">
        <v>1748</v>
      </c>
      <c r="D121" s="93" t="s">
        <v>63</v>
      </c>
      <c r="E121" s="94">
        <v>44418</v>
      </c>
      <c r="F121" s="95" t="s">
        <v>817</v>
      </c>
      <c r="G121" s="94">
        <v>44420</v>
      </c>
      <c r="H121" s="76" t="s">
        <v>3532</v>
      </c>
      <c r="I121" s="97">
        <v>70</v>
      </c>
      <c r="J121" s="97">
        <v>41</v>
      </c>
      <c r="K121" s="97">
        <v>60</v>
      </c>
      <c r="L121" s="97">
        <v>25</v>
      </c>
      <c r="M121" s="98">
        <f t="shared" si="1"/>
        <v>43.05</v>
      </c>
      <c r="N121" s="99">
        <v>43</v>
      </c>
      <c r="O121" s="62">
        <v>3000</v>
      </c>
      <c r="P121" s="63">
        <f>Table2245236891011121314151617181920212224234567234568910[[#This Row],[PEMBULATAN]]*O121</f>
        <v>129000</v>
      </c>
    </row>
    <row r="122" spans="1:16" ht="30" customHeight="1" x14ac:dyDescent="0.2">
      <c r="A122" s="101"/>
      <c r="B122" s="74"/>
      <c r="C122" s="92" t="s">
        <v>1749</v>
      </c>
      <c r="D122" s="93" t="s">
        <v>63</v>
      </c>
      <c r="E122" s="94">
        <v>44418</v>
      </c>
      <c r="F122" s="95" t="s">
        <v>817</v>
      </c>
      <c r="G122" s="94">
        <v>44420</v>
      </c>
      <c r="H122" s="76" t="s">
        <v>3532</v>
      </c>
      <c r="I122" s="97">
        <v>84</v>
      </c>
      <c r="J122" s="97">
        <v>46</v>
      </c>
      <c r="K122" s="97">
        <v>26</v>
      </c>
      <c r="L122" s="97">
        <v>7</v>
      </c>
      <c r="M122" s="98">
        <f t="shared" si="1"/>
        <v>25.116</v>
      </c>
      <c r="N122" s="99">
        <v>25</v>
      </c>
      <c r="O122" s="62">
        <v>3000</v>
      </c>
      <c r="P122" s="63">
        <f>Table2245236891011121314151617181920212224234567234568910[[#This Row],[PEMBULATAN]]*O122</f>
        <v>75000</v>
      </c>
    </row>
    <row r="123" spans="1:16" ht="30" customHeight="1" x14ac:dyDescent="0.2">
      <c r="A123" s="101"/>
      <c r="B123" s="74"/>
      <c r="C123" s="92" t="s">
        <v>1750</v>
      </c>
      <c r="D123" s="93" t="s">
        <v>63</v>
      </c>
      <c r="E123" s="94">
        <v>44418</v>
      </c>
      <c r="F123" s="95" t="s">
        <v>817</v>
      </c>
      <c r="G123" s="94">
        <v>44420</v>
      </c>
      <c r="H123" s="76" t="s">
        <v>3532</v>
      </c>
      <c r="I123" s="97">
        <v>60</v>
      </c>
      <c r="J123" s="97">
        <v>36</v>
      </c>
      <c r="K123" s="97">
        <v>21</v>
      </c>
      <c r="L123" s="97">
        <v>4</v>
      </c>
      <c r="M123" s="98">
        <f t="shared" si="1"/>
        <v>11.34</v>
      </c>
      <c r="N123" s="99">
        <v>12</v>
      </c>
      <c r="O123" s="62">
        <v>3000</v>
      </c>
      <c r="P123" s="63">
        <f>Table2245236891011121314151617181920212224234567234568910[[#This Row],[PEMBULATAN]]*O123</f>
        <v>36000</v>
      </c>
    </row>
    <row r="124" spans="1:16" ht="30" customHeight="1" x14ac:dyDescent="0.2">
      <c r="A124" s="101"/>
      <c r="B124" s="74"/>
      <c r="C124" s="92" t="s">
        <v>1751</v>
      </c>
      <c r="D124" s="93" t="s">
        <v>63</v>
      </c>
      <c r="E124" s="94">
        <v>44418</v>
      </c>
      <c r="F124" s="95" t="s">
        <v>817</v>
      </c>
      <c r="G124" s="94">
        <v>44420</v>
      </c>
      <c r="H124" s="76" t="s">
        <v>3532</v>
      </c>
      <c r="I124" s="97">
        <v>122</v>
      </c>
      <c r="J124" s="97">
        <v>16</v>
      </c>
      <c r="K124" s="97">
        <v>25</v>
      </c>
      <c r="L124" s="97">
        <v>6</v>
      </c>
      <c r="M124" s="98">
        <f t="shared" si="1"/>
        <v>12.2</v>
      </c>
      <c r="N124" s="99">
        <v>12</v>
      </c>
      <c r="O124" s="62">
        <v>3000</v>
      </c>
      <c r="P124" s="63">
        <f>Table2245236891011121314151617181920212224234567234568910[[#This Row],[PEMBULATAN]]*O124</f>
        <v>36000</v>
      </c>
    </row>
    <row r="125" spans="1:16" ht="30" customHeight="1" x14ac:dyDescent="0.2">
      <c r="A125" s="101"/>
      <c r="B125" s="74"/>
      <c r="C125" s="92" t="s">
        <v>1752</v>
      </c>
      <c r="D125" s="93" t="s">
        <v>63</v>
      </c>
      <c r="E125" s="94">
        <v>44418</v>
      </c>
      <c r="F125" s="95" t="s">
        <v>817</v>
      </c>
      <c r="G125" s="94">
        <v>44420</v>
      </c>
      <c r="H125" s="76" t="s">
        <v>3532</v>
      </c>
      <c r="I125" s="97">
        <v>123</v>
      </c>
      <c r="J125" s="97">
        <v>16</v>
      </c>
      <c r="K125" s="97">
        <v>10</v>
      </c>
      <c r="L125" s="97">
        <v>2</v>
      </c>
      <c r="M125" s="98">
        <f t="shared" si="1"/>
        <v>4.92</v>
      </c>
      <c r="N125" s="99">
        <v>5</v>
      </c>
      <c r="O125" s="62">
        <v>3000</v>
      </c>
      <c r="P125" s="63">
        <f>Table2245236891011121314151617181920212224234567234568910[[#This Row],[PEMBULATAN]]*O125</f>
        <v>15000</v>
      </c>
    </row>
    <row r="126" spans="1:16" ht="30" customHeight="1" x14ac:dyDescent="0.2">
      <c r="A126" s="101"/>
      <c r="B126" s="74"/>
      <c r="C126" s="92" t="s">
        <v>1753</v>
      </c>
      <c r="D126" s="93" t="s">
        <v>63</v>
      </c>
      <c r="E126" s="94">
        <v>44418</v>
      </c>
      <c r="F126" s="95" t="s">
        <v>817</v>
      </c>
      <c r="G126" s="94">
        <v>44420</v>
      </c>
      <c r="H126" s="76" t="s">
        <v>3532</v>
      </c>
      <c r="I126" s="97">
        <v>47</v>
      </c>
      <c r="J126" s="97">
        <v>36</v>
      </c>
      <c r="K126" s="97">
        <v>15</v>
      </c>
      <c r="L126" s="97">
        <v>3</v>
      </c>
      <c r="M126" s="98">
        <f t="shared" si="1"/>
        <v>6.3449999999999998</v>
      </c>
      <c r="N126" s="99">
        <v>7</v>
      </c>
      <c r="O126" s="62">
        <v>3000</v>
      </c>
      <c r="P126" s="63">
        <f>Table2245236891011121314151617181920212224234567234568910[[#This Row],[PEMBULATAN]]*O126</f>
        <v>21000</v>
      </c>
    </row>
    <row r="127" spans="1:16" ht="30" customHeight="1" x14ac:dyDescent="0.2">
      <c r="A127" s="101"/>
      <c r="B127" s="74"/>
      <c r="C127" s="92" t="s">
        <v>1754</v>
      </c>
      <c r="D127" s="93" t="s">
        <v>63</v>
      </c>
      <c r="E127" s="94">
        <v>44418</v>
      </c>
      <c r="F127" s="95" t="s">
        <v>817</v>
      </c>
      <c r="G127" s="94">
        <v>44420</v>
      </c>
      <c r="H127" s="76" t="s">
        <v>3532</v>
      </c>
      <c r="I127" s="97">
        <v>60</v>
      </c>
      <c r="J127" s="97">
        <v>61</v>
      </c>
      <c r="K127" s="97">
        <v>32</v>
      </c>
      <c r="L127" s="97">
        <v>14</v>
      </c>
      <c r="M127" s="98">
        <f t="shared" si="1"/>
        <v>29.28</v>
      </c>
      <c r="N127" s="99">
        <v>29</v>
      </c>
      <c r="O127" s="62">
        <v>3000</v>
      </c>
      <c r="P127" s="63">
        <f>Table2245236891011121314151617181920212224234567234568910[[#This Row],[PEMBULATAN]]*O127</f>
        <v>87000</v>
      </c>
    </row>
    <row r="128" spans="1:16" ht="30" customHeight="1" x14ac:dyDescent="0.2">
      <c r="A128" s="101"/>
      <c r="B128" s="74"/>
      <c r="C128" s="92" t="s">
        <v>1755</v>
      </c>
      <c r="D128" s="93" t="s">
        <v>63</v>
      </c>
      <c r="E128" s="94">
        <v>44418</v>
      </c>
      <c r="F128" s="95" t="s">
        <v>817</v>
      </c>
      <c r="G128" s="94">
        <v>44420</v>
      </c>
      <c r="H128" s="76" t="s">
        <v>3532</v>
      </c>
      <c r="I128" s="97">
        <v>46</v>
      </c>
      <c r="J128" s="97">
        <v>20</v>
      </c>
      <c r="K128" s="97">
        <v>47</v>
      </c>
      <c r="L128" s="97">
        <v>10</v>
      </c>
      <c r="M128" s="98">
        <f t="shared" si="1"/>
        <v>10.81</v>
      </c>
      <c r="N128" s="99">
        <v>11</v>
      </c>
      <c r="O128" s="62">
        <v>3000</v>
      </c>
      <c r="P128" s="63">
        <f>Table2245236891011121314151617181920212224234567234568910[[#This Row],[PEMBULATAN]]*O128</f>
        <v>33000</v>
      </c>
    </row>
    <row r="129" spans="1:16" ht="30" customHeight="1" x14ac:dyDescent="0.2">
      <c r="A129" s="101"/>
      <c r="B129" s="74"/>
      <c r="C129" s="92" t="s">
        <v>1756</v>
      </c>
      <c r="D129" s="93" t="s">
        <v>63</v>
      </c>
      <c r="E129" s="94">
        <v>44418</v>
      </c>
      <c r="F129" s="95" t="s">
        <v>817</v>
      </c>
      <c r="G129" s="94">
        <v>44420</v>
      </c>
      <c r="H129" s="76" t="s">
        <v>3532</v>
      </c>
      <c r="I129" s="97">
        <v>35</v>
      </c>
      <c r="J129" s="97">
        <v>28</v>
      </c>
      <c r="K129" s="97">
        <v>50</v>
      </c>
      <c r="L129" s="97">
        <v>8</v>
      </c>
      <c r="M129" s="98">
        <f t="shared" si="1"/>
        <v>12.25</v>
      </c>
      <c r="N129" s="99">
        <v>12</v>
      </c>
      <c r="O129" s="62">
        <v>3000</v>
      </c>
      <c r="P129" s="63">
        <f>Table2245236891011121314151617181920212224234567234568910[[#This Row],[PEMBULATAN]]*O129</f>
        <v>36000</v>
      </c>
    </row>
    <row r="130" spans="1:16" ht="30" customHeight="1" x14ac:dyDescent="0.2">
      <c r="A130" s="101"/>
      <c r="B130" s="74"/>
      <c r="C130" s="88" t="s">
        <v>1757</v>
      </c>
      <c r="D130" s="77" t="s">
        <v>63</v>
      </c>
      <c r="E130" s="13">
        <v>44418</v>
      </c>
      <c r="F130" s="75" t="s">
        <v>817</v>
      </c>
      <c r="G130" s="13">
        <v>44420</v>
      </c>
      <c r="H130" s="76" t="s">
        <v>3532</v>
      </c>
      <c r="I130" s="15">
        <v>33</v>
      </c>
      <c r="J130" s="15">
        <v>30</v>
      </c>
      <c r="K130" s="15">
        <v>30</v>
      </c>
      <c r="L130" s="15">
        <v>4</v>
      </c>
      <c r="M130" s="82">
        <f t="shared" si="1"/>
        <v>7.4249999999999998</v>
      </c>
      <c r="N130" s="71">
        <v>8</v>
      </c>
      <c r="O130" s="62">
        <v>3000</v>
      </c>
      <c r="P130" s="63">
        <f>Table2245236891011121314151617181920212224234567234568910[[#This Row],[PEMBULATAN]]*O130</f>
        <v>24000</v>
      </c>
    </row>
    <row r="131" spans="1:16" ht="30" customHeight="1" x14ac:dyDescent="0.2">
      <c r="A131" s="101"/>
      <c r="B131" s="74"/>
      <c r="C131" s="88" t="s">
        <v>1758</v>
      </c>
      <c r="D131" s="77" t="s">
        <v>63</v>
      </c>
      <c r="E131" s="13">
        <v>44418</v>
      </c>
      <c r="F131" s="75" t="s">
        <v>817</v>
      </c>
      <c r="G131" s="13">
        <v>44420</v>
      </c>
      <c r="H131" s="76" t="s">
        <v>3532</v>
      </c>
      <c r="I131" s="15">
        <v>36</v>
      </c>
      <c r="J131" s="15">
        <v>33</v>
      </c>
      <c r="K131" s="15">
        <v>20</v>
      </c>
      <c r="L131" s="15">
        <v>5</v>
      </c>
      <c r="M131" s="82">
        <f t="shared" ref="M131:M194" si="2">I131*J131*K131/4000</f>
        <v>5.94</v>
      </c>
      <c r="N131" s="71">
        <v>6</v>
      </c>
      <c r="O131" s="62">
        <v>3000</v>
      </c>
      <c r="P131" s="63">
        <f>Table2245236891011121314151617181920212224234567234568910[[#This Row],[PEMBULATAN]]*O131</f>
        <v>18000</v>
      </c>
    </row>
    <row r="132" spans="1:16" ht="30" customHeight="1" x14ac:dyDescent="0.2">
      <c r="A132" s="101"/>
      <c r="B132" s="74"/>
      <c r="C132" s="88" t="s">
        <v>1759</v>
      </c>
      <c r="D132" s="77" t="s">
        <v>63</v>
      </c>
      <c r="E132" s="13">
        <v>44418</v>
      </c>
      <c r="F132" s="75" t="s">
        <v>817</v>
      </c>
      <c r="G132" s="13">
        <v>44420</v>
      </c>
      <c r="H132" s="76" t="s">
        <v>3532</v>
      </c>
      <c r="I132" s="15">
        <v>161</v>
      </c>
      <c r="J132" s="15">
        <v>9</v>
      </c>
      <c r="K132" s="15">
        <v>9</v>
      </c>
      <c r="L132" s="15">
        <v>2</v>
      </c>
      <c r="M132" s="82">
        <f t="shared" si="2"/>
        <v>3.2602500000000001</v>
      </c>
      <c r="N132" s="71">
        <v>3</v>
      </c>
      <c r="O132" s="62">
        <v>3000</v>
      </c>
      <c r="P132" s="63">
        <f>Table2245236891011121314151617181920212224234567234568910[[#This Row],[PEMBULATAN]]*O132</f>
        <v>9000</v>
      </c>
    </row>
    <row r="133" spans="1:16" ht="30" customHeight="1" x14ac:dyDescent="0.2">
      <c r="A133" s="101"/>
      <c r="B133" s="74"/>
      <c r="C133" s="88" t="s">
        <v>1760</v>
      </c>
      <c r="D133" s="77" t="s">
        <v>63</v>
      </c>
      <c r="E133" s="13">
        <v>44418</v>
      </c>
      <c r="F133" s="75" t="s">
        <v>817</v>
      </c>
      <c r="G133" s="13">
        <v>44420</v>
      </c>
      <c r="H133" s="76" t="s">
        <v>3532</v>
      </c>
      <c r="I133" s="15">
        <v>93</v>
      </c>
      <c r="J133" s="15">
        <v>5</v>
      </c>
      <c r="K133" s="15">
        <v>5</v>
      </c>
      <c r="L133" s="15">
        <v>1</v>
      </c>
      <c r="M133" s="82">
        <f t="shared" si="2"/>
        <v>0.58125000000000004</v>
      </c>
      <c r="N133" s="71">
        <v>1</v>
      </c>
      <c r="O133" s="62">
        <v>3000</v>
      </c>
      <c r="P133" s="63">
        <f>Table2245236891011121314151617181920212224234567234568910[[#This Row],[PEMBULATAN]]*O133</f>
        <v>3000</v>
      </c>
    </row>
    <row r="134" spans="1:16" ht="30" customHeight="1" x14ac:dyDescent="0.2">
      <c r="A134" s="101"/>
      <c r="B134" s="74"/>
      <c r="C134" s="88" t="s">
        <v>1761</v>
      </c>
      <c r="D134" s="77" t="s">
        <v>63</v>
      </c>
      <c r="E134" s="13">
        <v>44418</v>
      </c>
      <c r="F134" s="75" t="s">
        <v>817</v>
      </c>
      <c r="G134" s="13">
        <v>44420</v>
      </c>
      <c r="H134" s="76" t="s">
        <v>3532</v>
      </c>
      <c r="I134" s="15">
        <v>34</v>
      </c>
      <c r="J134" s="15">
        <v>25</v>
      </c>
      <c r="K134" s="15">
        <v>29</v>
      </c>
      <c r="L134" s="15">
        <v>5</v>
      </c>
      <c r="M134" s="82">
        <f t="shared" si="2"/>
        <v>6.1624999999999996</v>
      </c>
      <c r="N134" s="71">
        <v>6</v>
      </c>
      <c r="O134" s="62">
        <v>3000</v>
      </c>
      <c r="P134" s="63">
        <f>Table2245236891011121314151617181920212224234567234568910[[#This Row],[PEMBULATAN]]*O134</f>
        <v>18000</v>
      </c>
    </row>
    <row r="135" spans="1:16" ht="30" customHeight="1" x14ac:dyDescent="0.2">
      <c r="A135" s="101"/>
      <c r="B135" s="74"/>
      <c r="C135" s="88" t="s">
        <v>1762</v>
      </c>
      <c r="D135" s="77" t="s">
        <v>63</v>
      </c>
      <c r="E135" s="13">
        <v>44418</v>
      </c>
      <c r="F135" s="75" t="s">
        <v>817</v>
      </c>
      <c r="G135" s="13">
        <v>44420</v>
      </c>
      <c r="H135" s="76" t="s">
        <v>3532</v>
      </c>
      <c r="I135" s="15">
        <v>34</v>
      </c>
      <c r="J135" s="15">
        <v>34</v>
      </c>
      <c r="K135" s="15">
        <v>37</v>
      </c>
      <c r="L135" s="15">
        <v>7</v>
      </c>
      <c r="M135" s="82">
        <f t="shared" si="2"/>
        <v>10.693</v>
      </c>
      <c r="N135" s="71">
        <v>11</v>
      </c>
      <c r="O135" s="62">
        <v>3000</v>
      </c>
      <c r="P135" s="63">
        <f>Table2245236891011121314151617181920212224234567234568910[[#This Row],[PEMBULATAN]]*O135</f>
        <v>33000</v>
      </c>
    </row>
    <row r="136" spans="1:16" ht="30" customHeight="1" x14ac:dyDescent="0.2">
      <c r="A136" s="101"/>
      <c r="B136" s="74"/>
      <c r="C136" s="88" t="s">
        <v>1763</v>
      </c>
      <c r="D136" s="77" t="s">
        <v>63</v>
      </c>
      <c r="E136" s="13">
        <v>44418</v>
      </c>
      <c r="F136" s="75" t="s">
        <v>817</v>
      </c>
      <c r="G136" s="13">
        <v>44420</v>
      </c>
      <c r="H136" s="76" t="s">
        <v>3532</v>
      </c>
      <c r="I136" s="15">
        <v>96</v>
      </c>
      <c r="J136" s="15">
        <v>60</v>
      </c>
      <c r="K136" s="15">
        <v>21</v>
      </c>
      <c r="L136" s="15">
        <v>14</v>
      </c>
      <c r="M136" s="82">
        <f t="shared" si="2"/>
        <v>30.24</v>
      </c>
      <c r="N136" s="71">
        <v>30</v>
      </c>
      <c r="O136" s="62">
        <v>3000</v>
      </c>
      <c r="P136" s="63">
        <f>Table2245236891011121314151617181920212224234567234568910[[#This Row],[PEMBULATAN]]*O136</f>
        <v>90000</v>
      </c>
    </row>
    <row r="137" spans="1:16" ht="30" customHeight="1" x14ac:dyDescent="0.2">
      <c r="A137" s="101"/>
      <c r="B137" s="74"/>
      <c r="C137" s="88" t="s">
        <v>1764</v>
      </c>
      <c r="D137" s="77" t="s">
        <v>63</v>
      </c>
      <c r="E137" s="13">
        <v>44418</v>
      </c>
      <c r="F137" s="75" t="s">
        <v>817</v>
      </c>
      <c r="G137" s="13">
        <v>44420</v>
      </c>
      <c r="H137" s="76" t="s">
        <v>3532</v>
      </c>
      <c r="I137" s="15">
        <v>91</v>
      </c>
      <c r="J137" s="15">
        <v>60</v>
      </c>
      <c r="K137" s="15">
        <v>18</v>
      </c>
      <c r="L137" s="15">
        <v>8</v>
      </c>
      <c r="M137" s="82">
        <f t="shared" si="2"/>
        <v>24.57</v>
      </c>
      <c r="N137" s="71">
        <v>25</v>
      </c>
      <c r="O137" s="62">
        <v>3000</v>
      </c>
      <c r="P137" s="63">
        <f>Table2245236891011121314151617181920212224234567234568910[[#This Row],[PEMBULATAN]]*O137</f>
        <v>75000</v>
      </c>
    </row>
    <row r="138" spans="1:16" ht="30" customHeight="1" x14ac:dyDescent="0.2">
      <c r="A138" s="101"/>
      <c r="B138" s="74"/>
      <c r="C138" s="88" t="s">
        <v>1765</v>
      </c>
      <c r="D138" s="77" t="s">
        <v>63</v>
      </c>
      <c r="E138" s="13">
        <v>44418</v>
      </c>
      <c r="F138" s="75" t="s">
        <v>817</v>
      </c>
      <c r="G138" s="13">
        <v>44420</v>
      </c>
      <c r="H138" s="76" t="s">
        <v>3532</v>
      </c>
      <c r="I138" s="15">
        <v>92</v>
      </c>
      <c r="J138" s="15">
        <v>57</v>
      </c>
      <c r="K138" s="15">
        <v>10</v>
      </c>
      <c r="L138" s="15">
        <v>6</v>
      </c>
      <c r="M138" s="82">
        <f t="shared" si="2"/>
        <v>13.11</v>
      </c>
      <c r="N138" s="71">
        <v>13</v>
      </c>
      <c r="O138" s="62">
        <v>3000</v>
      </c>
      <c r="P138" s="63">
        <f>Table2245236891011121314151617181920212224234567234568910[[#This Row],[PEMBULATAN]]*O138</f>
        <v>39000</v>
      </c>
    </row>
    <row r="139" spans="1:16" ht="30" customHeight="1" x14ac:dyDescent="0.2">
      <c r="A139" s="101"/>
      <c r="B139" s="74"/>
      <c r="C139" s="88" t="s">
        <v>1766</v>
      </c>
      <c r="D139" s="77" t="s">
        <v>63</v>
      </c>
      <c r="E139" s="13">
        <v>44418</v>
      </c>
      <c r="F139" s="75" t="s">
        <v>817</v>
      </c>
      <c r="G139" s="13">
        <v>44420</v>
      </c>
      <c r="H139" s="76" t="s">
        <v>3532</v>
      </c>
      <c r="I139" s="15">
        <v>80</v>
      </c>
      <c r="J139" s="15">
        <v>45</v>
      </c>
      <c r="K139" s="15">
        <v>22</v>
      </c>
      <c r="L139" s="15">
        <v>14</v>
      </c>
      <c r="M139" s="82">
        <f t="shared" si="2"/>
        <v>19.8</v>
      </c>
      <c r="N139" s="71">
        <v>20</v>
      </c>
      <c r="O139" s="62">
        <v>3000</v>
      </c>
      <c r="P139" s="63">
        <f>Table2245236891011121314151617181920212224234567234568910[[#This Row],[PEMBULATAN]]*O139</f>
        <v>60000</v>
      </c>
    </row>
    <row r="140" spans="1:16" ht="30" customHeight="1" x14ac:dyDescent="0.2">
      <c r="A140" s="101"/>
      <c r="B140" s="74"/>
      <c r="C140" s="88" t="s">
        <v>1767</v>
      </c>
      <c r="D140" s="77" t="s">
        <v>63</v>
      </c>
      <c r="E140" s="13">
        <v>44418</v>
      </c>
      <c r="F140" s="75" t="s">
        <v>817</v>
      </c>
      <c r="G140" s="13">
        <v>44420</v>
      </c>
      <c r="H140" s="76" t="s">
        <v>3532</v>
      </c>
      <c r="I140" s="15">
        <v>101</v>
      </c>
      <c r="J140" s="15">
        <v>60</v>
      </c>
      <c r="K140" s="15">
        <v>30</v>
      </c>
      <c r="L140" s="15">
        <v>25</v>
      </c>
      <c r="M140" s="82">
        <f t="shared" si="2"/>
        <v>45.45</v>
      </c>
      <c r="N140" s="71">
        <v>46</v>
      </c>
      <c r="O140" s="62">
        <v>3000</v>
      </c>
      <c r="P140" s="63">
        <f>Table2245236891011121314151617181920212224234567234568910[[#This Row],[PEMBULATAN]]*O140</f>
        <v>138000</v>
      </c>
    </row>
    <row r="141" spans="1:16" ht="30" customHeight="1" x14ac:dyDescent="0.2">
      <c r="A141" s="101"/>
      <c r="B141" s="74"/>
      <c r="C141" s="88" t="s">
        <v>1768</v>
      </c>
      <c r="D141" s="77" t="s">
        <v>63</v>
      </c>
      <c r="E141" s="13">
        <v>44418</v>
      </c>
      <c r="F141" s="75" t="s">
        <v>817</v>
      </c>
      <c r="G141" s="13">
        <v>44420</v>
      </c>
      <c r="H141" s="76" t="s">
        <v>3532</v>
      </c>
      <c r="I141" s="15">
        <v>90</v>
      </c>
      <c r="J141" s="15">
        <v>57</v>
      </c>
      <c r="K141" s="15">
        <v>14</v>
      </c>
      <c r="L141" s="15">
        <v>10</v>
      </c>
      <c r="M141" s="82">
        <f t="shared" si="2"/>
        <v>17.954999999999998</v>
      </c>
      <c r="N141" s="71">
        <v>18</v>
      </c>
      <c r="O141" s="62">
        <v>3000</v>
      </c>
      <c r="P141" s="63">
        <f>Table2245236891011121314151617181920212224234567234568910[[#This Row],[PEMBULATAN]]*O141</f>
        <v>54000</v>
      </c>
    </row>
    <row r="142" spans="1:16" ht="30" customHeight="1" x14ac:dyDescent="0.2">
      <c r="A142" s="101"/>
      <c r="B142" s="74"/>
      <c r="C142" s="88" t="s">
        <v>1769</v>
      </c>
      <c r="D142" s="77" t="s">
        <v>63</v>
      </c>
      <c r="E142" s="13">
        <v>44418</v>
      </c>
      <c r="F142" s="75" t="s">
        <v>817</v>
      </c>
      <c r="G142" s="13">
        <v>44420</v>
      </c>
      <c r="H142" s="76" t="s">
        <v>3532</v>
      </c>
      <c r="I142" s="15">
        <v>100</v>
      </c>
      <c r="J142" s="15">
        <v>64</v>
      </c>
      <c r="K142" s="15">
        <v>23</v>
      </c>
      <c r="L142" s="15">
        <v>13</v>
      </c>
      <c r="M142" s="82">
        <f t="shared" si="2"/>
        <v>36.799999999999997</v>
      </c>
      <c r="N142" s="71">
        <v>37</v>
      </c>
      <c r="O142" s="62">
        <v>3000</v>
      </c>
      <c r="P142" s="63">
        <f>Table2245236891011121314151617181920212224234567234568910[[#This Row],[PEMBULATAN]]*O142</f>
        <v>111000</v>
      </c>
    </row>
    <row r="143" spans="1:16" ht="30" customHeight="1" x14ac:dyDescent="0.2">
      <c r="A143" s="101"/>
      <c r="B143" s="74"/>
      <c r="C143" s="88" t="s">
        <v>1770</v>
      </c>
      <c r="D143" s="77" t="s">
        <v>63</v>
      </c>
      <c r="E143" s="13">
        <v>44418</v>
      </c>
      <c r="F143" s="75" t="s">
        <v>817</v>
      </c>
      <c r="G143" s="13">
        <v>44420</v>
      </c>
      <c r="H143" s="76" t="s">
        <v>3532</v>
      </c>
      <c r="I143" s="15">
        <v>90</v>
      </c>
      <c r="J143" s="15">
        <v>40</v>
      </c>
      <c r="K143" s="15">
        <v>60</v>
      </c>
      <c r="L143" s="15">
        <v>22</v>
      </c>
      <c r="M143" s="82">
        <f t="shared" si="2"/>
        <v>54</v>
      </c>
      <c r="N143" s="71">
        <v>54</v>
      </c>
      <c r="O143" s="62">
        <v>3000</v>
      </c>
      <c r="P143" s="63">
        <f>Table2245236891011121314151617181920212224234567234568910[[#This Row],[PEMBULATAN]]*O143</f>
        <v>162000</v>
      </c>
    </row>
    <row r="144" spans="1:16" ht="30" customHeight="1" x14ac:dyDescent="0.2">
      <c r="A144" s="101"/>
      <c r="B144" s="74"/>
      <c r="C144" s="88" t="s">
        <v>1771</v>
      </c>
      <c r="D144" s="77" t="s">
        <v>63</v>
      </c>
      <c r="E144" s="13">
        <v>44418</v>
      </c>
      <c r="F144" s="75" t="s">
        <v>817</v>
      </c>
      <c r="G144" s="13">
        <v>44420</v>
      </c>
      <c r="H144" s="76" t="s">
        <v>3532</v>
      </c>
      <c r="I144" s="15">
        <v>30</v>
      </c>
      <c r="J144" s="15">
        <v>33</v>
      </c>
      <c r="K144" s="15">
        <v>13</v>
      </c>
      <c r="L144" s="15">
        <v>1</v>
      </c>
      <c r="M144" s="82">
        <f t="shared" si="2"/>
        <v>3.2174999999999998</v>
      </c>
      <c r="N144" s="71">
        <v>3</v>
      </c>
      <c r="O144" s="62">
        <v>3000</v>
      </c>
      <c r="P144" s="63">
        <f>Table2245236891011121314151617181920212224234567234568910[[#This Row],[PEMBULATAN]]*O144</f>
        <v>9000</v>
      </c>
    </row>
    <row r="145" spans="1:16" ht="30" customHeight="1" x14ac:dyDescent="0.2">
      <c r="A145" s="101"/>
      <c r="B145" s="74" t="s">
        <v>680</v>
      </c>
      <c r="C145" s="88" t="s">
        <v>1772</v>
      </c>
      <c r="D145" s="77" t="s">
        <v>63</v>
      </c>
      <c r="E145" s="13">
        <v>44418</v>
      </c>
      <c r="F145" s="75" t="s">
        <v>817</v>
      </c>
      <c r="G145" s="13">
        <v>44420</v>
      </c>
      <c r="H145" s="76" t="s">
        <v>3532</v>
      </c>
      <c r="I145" s="15">
        <v>69</v>
      </c>
      <c r="J145" s="15">
        <v>62</v>
      </c>
      <c r="K145" s="15">
        <v>28</v>
      </c>
      <c r="L145" s="15">
        <v>10</v>
      </c>
      <c r="M145" s="82">
        <f t="shared" si="2"/>
        <v>29.946000000000002</v>
      </c>
      <c r="N145" s="71">
        <v>30</v>
      </c>
      <c r="O145" s="62">
        <v>3000</v>
      </c>
      <c r="P145" s="63">
        <f>Table2245236891011121314151617181920212224234567234568910[[#This Row],[PEMBULATAN]]*O145</f>
        <v>90000</v>
      </c>
    </row>
    <row r="146" spans="1:16" ht="30" customHeight="1" x14ac:dyDescent="0.2">
      <c r="A146" s="101"/>
      <c r="B146" s="74"/>
      <c r="C146" s="88" t="s">
        <v>1773</v>
      </c>
      <c r="D146" s="77" t="s">
        <v>63</v>
      </c>
      <c r="E146" s="13">
        <v>44418</v>
      </c>
      <c r="F146" s="75" t="s">
        <v>817</v>
      </c>
      <c r="G146" s="13">
        <v>44420</v>
      </c>
      <c r="H146" s="76" t="s">
        <v>3532</v>
      </c>
      <c r="I146" s="15">
        <v>86</v>
      </c>
      <c r="J146" s="15">
        <v>59</v>
      </c>
      <c r="K146" s="15">
        <v>37</v>
      </c>
      <c r="L146" s="15">
        <v>8</v>
      </c>
      <c r="M146" s="82">
        <f t="shared" si="2"/>
        <v>46.9345</v>
      </c>
      <c r="N146" s="71">
        <v>47</v>
      </c>
      <c r="O146" s="62">
        <v>3000</v>
      </c>
      <c r="P146" s="63">
        <f>Table2245236891011121314151617181920212224234567234568910[[#This Row],[PEMBULATAN]]*O146</f>
        <v>141000</v>
      </c>
    </row>
    <row r="147" spans="1:16" ht="30" customHeight="1" x14ac:dyDescent="0.2">
      <c r="A147" s="101"/>
      <c r="B147" s="74"/>
      <c r="C147" s="88" t="s">
        <v>1774</v>
      </c>
      <c r="D147" s="77" t="s">
        <v>63</v>
      </c>
      <c r="E147" s="13">
        <v>44418</v>
      </c>
      <c r="F147" s="75" t="s">
        <v>817</v>
      </c>
      <c r="G147" s="13">
        <v>44420</v>
      </c>
      <c r="H147" s="76" t="s">
        <v>3532</v>
      </c>
      <c r="I147" s="15">
        <v>86</v>
      </c>
      <c r="J147" s="15">
        <v>54</v>
      </c>
      <c r="K147" s="15">
        <v>37</v>
      </c>
      <c r="L147" s="15">
        <v>6</v>
      </c>
      <c r="M147" s="82">
        <f t="shared" si="2"/>
        <v>42.957000000000001</v>
      </c>
      <c r="N147" s="71">
        <v>43</v>
      </c>
      <c r="O147" s="62">
        <v>3000</v>
      </c>
      <c r="P147" s="63">
        <f>Table2245236891011121314151617181920212224234567234568910[[#This Row],[PEMBULATAN]]*O147</f>
        <v>129000</v>
      </c>
    </row>
    <row r="148" spans="1:16" ht="30" customHeight="1" x14ac:dyDescent="0.2">
      <c r="A148" s="101"/>
      <c r="B148" s="74"/>
      <c r="C148" s="88" t="s">
        <v>1775</v>
      </c>
      <c r="D148" s="77" t="s">
        <v>63</v>
      </c>
      <c r="E148" s="13">
        <v>44418</v>
      </c>
      <c r="F148" s="75" t="s">
        <v>817</v>
      </c>
      <c r="G148" s="13">
        <v>44420</v>
      </c>
      <c r="H148" s="76" t="s">
        <v>3532</v>
      </c>
      <c r="I148" s="15">
        <v>38</v>
      </c>
      <c r="J148" s="15">
        <v>40</v>
      </c>
      <c r="K148" s="15">
        <v>32</v>
      </c>
      <c r="L148" s="15">
        <v>2</v>
      </c>
      <c r="M148" s="82">
        <f t="shared" si="2"/>
        <v>12.16</v>
      </c>
      <c r="N148" s="71">
        <v>12</v>
      </c>
      <c r="O148" s="62">
        <v>3000</v>
      </c>
      <c r="P148" s="63">
        <f>Table2245236891011121314151617181920212224234567234568910[[#This Row],[PEMBULATAN]]*O148</f>
        <v>36000</v>
      </c>
    </row>
    <row r="149" spans="1:16" ht="30" customHeight="1" x14ac:dyDescent="0.2">
      <c r="A149" s="101"/>
      <c r="B149" s="74"/>
      <c r="C149" s="88" t="s">
        <v>1776</v>
      </c>
      <c r="D149" s="77" t="s">
        <v>63</v>
      </c>
      <c r="E149" s="13">
        <v>44418</v>
      </c>
      <c r="F149" s="75" t="s">
        <v>817</v>
      </c>
      <c r="G149" s="13">
        <v>44420</v>
      </c>
      <c r="H149" s="76" t="s">
        <v>3532</v>
      </c>
      <c r="I149" s="15">
        <v>60</v>
      </c>
      <c r="J149" s="15">
        <v>34</v>
      </c>
      <c r="K149" s="15">
        <v>45</v>
      </c>
      <c r="L149" s="15">
        <v>5</v>
      </c>
      <c r="M149" s="82">
        <f t="shared" si="2"/>
        <v>22.95</v>
      </c>
      <c r="N149" s="71">
        <v>23</v>
      </c>
      <c r="O149" s="62">
        <v>3000</v>
      </c>
      <c r="P149" s="63">
        <f>Table2245236891011121314151617181920212224234567234568910[[#This Row],[PEMBULATAN]]*O149</f>
        <v>69000</v>
      </c>
    </row>
    <row r="150" spans="1:16" ht="30" customHeight="1" x14ac:dyDescent="0.2">
      <c r="A150" s="101"/>
      <c r="B150" s="74"/>
      <c r="C150" s="88" t="s">
        <v>681</v>
      </c>
      <c r="D150" s="77" t="s">
        <v>63</v>
      </c>
      <c r="E150" s="13">
        <v>44418</v>
      </c>
      <c r="F150" s="75" t="s">
        <v>817</v>
      </c>
      <c r="G150" s="13">
        <v>44420</v>
      </c>
      <c r="H150" s="76" t="s">
        <v>3532</v>
      </c>
      <c r="I150" s="15">
        <v>63</v>
      </c>
      <c r="J150" s="15">
        <v>53</v>
      </c>
      <c r="K150" s="15">
        <v>21</v>
      </c>
      <c r="L150" s="15">
        <v>6</v>
      </c>
      <c r="M150" s="82">
        <f t="shared" si="2"/>
        <v>17.52975</v>
      </c>
      <c r="N150" s="71">
        <v>18</v>
      </c>
      <c r="O150" s="62">
        <v>3000</v>
      </c>
      <c r="P150" s="63">
        <f>Table2245236891011121314151617181920212224234567234568910[[#This Row],[PEMBULATAN]]*O150</f>
        <v>54000</v>
      </c>
    </row>
    <row r="151" spans="1:16" ht="30" customHeight="1" x14ac:dyDescent="0.2">
      <c r="A151" s="101"/>
      <c r="B151" s="74"/>
      <c r="C151" s="88" t="s">
        <v>687</v>
      </c>
      <c r="D151" s="77" t="s">
        <v>63</v>
      </c>
      <c r="E151" s="13">
        <v>44418</v>
      </c>
      <c r="F151" s="75" t="s">
        <v>817</v>
      </c>
      <c r="G151" s="13">
        <v>44420</v>
      </c>
      <c r="H151" s="76" t="s">
        <v>3532</v>
      </c>
      <c r="I151" s="15">
        <v>86</v>
      </c>
      <c r="J151" s="15">
        <v>57</v>
      </c>
      <c r="K151" s="15">
        <v>33</v>
      </c>
      <c r="L151" s="15">
        <v>8</v>
      </c>
      <c r="M151" s="82">
        <f t="shared" si="2"/>
        <v>40.441499999999998</v>
      </c>
      <c r="N151" s="71">
        <v>41</v>
      </c>
      <c r="O151" s="62">
        <v>3000</v>
      </c>
      <c r="P151" s="63">
        <f>Table2245236891011121314151617181920212224234567234568910[[#This Row],[PEMBULATAN]]*O151</f>
        <v>123000</v>
      </c>
    </row>
    <row r="152" spans="1:16" ht="30" customHeight="1" x14ac:dyDescent="0.2">
      <c r="A152" s="101"/>
      <c r="B152" s="74"/>
      <c r="C152" s="88" t="s">
        <v>690</v>
      </c>
      <c r="D152" s="77" t="s">
        <v>63</v>
      </c>
      <c r="E152" s="13">
        <v>44418</v>
      </c>
      <c r="F152" s="75" t="s">
        <v>817</v>
      </c>
      <c r="G152" s="13">
        <v>44420</v>
      </c>
      <c r="H152" s="76" t="s">
        <v>3532</v>
      </c>
      <c r="I152" s="15">
        <v>31</v>
      </c>
      <c r="J152" s="15">
        <v>19</v>
      </c>
      <c r="K152" s="15">
        <v>4</v>
      </c>
      <c r="L152" s="15">
        <v>1</v>
      </c>
      <c r="M152" s="82">
        <f t="shared" si="2"/>
        <v>0.58899999999999997</v>
      </c>
      <c r="N152" s="71">
        <v>1</v>
      </c>
      <c r="O152" s="62">
        <v>3000</v>
      </c>
      <c r="P152" s="63">
        <f>Table2245236891011121314151617181920212224234567234568910[[#This Row],[PEMBULATAN]]*O152</f>
        <v>3000</v>
      </c>
    </row>
    <row r="153" spans="1:16" ht="30" customHeight="1" x14ac:dyDescent="0.2">
      <c r="A153" s="101"/>
      <c r="B153" s="74"/>
      <c r="C153" s="88" t="s">
        <v>691</v>
      </c>
      <c r="D153" s="77" t="s">
        <v>63</v>
      </c>
      <c r="E153" s="13">
        <v>44418</v>
      </c>
      <c r="F153" s="75" t="s">
        <v>817</v>
      </c>
      <c r="G153" s="13">
        <v>44420</v>
      </c>
      <c r="H153" s="76" t="s">
        <v>3532</v>
      </c>
      <c r="I153" s="15">
        <v>62</v>
      </c>
      <c r="J153" s="15">
        <v>39</v>
      </c>
      <c r="K153" s="15">
        <v>43</v>
      </c>
      <c r="L153" s="15">
        <v>5</v>
      </c>
      <c r="M153" s="82">
        <f t="shared" si="2"/>
        <v>25.993500000000001</v>
      </c>
      <c r="N153" s="71">
        <v>26</v>
      </c>
      <c r="O153" s="62">
        <v>3000</v>
      </c>
      <c r="P153" s="63">
        <f>Table2245236891011121314151617181920212224234567234568910[[#This Row],[PEMBULATAN]]*O153</f>
        <v>78000</v>
      </c>
    </row>
    <row r="154" spans="1:16" ht="30" customHeight="1" x14ac:dyDescent="0.2">
      <c r="A154" s="101"/>
      <c r="B154" s="74"/>
      <c r="C154" s="88" t="s">
        <v>692</v>
      </c>
      <c r="D154" s="77" t="s">
        <v>63</v>
      </c>
      <c r="E154" s="13">
        <v>44418</v>
      </c>
      <c r="F154" s="75" t="s">
        <v>817</v>
      </c>
      <c r="G154" s="13">
        <v>44420</v>
      </c>
      <c r="H154" s="76" t="s">
        <v>3532</v>
      </c>
      <c r="I154" s="15">
        <v>59</v>
      </c>
      <c r="J154" s="15">
        <v>26</v>
      </c>
      <c r="K154" s="15">
        <v>22</v>
      </c>
      <c r="L154" s="15">
        <v>4</v>
      </c>
      <c r="M154" s="82">
        <f t="shared" si="2"/>
        <v>8.4369999999999994</v>
      </c>
      <c r="N154" s="71">
        <v>9</v>
      </c>
      <c r="O154" s="62">
        <v>3000</v>
      </c>
      <c r="P154" s="63">
        <f>Table2245236891011121314151617181920212224234567234568910[[#This Row],[PEMBULATAN]]*O154</f>
        <v>27000</v>
      </c>
    </row>
    <row r="155" spans="1:16" ht="30" customHeight="1" x14ac:dyDescent="0.2">
      <c r="A155" s="101"/>
      <c r="B155" s="74"/>
      <c r="C155" s="88" t="s">
        <v>693</v>
      </c>
      <c r="D155" s="77" t="s">
        <v>63</v>
      </c>
      <c r="E155" s="13">
        <v>44418</v>
      </c>
      <c r="F155" s="75" t="s">
        <v>817</v>
      </c>
      <c r="G155" s="13">
        <v>44420</v>
      </c>
      <c r="H155" s="76" t="s">
        <v>3532</v>
      </c>
      <c r="I155" s="15">
        <v>93</v>
      </c>
      <c r="J155" s="15">
        <v>57</v>
      </c>
      <c r="K155" s="15">
        <v>33</v>
      </c>
      <c r="L155" s="15">
        <v>14</v>
      </c>
      <c r="M155" s="82">
        <f t="shared" si="2"/>
        <v>43.733249999999998</v>
      </c>
      <c r="N155" s="71">
        <v>44</v>
      </c>
      <c r="O155" s="62">
        <v>3000</v>
      </c>
      <c r="P155" s="63">
        <f>Table2245236891011121314151617181920212224234567234568910[[#This Row],[PEMBULATAN]]*O155</f>
        <v>132000</v>
      </c>
    </row>
    <row r="156" spans="1:16" ht="30" customHeight="1" x14ac:dyDescent="0.2">
      <c r="A156" s="101"/>
      <c r="B156" s="74"/>
      <c r="C156" s="88" t="s">
        <v>694</v>
      </c>
      <c r="D156" s="77" t="s">
        <v>63</v>
      </c>
      <c r="E156" s="13">
        <v>44418</v>
      </c>
      <c r="F156" s="75" t="s">
        <v>817</v>
      </c>
      <c r="G156" s="13">
        <v>44420</v>
      </c>
      <c r="H156" s="76" t="s">
        <v>3532</v>
      </c>
      <c r="I156" s="15">
        <v>73</v>
      </c>
      <c r="J156" s="15">
        <v>62</v>
      </c>
      <c r="K156" s="15">
        <v>34</v>
      </c>
      <c r="L156" s="15">
        <v>6</v>
      </c>
      <c r="M156" s="82">
        <f t="shared" si="2"/>
        <v>38.470999999999997</v>
      </c>
      <c r="N156" s="71">
        <v>39</v>
      </c>
      <c r="O156" s="62">
        <v>3000</v>
      </c>
      <c r="P156" s="63">
        <f>Table2245236891011121314151617181920212224234567234568910[[#This Row],[PEMBULATAN]]*O156</f>
        <v>117000</v>
      </c>
    </row>
    <row r="157" spans="1:16" ht="30" customHeight="1" x14ac:dyDescent="0.2">
      <c r="A157" s="101"/>
      <c r="B157" s="74"/>
      <c r="C157" s="88" t="s">
        <v>682</v>
      </c>
      <c r="D157" s="77" t="s">
        <v>63</v>
      </c>
      <c r="E157" s="13">
        <v>44418</v>
      </c>
      <c r="F157" s="75" t="s">
        <v>817</v>
      </c>
      <c r="G157" s="13">
        <v>44420</v>
      </c>
      <c r="H157" s="76" t="s">
        <v>3532</v>
      </c>
      <c r="I157" s="15">
        <v>58</v>
      </c>
      <c r="J157" s="15">
        <v>60</v>
      </c>
      <c r="K157" s="15">
        <v>29</v>
      </c>
      <c r="L157" s="15">
        <v>5</v>
      </c>
      <c r="M157" s="82">
        <f t="shared" si="2"/>
        <v>25.23</v>
      </c>
      <c r="N157" s="71">
        <v>25</v>
      </c>
      <c r="O157" s="62">
        <v>3000</v>
      </c>
      <c r="P157" s="63">
        <f>Table2245236891011121314151617181920212224234567234568910[[#This Row],[PEMBULATAN]]*O157</f>
        <v>75000</v>
      </c>
    </row>
    <row r="158" spans="1:16" ht="30" customHeight="1" x14ac:dyDescent="0.2">
      <c r="A158" s="101"/>
      <c r="B158" s="74"/>
      <c r="C158" s="88" t="s">
        <v>683</v>
      </c>
      <c r="D158" s="77" t="s">
        <v>63</v>
      </c>
      <c r="E158" s="13">
        <v>44418</v>
      </c>
      <c r="F158" s="75" t="s">
        <v>817</v>
      </c>
      <c r="G158" s="13">
        <v>44420</v>
      </c>
      <c r="H158" s="76" t="s">
        <v>3532</v>
      </c>
      <c r="I158" s="15">
        <v>100</v>
      </c>
      <c r="J158" s="15">
        <v>62</v>
      </c>
      <c r="K158" s="15">
        <v>42</v>
      </c>
      <c r="L158" s="15">
        <v>19</v>
      </c>
      <c r="M158" s="82">
        <f t="shared" si="2"/>
        <v>65.099999999999994</v>
      </c>
      <c r="N158" s="71">
        <v>65</v>
      </c>
      <c r="O158" s="62">
        <v>3000</v>
      </c>
      <c r="P158" s="63">
        <f>Table2245236891011121314151617181920212224234567234568910[[#This Row],[PEMBULATAN]]*O158</f>
        <v>195000</v>
      </c>
    </row>
    <row r="159" spans="1:16" ht="30" customHeight="1" x14ac:dyDescent="0.2">
      <c r="A159" s="101"/>
      <c r="B159" s="74"/>
      <c r="C159" s="88" t="s">
        <v>684</v>
      </c>
      <c r="D159" s="77" t="s">
        <v>63</v>
      </c>
      <c r="E159" s="13">
        <v>44418</v>
      </c>
      <c r="F159" s="75" t="s">
        <v>817</v>
      </c>
      <c r="G159" s="13">
        <v>44420</v>
      </c>
      <c r="H159" s="76" t="s">
        <v>3532</v>
      </c>
      <c r="I159" s="15">
        <v>87</v>
      </c>
      <c r="J159" s="15">
        <v>66</v>
      </c>
      <c r="K159" s="15">
        <v>32</v>
      </c>
      <c r="L159" s="15">
        <v>12</v>
      </c>
      <c r="M159" s="82">
        <f t="shared" si="2"/>
        <v>45.936</v>
      </c>
      <c r="N159" s="71">
        <v>46</v>
      </c>
      <c r="O159" s="62">
        <v>3000</v>
      </c>
      <c r="P159" s="63">
        <f>Table2245236891011121314151617181920212224234567234568910[[#This Row],[PEMBULATAN]]*O159</f>
        <v>138000</v>
      </c>
    </row>
    <row r="160" spans="1:16" ht="30" customHeight="1" x14ac:dyDescent="0.2">
      <c r="A160" s="101"/>
      <c r="B160" s="74"/>
      <c r="C160" s="88" t="s">
        <v>685</v>
      </c>
      <c r="D160" s="77" t="s">
        <v>63</v>
      </c>
      <c r="E160" s="13">
        <v>44418</v>
      </c>
      <c r="F160" s="75" t="s">
        <v>817</v>
      </c>
      <c r="G160" s="13">
        <v>44420</v>
      </c>
      <c r="H160" s="76" t="s">
        <v>3532</v>
      </c>
      <c r="I160" s="15">
        <v>89</v>
      </c>
      <c r="J160" s="15">
        <v>62</v>
      </c>
      <c r="K160" s="15">
        <v>46</v>
      </c>
      <c r="L160" s="15">
        <v>28</v>
      </c>
      <c r="M160" s="82">
        <f t="shared" si="2"/>
        <v>63.457000000000001</v>
      </c>
      <c r="N160" s="71">
        <v>64</v>
      </c>
      <c r="O160" s="62">
        <v>3000</v>
      </c>
      <c r="P160" s="63">
        <f>Table2245236891011121314151617181920212224234567234568910[[#This Row],[PEMBULATAN]]*O160</f>
        <v>192000</v>
      </c>
    </row>
    <row r="161" spans="1:16" ht="30" customHeight="1" x14ac:dyDescent="0.2">
      <c r="A161" s="101"/>
      <c r="B161" s="74"/>
      <c r="C161" s="88" t="s">
        <v>686</v>
      </c>
      <c r="D161" s="77" t="s">
        <v>63</v>
      </c>
      <c r="E161" s="13">
        <v>44418</v>
      </c>
      <c r="F161" s="75" t="s">
        <v>817</v>
      </c>
      <c r="G161" s="13">
        <v>44420</v>
      </c>
      <c r="H161" s="76" t="s">
        <v>3532</v>
      </c>
      <c r="I161" s="15">
        <v>59</v>
      </c>
      <c r="J161" s="15">
        <v>44</v>
      </c>
      <c r="K161" s="15">
        <v>30</v>
      </c>
      <c r="L161" s="15">
        <v>4</v>
      </c>
      <c r="M161" s="82">
        <f t="shared" si="2"/>
        <v>19.47</v>
      </c>
      <c r="N161" s="71">
        <v>20</v>
      </c>
      <c r="O161" s="62">
        <v>3000</v>
      </c>
      <c r="P161" s="63">
        <f>Table2245236891011121314151617181920212224234567234568910[[#This Row],[PEMBULATAN]]*O161</f>
        <v>60000</v>
      </c>
    </row>
    <row r="162" spans="1:16" ht="30" customHeight="1" x14ac:dyDescent="0.2">
      <c r="A162" s="101"/>
      <c r="B162" s="74"/>
      <c r="C162" s="88" t="s">
        <v>688</v>
      </c>
      <c r="D162" s="77" t="s">
        <v>63</v>
      </c>
      <c r="E162" s="13">
        <v>44418</v>
      </c>
      <c r="F162" s="75" t="s">
        <v>817</v>
      </c>
      <c r="G162" s="13">
        <v>44420</v>
      </c>
      <c r="H162" s="76" t="s">
        <v>3532</v>
      </c>
      <c r="I162" s="15">
        <v>98</v>
      </c>
      <c r="J162" s="15">
        <v>61</v>
      </c>
      <c r="K162" s="15">
        <v>45</v>
      </c>
      <c r="L162" s="15">
        <v>18</v>
      </c>
      <c r="M162" s="82">
        <f t="shared" si="2"/>
        <v>67.252499999999998</v>
      </c>
      <c r="N162" s="71">
        <v>67</v>
      </c>
      <c r="O162" s="62">
        <v>3000</v>
      </c>
      <c r="P162" s="63">
        <f>Table2245236891011121314151617181920212224234567234568910[[#This Row],[PEMBULATAN]]*O162</f>
        <v>201000</v>
      </c>
    </row>
    <row r="163" spans="1:16" ht="30" customHeight="1" x14ac:dyDescent="0.2">
      <c r="A163" s="101"/>
      <c r="B163" s="74"/>
      <c r="C163" s="88" t="s">
        <v>689</v>
      </c>
      <c r="D163" s="77" t="s">
        <v>63</v>
      </c>
      <c r="E163" s="13">
        <v>44418</v>
      </c>
      <c r="F163" s="75" t="s">
        <v>817</v>
      </c>
      <c r="G163" s="13">
        <v>44420</v>
      </c>
      <c r="H163" s="76" t="s">
        <v>3532</v>
      </c>
      <c r="I163" s="15">
        <v>50</v>
      </c>
      <c r="J163" s="15">
        <v>59</v>
      </c>
      <c r="K163" s="15">
        <v>37</v>
      </c>
      <c r="L163" s="15">
        <v>6</v>
      </c>
      <c r="M163" s="82">
        <f t="shared" si="2"/>
        <v>27.287500000000001</v>
      </c>
      <c r="N163" s="71">
        <v>27</v>
      </c>
      <c r="O163" s="62">
        <v>3000</v>
      </c>
      <c r="P163" s="63">
        <f>Table2245236891011121314151617181920212224234567234568910[[#This Row],[PEMBULATAN]]*O163</f>
        <v>81000</v>
      </c>
    </row>
    <row r="164" spans="1:16" ht="30" customHeight="1" x14ac:dyDescent="0.2">
      <c r="A164" s="101"/>
      <c r="B164" s="74"/>
      <c r="C164" s="88" t="s">
        <v>695</v>
      </c>
      <c r="D164" s="77" t="s">
        <v>63</v>
      </c>
      <c r="E164" s="13">
        <v>44418</v>
      </c>
      <c r="F164" s="75" t="s">
        <v>817</v>
      </c>
      <c r="G164" s="13">
        <v>44420</v>
      </c>
      <c r="H164" s="76" t="s">
        <v>3532</v>
      </c>
      <c r="I164" s="15">
        <v>63</v>
      </c>
      <c r="J164" s="15">
        <v>60</v>
      </c>
      <c r="K164" s="15">
        <v>25</v>
      </c>
      <c r="L164" s="15">
        <v>7</v>
      </c>
      <c r="M164" s="82">
        <f t="shared" si="2"/>
        <v>23.625</v>
      </c>
      <c r="N164" s="71">
        <v>24</v>
      </c>
      <c r="O164" s="62">
        <v>3000</v>
      </c>
      <c r="P164" s="63">
        <f>Table2245236891011121314151617181920212224234567234568910[[#This Row],[PEMBULATAN]]*O164</f>
        <v>72000</v>
      </c>
    </row>
    <row r="165" spans="1:16" ht="30" customHeight="1" x14ac:dyDescent="0.2">
      <c r="A165" s="101"/>
      <c r="B165" s="74"/>
      <c r="C165" s="88" t="s">
        <v>696</v>
      </c>
      <c r="D165" s="77" t="s">
        <v>63</v>
      </c>
      <c r="E165" s="13">
        <v>44418</v>
      </c>
      <c r="F165" s="75" t="s">
        <v>817</v>
      </c>
      <c r="G165" s="13">
        <v>44420</v>
      </c>
      <c r="H165" s="76" t="s">
        <v>3532</v>
      </c>
      <c r="I165" s="15">
        <v>63</v>
      </c>
      <c r="J165" s="15">
        <v>64</v>
      </c>
      <c r="K165" s="15">
        <v>39</v>
      </c>
      <c r="L165" s="15">
        <v>10</v>
      </c>
      <c r="M165" s="82">
        <f t="shared" si="2"/>
        <v>39.311999999999998</v>
      </c>
      <c r="N165" s="71">
        <v>40</v>
      </c>
      <c r="O165" s="62">
        <v>3000</v>
      </c>
      <c r="P165" s="63">
        <f>Table2245236891011121314151617181920212224234567234568910[[#This Row],[PEMBULATAN]]*O165</f>
        <v>120000</v>
      </c>
    </row>
    <row r="166" spans="1:16" ht="30" customHeight="1" x14ac:dyDescent="0.2">
      <c r="A166" s="101"/>
      <c r="B166" s="74"/>
      <c r="C166" s="88" t="s">
        <v>697</v>
      </c>
      <c r="D166" s="77" t="s">
        <v>63</v>
      </c>
      <c r="E166" s="13">
        <v>44418</v>
      </c>
      <c r="F166" s="75" t="s">
        <v>817</v>
      </c>
      <c r="G166" s="13">
        <v>44420</v>
      </c>
      <c r="H166" s="76" t="s">
        <v>3532</v>
      </c>
      <c r="I166" s="15">
        <v>103</v>
      </c>
      <c r="J166" s="15">
        <v>64</v>
      </c>
      <c r="K166" s="15">
        <v>38</v>
      </c>
      <c r="L166" s="15">
        <v>15</v>
      </c>
      <c r="M166" s="82">
        <f t="shared" si="2"/>
        <v>62.624000000000002</v>
      </c>
      <c r="N166" s="71">
        <v>63</v>
      </c>
      <c r="O166" s="62">
        <v>3000</v>
      </c>
      <c r="P166" s="63">
        <f>Table2245236891011121314151617181920212224234567234568910[[#This Row],[PEMBULATAN]]*O166</f>
        <v>189000</v>
      </c>
    </row>
    <row r="167" spans="1:16" ht="30" customHeight="1" x14ac:dyDescent="0.2">
      <c r="A167" s="101"/>
      <c r="B167" s="74"/>
      <c r="C167" s="88" t="s">
        <v>698</v>
      </c>
      <c r="D167" s="77" t="s">
        <v>63</v>
      </c>
      <c r="E167" s="13">
        <v>44418</v>
      </c>
      <c r="F167" s="75" t="s">
        <v>817</v>
      </c>
      <c r="G167" s="13">
        <v>44420</v>
      </c>
      <c r="H167" s="76" t="s">
        <v>3532</v>
      </c>
      <c r="I167" s="15">
        <v>95</v>
      </c>
      <c r="J167" s="15">
        <v>49</v>
      </c>
      <c r="K167" s="15">
        <v>39</v>
      </c>
      <c r="L167" s="15">
        <v>18</v>
      </c>
      <c r="M167" s="82">
        <f t="shared" si="2"/>
        <v>45.386249999999997</v>
      </c>
      <c r="N167" s="71">
        <v>46</v>
      </c>
      <c r="O167" s="62">
        <v>3000</v>
      </c>
      <c r="P167" s="63">
        <f>Table2245236891011121314151617181920212224234567234568910[[#This Row],[PEMBULATAN]]*O167</f>
        <v>138000</v>
      </c>
    </row>
    <row r="168" spans="1:16" ht="30" customHeight="1" x14ac:dyDescent="0.2">
      <c r="A168" s="101"/>
      <c r="B168" s="74"/>
      <c r="C168" s="88" t="s">
        <v>699</v>
      </c>
      <c r="D168" s="77" t="s">
        <v>63</v>
      </c>
      <c r="E168" s="13">
        <v>44418</v>
      </c>
      <c r="F168" s="75" t="s">
        <v>817</v>
      </c>
      <c r="G168" s="13">
        <v>44420</v>
      </c>
      <c r="H168" s="76" t="s">
        <v>3532</v>
      </c>
      <c r="I168" s="15">
        <v>76</v>
      </c>
      <c r="J168" s="15">
        <v>67</v>
      </c>
      <c r="K168" s="15">
        <v>47</v>
      </c>
      <c r="L168" s="15">
        <v>18</v>
      </c>
      <c r="M168" s="82">
        <f t="shared" si="2"/>
        <v>59.831000000000003</v>
      </c>
      <c r="N168" s="71">
        <v>60</v>
      </c>
      <c r="O168" s="62">
        <v>3000</v>
      </c>
      <c r="P168" s="63">
        <f>Table2245236891011121314151617181920212224234567234568910[[#This Row],[PEMBULATAN]]*O168</f>
        <v>180000</v>
      </c>
    </row>
    <row r="169" spans="1:16" ht="30" customHeight="1" x14ac:dyDescent="0.2">
      <c r="A169" s="101"/>
      <c r="B169" s="74"/>
      <c r="C169" s="88" t="s">
        <v>703</v>
      </c>
      <c r="D169" s="77" t="s">
        <v>63</v>
      </c>
      <c r="E169" s="13">
        <v>44418</v>
      </c>
      <c r="F169" s="75" t="s">
        <v>817</v>
      </c>
      <c r="G169" s="13">
        <v>44420</v>
      </c>
      <c r="H169" s="76" t="s">
        <v>3532</v>
      </c>
      <c r="I169" s="15">
        <v>106</v>
      </c>
      <c r="J169" s="15">
        <v>60</v>
      </c>
      <c r="K169" s="15">
        <v>43</v>
      </c>
      <c r="L169" s="15">
        <v>24</v>
      </c>
      <c r="M169" s="82">
        <f t="shared" si="2"/>
        <v>68.37</v>
      </c>
      <c r="N169" s="71">
        <v>69</v>
      </c>
      <c r="O169" s="62">
        <v>3000</v>
      </c>
      <c r="P169" s="63">
        <f>Table2245236891011121314151617181920212224234567234568910[[#This Row],[PEMBULATAN]]*O169</f>
        <v>207000</v>
      </c>
    </row>
    <row r="170" spans="1:16" ht="30" customHeight="1" x14ac:dyDescent="0.2">
      <c r="A170" s="101"/>
      <c r="B170" s="74"/>
      <c r="C170" s="88" t="s">
        <v>705</v>
      </c>
      <c r="D170" s="77" t="s">
        <v>63</v>
      </c>
      <c r="E170" s="13">
        <v>44418</v>
      </c>
      <c r="F170" s="75" t="s">
        <v>817</v>
      </c>
      <c r="G170" s="13">
        <v>44420</v>
      </c>
      <c r="H170" s="76" t="s">
        <v>3532</v>
      </c>
      <c r="I170" s="15">
        <v>62</v>
      </c>
      <c r="J170" s="15">
        <v>43</v>
      </c>
      <c r="K170" s="15">
        <v>26</v>
      </c>
      <c r="L170" s="15">
        <v>6</v>
      </c>
      <c r="M170" s="82">
        <f t="shared" si="2"/>
        <v>17.329000000000001</v>
      </c>
      <c r="N170" s="71">
        <v>18</v>
      </c>
      <c r="O170" s="62">
        <v>3000</v>
      </c>
      <c r="P170" s="63">
        <f>Table2245236891011121314151617181920212224234567234568910[[#This Row],[PEMBULATAN]]*O170</f>
        <v>54000</v>
      </c>
    </row>
    <row r="171" spans="1:16" ht="30" customHeight="1" x14ac:dyDescent="0.2">
      <c r="A171" s="101"/>
      <c r="B171" s="74"/>
      <c r="C171" s="88" t="s">
        <v>707</v>
      </c>
      <c r="D171" s="77" t="s">
        <v>63</v>
      </c>
      <c r="E171" s="13">
        <v>44418</v>
      </c>
      <c r="F171" s="75" t="s">
        <v>817</v>
      </c>
      <c r="G171" s="13">
        <v>44420</v>
      </c>
      <c r="H171" s="76" t="s">
        <v>3532</v>
      </c>
      <c r="I171" s="15">
        <v>89</v>
      </c>
      <c r="J171" s="15">
        <v>56</v>
      </c>
      <c r="K171" s="15">
        <v>35</v>
      </c>
      <c r="L171" s="15">
        <v>6</v>
      </c>
      <c r="M171" s="82">
        <f t="shared" si="2"/>
        <v>43.61</v>
      </c>
      <c r="N171" s="71">
        <v>44</v>
      </c>
      <c r="O171" s="62">
        <v>3000</v>
      </c>
      <c r="P171" s="63">
        <f>Table2245236891011121314151617181920212224234567234568910[[#This Row],[PEMBULATAN]]*O171</f>
        <v>132000</v>
      </c>
    </row>
    <row r="172" spans="1:16" ht="30" customHeight="1" x14ac:dyDescent="0.2">
      <c r="A172" s="101"/>
      <c r="B172" s="74"/>
      <c r="C172" s="88" t="s">
        <v>709</v>
      </c>
      <c r="D172" s="77" t="s">
        <v>63</v>
      </c>
      <c r="E172" s="13">
        <v>44418</v>
      </c>
      <c r="F172" s="75" t="s">
        <v>817</v>
      </c>
      <c r="G172" s="13">
        <v>44420</v>
      </c>
      <c r="H172" s="76" t="s">
        <v>3532</v>
      </c>
      <c r="I172" s="15">
        <v>85</v>
      </c>
      <c r="J172" s="15">
        <v>62</v>
      </c>
      <c r="K172" s="15">
        <v>37</v>
      </c>
      <c r="L172" s="15">
        <v>10</v>
      </c>
      <c r="M172" s="82">
        <f t="shared" si="2"/>
        <v>48.747500000000002</v>
      </c>
      <c r="N172" s="71">
        <v>49</v>
      </c>
      <c r="O172" s="62">
        <v>3000</v>
      </c>
      <c r="P172" s="63">
        <f>Table2245236891011121314151617181920212224234567234568910[[#This Row],[PEMBULATAN]]*O172</f>
        <v>147000</v>
      </c>
    </row>
    <row r="173" spans="1:16" ht="30" customHeight="1" x14ac:dyDescent="0.2">
      <c r="A173" s="101"/>
      <c r="B173" s="74"/>
      <c r="C173" s="88" t="s">
        <v>710</v>
      </c>
      <c r="D173" s="77" t="s">
        <v>63</v>
      </c>
      <c r="E173" s="13">
        <v>44418</v>
      </c>
      <c r="F173" s="75" t="s">
        <v>817</v>
      </c>
      <c r="G173" s="13">
        <v>44420</v>
      </c>
      <c r="H173" s="76" t="s">
        <v>3532</v>
      </c>
      <c r="I173" s="15">
        <v>84</v>
      </c>
      <c r="J173" s="15">
        <v>51</v>
      </c>
      <c r="K173" s="15">
        <v>24</v>
      </c>
      <c r="L173" s="15">
        <v>5</v>
      </c>
      <c r="M173" s="82">
        <f t="shared" si="2"/>
        <v>25.704000000000001</v>
      </c>
      <c r="N173" s="71">
        <v>26</v>
      </c>
      <c r="O173" s="62">
        <v>3000</v>
      </c>
      <c r="P173" s="63">
        <f>Table2245236891011121314151617181920212224234567234568910[[#This Row],[PEMBULATAN]]*O173</f>
        <v>78000</v>
      </c>
    </row>
    <row r="174" spans="1:16" ht="30" customHeight="1" x14ac:dyDescent="0.2">
      <c r="A174" s="101"/>
      <c r="B174" s="74"/>
      <c r="C174" s="88" t="s">
        <v>711</v>
      </c>
      <c r="D174" s="77" t="s">
        <v>63</v>
      </c>
      <c r="E174" s="13">
        <v>44418</v>
      </c>
      <c r="F174" s="75" t="s">
        <v>817</v>
      </c>
      <c r="G174" s="13">
        <v>44420</v>
      </c>
      <c r="H174" s="76" t="s">
        <v>3532</v>
      </c>
      <c r="I174" s="15">
        <v>85</v>
      </c>
      <c r="J174" s="15">
        <v>29</v>
      </c>
      <c r="K174" s="15">
        <v>35</v>
      </c>
      <c r="L174" s="15">
        <v>11</v>
      </c>
      <c r="M174" s="82">
        <f t="shared" si="2"/>
        <v>21.568750000000001</v>
      </c>
      <c r="N174" s="71">
        <v>22</v>
      </c>
      <c r="O174" s="62">
        <v>3000</v>
      </c>
      <c r="P174" s="63">
        <f>Table2245236891011121314151617181920212224234567234568910[[#This Row],[PEMBULATAN]]*O174</f>
        <v>66000</v>
      </c>
    </row>
    <row r="175" spans="1:16" ht="30" customHeight="1" x14ac:dyDescent="0.2">
      <c r="A175" s="101"/>
      <c r="B175" s="74"/>
      <c r="C175" s="88" t="s">
        <v>717</v>
      </c>
      <c r="D175" s="77" t="s">
        <v>63</v>
      </c>
      <c r="E175" s="13">
        <v>44418</v>
      </c>
      <c r="F175" s="75" t="s">
        <v>817</v>
      </c>
      <c r="G175" s="13">
        <v>44420</v>
      </c>
      <c r="H175" s="76" t="s">
        <v>3532</v>
      </c>
      <c r="I175" s="15">
        <v>95</v>
      </c>
      <c r="J175" s="15">
        <v>62</v>
      </c>
      <c r="K175" s="15">
        <v>41</v>
      </c>
      <c r="L175" s="15">
        <v>11</v>
      </c>
      <c r="M175" s="82">
        <f t="shared" si="2"/>
        <v>60.372500000000002</v>
      </c>
      <c r="N175" s="71">
        <v>61</v>
      </c>
      <c r="O175" s="62">
        <v>3000</v>
      </c>
      <c r="P175" s="63">
        <f>Table2245236891011121314151617181920212224234567234568910[[#This Row],[PEMBULATAN]]*O175</f>
        <v>183000</v>
      </c>
    </row>
    <row r="176" spans="1:16" ht="30" customHeight="1" x14ac:dyDescent="0.2">
      <c r="A176" s="101"/>
      <c r="B176" s="74"/>
      <c r="C176" s="88" t="s">
        <v>718</v>
      </c>
      <c r="D176" s="77" t="s">
        <v>63</v>
      </c>
      <c r="E176" s="13">
        <v>44418</v>
      </c>
      <c r="F176" s="75" t="s">
        <v>817</v>
      </c>
      <c r="G176" s="13">
        <v>44420</v>
      </c>
      <c r="H176" s="76" t="s">
        <v>3532</v>
      </c>
      <c r="I176" s="15">
        <v>97</v>
      </c>
      <c r="J176" s="15">
        <v>62</v>
      </c>
      <c r="K176" s="15">
        <v>47</v>
      </c>
      <c r="L176" s="15">
        <v>15</v>
      </c>
      <c r="M176" s="82">
        <f t="shared" si="2"/>
        <v>70.664500000000004</v>
      </c>
      <c r="N176" s="71">
        <v>71</v>
      </c>
      <c r="O176" s="62">
        <v>3000</v>
      </c>
      <c r="P176" s="63">
        <f>Table2245236891011121314151617181920212224234567234568910[[#This Row],[PEMBULATAN]]*O176</f>
        <v>213000</v>
      </c>
    </row>
    <row r="177" spans="1:16" ht="30" customHeight="1" x14ac:dyDescent="0.2">
      <c r="A177" s="101"/>
      <c r="B177" s="74"/>
      <c r="C177" s="88" t="s">
        <v>713</v>
      </c>
      <c r="D177" s="77" t="s">
        <v>63</v>
      </c>
      <c r="E177" s="13">
        <v>44418</v>
      </c>
      <c r="F177" s="75" t="s">
        <v>817</v>
      </c>
      <c r="G177" s="13">
        <v>44420</v>
      </c>
      <c r="H177" s="76" t="s">
        <v>3532</v>
      </c>
      <c r="I177" s="15">
        <v>98</v>
      </c>
      <c r="J177" s="15">
        <v>59</v>
      </c>
      <c r="K177" s="15">
        <v>37</v>
      </c>
      <c r="L177" s="15">
        <v>20</v>
      </c>
      <c r="M177" s="82">
        <f t="shared" si="2"/>
        <v>53.483499999999999</v>
      </c>
      <c r="N177" s="71">
        <v>54</v>
      </c>
      <c r="O177" s="62">
        <v>3000</v>
      </c>
      <c r="P177" s="63">
        <f>Table2245236891011121314151617181920212224234567234568910[[#This Row],[PEMBULATAN]]*O177</f>
        <v>162000</v>
      </c>
    </row>
    <row r="178" spans="1:16" ht="30" customHeight="1" x14ac:dyDescent="0.2">
      <c r="A178" s="101"/>
      <c r="B178" s="74"/>
      <c r="C178" s="88" t="s">
        <v>700</v>
      </c>
      <c r="D178" s="77" t="s">
        <v>63</v>
      </c>
      <c r="E178" s="13">
        <v>44418</v>
      </c>
      <c r="F178" s="75" t="s">
        <v>817</v>
      </c>
      <c r="G178" s="13">
        <v>44420</v>
      </c>
      <c r="H178" s="76" t="s">
        <v>3532</v>
      </c>
      <c r="I178" s="15">
        <v>105</v>
      </c>
      <c r="J178" s="15">
        <v>53</v>
      </c>
      <c r="K178" s="15">
        <v>45</v>
      </c>
      <c r="L178" s="15">
        <v>11</v>
      </c>
      <c r="M178" s="82">
        <f t="shared" si="2"/>
        <v>62.606250000000003</v>
      </c>
      <c r="N178" s="71">
        <v>63</v>
      </c>
      <c r="O178" s="62">
        <v>3000</v>
      </c>
      <c r="P178" s="63">
        <f>Table2245236891011121314151617181920212224234567234568910[[#This Row],[PEMBULATAN]]*O178</f>
        <v>189000</v>
      </c>
    </row>
    <row r="179" spans="1:16" ht="30" customHeight="1" x14ac:dyDescent="0.2">
      <c r="A179" s="101"/>
      <c r="B179" s="74"/>
      <c r="C179" s="88" t="s">
        <v>701</v>
      </c>
      <c r="D179" s="77" t="s">
        <v>63</v>
      </c>
      <c r="E179" s="13">
        <v>44418</v>
      </c>
      <c r="F179" s="75" t="s">
        <v>817</v>
      </c>
      <c r="G179" s="13">
        <v>44420</v>
      </c>
      <c r="H179" s="76" t="s">
        <v>3532</v>
      </c>
      <c r="I179" s="15">
        <v>98</v>
      </c>
      <c r="J179" s="15">
        <v>62</v>
      </c>
      <c r="K179" s="15">
        <v>33</v>
      </c>
      <c r="L179" s="15">
        <v>15</v>
      </c>
      <c r="M179" s="82">
        <f t="shared" si="2"/>
        <v>50.127000000000002</v>
      </c>
      <c r="N179" s="71">
        <v>50</v>
      </c>
      <c r="O179" s="62">
        <v>3000</v>
      </c>
      <c r="P179" s="63">
        <f>Table2245236891011121314151617181920212224234567234568910[[#This Row],[PEMBULATAN]]*O179</f>
        <v>150000</v>
      </c>
    </row>
    <row r="180" spans="1:16" ht="30" customHeight="1" x14ac:dyDescent="0.2">
      <c r="A180" s="101"/>
      <c r="B180" s="74"/>
      <c r="C180" s="88" t="s">
        <v>702</v>
      </c>
      <c r="D180" s="77" t="s">
        <v>63</v>
      </c>
      <c r="E180" s="13">
        <v>44418</v>
      </c>
      <c r="F180" s="75" t="s">
        <v>817</v>
      </c>
      <c r="G180" s="13">
        <v>44420</v>
      </c>
      <c r="H180" s="76" t="s">
        <v>3532</v>
      </c>
      <c r="I180" s="15">
        <v>98</v>
      </c>
      <c r="J180" s="15">
        <v>64</v>
      </c>
      <c r="K180" s="15">
        <v>39</v>
      </c>
      <c r="L180" s="15">
        <v>18</v>
      </c>
      <c r="M180" s="82">
        <f t="shared" si="2"/>
        <v>61.152000000000001</v>
      </c>
      <c r="N180" s="71">
        <v>61</v>
      </c>
      <c r="O180" s="62">
        <v>3000</v>
      </c>
      <c r="P180" s="63">
        <f>Table2245236891011121314151617181920212224234567234568910[[#This Row],[PEMBULATAN]]*O180</f>
        <v>183000</v>
      </c>
    </row>
    <row r="181" spans="1:16" ht="30" customHeight="1" x14ac:dyDescent="0.2">
      <c r="A181" s="101"/>
      <c r="B181" s="74"/>
      <c r="C181" s="88" t="s">
        <v>704</v>
      </c>
      <c r="D181" s="77" t="s">
        <v>63</v>
      </c>
      <c r="E181" s="13">
        <v>44418</v>
      </c>
      <c r="F181" s="75" t="s">
        <v>817</v>
      </c>
      <c r="G181" s="13">
        <v>44420</v>
      </c>
      <c r="H181" s="76" t="s">
        <v>3532</v>
      </c>
      <c r="I181" s="15">
        <v>87</v>
      </c>
      <c r="J181" s="15">
        <v>59</v>
      </c>
      <c r="K181" s="15">
        <v>36</v>
      </c>
      <c r="L181" s="15">
        <v>11</v>
      </c>
      <c r="M181" s="82">
        <f t="shared" si="2"/>
        <v>46.197000000000003</v>
      </c>
      <c r="N181" s="71">
        <v>46</v>
      </c>
      <c r="O181" s="62">
        <v>3000</v>
      </c>
      <c r="P181" s="63">
        <f>Table2245236891011121314151617181920212224234567234568910[[#This Row],[PEMBULATAN]]*O181</f>
        <v>138000</v>
      </c>
    </row>
    <row r="182" spans="1:16" ht="30" customHeight="1" x14ac:dyDescent="0.2">
      <c r="A182" s="101"/>
      <c r="B182" s="74"/>
      <c r="C182" s="88" t="s">
        <v>706</v>
      </c>
      <c r="D182" s="77" t="s">
        <v>63</v>
      </c>
      <c r="E182" s="13">
        <v>44418</v>
      </c>
      <c r="F182" s="75" t="s">
        <v>817</v>
      </c>
      <c r="G182" s="13">
        <v>44420</v>
      </c>
      <c r="H182" s="76" t="s">
        <v>3532</v>
      </c>
      <c r="I182" s="15">
        <v>88</v>
      </c>
      <c r="J182" s="15">
        <v>65</v>
      </c>
      <c r="K182" s="15">
        <v>36</v>
      </c>
      <c r="L182" s="15">
        <v>14</v>
      </c>
      <c r="M182" s="82">
        <f t="shared" si="2"/>
        <v>51.48</v>
      </c>
      <c r="N182" s="71">
        <v>52</v>
      </c>
      <c r="O182" s="62">
        <v>3000</v>
      </c>
      <c r="P182" s="63">
        <f>Table2245236891011121314151617181920212224234567234568910[[#This Row],[PEMBULATAN]]*O182</f>
        <v>156000</v>
      </c>
    </row>
    <row r="183" spans="1:16" ht="30" customHeight="1" x14ac:dyDescent="0.2">
      <c r="A183" s="101"/>
      <c r="B183" s="74"/>
      <c r="C183" s="88" t="s">
        <v>708</v>
      </c>
      <c r="D183" s="77" t="s">
        <v>63</v>
      </c>
      <c r="E183" s="13">
        <v>44418</v>
      </c>
      <c r="F183" s="75" t="s">
        <v>817</v>
      </c>
      <c r="G183" s="13">
        <v>44420</v>
      </c>
      <c r="H183" s="76" t="s">
        <v>3532</v>
      </c>
      <c r="I183" s="15">
        <v>96</v>
      </c>
      <c r="J183" s="15">
        <v>61</v>
      </c>
      <c r="K183" s="15">
        <v>32</v>
      </c>
      <c r="L183" s="15">
        <v>15</v>
      </c>
      <c r="M183" s="82">
        <f t="shared" si="2"/>
        <v>46.847999999999999</v>
      </c>
      <c r="N183" s="71">
        <v>47</v>
      </c>
      <c r="O183" s="62">
        <v>3000</v>
      </c>
      <c r="P183" s="63">
        <f>Table2245236891011121314151617181920212224234567234568910[[#This Row],[PEMBULATAN]]*O183</f>
        <v>141000</v>
      </c>
    </row>
    <row r="184" spans="1:16" ht="30" customHeight="1" x14ac:dyDescent="0.2">
      <c r="A184" s="101"/>
      <c r="B184" s="74"/>
      <c r="C184" s="88" t="s">
        <v>712</v>
      </c>
      <c r="D184" s="77" t="s">
        <v>63</v>
      </c>
      <c r="E184" s="13">
        <v>44418</v>
      </c>
      <c r="F184" s="75" t="s">
        <v>817</v>
      </c>
      <c r="G184" s="13">
        <v>44420</v>
      </c>
      <c r="H184" s="76" t="s">
        <v>3532</v>
      </c>
      <c r="I184" s="15">
        <v>92</v>
      </c>
      <c r="J184" s="15">
        <v>63</v>
      </c>
      <c r="K184" s="15">
        <v>37</v>
      </c>
      <c r="L184" s="15">
        <v>15</v>
      </c>
      <c r="M184" s="82">
        <f t="shared" si="2"/>
        <v>53.613</v>
      </c>
      <c r="N184" s="71">
        <v>54</v>
      </c>
      <c r="O184" s="62">
        <v>3000</v>
      </c>
      <c r="P184" s="63">
        <f>Table2245236891011121314151617181920212224234567234568910[[#This Row],[PEMBULATAN]]*O184</f>
        <v>162000</v>
      </c>
    </row>
    <row r="185" spans="1:16" ht="30" customHeight="1" x14ac:dyDescent="0.2">
      <c r="A185" s="101"/>
      <c r="B185" s="74"/>
      <c r="C185" s="88" t="s">
        <v>714</v>
      </c>
      <c r="D185" s="77" t="s">
        <v>63</v>
      </c>
      <c r="E185" s="13">
        <v>44418</v>
      </c>
      <c r="F185" s="75" t="s">
        <v>817</v>
      </c>
      <c r="G185" s="13">
        <v>44420</v>
      </c>
      <c r="H185" s="76" t="s">
        <v>3532</v>
      </c>
      <c r="I185" s="15">
        <v>82</v>
      </c>
      <c r="J185" s="15">
        <v>59</v>
      </c>
      <c r="K185" s="15">
        <v>59</v>
      </c>
      <c r="L185" s="15">
        <v>7</v>
      </c>
      <c r="M185" s="82">
        <f t="shared" si="2"/>
        <v>71.360500000000002</v>
      </c>
      <c r="N185" s="71">
        <v>72</v>
      </c>
      <c r="O185" s="62">
        <v>3000</v>
      </c>
      <c r="P185" s="63">
        <f>Table2245236891011121314151617181920212224234567234568910[[#This Row],[PEMBULATAN]]*O185</f>
        <v>216000</v>
      </c>
    </row>
    <row r="186" spans="1:16" ht="30" customHeight="1" x14ac:dyDescent="0.2">
      <c r="A186" s="101"/>
      <c r="B186" s="74"/>
      <c r="C186" s="88" t="s">
        <v>715</v>
      </c>
      <c r="D186" s="77" t="s">
        <v>63</v>
      </c>
      <c r="E186" s="13">
        <v>44418</v>
      </c>
      <c r="F186" s="75" t="s">
        <v>817</v>
      </c>
      <c r="G186" s="13">
        <v>44420</v>
      </c>
      <c r="H186" s="76" t="s">
        <v>3532</v>
      </c>
      <c r="I186" s="15">
        <v>99</v>
      </c>
      <c r="J186" s="15">
        <v>58</v>
      </c>
      <c r="K186" s="15">
        <v>48</v>
      </c>
      <c r="L186" s="15">
        <v>8</v>
      </c>
      <c r="M186" s="82">
        <f t="shared" si="2"/>
        <v>68.903999999999996</v>
      </c>
      <c r="N186" s="71">
        <v>69</v>
      </c>
      <c r="O186" s="62">
        <v>3000</v>
      </c>
      <c r="P186" s="63">
        <f>Table2245236891011121314151617181920212224234567234568910[[#This Row],[PEMBULATAN]]*O186</f>
        <v>207000</v>
      </c>
    </row>
    <row r="187" spans="1:16" ht="30" customHeight="1" x14ac:dyDescent="0.2">
      <c r="A187" s="101"/>
      <c r="B187" s="74"/>
      <c r="C187" s="88" t="s">
        <v>716</v>
      </c>
      <c r="D187" s="77" t="s">
        <v>63</v>
      </c>
      <c r="E187" s="13">
        <v>44418</v>
      </c>
      <c r="F187" s="75" t="s">
        <v>817</v>
      </c>
      <c r="G187" s="13">
        <v>44420</v>
      </c>
      <c r="H187" s="76" t="s">
        <v>3532</v>
      </c>
      <c r="I187" s="15">
        <v>103</v>
      </c>
      <c r="J187" s="15">
        <v>59</v>
      </c>
      <c r="K187" s="15">
        <v>45</v>
      </c>
      <c r="L187" s="15">
        <v>9</v>
      </c>
      <c r="M187" s="82">
        <f t="shared" si="2"/>
        <v>68.366249999999994</v>
      </c>
      <c r="N187" s="71">
        <v>69</v>
      </c>
      <c r="O187" s="62">
        <v>3000</v>
      </c>
      <c r="P187" s="63">
        <f>Table2245236891011121314151617181920212224234567234568910[[#This Row],[PEMBULATAN]]*O187</f>
        <v>207000</v>
      </c>
    </row>
    <row r="188" spans="1:16" ht="30" customHeight="1" x14ac:dyDescent="0.2">
      <c r="A188" s="101"/>
      <c r="B188" s="74"/>
      <c r="C188" s="88" t="s">
        <v>719</v>
      </c>
      <c r="D188" s="77" t="s">
        <v>63</v>
      </c>
      <c r="E188" s="13">
        <v>44418</v>
      </c>
      <c r="F188" s="75" t="s">
        <v>817</v>
      </c>
      <c r="G188" s="13">
        <v>44420</v>
      </c>
      <c r="H188" s="76" t="s">
        <v>3532</v>
      </c>
      <c r="I188" s="15">
        <v>99</v>
      </c>
      <c r="J188" s="15">
        <v>65</v>
      </c>
      <c r="K188" s="15">
        <v>37</v>
      </c>
      <c r="L188" s="15">
        <v>12</v>
      </c>
      <c r="M188" s="82">
        <f t="shared" si="2"/>
        <v>59.52375</v>
      </c>
      <c r="N188" s="71">
        <v>60</v>
      </c>
      <c r="O188" s="62">
        <v>3000</v>
      </c>
      <c r="P188" s="63">
        <f>Table2245236891011121314151617181920212224234567234568910[[#This Row],[PEMBULATAN]]*O188</f>
        <v>180000</v>
      </c>
    </row>
    <row r="189" spans="1:16" ht="30" customHeight="1" x14ac:dyDescent="0.2">
      <c r="A189" s="101"/>
      <c r="B189" s="74"/>
      <c r="C189" s="88" t="s">
        <v>722</v>
      </c>
      <c r="D189" s="77" t="s">
        <v>63</v>
      </c>
      <c r="E189" s="13">
        <v>44418</v>
      </c>
      <c r="F189" s="75" t="s">
        <v>817</v>
      </c>
      <c r="G189" s="13">
        <v>44420</v>
      </c>
      <c r="H189" s="76" t="s">
        <v>3532</v>
      </c>
      <c r="I189" s="15">
        <v>84</v>
      </c>
      <c r="J189" s="15">
        <v>61</v>
      </c>
      <c r="K189" s="15">
        <v>46</v>
      </c>
      <c r="L189" s="15">
        <v>6</v>
      </c>
      <c r="M189" s="82">
        <f t="shared" si="2"/>
        <v>58.926000000000002</v>
      </c>
      <c r="N189" s="71">
        <v>59</v>
      </c>
      <c r="O189" s="62">
        <v>3000</v>
      </c>
      <c r="P189" s="63">
        <f>Table2245236891011121314151617181920212224234567234568910[[#This Row],[PEMBULATAN]]*O189</f>
        <v>177000</v>
      </c>
    </row>
    <row r="190" spans="1:16" ht="30" customHeight="1" x14ac:dyDescent="0.2">
      <c r="A190" s="101"/>
      <c r="B190" s="74"/>
      <c r="C190" s="88" t="s">
        <v>720</v>
      </c>
      <c r="D190" s="77" t="s">
        <v>63</v>
      </c>
      <c r="E190" s="13">
        <v>44418</v>
      </c>
      <c r="F190" s="75" t="s">
        <v>817</v>
      </c>
      <c r="G190" s="13">
        <v>44420</v>
      </c>
      <c r="H190" s="76" t="s">
        <v>3532</v>
      </c>
      <c r="I190" s="15">
        <v>65</v>
      </c>
      <c r="J190" s="15">
        <v>63</v>
      </c>
      <c r="K190" s="15">
        <v>29</v>
      </c>
      <c r="L190" s="15">
        <v>6</v>
      </c>
      <c r="M190" s="82">
        <f t="shared" si="2"/>
        <v>29.688749999999999</v>
      </c>
      <c r="N190" s="71">
        <v>30</v>
      </c>
      <c r="O190" s="62">
        <v>3000</v>
      </c>
      <c r="P190" s="63">
        <f>Table2245236891011121314151617181920212224234567234568910[[#This Row],[PEMBULATAN]]*O190</f>
        <v>90000</v>
      </c>
    </row>
    <row r="191" spans="1:16" ht="30" customHeight="1" x14ac:dyDescent="0.2">
      <c r="A191" s="101"/>
      <c r="B191" s="74"/>
      <c r="C191" s="88" t="s">
        <v>721</v>
      </c>
      <c r="D191" s="77" t="s">
        <v>63</v>
      </c>
      <c r="E191" s="13">
        <v>44418</v>
      </c>
      <c r="F191" s="75" t="s">
        <v>817</v>
      </c>
      <c r="G191" s="13">
        <v>44420</v>
      </c>
      <c r="H191" s="76" t="s">
        <v>3532</v>
      </c>
      <c r="I191" s="15">
        <v>104</v>
      </c>
      <c r="J191" s="15">
        <v>64</v>
      </c>
      <c r="K191" s="15">
        <v>46</v>
      </c>
      <c r="L191" s="15">
        <v>16</v>
      </c>
      <c r="M191" s="82">
        <f t="shared" si="2"/>
        <v>76.543999999999997</v>
      </c>
      <c r="N191" s="71">
        <v>77</v>
      </c>
      <c r="O191" s="62">
        <v>3000</v>
      </c>
      <c r="P191" s="63">
        <f>Table2245236891011121314151617181920212224234567234568910[[#This Row],[PEMBULATAN]]*O191</f>
        <v>231000</v>
      </c>
    </row>
    <row r="192" spans="1:16" ht="30" customHeight="1" x14ac:dyDescent="0.2">
      <c r="A192" s="101"/>
      <c r="B192" s="74"/>
      <c r="C192" s="88" t="s">
        <v>723</v>
      </c>
      <c r="D192" s="77" t="s">
        <v>63</v>
      </c>
      <c r="E192" s="13">
        <v>44418</v>
      </c>
      <c r="F192" s="75" t="s">
        <v>817</v>
      </c>
      <c r="G192" s="13">
        <v>44420</v>
      </c>
      <c r="H192" s="76" t="s">
        <v>3532</v>
      </c>
      <c r="I192" s="15">
        <v>40</v>
      </c>
      <c r="J192" s="15">
        <v>40</v>
      </c>
      <c r="K192" s="15">
        <v>25</v>
      </c>
      <c r="L192" s="15">
        <v>2</v>
      </c>
      <c r="M192" s="82">
        <f t="shared" si="2"/>
        <v>10</v>
      </c>
      <c r="N192" s="71">
        <v>10</v>
      </c>
      <c r="O192" s="62">
        <v>3000</v>
      </c>
      <c r="P192" s="63">
        <f>Table2245236891011121314151617181920212224234567234568910[[#This Row],[PEMBULATAN]]*O192</f>
        <v>30000</v>
      </c>
    </row>
    <row r="193" spans="1:16" ht="30" customHeight="1" x14ac:dyDescent="0.2">
      <c r="A193" s="101"/>
      <c r="B193" s="74"/>
      <c r="C193" s="88" t="s">
        <v>724</v>
      </c>
      <c r="D193" s="77" t="s">
        <v>63</v>
      </c>
      <c r="E193" s="13">
        <v>44418</v>
      </c>
      <c r="F193" s="75" t="s">
        <v>817</v>
      </c>
      <c r="G193" s="13">
        <v>44420</v>
      </c>
      <c r="H193" s="76" t="s">
        <v>3532</v>
      </c>
      <c r="I193" s="15">
        <v>95</v>
      </c>
      <c r="J193" s="15">
        <v>61</v>
      </c>
      <c r="K193" s="15">
        <v>39</v>
      </c>
      <c r="L193" s="15">
        <v>14</v>
      </c>
      <c r="M193" s="82">
        <f t="shared" si="2"/>
        <v>56.501249999999999</v>
      </c>
      <c r="N193" s="71">
        <v>57</v>
      </c>
      <c r="O193" s="62">
        <v>3000</v>
      </c>
      <c r="P193" s="63">
        <f>Table2245236891011121314151617181920212224234567234568910[[#This Row],[PEMBULATAN]]*O193</f>
        <v>171000</v>
      </c>
    </row>
    <row r="194" spans="1:16" ht="30" customHeight="1" x14ac:dyDescent="0.2">
      <c r="A194" s="101"/>
      <c r="B194" s="74"/>
      <c r="C194" s="88" t="s">
        <v>725</v>
      </c>
      <c r="D194" s="77" t="s">
        <v>63</v>
      </c>
      <c r="E194" s="13">
        <v>44418</v>
      </c>
      <c r="F194" s="75" t="s">
        <v>817</v>
      </c>
      <c r="G194" s="13">
        <v>44420</v>
      </c>
      <c r="H194" s="76" t="s">
        <v>3532</v>
      </c>
      <c r="I194" s="15">
        <v>95</v>
      </c>
      <c r="J194" s="15">
        <v>59</v>
      </c>
      <c r="K194" s="15">
        <v>42</v>
      </c>
      <c r="L194" s="15">
        <v>7</v>
      </c>
      <c r="M194" s="82">
        <f t="shared" si="2"/>
        <v>58.852499999999999</v>
      </c>
      <c r="N194" s="71">
        <v>59</v>
      </c>
      <c r="O194" s="62">
        <v>3000</v>
      </c>
      <c r="P194" s="63">
        <f>Table2245236891011121314151617181920212224234567234568910[[#This Row],[PEMBULATAN]]*O194</f>
        <v>177000</v>
      </c>
    </row>
    <row r="195" spans="1:16" ht="30" customHeight="1" x14ac:dyDescent="0.2">
      <c r="A195" s="101"/>
      <c r="B195" s="74"/>
      <c r="C195" s="88" t="s">
        <v>726</v>
      </c>
      <c r="D195" s="77" t="s">
        <v>63</v>
      </c>
      <c r="E195" s="13">
        <v>44418</v>
      </c>
      <c r="F195" s="75" t="s">
        <v>817</v>
      </c>
      <c r="G195" s="13">
        <v>44420</v>
      </c>
      <c r="H195" s="76" t="s">
        <v>3532</v>
      </c>
      <c r="I195" s="15">
        <v>97</v>
      </c>
      <c r="J195" s="15">
        <v>65</v>
      </c>
      <c r="K195" s="15">
        <v>48</v>
      </c>
      <c r="L195" s="15">
        <v>18</v>
      </c>
      <c r="M195" s="82">
        <f t="shared" ref="M195:M258" si="3">I195*J195*K195/4000</f>
        <v>75.66</v>
      </c>
      <c r="N195" s="71">
        <v>76</v>
      </c>
      <c r="O195" s="62">
        <v>3000</v>
      </c>
      <c r="P195" s="63">
        <f>Table2245236891011121314151617181920212224234567234568910[[#This Row],[PEMBULATAN]]*O195</f>
        <v>228000</v>
      </c>
    </row>
    <row r="196" spans="1:16" ht="30" customHeight="1" x14ac:dyDescent="0.2">
      <c r="A196" s="101"/>
      <c r="B196" s="74"/>
      <c r="C196" s="88" t="s">
        <v>727</v>
      </c>
      <c r="D196" s="77" t="s">
        <v>63</v>
      </c>
      <c r="E196" s="13">
        <v>44418</v>
      </c>
      <c r="F196" s="75" t="s">
        <v>817</v>
      </c>
      <c r="G196" s="13">
        <v>44420</v>
      </c>
      <c r="H196" s="76" t="s">
        <v>3532</v>
      </c>
      <c r="I196" s="15">
        <v>84</v>
      </c>
      <c r="J196" s="15">
        <v>65</v>
      </c>
      <c r="K196" s="15">
        <v>31</v>
      </c>
      <c r="L196" s="15">
        <v>9</v>
      </c>
      <c r="M196" s="82">
        <f t="shared" si="3"/>
        <v>42.314999999999998</v>
      </c>
      <c r="N196" s="71">
        <v>43</v>
      </c>
      <c r="O196" s="62">
        <v>3000</v>
      </c>
      <c r="P196" s="63">
        <f>Table2245236891011121314151617181920212224234567234568910[[#This Row],[PEMBULATAN]]*O196</f>
        <v>129000</v>
      </c>
    </row>
    <row r="197" spans="1:16" ht="30" customHeight="1" x14ac:dyDescent="0.2">
      <c r="A197" s="101"/>
      <c r="B197" s="74"/>
      <c r="C197" s="88" t="s">
        <v>729</v>
      </c>
      <c r="D197" s="77" t="s">
        <v>63</v>
      </c>
      <c r="E197" s="13">
        <v>44418</v>
      </c>
      <c r="F197" s="75" t="s">
        <v>817</v>
      </c>
      <c r="G197" s="13">
        <v>44420</v>
      </c>
      <c r="H197" s="76" t="s">
        <v>3532</v>
      </c>
      <c r="I197" s="15">
        <v>68</v>
      </c>
      <c r="J197" s="15">
        <v>66</v>
      </c>
      <c r="K197" s="15">
        <v>25</v>
      </c>
      <c r="L197" s="15">
        <v>4</v>
      </c>
      <c r="M197" s="82">
        <f t="shared" si="3"/>
        <v>28.05</v>
      </c>
      <c r="N197" s="71">
        <v>28</v>
      </c>
      <c r="O197" s="62">
        <v>3000</v>
      </c>
      <c r="P197" s="63">
        <f>Table2245236891011121314151617181920212224234567234568910[[#This Row],[PEMBULATAN]]*O197</f>
        <v>84000</v>
      </c>
    </row>
    <row r="198" spans="1:16" ht="30" customHeight="1" x14ac:dyDescent="0.2">
      <c r="A198" s="101"/>
      <c r="B198" s="74"/>
      <c r="C198" s="88" t="s">
        <v>728</v>
      </c>
      <c r="D198" s="77" t="s">
        <v>63</v>
      </c>
      <c r="E198" s="13">
        <v>44418</v>
      </c>
      <c r="F198" s="75" t="s">
        <v>817</v>
      </c>
      <c r="G198" s="13">
        <v>44420</v>
      </c>
      <c r="H198" s="76" t="s">
        <v>3532</v>
      </c>
      <c r="I198" s="15">
        <v>95</v>
      </c>
      <c r="J198" s="15">
        <v>59</v>
      </c>
      <c r="K198" s="15">
        <v>47</v>
      </c>
      <c r="L198" s="15">
        <v>16</v>
      </c>
      <c r="M198" s="82">
        <f t="shared" si="3"/>
        <v>65.858750000000001</v>
      </c>
      <c r="N198" s="71">
        <v>66</v>
      </c>
      <c r="O198" s="62">
        <v>3000</v>
      </c>
      <c r="P198" s="63">
        <f>Table2245236891011121314151617181920212224234567234568910[[#This Row],[PEMBULATAN]]*O198</f>
        <v>198000</v>
      </c>
    </row>
    <row r="199" spans="1:16" ht="30" customHeight="1" x14ac:dyDescent="0.2">
      <c r="A199" s="101"/>
      <c r="B199" s="74"/>
      <c r="C199" s="88" t="s">
        <v>730</v>
      </c>
      <c r="D199" s="77" t="s">
        <v>63</v>
      </c>
      <c r="E199" s="13">
        <v>44418</v>
      </c>
      <c r="F199" s="75" t="s">
        <v>817</v>
      </c>
      <c r="G199" s="13">
        <v>44420</v>
      </c>
      <c r="H199" s="76" t="s">
        <v>3532</v>
      </c>
      <c r="I199" s="15">
        <v>101</v>
      </c>
      <c r="J199" s="15">
        <v>67</v>
      </c>
      <c r="K199" s="15">
        <v>47</v>
      </c>
      <c r="L199" s="15">
        <v>13</v>
      </c>
      <c r="M199" s="82">
        <f t="shared" si="3"/>
        <v>79.512249999999995</v>
      </c>
      <c r="N199" s="71">
        <v>80</v>
      </c>
      <c r="O199" s="62">
        <v>3000</v>
      </c>
      <c r="P199" s="63">
        <f>Table2245236891011121314151617181920212224234567234568910[[#This Row],[PEMBULATAN]]*O199</f>
        <v>240000</v>
      </c>
    </row>
    <row r="200" spans="1:16" ht="30" customHeight="1" x14ac:dyDescent="0.2">
      <c r="A200" s="101"/>
      <c r="B200" s="74"/>
      <c r="C200" s="88" t="s">
        <v>731</v>
      </c>
      <c r="D200" s="77" t="s">
        <v>63</v>
      </c>
      <c r="E200" s="13">
        <v>44418</v>
      </c>
      <c r="F200" s="75" t="s">
        <v>817</v>
      </c>
      <c r="G200" s="13">
        <v>44420</v>
      </c>
      <c r="H200" s="76" t="s">
        <v>3532</v>
      </c>
      <c r="I200" s="15">
        <v>95</v>
      </c>
      <c r="J200" s="15">
        <v>68</v>
      </c>
      <c r="K200" s="15">
        <v>47</v>
      </c>
      <c r="L200" s="15">
        <v>15</v>
      </c>
      <c r="M200" s="82">
        <f t="shared" si="3"/>
        <v>75.905000000000001</v>
      </c>
      <c r="N200" s="71">
        <v>76</v>
      </c>
      <c r="O200" s="62">
        <v>3000</v>
      </c>
      <c r="P200" s="63">
        <f>Table2245236891011121314151617181920212224234567234568910[[#This Row],[PEMBULATAN]]*O200</f>
        <v>228000</v>
      </c>
    </row>
    <row r="201" spans="1:16" ht="30" customHeight="1" x14ac:dyDescent="0.2">
      <c r="A201" s="101"/>
      <c r="B201" s="74"/>
      <c r="C201" s="88" t="s">
        <v>732</v>
      </c>
      <c r="D201" s="77" t="s">
        <v>63</v>
      </c>
      <c r="E201" s="13">
        <v>44418</v>
      </c>
      <c r="F201" s="75" t="s">
        <v>817</v>
      </c>
      <c r="G201" s="13">
        <v>44420</v>
      </c>
      <c r="H201" s="76" t="s">
        <v>3532</v>
      </c>
      <c r="I201" s="15">
        <v>100</v>
      </c>
      <c r="J201" s="15">
        <v>67</v>
      </c>
      <c r="K201" s="15">
        <v>42</v>
      </c>
      <c r="L201" s="15">
        <v>17</v>
      </c>
      <c r="M201" s="82">
        <f t="shared" si="3"/>
        <v>70.349999999999994</v>
      </c>
      <c r="N201" s="71">
        <v>71</v>
      </c>
      <c r="O201" s="62">
        <v>3000</v>
      </c>
      <c r="P201" s="63">
        <f>Table2245236891011121314151617181920212224234567234568910[[#This Row],[PEMBULATAN]]*O201</f>
        <v>213000</v>
      </c>
    </row>
    <row r="202" spans="1:16" ht="30" customHeight="1" x14ac:dyDescent="0.2">
      <c r="A202" s="101"/>
      <c r="B202" s="74"/>
      <c r="C202" s="88" t="s">
        <v>733</v>
      </c>
      <c r="D202" s="77" t="s">
        <v>63</v>
      </c>
      <c r="E202" s="13">
        <v>44418</v>
      </c>
      <c r="F202" s="75" t="s">
        <v>817</v>
      </c>
      <c r="G202" s="13">
        <v>44420</v>
      </c>
      <c r="H202" s="76" t="s">
        <v>3532</v>
      </c>
      <c r="I202" s="15">
        <v>106</v>
      </c>
      <c r="J202" s="15">
        <v>69</v>
      </c>
      <c r="K202" s="15">
        <v>42</v>
      </c>
      <c r="L202" s="15">
        <v>19</v>
      </c>
      <c r="M202" s="82">
        <f t="shared" si="3"/>
        <v>76.796999999999997</v>
      </c>
      <c r="N202" s="71">
        <v>77</v>
      </c>
      <c r="O202" s="62">
        <v>3000</v>
      </c>
      <c r="P202" s="63">
        <f>Table2245236891011121314151617181920212224234567234568910[[#This Row],[PEMBULATAN]]*O202</f>
        <v>231000</v>
      </c>
    </row>
    <row r="203" spans="1:16" ht="30" customHeight="1" x14ac:dyDescent="0.2">
      <c r="A203" s="101"/>
      <c r="B203" s="74"/>
      <c r="C203" s="88" t="s">
        <v>735</v>
      </c>
      <c r="D203" s="77" t="s">
        <v>63</v>
      </c>
      <c r="E203" s="13">
        <v>44418</v>
      </c>
      <c r="F203" s="75" t="s">
        <v>817</v>
      </c>
      <c r="G203" s="13">
        <v>44420</v>
      </c>
      <c r="H203" s="76" t="s">
        <v>3532</v>
      </c>
      <c r="I203" s="15">
        <v>52</v>
      </c>
      <c r="J203" s="15">
        <v>45</v>
      </c>
      <c r="K203" s="15">
        <v>29</v>
      </c>
      <c r="L203" s="15">
        <v>6</v>
      </c>
      <c r="M203" s="82">
        <f t="shared" si="3"/>
        <v>16.965</v>
      </c>
      <c r="N203" s="71">
        <v>17</v>
      </c>
      <c r="O203" s="62">
        <v>3000</v>
      </c>
      <c r="P203" s="63">
        <f>Table2245236891011121314151617181920212224234567234568910[[#This Row],[PEMBULATAN]]*O203</f>
        <v>51000</v>
      </c>
    </row>
    <row r="204" spans="1:16" ht="30" customHeight="1" x14ac:dyDescent="0.2">
      <c r="A204" s="101"/>
      <c r="B204" s="74"/>
      <c r="C204" s="88" t="s">
        <v>734</v>
      </c>
      <c r="D204" s="77" t="s">
        <v>63</v>
      </c>
      <c r="E204" s="13">
        <v>44418</v>
      </c>
      <c r="F204" s="75" t="s">
        <v>817</v>
      </c>
      <c r="G204" s="13">
        <v>44420</v>
      </c>
      <c r="H204" s="76" t="s">
        <v>3532</v>
      </c>
      <c r="I204" s="15">
        <v>93</v>
      </c>
      <c r="J204" s="15">
        <v>52</v>
      </c>
      <c r="K204" s="15">
        <v>37</v>
      </c>
      <c r="L204" s="15">
        <v>17</v>
      </c>
      <c r="M204" s="82">
        <f t="shared" si="3"/>
        <v>44.732999999999997</v>
      </c>
      <c r="N204" s="71">
        <v>45</v>
      </c>
      <c r="O204" s="62">
        <v>3000</v>
      </c>
      <c r="P204" s="63">
        <f>Table2245236891011121314151617181920212224234567234568910[[#This Row],[PEMBULATAN]]*O204</f>
        <v>135000</v>
      </c>
    </row>
    <row r="205" spans="1:16" ht="30" customHeight="1" x14ac:dyDescent="0.2">
      <c r="A205" s="101"/>
      <c r="B205" s="74"/>
      <c r="C205" s="88" t="s">
        <v>736</v>
      </c>
      <c r="D205" s="77" t="s">
        <v>63</v>
      </c>
      <c r="E205" s="13">
        <v>44418</v>
      </c>
      <c r="F205" s="75" t="s">
        <v>817</v>
      </c>
      <c r="G205" s="13">
        <v>44420</v>
      </c>
      <c r="H205" s="76" t="s">
        <v>3532</v>
      </c>
      <c r="I205" s="15">
        <v>60</v>
      </c>
      <c r="J205" s="15">
        <v>62</v>
      </c>
      <c r="K205" s="15">
        <v>30</v>
      </c>
      <c r="L205" s="15">
        <v>6</v>
      </c>
      <c r="M205" s="82">
        <f t="shared" si="3"/>
        <v>27.9</v>
      </c>
      <c r="N205" s="71">
        <v>28</v>
      </c>
      <c r="O205" s="62">
        <v>3000</v>
      </c>
      <c r="P205" s="63">
        <f>Table2245236891011121314151617181920212224234567234568910[[#This Row],[PEMBULATAN]]*O205</f>
        <v>84000</v>
      </c>
    </row>
    <row r="206" spans="1:16" ht="30" customHeight="1" x14ac:dyDescent="0.2">
      <c r="A206" s="101"/>
      <c r="B206" s="74"/>
      <c r="C206" s="88" t="s">
        <v>737</v>
      </c>
      <c r="D206" s="77" t="s">
        <v>63</v>
      </c>
      <c r="E206" s="13">
        <v>44418</v>
      </c>
      <c r="F206" s="75" t="s">
        <v>817</v>
      </c>
      <c r="G206" s="13">
        <v>44420</v>
      </c>
      <c r="H206" s="76" t="s">
        <v>3532</v>
      </c>
      <c r="I206" s="15">
        <v>102</v>
      </c>
      <c r="J206" s="15">
        <v>62</v>
      </c>
      <c r="K206" s="15">
        <v>46</v>
      </c>
      <c r="L206" s="15">
        <v>19</v>
      </c>
      <c r="M206" s="82">
        <f t="shared" si="3"/>
        <v>72.725999999999999</v>
      </c>
      <c r="N206" s="71">
        <v>73</v>
      </c>
      <c r="O206" s="62">
        <v>3000</v>
      </c>
      <c r="P206" s="63">
        <f>Table2245236891011121314151617181920212224234567234568910[[#This Row],[PEMBULATAN]]*O206</f>
        <v>219000</v>
      </c>
    </row>
    <row r="207" spans="1:16" ht="30" customHeight="1" x14ac:dyDescent="0.2">
      <c r="A207" s="101"/>
      <c r="B207" s="74"/>
      <c r="C207" s="88" t="s">
        <v>740</v>
      </c>
      <c r="D207" s="77" t="s">
        <v>63</v>
      </c>
      <c r="E207" s="13">
        <v>44418</v>
      </c>
      <c r="F207" s="75" t="s">
        <v>817</v>
      </c>
      <c r="G207" s="13">
        <v>44420</v>
      </c>
      <c r="H207" s="76" t="s">
        <v>3532</v>
      </c>
      <c r="I207" s="15">
        <v>102</v>
      </c>
      <c r="J207" s="15">
        <v>62</v>
      </c>
      <c r="K207" s="15">
        <v>48</v>
      </c>
      <c r="L207" s="15">
        <v>23</v>
      </c>
      <c r="M207" s="82">
        <f t="shared" si="3"/>
        <v>75.888000000000005</v>
      </c>
      <c r="N207" s="71">
        <v>76</v>
      </c>
      <c r="O207" s="62">
        <v>3000</v>
      </c>
      <c r="P207" s="63">
        <f>Table2245236891011121314151617181920212224234567234568910[[#This Row],[PEMBULATAN]]*O207</f>
        <v>228000</v>
      </c>
    </row>
    <row r="208" spans="1:16" ht="30" customHeight="1" x14ac:dyDescent="0.2">
      <c r="A208" s="101"/>
      <c r="B208" s="74"/>
      <c r="C208" s="88" t="s">
        <v>741</v>
      </c>
      <c r="D208" s="77" t="s">
        <v>63</v>
      </c>
      <c r="E208" s="13">
        <v>44418</v>
      </c>
      <c r="F208" s="75" t="s">
        <v>817</v>
      </c>
      <c r="G208" s="13">
        <v>44420</v>
      </c>
      <c r="H208" s="76" t="s">
        <v>3532</v>
      </c>
      <c r="I208" s="15">
        <v>103</v>
      </c>
      <c r="J208" s="15">
        <v>69</v>
      </c>
      <c r="K208" s="15">
        <v>39</v>
      </c>
      <c r="L208" s="15">
        <v>24</v>
      </c>
      <c r="M208" s="82">
        <f t="shared" si="3"/>
        <v>69.29325</v>
      </c>
      <c r="N208" s="71">
        <v>70</v>
      </c>
      <c r="O208" s="62">
        <v>3000</v>
      </c>
      <c r="P208" s="63">
        <f>Table2245236891011121314151617181920212224234567234568910[[#This Row],[PEMBULATAN]]*O208</f>
        <v>210000</v>
      </c>
    </row>
    <row r="209" spans="1:16" ht="30" customHeight="1" x14ac:dyDescent="0.2">
      <c r="A209" s="101"/>
      <c r="B209" s="74"/>
      <c r="C209" s="88" t="s">
        <v>742</v>
      </c>
      <c r="D209" s="77" t="s">
        <v>63</v>
      </c>
      <c r="E209" s="13">
        <v>44418</v>
      </c>
      <c r="F209" s="75" t="s">
        <v>817</v>
      </c>
      <c r="G209" s="13">
        <v>44420</v>
      </c>
      <c r="H209" s="76" t="s">
        <v>3532</v>
      </c>
      <c r="I209" s="15">
        <v>33</v>
      </c>
      <c r="J209" s="15">
        <v>42</v>
      </c>
      <c r="K209" s="15">
        <v>17</v>
      </c>
      <c r="L209" s="15">
        <v>1</v>
      </c>
      <c r="M209" s="82">
        <f t="shared" si="3"/>
        <v>5.8905000000000003</v>
      </c>
      <c r="N209" s="71">
        <v>6</v>
      </c>
      <c r="O209" s="62">
        <v>3000</v>
      </c>
      <c r="P209" s="63">
        <f>Table2245236891011121314151617181920212224234567234568910[[#This Row],[PEMBULATAN]]*O209</f>
        <v>18000</v>
      </c>
    </row>
    <row r="210" spans="1:16" ht="30" customHeight="1" x14ac:dyDescent="0.2">
      <c r="A210" s="101"/>
      <c r="B210" s="74"/>
      <c r="C210" s="88" t="s">
        <v>743</v>
      </c>
      <c r="D210" s="77" t="s">
        <v>63</v>
      </c>
      <c r="E210" s="13">
        <v>44418</v>
      </c>
      <c r="F210" s="75" t="s">
        <v>817</v>
      </c>
      <c r="G210" s="13">
        <v>44420</v>
      </c>
      <c r="H210" s="76" t="s">
        <v>3532</v>
      </c>
      <c r="I210" s="15">
        <v>43</v>
      </c>
      <c r="J210" s="15">
        <v>39</v>
      </c>
      <c r="K210" s="15">
        <v>16</v>
      </c>
      <c r="L210" s="15">
        <v>1</v>
      </c>
      <c r="M210" s="82">
        <f t="shared" si="3"/>
        <v>6.7080000000000002</v>
      </c>
      <c r="N210" s="71">
        <v>7</v>
      </c>
      <c r="O210" s="62">
        <v>3000</v>
      </c>
      <c r="P210" s="63">
        <f>Table2245236891011121314151617181920212224234567234568910[[#This Row],[PEMBULATAN]]*O210</f>
        <v>21000</v>
      </c>
    </row>
    <row r="211" spans="1:16" ht="30" customHeight="1" x14ac:dyDescent="0.2">
      <c r="A211" s="101"/>
      <c r="B211" s="74"/>
      <c r="C211" s="88" t="s">
        <v>744</v>
      </c>
      <c r="D211" s="77" t="s">
        <v>63</v>
      </c>
      <c r="E211" s="13">
        <v>44418</v>
      </c>
      <c r="F211" s="75" t="s">
        <v>817</v>
      </c>
      <c r="G211" s="13">
        <v>44420</v>
      </c>
      <c r="H211" s="76" t="s">
        <v>3532</v>
      </c>
      <c r="I211" s="15">
        <v>43</v>
      </c>
      <c r="J211" s="15">
        <v>45</v>
      </c>
      <c r="K211" s="15">
        <v>89</v>
      </c>
      <c r="L211" s="15">
        <v>3</v>
      </c>
      <c r="M211" s="82">
        <f t="shared" si="3"/>
        <v>43.053750000000001</v>
      </c>
      <c r="N211" s="71">
        <v>43</v>
      </c>
      <c r="O211" s="62">
        <v>3000</v>
      </c>
      <c r="P211" s="63">
        <f>Table2245236891011121314151617181920212224234567234568910[[#This Row],[PEMBULATAN]]*O211</f>
        <v>129000</v>
      </c>
    </row>
    <row r="212" spans="1:16" ht="30" customHeight="1" x14ac:dyDescent="0.2">
      <c r="A212" s="101"/>
      <c r="B212" s="74"/>
      <c r="C212" s="88" t="s">
        <v>745</v>
      </c>
      <c r="D212" s="77" t="s">
        <v>63</v>
      </c>
      <c r="E212" s="13">
        <v>44418</v>
      </c>
      <c r="F212" s="75" t="s">
        <v>817</v>
      </c>
      <c r="G212" s="13">
        <v>44420</v>
      </c>
      <c r="H212" s="76" t="s">
        <v>3532</v>
      </c>
      <c r="I212" s="15">
        <v>80</v>
      </c>
      <c r="J212" s="15">
        <v>61</v>
      </c>
      <c r="K212" s="15">
        <v>33</v>
      </c>
      <c r="L212" s="15">
        <v>5</v>
      </c>
      <c r="M212" s="82">
        <f t="shared" si="3"/>
        <v>40.26</v>
      </c>
      <c r="N212" s="71">
        <v>40</v>
      </c>
      <c r="O212" s="62">
        <v>3000</v>
      </c>
      <c r="P212" s="63">
        <f>Table2245236891011121314151617181920212224234567234568910[[#This Row],[PEMBULATAN]]*O212</f>
        <v>120000</v>
      </c>
    </row>
    <row r="213" spans="1:16" ht="30" customHeight="1" x14ac:dyDescent="0.2">
      <c r="A213" s="101"/>
      <c r="B213" s="74"/>
      <c r="C213" s="88" t="s">
        <v>756</v>
      </c>
      <c r="D213" s="77" t="s">
        <v>63</v>
      </c>
      <c r="E213" s="13">
        <v>44418</v>
      </c>
      <c r="F213" s="75" t="s">
        <v>817</v>
      </c>
      <c r="G213" s="13">
        <v>44420</v>
      </c>
      <c r="H213" s="76" t="s">
        <v>3532</v>
      </c>
      <c r="I213" s="15">
        <v>103</v>
      </c>
      <c r="J213" s="15">
        <v>62</v>
      </c>
      <c r="K213" s="15">
        <v>38</v>
      </c>
      <c r="L213" s="15">
        <v>20</v>
      </c>
      <c r="M213" s="82">
        <f t="shared" si="3"/>
        <v>60.667000000000002</v>
      </c>
      <c r="N213" s="71">
        <v>61</v>
      </c>
      <c r="O213" s="62">
        <v>3000</v>
      </c>
      <c r="P213" s="63">
        <f>Table2245236891011121314151617181920212224234567234568910[[#This Row],[PEMBULATAN]]*O213</f>
        <v>183000</v>
      </c>
    </row>
    <row r="214" spans="1:16" ht="30" customHeight="1" x14ac:dyDescent="0.2">
      <c r="A214" s="101"/>
      <c r="B214" s="74"/>
      <c r="C214" s="88" t="s">
        <v>772</v>
      </c>
      <c r="D214" s="77" t="s">
        <v>63</v>
      </c>
      <c r="E214" s="13">
        <v>44418</v>
      </c>
      <c r="F214" s="75" t="s">
        <v>817</v>
      </c>
      <c r="G214" s="13">
        <v>44420</v>
      </c>
      <c r="H214" s="76" t="s">
        <v>3532</v>
      </c>
      <c r="I214" s="15">
        <v>102</v>
      </c>
      <c r="J214" s="15">
        <v>43</v>
      </c>
      <c r="K214" s="15">
        <v>83</v>
      </c>
      <c r="L214" s="15">
        <v>8</v>
      </c>
      <c r="M214" s="82">
        <f t="shared" si="3"/>
        <v>91.009500000000003</v>
      </c>
      <c r="N214" s="71">
        <v>91</v>
      </c>
      <c r="O214" s="62">
        <v>3000</v>
      </c>
      <c r="P214" s="63">
        <f>Table2245236891011121314151617181920212224234567234568910[[#This Row],[PEMBULATAN]]*O214</f>
        <v>273000</v>
      </c>
    </row>
    <row r="215" spans="1:16" ht="30" customHeight="1" x14ac:dyDescent="0.2">
      <c r="A215" s="101"/>
      <c r="B215" s="74"/>
      <c r="C215" s="88" t="s">
        <v>738</v>
      </c>
      <c r="D215" s="77" t="s">
        <v>63</v>
      </c>
      <c r="E215" s="13">
        <v>44418</v>
      </c>
      <c r="F215" s="75" t="s">
        <v>817</v>
      </c>
      <c r="G215" s="13">
        <v>44420</v>
      </c>
      <c r="H215" s="76" t="s">
        <v>3532</v>
      </c>
      <c r="I215" s="15">
        <v>93</v>
      </c>
      <c r="J215" s="15">
        <v>65</v>
      </c>
      <c r="K215" s="15">
        <v>45</v>
      </c>
      <c r="L215" s="15">
        <v>14</v>
      </c>
      <c r="M215" s="82">
        <f t="shared" si="3"/>
        <v>68.006249999999994</v>
      </c>
      <c r="N215" s="71">
        <v>68</v>
      </c>
      <c r="O215" s="62">
        <v>3000</v>
      </c>
      <c r="P215" s="63">
        <f>Table2245236891011121314151617181920212224234567234568910[[#This Row],[PEMBULATAN]]*O215</f>
        <v>204000</v>
      </c>
    </row>
    <row r="216" spans="1:16" ht="30" customHeight="1" x14ac:dyDescent="0.2">
      <c r="A216" s="101"/>
      <c r="B216" s="74"/>
      <c r="C216" s="88" t="s">
        <v>739</v>
      </c>
      <c r="D216" s="77" t="s">
        <v>63</v>
      </c>
      <c r="E216" s="13">
        <v>44418</v>
      </c>
      <c r="F216" s="75" t="s">
        <v>817</v>
      </c>
      <c r="G216" s="13">
        <v>44420</v>
      </c>
      <c r="H216" s="76" t="s">
        <v>3532</v>
      </c>
      <c r="I216" s="15">
        <v>37</v>
      </c>
      <c r="J216" s="15">
        <v>73</v>
      </c>
      <c r="K216" s="15">
        <v>37</v>
      </c>
      <c r="L216" s="15">
        <v>23</v>
      </c>
      <c r="M216" s="82">
        <f t="shared" si="3"/>
        <v>24.984249999999999</v>
      </c>
      <c r="N216" s="71">
        <v>25</v>
      </c>
      <c r="O216" s="62">
        <v>3000</v>
      </c>
      <c r="P216" s="63">
        <f>Table2245236891011121314151617181920212224234567234568910[[#This Row],[PEMBULATAN]]*O216</f>
        <v>75000</v>
      </c>
    </row>
    <row r="217" spans="1:16" ht="30" customHeight="1" x14ac:dyDescent="0.2">
      <c r="A217" s="101"/>
      <c r="B217" s="74"/>
      <c r="C217" s="88" t="s">
        <v>746</v>
      </c>
      <c r="D217" s="77" t="s">
        <v>63</v>
      </c>
      <c r="E217" s="13">
        <v>44418</v>
      </c>
      <c r="F217" s="75" t="s">
        <v>817</v>
      </c>
      <c r="G217" s="13">
        <v>44420</v>
      </c>
      <c r="H217" s="76" t="s">
        <v>3532</v>
      </c>
      <c r="I217" s="15">
        <v>65</v>
      </c>
      <c r="J217" s="15">
        <v>57</v>
      </c>
      <c r="K217" s="15">
        <v>39</v>
      </c>
      <c r="L217" s="15">
        <v>9</v>
      </c>
      <c r="M217" s="82">
        <f t="shared" si="3"/>
        <v>36.123750000000001</v>
      </c>
      <c r="N217" s="71">
        <v>36</v>
      </c>
      <c r="O217" s="62">
        <v>3000</v>
      </c>
      <c r="P217" s="63">
        <f>Table2245236891011121314151617181920212224234567234568910[[#This Row],[PEMBULATAN]]*O217</f>
        <v>108000</v>
      </c>
    </row>
    <row r="218" spans="1:16" ht="30" customHeight="1" x14ac:dyDescent="0.2">
      <c r="A218" s="101"/>
      <c r="B218" s="74"/>
      <c r="C218" s="88" t="s">
        <v>747</v>
      </c>
      <c r="D218" s="77" t="s">
        <v>63</v>
      </c>
      <c r="E218" s="13">
        <v>44418</v>
      </c>
      <c r="F218" s="75" t="s">
        <v>817</v>
      </c>
      <c r="G218" s="13">
        <v>44420</v>
      </c>
      <c r="H218" s="76" t="s">
        <v>3532</v>
      </c>
      <c r="I218" s="15">
        <v>82</v>
      </c>
      <c r="J218" s="15">
        <v>49</v>
      </c>
      <c r="K218" s="15">
        <v>37</v>
      </c>
      <c r="L218" s="15">
        <v>5</v>
      </c>
      <c r="M218" s="82">
        <f t="shared" si="3"/>
        <v>37.166499999999999</v>
      </c>
      <c r="N218" s="71">
        <v>37</v>
      </c>
      <c r="O218" s="62">
        <v>3000</v>
      </c>
      <c r="P218" s="63">
        <f>Table2245236891011121314151617181920212224234567234568910[[#This Row],[PEMBULATAN]]*O218</f>
        <v>111000</v>
      </c>
    </row>
    <row r="219" spans="1:16" ht="30" customHeight="1" x14ac:dyDescent="0.2">
      <c r="A219" s="101"/>
      <c r="B219" s="74"/>
      <c r="C219" s="88" t="s">
        <v>748</v>
      </c>
      <c r="D219" s="77" t="s">
        <v>63</v>
      </c>
      <c r="E219" s="13">
        <v>44418</v>
      </c>
      <c r="F219" s="75" t="s">
        <v>817</v>
      </c>
      <c r="G219" s="13">
        <v>44420</v>
      </c>
      <c r="H219" s="76" t="s">
        <v>3532</v>
      </c>
      <c r="I219" s="15">
        <v>102</v>
      </c>
      <c r="J219" s="15">
        <v>62</v>
      </c>
      <c r="K219" s="15">
        <v>42</v>
      </c>
      <c r="L219" s="15">
        <v>21</v>
      </c>
      <c r="M219" s="82">
        <f t="shared" si="3"/>
        <v>66.402000000000001</v>
      </c>
      <c r="N219" s="71">
        <v>67</v>
      </c>
      <c r="O219" s="62">
        <v>3000</v>
      </c>
      <c r="P219" s="63">
        <f>Table2245236891011121314151617181920212224234567234568910[[#This Row],[PEMBULATAN]]*O219</f>
        <v>201000</v>
      </c>
    </row>
    <row r="220" spans="1:16" ht="30" customHeight="1" x14ac:dyDescent="0.2">
      <c r="A220" s="101"/>
      <c r="B220" s="74"/>
      <c r="C220" s="88" t="s">
        <v>749</v>
      </c>
      <c r="D220" s="77" t="s">
        <v>63</v>
      </c>
      <c r="E220" s="13">
        <v>44418</v>
      </c>
      <c r="F220" s="75" t="s">
        <v>817</v>
      </c>
      <c r="G220" s="13">
        <v>44420</v>
      </c>
      <c r="H220" s="76" t="s">
        <v>3532</v>
      </c>
      <c r="I220" s="15">
        <v>103</v>
      </c>
      <c r="J220" s="15">
        <v>65</v>
      </c>
      <c r="K220" s="15">
        <v>55</v>
      </c>
      <c r="L220" s="15">
        <v>12</v>
      </c>
      <c r="M220" s="82">
        <f t="shared" si="3"/>
        <v>92.056250000000006</v>
      </c>
      <c r="N220" s="71">
        <v>92</v>
      </c>
      <c r="O220" s="62">
        <v>3000</v>
      </c>
      <c r="P220" s="63">
        <f>Table2245236891011121314151617181920212224234567234568910[[#This Row],[PEMBULATAN]]*O220</f>
        <v>276000</v>
      </c>
    </row>
    <row r="221" spans="1:16" ht="30" customHeight="1" x14ac:dyDescent="0.2">
      <c r="A221" s="101"/>
      <c r="B221" s="74"/>
      <c r="C221" s="88" t="s">
        <v>750</v>
      </c>
      <c r="D221" s="77" t="s">
        <v>63</v>
      </c>
      <c r="E221" s="13">
        <v>44418</v>
      </c>
      <c r="F221" s="75" t="s">
        <v>817</v>
      </c>
      <c r="G221" s="13">
        <v>44420</v>
      </c>
      <c r="H221" s="76" t="s">
        <v>3532</v>
      </c>
      <c r="I221" s="15">
        <v>35</v>
      </c>
      <c r="J221" s="15">
        <v>31</v>
      </c>
      <c r="K221" s="15">
        <v>22</v>
      </c>
      <c r="L221" s="15">
        <v>5</v>
      </c>
      <c r="M221" s="82">
        <f t="shared" si="3"/>
        <v>5.9675000000000002</v>
      </c>
      <c r="N221" s="71">
        <v>6</v>
      </c>
      <c r="O221" s="62">
        <v>3000</v>
      </c>
      <c r="P221" s="63">
        <f>Table2245236891011121314151617181920212224234567234568910[[#This Row],[PEMBULATAN]]*O221</f>
        <v>18000</v>
      </c>
    </row>
    <row r="222" spans="1:16" ht="30" customHeight="1" x14ac:dyDescent="0.2">
      <c r="A222" s="101"/>
      <c r="B222" s="74"/>
      <c r="C222" s="88" t="s">
        <v>751</v>
      </c>
      <c r="D222" s="77" t="s">
        <v>63</v>
      </c>
      <c r="E222" s="13">
        <v>44418</v>
      </c>
      <c r="F222" s="75" t="s">
        <v>817</v>
      </c>
      <c r="G222" s="13">
        <v>44420</v>
      </c>
      <c r="H222" s="76" t="s">
        <v>3532</v>
      </c>
      <c r="I222" s="15">
        <v>106</v>
      </c>
      <c r="J222" s="15">
        <v>24</v>
      </c>
      <c r="K222" s="15">
        <v>9</v>
      </c>
      <c r="L222" s="15">
        <v>1</v>
      </c>
      <c r="M222" s="82">
        <f t="shared" si="3"/>
        <v>5.7240000000000002</v>
      </c>
      <c r="N222" s="71">
        <v>6</v>
      </c>
      <c r="O222" s="62">
        <v>3000</v>
      </c>
      <c r="P222" s="63">
        <f>Table2245236891011121314151617181920212224234567234568910[[#This Row],[PEMBULATAN]]*O222</f>
        <v>18000</v>
      </c>
    </row>
    <row r="223" spans="1:16" ht="30" customHeight="1" x14ac:dyDescent="0.2">
      <c r="A223" s="101"/>
      <c r="B223" s="74"/>
      <c r="C223" s="88" t="s">
        <v>752</v>
      </c>
      <c r="D223" s="77" t="s">
        <v>63</v>
      </c>
      <c r="E223" s="13">
        <v>44418</v>
      </c>
      <c r="F223" s="75" t="s">
        <v>817</v>
      </c>
      <c r="G223" s="13">
        <v>44420</v>
      </c>
      <c r="H223" s="76" t="s">
        <v>3532</v>
      </c>
      <c r="I223" s="15">
        <v>105</v>
      </c>
      <c r="J223" s="15">
        <v>9</v>
      </c>
      <c r="K223" s="15">
        <v>9</v>
      </c>
      <c r="L223" s="15">
        <v>1</v>
      </c>
      <c r="M223" s="82">
        <f t="shared" si="3"/>
        <v>2.1262500000000002</v>
      </c>
      <c r="N223" s="71">
        <v>2</v>
      </c>
      <c r="O223" s="62">
        <v>3000</v>
      </c>
      <c r="P223" s="63">
        <f>Table2245236891011121314151617181920212224234567234568910[[#This Row],[PEMBULATAN]]*O223</f>
        <v>6000</v>
      </c>
    </row>
    <row r="224" spans="1:16" ht="30" customHeight="1" x14ac:dyDescent="0.2">
      <c r="A224" s="101"/>
      <c r="B224" s="74"/>
      <c r="C224" s="88" t="s">
        <v>753</v>
      </c>
      <c r="D224" s="77" t="s">
        <v>63</v>
      </c>
      <c r="E224" s="13">
        <v>44418</v>
      </c>
      <c r="F224" s="75" t="s">
        <v>817</v>
      </c>
      <c r="G224" s="13">
        <v>44420</v>
      </c>
      <c r="H224" s="76" t="s">
        <v>3532</v>
      </c>
      <c r="I224" s="15">
        <v>105</v>
      </c>
      <c r="J224" s="15">
        <v>35</v>
      </c>
      <c r="K224" s="15">
        <v>25</v>
      </c>
      <c r="L224" s="15">
        <v>33</v>
      </c>
      <c r="M224" s="82">
        <f t="shared" si="3"/>
        <v>22.96875</v>
      </c>
      <c r="N224" s="71">
        <v>53</v>
      </c>
      <c r="O224" s="62">
        <v>3000</v>
      </c>
      <c r="P224" s="63">
        <f>Table2245236891011121314151617181920212224234567234568910[[#This Row],[PEMBULATAN]]*O224</f>
        <v>159000</v>
      </c>
    </row>
    <row r="225" spans="1:16" ht="30" customHeight="1" x14ac:dyDescent="0.2">
      <c r="A225" s="101"/>
      <c r="B225" s="74"/>
      <c r="C225" s="88" t="s">
        <v>754</v>
      </c>
      <c r="D225" s="77" t="s">
        <v>63</v>
      </c>
      <c r="E225" s="13">
        <v>44418</v>
      </c>
      <c r="F225" s="75" t="s">
        <v>817</v>
      </c>
      <c r="G225" s="13">
        <v>44420</v>
      </c>
      <c r="H225" s="76" t="s">
        <v>3532</v>
      </c>
      <c r="I225" s="15">
        <v>92</v>
      </c>
      <c r="J225" s="15">
        <v>57</v>
      </c>
      <c r="K225" s="15">
        <v>33</v>
      </c>
      <c r="L225" s="15">
        <v>5</v>
      </c>
      <c r="M225" s="82">
        <f t="shared" si="3"/>
        <v>43.262999999999998</v>
      </c>
      <c r="N225" s="71">
        <v>43</v>
      </c>
      <c r="O225" s="62">
        <v>3000</v>
      </c>
      <c r="P225" s="63">
        <f>Table2245236891011121314151617181920212224234567234568910[[#This Row],[PEMBULATAN]]*O225</f>
        <v>129000</v>
      </c>
    </row>
    <row r="226" spans="1:16" ht="30" customHeight="1" x14ac:dyDescent="0.2">
      <c r="A226" s="101"/>
      <c r="B226" s="74"/>
      <c r="C226" s="88" t="s">
        <v>755</v>
      </c>
      <c r="D226" s="77" t="s">
        <v>63</v>
      </c>
      <c r="E226" s="13">
        <v>44418</v>
      </c>
      <c r="F226" s="75" t="s">
        <v>817</v>
      </c>
      <c r="G226" s="13">
        <v>44420</v>
      </c>
      <c r="H226" s="76" t="s">
        <v>3532</v>
      </c>
      <c r="I226" s="15">
        <v>37</v>
      </c>
      <c r="J226" s="15">
        <v>10</v>
      </c>
      <c r="K226" s="15">
        <v>10</v>
      </c>
      <c r="L226" s="15">
        <v>3</v>
      </c>
      <c r="M226" s="82">
        <f t="shared" si="3"/>
        <v>0.92500000000000004</v>
      </c>
      <c r="N226" s="71">
        <v>3</v>
      </c>
      <c r="O226" s="62">
        <v>3000</v>
      </c>
      <c r="P226" s="63">
        <f>Table2245236891011121314151617181920212224234567234568910[[#This Row],[PEMBULATAN]]*O226</f>
        <v>9000</v>
      </c>
    </row>
    <row r="227" spans="1:16" ht="30" customHeight="1" x14ac:dyDescent="0.2">
      <c r="A227" s="101"/>
      <c r="B227" s="74"/>
      <c r="C227" s="88" t="s">
        <v>757</v>
      </c>
      <c r="D227" s="77" t="s">
        <v>63</v>
      </c>
      <c r="E227" s="13">
        <v>44418</v>
      </c>
      <c r="F227" s="75" t="s">
        <v>817</v>
      </c>
      <c r="G227" s="13">
        <v>44420</v>
      </c>
      <c r="H227" s="76" t="s">
        <v>3532</v>
      </c>
      <c r="I227" s="15">
        <v>102</v>
      </c>
      <c r="J227" s="15">
        <v>57</v>
      </c>
      <c r="K227" s="15">
        <v>32</v>
      </c>
      <c r="L227" s="15">
        <v>15</v>
      </c>
      <c r="M227" s="82">
        <f t="shared" si="3"/>
        <v>46.512</v>
      </c>
      <c r="N227" s="71">
        <v>47</v>
      </c>
      <c r="O227" s="62">
        <v>3000</v>
      </c>
      <c r="P227" s="63">
        <f>Table2245236891011121314151617181920212224234567234568910[[#This Row],[PEMBULATAN]]*O227</f>
        <v>141000</v>
      </c>
    </row>
    <row r="228" spans="1:16" ht="30" customHeight="1" x14ac:dyDescent="0.2">
      <c r="A228" s="101"/>
      <c r="B228" s="74"/>
      <c r="C228" s="88" t="s">
        <v>758</v>
      </c>
      <c r="D228" s="77" t="s">
        <v>63</v>
      </c>
      <c r="E228" s="13">
        <v>44418</v>
      </c>
      <c r="F228" s="75" t="s">
        <v>817</v>
      </c>
      <c r="G228" s="13">
        <v>44420</v>
      </c>
      <c r="H228" s="76" t="s">
        <v>3532</v>
      </c>
      <c r="I228" s="15">
        <v>109</v>
      </c>
      <c r="J228" s="15">
        <v>8</v>
      </c>
      <c r="K228" s="15">
        <v>5</v>
      </c>
      <c r="L228" s="15">
        <v>1</v>
      </c>
      <c r="M228" s="82">
        <f t="shared" si="3"/>
        <v>1.0900000000000001</v>
      </c>
      <c r="N228" s="71">
        <v>1</v>
      </c>
      <c r="O228" s="62">
        <v>3000</v>
      </c>
      <c r="P228" s="63">
        <f>Table2245236891011121314151617181920212224234567234568910[[#This Row],[PEMBULATAN]]*O228</f>
        <v>3000</v>
      </c>
    </row>
    <row r="229" spans="1:16" ht="30" customHeight="1" x14ac:dyDescent="0.2">
      <c r="A229" s="101"/>
      <c r="B229" s="74"/>
      <c r="C229" s="88" t="s">
        <v>759</v>
      </c>
      <c r="D229" s="77" t="s">
        <v>63</v>
      </c>
      <c r="E229" s="13">
        <v>44418</v>
      </c>
      <c r="F229" s="75" t="s">
        <v>817</v>
      </c>
      <c r="G229" s="13">
        <v>44420</v>
      </c>
      <c r="H229" s="76" t="s">
        <v>3532</v>
      </c>
      <c r="I229" s="15">
        <v>53</v>
      </c>
      <c r="J229" s="15">
        <v>27</v>
      </c>
      <c r="K229" s="15">
        <v>22</v>
      </c>
      <c r="L229" s="15">
        <v>10</v>
      </c>
      <c r="M229" s="82">
        <f t="shared" si="3"/>
        <v>7.8704999999999998</v>
      </c>
      <c r="N229" s="71">
        <v>10</v>
      </c>
      <c r="O229" s="62">
        <v>3000</v>
      </c>
      <c r="P229" s="63">
        <f>Table2245236891011121314151617181920212224234567234568910[[#This Row],[PEMBULATAN]]*O229</f>
        <v>30000</v>
      </c>
    </row>
    <row r="230" spans="1:16" ht="30" customHeight="1" x14ac:dyDescent="0.2">
      <c r="A230" s="101"/>
      <c r="B230" s="74"/>
      <c r="C230" s="88" t="s">
        <v>760</v>
      </c>
      <c r="D230" s="77" t="s">
        <v>63</v>
      </c>
      <c r="E230" s="13">
        <v>44418</v>
      </c>
      <c r="F230" s="75" t="s">
        <v>817</v>
      </c>
      <c r="G230" s="13">
        <v>44420</v>
      </c>
      <c r="H230" s="76" t="s">
        <v>3532</v>
      </c>
      <c r="I230" s="15">
        <v>93</v>
      </c>
      <c r="J230" s="15">
        <v>64</v>
      </c>
      <c r="K230" s="15">
        <v>39</v>
      </c>
      <c r="L230" s="15">
        <v>13</v>
      </c>
      <c r="M230" s="82">
        <f t="shared" si="3"/>
        <v>58.031999999999996</v>
      </c>
      <c r="N230" s="71">
        <v>58</v>
      </c>
      <c r="O230" s="62">
        <v>3000</v>
      </c>
      <c r="P230" s="63">
        <f>Table2245236891011121314151617181920212224234567234568910[[#This Row],[PEMBULATAN]]*O230</f>
        <v>174000</v>
      </c>
    </row>
    <row r="231" spans="1:16" ht="30" customHeight="1" x14ac:dyDescent="0.2">
      <c r="A231" s="101"/>
      <c r="B231" s="74"/>
      <c r="C231" s="88" t="s">
        <v>761</v>
      </c>
      <c r="D231" s="77" t="s">
        <v>63</v>
      </c>
      <c r="E231" s="13">
        <v>44418</v>
      </c>
      <c r="F231" s="75" t="s">
        <v>817</v>
      </c>
      <c r="G231" s="13">
        <v>44420</v>
      </c>
      <c r="H231" s="76" t="s">
        <v>3532</v>
      </c>
      <c r="I231" s="15">
        <v>56</v>
      </c>
      <c r="J231" s="15">
        <v>46</v>
      </c>
      <c r="K231" s="15">
        <v>17</v>
      </c>
      <c r="L231" s="15">
        <v>8</v>
      </c>
      <c r="M231" s="82">
        <f t="shared" si="3"/>
        <v>10.948</v>
      </c>
      <c r="N231" s="71">
        <v>11</v>
      </c>
      <c r="O231" s="62">
        <v>3000</v>
      </c>
      <c r="P231" s="63">
        <f>Table2245236891011121314151617181920212224234567234568910[[#This Row],[PEMBULATAN]]*O231</f>
        <v>33000</v>
      </c>
    </row>
    <row r="232" spans="1:16" ht="30" customHeight="1" x14ac:dyDescent="0.2">
      <c r="A232" s="101"/>
      <c r="B232" s="74"/>
      <c r="C232" s="88" t="s">
        <v>762</v>
      </c>
      <c r="D232" s="77" t="s">
        <v>63</v>
      </c>
      <c r="E232" s="13">
        <v>44418</v>
      </c>
      <c r="F232" s="75" t="s">
        <v>817</v>
      </c>
      <c r="G232" s="13">
        <v>44420</v>
      </c>
      <c r="H232" s="76" t="s">
        <v>3532</v>
      </c>
      <c r="I232" s="15">
        <v>104</v>
      </c>
      <c r="J232" s="15">
        <v>59</v>
      </c>
      <c r="K232" s="15">
        <v>37</v>
      </c>
      <c r="L232" s="15">
        <v>18</v>
      </c>
      <c r="M232" s="82">
        <f t="shared" si="3"/>
        <v>56.758000000000003</v>
      </c>
      <c r="N232" s="71">
        <v>57</v>
      </c>
      <c r="O232" s="62">
        <v>3000</v>
      </c>
      <c r="P232" s="63">
        <f>Table2245236891011121314151617181920212224234567234568910[[#This Row],[PEMBULATAN]]*O232</f>
        <v>171000</v>
      </c>
    </row>
    <row r="233" spans="1:16" ht="30" customHeight="1" x14ac:dyDescent="0.2">
      <c r="A233" s="101"/>
      <c r="B233" s="74"/>
      <c r="C233" s="88" t="s">
        <v>763</v>
      </c>
      <c r="D233" s="77" t="s">
        <v>63</v>
      </c>
      <c r="E233" s="13">
        <v>44418</v>
      </c>
      <c r="F233" s="75" t="s">
        <v>817</v>
      </c>
      <c r="G233" s="13">
        <v>44420</v>
      </c>
      <c r="H233" s="76" t="s">
        <v>3532</v>
      </c>
      <c r="I233" s="15">
        <v>110</v>
      </c>
      <c r="J233" s="15">
        <v>66</v>
      </c>
      <c r="K233" s="15">
        <v>35</v>
      </c>
      <c r="L233" s="15">
        <v>18</v>
      </c>
      <c r="M233" s="82">
        <f t="shared" si="3"/>
        <v>63.524999999999999</v>
      </c>
      <c r="N233" s="71">
        <v>64</v>
      </c>
      <c r="O233" s="62">
        <v>3000</v>
      </c>
      <c r="P233" s="63">
        <f>Table2245236891011121314151617181920212224234567234568910[[#This Row],[PEMBULATAN]]*O233</f>
        <v>192000</v>
      </c>
    </row>
    <row r="234" spans="1:16" ht="30" customHeight="1" x14ac:dyDescent="0.2">
      <c r="A234" s="101"/>
      <c r="B234" s="74"/>
      <c r="C234" s="88" t="s">
        <v>764</v>
      </c>
      <c r="D234" s="77" t="s">
        <v>63</v>
      </c>
      <c r="E234" s="13">
        <v>44418</v>
      </c>
      <c r="F234" s="75" t="s">
        <v>817</v>
      </c>
      <c r="G234" s="13">
        <v>44420</v>
      </c>
      <c r="H234" s="76" t="s">
        <v>3532</v>
      </c>
      <c r="I234" s="15">
        <v>79</v>
      </c>
      <c r="J234" s="15">
        <v>52</v>
      </c>
      <c r="K234" s="15">
        <v>41</v>
      </c>
      <c r="L234" s="15">
        <v>20</v>
      </c>
      <c r="M234" s="82">
        <f t="shared" si="3"/>
        <v>42.106999999999999</v>
      </c>
      <c r="N234" s="71">
        <v>42</v>
      </c>
      <c r="O234" s="62">
        <v>3000</v>
      </c>
      <c r="P234" s="63">
        <f>Table2245236891011121314151617181920212224234567234568910[[#This Row],[PEMBULATAN]]*O234</f>
        <v>126000</v>
      </c>
    </row>
    <row r="235" spans="1:16" ht="30" customHeight="1" x14ac:dyDescent="0.2">
      <c r="A235" s="101"/>
      <c r="B235" s="74"/>
      <c r="C235" s="88" t="s">
        <v>765</v>
      </c>
      <c r="D235" s="77" t="s">
        <v>63</v>
      </c>
      <c r="E235" s="13">
        <v>44418</v>
      </c>
      <c r="F235" s="75" t="s">
        <v>817</v>
      </c>
      <c r="G235" s="13">
        <v>44420</v>
      </c>
      <c r="H235" s="76" t="s">
        <v>3532</v>
      </c>
      <c r="I235" s="15">
        <v>36</v>
      </c>
      <c r="J235" s="15">
        <v>96</v>
      </c>
      <c r="K235" s="15">
        <v>22</v>
      </c>
      <c r="L235" s="15">
        <v>6</v>
      </c>
      <c r="M235" s="82">
        <f t="shared" si="3"/>
        <v>19.007999999999999</v>
      </c>
      <c r="N235" s="71">
        <v>19</v>
      </c>
      <c r="O235" s="62">
        <v>3000</v>
      </c>
      <c r="P235" s="63">
        <f>Table2245236891011121314151617181920212224234567234568910[[#This Row],[PEMBULATAN]]*O235</f>
        <v>57000</v>
      </c>
    </row>
    <row r="236" spans="1:16" ht="30" customHeight="1" x14ac:dyDescent="0.2">
      <c r="A236" s="101"/>
      <c r="B236" s="74"/>
      <c r="C236" s="88" t="s">
        <v>766</v>
      </c>
      <c r="D236" s="77" t="s">
        <v>63</v>
      </c>
      <c r="E236" s="13">
        <v>44418</v>
      </c>
      <c r="F236" s="75" t="s">
        <v>817</v>
      </c>
      <c r="G236" s="13">
        <v>44420</v>
      </c>
      <c r="H236" s="76" t="s">
        <v>3532</v>
      </c>
      <c r="I236" s="15">
        <v>37</v>
      </c>
      <c r="J236" s="15">
        <v>46</v>
      </c>
      <c r="K236" s="15">
        <v>23</v>
      </c>
      <c r="L236" s="15">
        <v>7</v>
      </c>
      <c r="M236" s="82">
        <f t="shared" si="3"/>
        <v>9.7865000000000002</v>
      </c>
      <c r="N236" s="71">
        <v>10</v>
      </c>
      <c r="O236" s="62">
        <v>3000</v>
      </c>
      <c r="P236" s="63">
        <f>Table2245236891011121314151617181920212224234567234568910[[#This Row],[PEMBULATAN]]*O236</f>
        <v>30000</v>
      </c>
    </row>
    <row r="237" spans="1:16" ht="30" customHeight="1" x14ac:dyDescent="0.2">
      <c r="A237" s="101"/>
      <c r="B237" s="74"/>
      <c r="C237" s="88" t="s">
        <v>767</v>
      </c>
      <c r="D237" s="77" t="s">
        <v>63</v>
      </c>
      <c r="E237" s="13">
        <v>44418</v>
      </c>
      <c r="F237" s="75" t="s">
        <v>817</v>
      </c>
      <c r="G237" s="13">
        <v>44420</v>
      </c>
      <c r="H237" s="76" t="s">
        <v>3532</v>
      </c>
      <c r="I237" s="15">
        <v>102</v>
      </c>
      <c r="J237" s="15">
        <v>62</v>
      </c>
      <c r="K237" s="15">
        <v>49</v>
      </c>
      <c r="L237" s="15">
        <v>30</v>
      </c>
      <c r="M237" s="82">
        <f t="shared" si="3"/>
        <v>77.468999999999994</v>
      </c>
      <c r="N237" s="71">
        <v>78</v>
      </c>
      <c r="O237" s="62">
        <v>3000</v>
      </c>
      <c r="P237" s="63">
        <f>Table2245236891011121314151617181920212224234567234568910[[#This Row],[PEMBULATAN]]*O237</f>
        <v>234000</v>
      </c>
    </row>
    <row r="238" spans="1:16" ht="30" customHeight="1" x14ac:dyDescent="0.2">
      <c r="A238" s="101"/>
      <c r="B238" s="74"/>
      <c r="C238" s="88" t="s">
        <v>768</v>
      </c>
      <c r="D238" s="77" t="s">
        <v>63</v>
      </c>
      <c r="E238" s="13">
        <v>44418</v>
      </c>
      <c r="F238" s="75" t="s">
        <v>817</v>
      </c>
      <c r="G238" s="13">
        <v>44420</v>
      </c>
      <c r="H238" s="76" t="s">
        <v>3532</v>
      </c>
      <c r="I238" s="15">
        <v>100</v>
      </c>
      <c r="J238" s="15">
        <v>59</v>
      </c>
      <c r="K238" s="15">
        <v>46</v>
      </c>
      <c r="L238" s="15">
        <v>12</v>
      </c>
      <c r="M238" s="82">
        <f t="shared" si="3"/>
        <v>67.849999999999994</v>
      </c>
      <c r="N238" s="71">
        <v>68</v>
      </c>
      <c r="O238" s="62">
        <v>3000</v>
      </c>
      <c r="P238" s="63">
        <f>Table2245236891011121314151617181920212224234567234568910[[#This Row],[PEMBULATAN]]*O238</f>
        <v>204000</v>
      </c>
    </row>
    <row r="239" spans="1:16" ht="30" customHeight="1" x14ac:dyDescent="0.2">
      <c r="A239" s="101"/>
      <c r="B239" s="74"/>
      <c r="C239" s="88" t="s">
        <v>769</v>
      </c>
      <c r="D239" s="77" t="s">
        <v>63</v>
      </c>
      <c r="E239" s="13">
        <v>44418</v>
      </c>
      <c r="F239" s="75" t="s">
        <v>817</v>
      </c>
      <c r="G239" s="13">
        <v>44420</v>
      </c>
      <c r="H239" s="76" t="s">
        <v>3532</v>
      </c>
      <c r="I239" s="15">
        <v>76</v>
      </c>
      <c r="J239" s="15">
        <v>19</v>
      </c>
      <c r="K239" s="15">
        <v>22</v>
      </c>
      <c r="L239" s="15">
        <v>12</v>
      </c>
      <c r="M239" s="82">
        <f t="shared" si="3"/>
        <v>7.9420000000000002</v>
      </c>
      <c r="N239" s="71">
        <v>12</v>
      </c>
      <c r="O239" s="62">
        <v>3000</v>
      </c>
      <c r="P239" s="63">
        <f>Table2245236891011121314151617181920212224234567234568910[[#This Row],[PEMBULATAN]]*O239</f>
        <v>36000</v>
      </c>
    </row>
    <row r="240" spans="1:16" ht="30" customHeight="1" x14ac:dyDescent="0.2">
      <c r="A240" s="101"/>
      <c r="B240" s="74"/>
      <c r="C240" s="88" t="s">
        <v>770</v>
      </c>
      <c r="D240" s="77" t="s">
        <v>63</v>
      </c>
      <c r="E240" s="13">
        <v>44418</v>
      </c>
      <c r="F240" s="75" t="s">
        <v>817</v>
      </c>
      <c r="G240" s="13">
        <v>44420</v>
      </c>
      <c r="H240" s="76" t="s">
        <v>3532</v>
      </c>
      <c r="I240" s="15">
        <v>63</v>
      </c>
      <c r="J240" s="15">
        <v>59</v>
      </c>
      <c r="K240" s="15">
        <v>16</v>
      </c>
      <c r="L240" s="15">
        <v>4</v>
      </c>
      <c r="M240" s="82">
        <f t="shared" si="3"/>
        <v>14.868</v>
      </c>
      <c r="N240" s="71">
        <v>15</v>
      </c>
      <c r="O240" s="62">
        <v>3000</v>
      </c>
      <c r="P240" s="63">
        <f>Table2245236891011121314151617181920212224234567234568910[[#This Row],[PEMBULATAN]]*O240</f>
        <v>45000</v>
      </c>
    </row>
    <row r="241" spans="1:16" ht="30" customHeight="1" x14ac:dyDescent="0.2">
      <c r="A241" s="101"/>
      <c r="B241" s="74"/>
      <c r="C241" s="88" t="s">
        <v>771</v>
      </c>
      <c r="D241" s="77" t="s">
        <v>63</v>
      </c>
      <c r="E241" s="13">
        <v>44418</v>
      </c>
      <c r="F241" s="75" t="s">
        <v>817</v>
      </c>
      <c r="G241" s="13">
        <v>44420</v>
      </c>
      <c r="H241" s="76" t="s">
        <v>3532</v>
      </c>
      <c r="I241" s="15">
        <v>86</v>
      </c>
      <c r="J241" s="15">
        <v>45</v>
      </c>
      <c r="K241" s="15">
        <v>34</v>
      </c>
      <c r="L241" s="15">
        <v>13</v>
      </c>
      <c r="M241" s="82">
        <f t="shared" si="3"/>
        <v>32.895000000000003</v>
      </c>
      <c r="N241" s="71">
        <v>33</v>
      </c>
      <c r="O241" s="62">
        <v>3000</v>
      </c>
      <c r="P241" s="63">
        <f>Table2245236891011121314151617181920212224234567234568910[[#This Row],[PEMBULATAN]]*O241</f>
        <v>99000</v>
      </c>
    </row>
    <row r="242" spans="1:16" ht="30" customHeight="1" x14ac:dyDescent="0.2">
      <c r="A242" s="101"/>
      <c r="B242" s="74"/>
      <c r="C242" s="88" t="s">
        <v>773</v>
      </c>
      <c r="D242" s="77" t="s">
        <v>63</v>
      </c>
      <c r="E242" s="13">
        <v>44418</v>
      </c>
      <c r="F242" s="75" t="s">
        <v>817</v>
      </c>
      <c r="G242" s="13">
        <v>44420</v>
      </c>
      <c r="H242" s="76" t="s">
        <v>3532</v>
      </c>
      <c r="I242" s="15">
        <v>70</v>
      </c>
      <c r="J242" s="15">
        <v>34</v>
      </c>
      <c r="K242" s="15">
        <v>47</v>
      </c>
      <c r="L242" s="15">
        <v>19</v>
      </c>
      <c r="M242" s="82">
        <f t="shared" si="3"/>
        <v>27.965</v>
      </c>
      <c r="N242" s="71">
        <v>28</v>
      </c>
      <c r="O242" s="62">
        <v>3000</v>
      </c>
      <c r="P242" s="63">
        <f>Table2245236891011121314151617181920212224234567234568910[[#This Row],[PEMBULATAN]]*O242</f>
        <v>84000</v>
      </c>
    </row>
    <row r="243" spans="1:16" ht="30" customHeight="1" x14ac:dyDescent="0.2">
      <c r="A243" s="101"/>
      <c r="B243" s="74"/>
      <c r="C243" s="88" t="s">
        <v>774</v>
      </c>
      <c r="D243" s="77" t="s">
        <v>63</v>
      </c>
      <c r="E243" s="13">
        <v>44418</v>
      </c>
      <c r="F243" s="75" t="s">
        <v>817</v>
      </c>
      <c r="G243" s="13">
        <v>44420</v>
      </c>
      <c r="H243" s="76" t="s">
        <v>3532</v>
      </c>
      <c r="I243" s="15">
        <v>67</v>
      </c>
      <c r="J243" s="15">
        <v>34</v>
      </c>
      <c r="K243" s="15">
        <v>14</v>
      </c>
      <c r="L243" s="15">
        <v>9</v>
      </c>
      <c r="M243" s="82">
        <f t="shared" si="3"/>
        <v>7.9729999999999999</v>
      </c>
      <c r="N243" s="71">
        <v>9</v>
      </c>
      <c r="O243" s="62">
        <v>3000</v>
      </c>
      <c r="P243" s="63">
        <f>Table2245236891011121314151617181920212224234567234568910[[#This Row],[PEMBULATAN]]*O243</f>
        <v>27000</v>
      </c>
    </row>
    <row r="244" spans="1:16" ht="30" customHeight="1" x14ac:dyDescent="0.2">
      <c r="A244" s="101"/>
      <c r="B244" s="74"/>
      <c r="C244" s="88" t="s">
        <v>775</v>
      </c>
      <c r="D244" s="77" t="s">
        <v>63</v>
      </c>
      <c r="E244" s="13">
        <v>44418</v>
      </c>
      <c r="F244" s="75" t="s">
        <v>817</v>
      </c>
      <c r="G244" s="13">
        <v>44420</v>
      </c>
      <c r="H244" s="76" t="s">
        <v>3532</v>
      </c>
      <c r="I244" s="15">
        <v>38</v>
      </c>
      <c r="J244" s="15">
        <v>28</v>
      </c>
      <c r="K244" s="15">
        <v>17</v>
      </c>
      <c r="L244" s="15">
        <v>5</v>
      </c>
      <c r="M244" s="82">
        <f t="shared" si="3"/>
        <v>4.5220000000000002</v>
      </c>
      <c r="N244" s="71">
        <v>5</v>
      </c>
      <c r="O244" s="62">
        <v>3000</v>
      </c>
      <c r="P244" s="63">
        <f>Table2245236891011121314151617181920212224234567234568910[[#This Row],[PEMBULATAN]]*O244</f>
        <v>15000</v>
      </c>
    </row>
    <row r="245" spans="1:16" ht="30" customHeight="1" x14ac:dyDescent="0.2">
      <c r="A245" s="101"/>
      <c r="B245" s="74"/>
      <c r="C245" s="88" t="s">
        <v>776</v>
      </c>
      <c r="D245" s="77" t="s">
        <v>63</v>
      </c>
      <c r="E245" s="13">
        <v>44418</v>
      </c>
      <c r="F245" s="75" t="s">
        <v>817</v>
      </c>
      <c r="G245" s="13">
        <v>44420</v>
      </c>
      <c r="H245" s="76" t="s">
        <v>3532</v>
      </c>
      <c r="I245" s="15">
        <v>38</v>
      </c>
      <c r="J245" s="15">
        <v>43</v>
      </c>
      <c r="K245" s="15">
        <v>30</v>
      </c>
      <c r="L245" s="15">
        <v>9</v>
      </c>
      <c r="M245" s="82">
        <f t="shared" si="3"/>
        <v>12.255000000000001</v>
      </c>
      <c r="N245" s="71">
        <v>12</v>
      </c>
      <c r="O245" s="62">
        <v>3000</v>
      </c>
      <c r="P245" s="63">
        <f>Table2245236891011121314151617181920212224234567234568910[[#This Row],[PEMBULATAN]]*O245</f>
        <v>36000</v>
      </c>
    </row>
    <row r="246" spans="1:16" ht="30" customHeight="1" x14ac:dyDescent="0.2">
      <c r="A246" s="101"/>
      <c r="B246" s="74"/>
      <c r="C246" s="88" t="s">
        <v>777</v>
      </c>
      <c r="D246" s="77" t="s">
        <v>63</v>
      </c>
      <c r="E246" s="13">
        <v>44418</v>
      </c>
      <c r="F246" s="75" t="s">
        <v>817</v>
      </c>
      <c r="G246" s="13">
        <v>44420</v>
      </c>
      <c r="H246" s="76" t="s">
        <v>3532</v>
      </c>
      <c r="I246" s="15">
        <v>43</v>
      </c>
      <c r="J246" s="15">
        <v>87</v>
      </c>
      <c r="K246" s="15">
        <v>46</v>
      </c>
      <c r="L246" s="15">
        <v>15</v>
      </c>
      <c r="M246" s="82">
        <f t="shared" si="3"/>
        <v>43.021500000000003</v>
      </c>
      <c r="N246" s="71">
        <v>43</v>
      </c>
      <c r="O246" s="62">
        <v>3000</v>
      </c>
      <c r="P246" s="63">
        <f>Table2245236891011121314151617181920212224234567234568910[[#This Row],[PEMBULATAN]]*O246</f>
        <v>129000</v>
      </c>
    </row>
    <row r="247" spans="1:16" ht="30" customHeight="1" x14ac:dyDescent="0.2">
      <c r="A247" s="101"/>
      <c r="B247" s="74"/>
      <c r="C247" s="88" t="s">
        <v>778</v>
      </c>
      <c r="D247" s="77" t="s">
        <v>63</v>
      </c>
      <c r="E247" s="13">
        <v>44418</v>
      </c>
      <c r="F247" s="75" t="s">
        <v>817</v>
      </c>
      <c r="G247" s="13">
        <v>44420</v>
      </c>
      <c r="H247" s="76" t="s">
        <v>3532</v>
      </c>
      <c r="I247" s="15">
        <v>45</v>
      </c>
      <c r="J247" s="15">
        <v>12</v>
      </c>
      <c r="K247" s="15">
        <v>13</v>
      </c>
      <c r="L247" s="15">
        <v>17</v>
      </c>
      <c r="M247" s="82">
        <f t="shared" si="3"/>
        <v>1.7549999999999999</v>
      </c>
      <c r="N247" s="71">
        <v>17</v>
      </c>
      <c r="O247" s="62">
        <v>3000</v>
      </c>
      <c r="P247" s="63">
        <f>Table2245236891011121314151617181920212224234567234568910[[#This Row],[PEMBULATAN]]*O247</f>
        <v>51000</v>
      </c>
    </row>
    <row r="248" spans="1:16" ht="30" customHeight="1" x14ac:dyDescent="0.2">
      <c r="A248" s="101"/>
      <c r="B248" s="74"/>
      <c r="C248" s="88" t="s">
        <v>779</v>
      </c>
      <c r="D248" s="77" t="s">
        <v>63</v>
      </c>
      <c r="E248" s="13">
        <v>44418</v>
      </c>
      <c r="F248" s="75" t="s">
        <v>817</v>
      </c>
      <c r="G248" s="13">
        <v>44420</v>
      </c>
      <c r="H248" s="76" t="s">
        <v>3532</v>
      </c>
      <c r="I248" s="15">
        <v>49</v>
      </c>
      <c r="J248" s="15">
        <v>46</v>
      </c>
      <c r="K248" s="15">
        <v>13</v>
      </c>
      <c r="L248" s="15">
        <v>4</v>
      </c>
      <c r="M248" s="82">
        <f t="shared" si="3"/>
        <v>7.3254999999999999</v>
      </c>
      <c r="N248" s="71">
        <v>8</v>
      </c>
      <c r="O248" s="62">
        <v>3000</v>
      </c>
      <c r="P248" s="63">
        <f>Table2245236891011121314151617181920212224234567234568910[[#This Row],[PEMBULATAN]]*O248</f>
        <v>24000</v>
      </c>
    </row>
    <row r="249" spans="1:16" ht="30" customHeight="1" x14ac:dyDescent="0.2">
      <c r="A249" s="101"/>
      <c r="B249" s="74"/>
      <c r="C249" s="88" t="s">
        <v>780</v>
      </c>
      <c r="D249" s="77" t="s">
        <v>63</v>
      </c>
      <c r="E249" s="13">
        <v>44418</v>
      </c>
      <c r="F249" s="75" t="s">
        <v>817</v>
      </c>
      <c r="G249" s="13">
        <v>44420</v>
      </c>
      <c r="H249" s="76" t="s">
        <v>3532</v>
      </c>
      <c r="I249" s="15">
        <v>64</v>
      </c>
      <c r="J249" s="15">
        <v>38</v>
      </c>
      <c r="K249" s="15">
        <v>29</v>
      </c>
      <c r="L249" s="15">
        <v>10</v>
      </c>
      <c r="M249" s="82">
        <f t="shared" si="3"/>
        <v>17.632000000000001</v>
      </c>
      <c r="N249" s="71">
        <v>18</v>
      </c>
      <c r="O249" s="62">
        <v>3000</v>
      </c>
      <c r="P249" s="63">
        <f>Table2245236891011121314151617181920212224234567234568910[[#This Row],[PEMBULATAN]]*O249</f>
        <v>54000</v>
      </c>
    </row>
    <row r="250" spans="1:16" ht="30" customHeight="1" x14ac:dyDescent="0.2">
      <c r="A250" s="101"/>
      <c r="B250" s="74"/>
      <c r="C250" s="72" t="s">
        <v>781</v>
      </c>
      <c r="D250" s="77" t="s">
        <v>63</v>
      </c>
      <c r="E250" s="13">
        <v>44418</v>
      </c>
      <c r="F250" s="75" t="s">
        <v>817</v>
      </c>
      <c r="G250" s="13">
        <v>44420</v>
      </c>
      <c r="H250" s="76" t="s">
        <v>3532</v>
      </c>
      <c r="I250" s="15">
        <v>104</v>
      </c>
      <c r="J250" s="15">
        <v>34</v>
      </c>
      <c r="K250" s="15">
        <v>35</v>
      </c>
      <c r="L250" s="15">
        <v>16</v>
      </c>
      <c r="M250" s="82">
        <f t="shared" si="3"/>
        <v>30.94</v>
      </c>
      <c r="N250" s="71">
        <v>31</v>
      </c>
      <c r="O250" s="62">
        <v>3000</v>
      </c>
      <c r="P250" s="63">
        <f>Table2245236891011121314151617181920212224234567234568910[[#This Row],[PEMBULATAN]]*O250</f>
        <v>93000</v>
      </c>
    </row>
    <row r="251" spans="1:16" ht="30" customHeight="1" x14ac:dyDescent="0.2">
      <c r="A251" s="101"/>
      <c r="B251" s="74"/>
      <c r="C251" s="72" t="s">
        <v>782</v>
      </c>
      <c r="D251" s="77" t="s">
        <v>63</v>
      </c>
      <c r="E251" s="13">
        <v>44418</v>
      </c>
      <c r="F251" s="75" t="s">
        <v>817</v>
      </c>
      <c r="G251" s="13">
        <v>44420</v>
      </c>
      <c r="H251" s="76" t="s">
        <v>3532</v>
      </c>
      <c r="I251" s="15">
        <v>61</v>
      </c>
      <c r="J251" s="15">
        <v>47</v>
      </c>
      <c r="K251" s="15">
        <v>34</v>
      </c>
      <c r="L251" s="15">
        <v>7</v>
      </c>
      <c r="M251" s="82">
        <f t="shared" si="3"/>
        <v>24.369499999999999</v>
      </c>
      <c r="N251" s="71">
        <v>25</v>
      </c>
      <c r="O251" s="62">
        <v>3000</v>
      </c>
      <c r="P251" s="63">
        <f>Table2245236891011121314151617181920212224234567234568910[[#This Row],[PEMBULATAN]]*O251</f>
        <v>75000</v>
      </c>
    </row>
    <row r="252" spans="1:16" ht="30" customHeight="1" x14ac:dyDescent="0.2">
      <c r="A252" s="101"/>
      <c r="B252" s="74"/>
      <c r="C252" s="72" t="s">
        <v>783</v>
      </c>
      <c r="D252" s="77" t="s">
        <v>63</v>
      </c>
      <c r="E252" s="13">
        <v>44418</v>
      </c>
      <c r="F252" s="75" t="s">
        <v>817</v>
      </c>
      <c r="G252" s="13">
        <v>44420</v>
      </c>
      <c r="H252" s="76" t="s">
        <v>3532</v>
      </c>
      <c r="I252" s="15">
        <v>117</v>
      </c>
      <c r="J252" s="15">
        <v>22</v>
      </c>
      <c r="K252" s="15">
        <v>4</v>
      </c>
      <c r="L252" s="15">
        <v>1</v>
      </c>
      <c r="M252" s="82">
        <f t="shared" si="3"/>
        <v>2.5739999999999998</v>
      </c>
      <c r="N252" s="71">
        <v>3</v>
      </c>
      <c r="O252" s="62">
        <v>3000</v>
      </c>
      <c r="P252" s="63">
        <f>Table2245236891011121314151617181920212224234567234568910[[#This Row],[PEMBULATAN]]*O252</f>
        <v>9000</v>
      </c>
    </row>
    <row r="253" spans="1:16" ht="30" customHeight="1" x14ac:dyDescent="0.2">
      <c r="A253" s="101"/>
      <c r="B253" s="74"/>
      <c r="C253" s="72" t="s">
        <v>784</v>
      </c>
      <c r="D253" s="77" t="s">
        <v>63</v>
      </c>
      <c r="E253" s="13">
        <v>44418</v>
      </c>
      <c r="F253" s="75" t="s">
        <v>817</v>
      </c>
      <c r="G253" s="13">
        <v>44420</v>
      </c>
      <c r="H253" s="76" t="s">
        <v>3532</v>
      </c>
      <c r="I253" s="15">
        <v>126</v>
      </c>
      <c r="J253" s="15">
        <v>11</v>
      </c>
      <c r="K253" s="15">
        <v>6</v>
      </c>
      <c r="L253" s="15">
        <v>1</v>
      </c>
      <c r="M253" s="82">
        <f t="shared" si="3"/>
        <v>2.0790000000000002</v>
      </c>
      <c r="N253" s="71">
        <v>2</v>
      </c>
      <c r="O253" s="62">
        <v>3000</v>
      </c>
      <c r="P253" s="63">
        <f>Table2245236891011121314151617181920212224234567234568910[[#This Row],[PEMBULATAN]]*O253</f>
        <v>6000</v>
      </c>
    </row>
    <row r="254" spans="1:16" ht="30" customHeight="1" x14ac:dyDescent="0.2">
      <c r="A254" s="101"/>
      <c r="B254" s="74"/>
      <c r="C254" s="72" t="s">
        <v>785</v>
      </c>
      <c r="D254" s="77" t="s">
        <v>63</v>
      </c>
      <c r="E254" s="13">
        <v>44418</v>
      </c>
      <c r="F254" s="75" t="s">
        <v>817</v>
      </c>
      <c r="G254" s="13">
        <v>44420</v>
      </c>
      <c r="H254" s="76" t="s">
        <v>3532</v>
      </c>
      <c r="I254" s="15">
        <v>90</v>
      </c>
      <c r="J254" s="15">
        <v>32</v>
      </c>
      <c r="K254" s="15">
        <v>6</v>
      </c>
      <c r="L254" s="15">
        <v>1</v>
      </c>
      <c r="M254" s="82">
        <f t="shared" si="3"/>
        <v>4.32</v>
      </c>
      <c r="N254" s="71">
        <v>5</v>
      </c>
      <c r="O254" s="62">
        <v>3000</v>
      </c>
      <c r="P254" s="63">
        <f>Table2245236891011121314151617181920212224234567234568910[[#This Row],[PEMBULATAN]]*O254</f>
        <v>15000</v>
      </c>
    </row>
    <row r="255" spans="1:16" ht="30" customHeight="1" x14ac:dyDescent="0.2">
      <c r="A255" s="101"/>
      <c r="B255" s="74"/>
      <c r="C255" s="72" t="s">
        <v>786</v>
      </c>
      <c r="D255" s="77" t="s">
        <v>63</v>
      </c>
      <c r="E255" s="13">
        <v>44418</v>
      </c>
      <c r="F255" s="75" t="s">
        <v>817</v>
      </c>
      <c r="G255" s="13">
        <v>44420</v>
      </c>
      <c r="H255" s="76" t="s">
        <v>3532</v>
      </c>
      <c r="I255" s="15">
        <v>90</v>
      </c>
      <c r="J255" s="15">
        <v>40</v>
      </c>
      <c r="K255" s="15">
        <v>9</v>
      </c>
      <c r="L255" s="15">
        <v>1</v>
      </c>
      <c r="M255" s="82">
        <f t="shared" si="3"/>
        <v>8.1</v>
      </c>
      <c r="N255" s="71">
        <v>8</v>
      </c>
      <c r="O255" s="62">
        <v>3000</v>
      </c>
      <c r="P255" s="63">
        <f>Table2245236891011121314151617181920212224234567234568910[[#This Row],[PEMBULATAN]]*O255</f>
        <v>24000</v>
      </c>
    </row>
    <row r="256" spans="1:16" ht="30" customHeight="1" x14ac:dyDescent="0.2">
      <c r="A256" s="101"/>
      <c r="B256" s="74"/>
      <c r="C256" s="72" t="s">
        <v>787</v>
      </c>
      <c r="D256" s="77" t="s">
        <v>63</v>
      </c>
      <c r="E256" s="13">
        <v>44418</v>
      </c>
      <c r="F256" s="75" t="s">
        <v>817</v>
      </c>
      <c r="G256" s="13">
        <v>44420</v>
      </c>
      <c r="H256" s="76" t="s">
        <v>3532</v>
      </c>
      <c r="I256" s="15">
        <v>125</v>
      </c>
      <c r="J256" s="15">
        <v>10</v>
      </c>
      <c r="K256" s="15">
        <v>34</v>
      </c>
      <c r="L256" s="15">
        <v>1</v>
      </c>
      <c r="M256" s="82">
        <f t="shared" si="3"/>
        <v>10.625</v>
      </c>
      <c r="N256" s="71">
        <v>11</v>
      </c>
      <c r="O256" s="62">
        <v>3000</v>
      </c>
      <c r="P256" s="63">
        <f>Table2245236891011121314151617181920212224234567234568910[[#This Row],[PEMBULATAN]]*O256</f>
        <v>33000</v>
      </c>
    </row>
    <row r="257" spans="1:16" ht="30" customHeight="1" x14ac:dyDescent="0.2">
      <c r="A257" s="101"/>
      <c r="B257" s="74"/>
      <c r="C257" s="72" t="s">
        <v>788</v>
      </c>
      <c r="D257" s="77" t="s">
        <v>63</v>
      </c>
      <c r="E257" s="13">
        <v>44418</v>
      </c>
      <c r="F257" s="75" t="s">
        <v>817</v>
      </c>
      <c r="G257" s="13">
        <v>44420</v>
      </c>
      <c r="H257" s="76" t="s">
        <v>3532</v>
      </c>
      <c r="I257" s="15">
        <v>77</v>
      </c>
      <c r="J257" s="15">
        <v>11</v>
      </c>
      <c r="K257" s="15">
        <v>10</v>
      </c>
      <c r="L257" s="15">
        <v>1</v>
      </c>
      <c r="M257" s="82">
        <f t="shared" si="3"/>
        <v>2.1175000000000002</v>
      </c>
      <c r="N257" s="71">
        <v>2</v>
      </c>
      <c r="O257" s="62">
        <v>3000</v>
      </c>
      <c r="P257" s="63">
        <f>Table2245236891011121314151617181920212224234567234568910[[#This Row],[PEMBULATAN]]*O257</f>
        <v>6000</v>
      </c>
    </row>
    <row r="258" spans="1:16" ht="30" customHeight="1" x14ac:dyDescent="0.2">
      <c r="A258" s="101"/>
      <c r="B258" s="74"/>
      <c r="C258" s="72" t="s">
        <v>789</v>
      </c>
      <c r="D258" s="77" t="s">
        <v>63</v>
      </c>
      <c r="E258" s="13">
        <v>44418</v>
      </c>
      <c r="F258" s="75" t="s">
        <v>817</v>
      </c>
      <c r="G258" s="13">
        <v>44420</v>
      </c>
      <c r="H258" s="76" t="s">
        <v>3532</v>
      </c>
      <c r="I258" s="15">
        <v>47</v>
      </c>
      <c r="J258" s="15">
        <v>47</v>
      </c>
      <c r="K258" s="15">
        <v>33</v>
      </c>
      <c r="L258" s="15">
        <v>1</v>
      </c>
      <c r="M258" s="82">
        <f t="shared" si="3"/>
        <v>18.224250000000001</v>
      </c>
      <c r="N258" s="71">
        <v>18</v>
      </c>
      <c r="O258" s="62">
        <v>3000</v>
      </c>
      <c r="P258" s="63">
        <f>Table2245236891011121314151617181920212224234567234568910[[#This Row],[PEMBULATAN]]*O258</f>
        <v>54000</v>
      </c>
    </row>
    <row r="259" spans="1:16" ht="30" customHeight="1" x14ac:dyDescent="0.2">
      <c r="A259" s="101"/>
      <c r="B259" s="74"/>
      <c r="C259" s="72" t="s">
        <v>790</v>
      </c>
      <c r="D259" s="77" t="s">
        <v>63</v>
      </c>
      <c r="E259" s="13">
        <v>44418</v>
      </c>
      <c r="F259" s="75" t="s">
        <v>817</v>
      </c>
      <c r="G259" s="13">
        <v>44420</v>
      </c>
      <c r="H259" s="76" t="s">
        <v>3532</v>
      </c>
      <c r="I259" s="15">
        <v>43</v>
      </c>
      <c r="J259" s="15">
        <v>34</v>
      </c>
      <c r="K259" s="15">
        <v>59</v>
      </c>
      <c r="L259" s="15">
        <v>20</v>
      </c>
      <c r="M259" s="82">
        <f t="shared" ref="M259:M287" si="4">I259*J259*K259/4000</f>
        <v>21.564499999999999</v>
      </c>
      <c r="N259" s="71">
        <v>22</v>
      </c>
      <c r="O259" s="62">
        <v>3000</v>
      </c>
      <c r="P259" s="63">
        <f>Table2245236891011121314151617181920212224234567234568910[[#This Row],[PEMBULATAN]]*O259</f>
        <v>66000</v>
      </c>
    </row>
    <row r="260" spans="1:16" ht="30" customHeight="1" x14ac:dyDescent="0.2">
      <c r="A260" s="101"/>
      <c r="B260" s="74"/>
      <c r="C260" s="72" t="s">
        <v>791</v>
      </c>
      <c r="D260" s="77" t="s">
        <v>63</v>
      </c>
      <c r="E260" s="13">
        <v>44418</v>
      </c>
      <c r="F260" s="75" t="s">
        <v>817</v>
      </c>
      <c r="G260" s="13">
        <v>44420</v>
      </c>
      <c r="H260" s="76" t="s">
        <v>3532</v>
      </c>
      <c r="I260" s="15">
        <v>9</v>
      </c>
      <c r="J260" s="15">
        <v>29</v>
      </c>
      <c r="K260" s="15">
        <v>9</v>
      </c>
      <c r="L260" s="15">
        <v>3</v>
      </c>
      <c r="M260" s="82">
        <f t="shared" si="4"/>
        <v>0.58725000000000005</v>
      </c>
      <c r="N260" s="71">
        <v>3</v>
      </c>
      <c r="O260" s="62">
        <v>3000</v>
      </c>
      <c r="P260" s="63">
        <f>Table2245236891011121314151617181920212224234567234568910[[#This Row],[PEMBULATAN]]*O260</f>
        <v>9000</v>
      </c>
    </row>
    <row r="261" spans="1:16" ht="30" customHeight="1" x14ac:dyDescent="0.2">
      <c r="A261" s="101"/>
      <c r="B261" s="74"/>
      <c r="C261" s="72" t="s">
        <v>792</v>
      </c>
      <c r="D261" s="77" t="s">
        <v>63</v>
      </c>
      <c r="E261" s="13">
        <v>44418</v>
      </c>
      <c r="F261" s="75" t="s">
        <v>817</v>
      </c>
      <c r="G261" s="13">
        <v>44420</v>
      </c>
      <c r="H261" s="76" t="s">
        <v>3532</v>
      </c>
      <c r="I261" s="15">
        <v>69</v>
      </c>
      <c r="J261" s="15">
        <v>40</v>
      </c>
      <c r="K261" s="15">
        <v>34</v>
      </c>
      <c r="L261" s="15">
        <v>8</v>
      </c>
      <c r="M261" s="82">
        <f t="shared" si="4"/>
        <v>23.46</v>
      </c>
      <c r="N261" s="71">
        <v>24</v>
      </c>
      <c r="O261" s="62">
        <v>3000</v>
      </c>
      <c r="P261" s="63">
        <f>Table2245236891011121314151617181920212224234567234568910[[#This Row],[PEMBULATAN]]*O261</f>
        <v>72000</v>
      </c>
    </row>
    <row r="262" spans="1:16" ht="30" customHeight="1" x14ac:dyDescent="0.2">
      <c r="A262" s="101"/>
      <c r="B262" s="74"/>
      <c r="C262" s="72" t="s">
        <v>793</v>
      </c>
      <c r="D262" s="77" t="s">
        <v>63</v>
      </c>
      <c r="E262" s="13">
        <v>44418</v>
      </c>
      <c r="F262" s="75" t="s">
        <v>817</v>
      </c>
      <c r="G262" s="13">
        <v>44420</v>
      </c>
      <c r="H262" s="76" t="s">
        <v>3532</v>
      </c>
      <c r="I262" s="15">
        <v>106</v>
      </c>
      <c r="J262" s="15">
        <v>27</v>
      </c>
      <c r="K262" s="15">
        <v>7</v>
      </c>
      <c r="L262" s="15">
        <v>2</v>
      </c>
      <c r="M262" s="82">
        <f t="shared" si="4"/>
        <v>5.0084999999999997</v>
      </c>
      <c r="N262" s="71">
        <v>5</v>
      </c>
      <c r="O262" s="62">
        <v>3000</v>
      </c>
      <c r="P262" s="63">
        <f>Table2245236891011121314151617181920212224234567234568910[[#This Row],[PEMBULATAN]]*O262</f>
        <v>15000</v>
      </c>
    </row>
    <row r="263" spans="1:16" ht="30" customHeight="1" x14ac:dyDescent="0.2">
      <c r="A263" s="101"/>
      <c r="B263" s="74"/>
      <c r="C263" s="72" t="s">
        <v>794</v>
      </c>
      <c r="D263" s="77" t="s">
        <v>63</v>
      </c>
      <c r="E263" s="13">
        <v>44418</v>
      </c>
      <c r="F263" s="75" t="s">
        <v>817</v>
      </c>
      <c r="G263" s="13">
        <v>44420</v>
      </c>
      <c r="H263" s="76" t="s">
        <v>3532</v>
      </c>
      <c r="I263" s="15">
        <v>107</v>
      </c>
      <c r="J263" s="15">
        <v>24</v>
      </c>
      <c r="K263" s="15">
        <v>9</v>
      </c>
      <c r="L263" s="15">
        <v>3</v>
      </c>
      <c r="M263" s="82">
        <f t="shared" si="4"/>
        <v>5.7779999999999996</v>
      </c>
      <c r="N263" s="71">
        <v>6</v>
      </c>
      <c r="O263" s="62">
        <v>3000</v>
      </c>
      <c r="P263" s="63">
        <f>Table2245236891011121314151617181920212224234567234568910[[#This Row],[PEMBULATAN]]*O263</f>
        <v>18000</v>
      </c>
    </row>
    <row r="264" spans="1:16" ht="30" customHeight="1" x14ac:dyDescent="0.2">
      <c r="A264" s="101"/>
      <c r="B264" s="74"/>
      <c r="C264" s="72" t="s">
        <v>795</v>
      </c>
      <c r="D264" s="77" t="s">
        <v>63</v>
      </c>
      <c r="E264" s="13">
        <v>44418</v>
      </c>
      <c r="F264" s="75" t="s">
        <v>817</v>
      </c>
      <c r="G264" s="13">
        <v>44420</v>
      </c>
      <c r="H264" s="76" t="s">
        <v>3532</v>
      </c>
      <c r="I264" s="15">
        <v>104</v>
      </c>
      <c r="J264" s="15">
        <v>27</v>
      </c>
      <c r="K264" s="15">
        <v>14</v>
      </c>
      <c r="L264" s="15">
        <v>8</v>
      </c>
      <c r="M264" s="82">
        <f t="shared" si="4"/>
        <v>9.8279999999999994</v>
      </c>
      <c r="N264" s="71">
        <v>10</v>
      </c>
      <c r="O264" s="62">
        <v>3000</v>
      </c>
      <c r="P264" s="63">
        <f>Table2245236891011121314151617181920212224234567234568910[[#This Row],[PEMBULATAN]]*O264</f>
        <v>30000</v>
      </c>
    </row>
    <row r="265" spans="1:16" ht="30" customHeight="1" x14ac:dyDescent="0.2">
      <c r="A265" s="101"/>
      <c r="B265" s="74"/>
      <c r="C265" s="72" t="s">
        <v>796</v>
      </c>
      <c r="D265" s="77" t="s">
        <v>63</v>
      </c>
      <c r="E265" s="13">
        <v>44418</v>
      </c>
      <c r="F265" s="75" t="s">
        <v>817</v>
      </c>
      <c r="G265" s="13">
        <v>44420</v>
      </c>
      <c r="H265" s="76" t="s">
        <v>3532</v>
      </c>
      <c r="I265" s="15">
        <v>179</v>
      </c>
      <c r="J265" s="15">
        <v>25</v>
      </c>
      <c r="K265" s="15">
        <v>14</v>
      </c>
      <c r="L265" s="15">
        <v>5</v>
      </c>
      <c r="M265" s="82">
        <f t="shared" si="4"/>
        <v>15.6625</v>
      </c>
      <c r="N265" s="71">
        <v>16</v>
      </c>
      <c r="O265" s="62">
        <v>3000</v>
      </c>
      <c r="P265" s="63">
        <f>Table2245236891011121314151617181920212224234567234568910[[#This Row],[PEMBULATAN]]*O265</f>
        <v>48000</v>
      </c>
    </row>
    <row r="266" spans="1:16" ht="30" customHeight="1" x14ac:dyDescent="0.2">
      <c r="A266" s="101"/>
      <c r="B266" s="74"/>
      <c r="C266" s="72" t="s">
        <v>797</v>
      </c>
      <c r="D266" s="77" t="s">
        <v>63</v>
      </c>
      <c r="E266" s="13">
        <v>44418</v>
      </c>
      <c r="F266" s="75" t="s">
        <v>817</v>
      </c>
      <c r="G266" s="13">
        <v>44420</v>
      </c>
      <c r="H266" s="76" t="s">
        <v>3532</v>
      </c>
      <c r="I266" s="15">
        <v>116</v>
      </c>
      <c r="J266" s="15">
        <v>23</v>
      </c>
      <c r="K266" s="15">
        <v>5</v>
      </c>
      <c r="L266" s="15">
        <v>1</v>
      </c>
      <c r="M266" s="82">
        <f t="shared" si="4"/>
        <v>3.335</v>
      </c>
      <c r="N266" s="71">
        <v>4</v>
      </c>
      <c r="O266" s="62">
        <v>3000</v>
      </c>
      <c r="P266" s="63">
        <f>Table2245236891011121314151617181920212224234567234568910[[#This Row],[PEMBULATAN]]*O266</f>
        <v>12000</v>
      </c>
    </row>
    <row r="267" spans="1:16" ht="30" customHeight="1" x14ac:dyDescent="0.2">
      <c r="A267" s="101"/>
      <c r="B267" s="74"/>
      <c r="C267" s="72" t="s">
        <v>798</v>
      </c>
      <c r="D267" s="77" t="s">
        <v>63</v>
      </c>
      <c r="E267" s="13">
        <v>44418</v>
      </c>
      <c r="F267" s="75" t="s">
        <v>817</v>
      </c>
      <c r="G267" s="13">
        <v>44420</v>
      </c>
      <c r="H267" s="76" t="s">
        <v>3532</v>
      </c>
      <c r="I267" s="15">
        <v>78</v>
      </c>
      <c r="J267" s="15">
        <v>24</v>
      </c>
      <c r="K267" s="15">
        <v>22</v>
      </c>
      <c r="L267" s="15">
        <v>1</v>
      </c>
      <c r="M267" s="82">
        <f t="shared" si="4"/>
        <v>10.295999999999999</v>
      </c>
      <c r="N267" s="71">
        <v>11</v>
      </c>
      <c r="O267" s="62">
        <v>3000</v>
      </c>
      <c r="P267" s="63">
        <f>Table2245236891011121314151617181920212224234567234568910[[#This Row],[PEMBULATAN]]*O267</f>
        <v>33000</v>
      </c>
    </row>
    <row r="268" spans="1:16" ht="30" customHeight="1" x14ac:dyDescent="0.2">
      <c r="A268" s="101"/>
      <c r="B268" s="74"/>
      <c r="C268" s="72" t="s">
        <v>799</v>
      </c>
      <c r="D268" s="77" t="s">
        <v>63</v>
      </c>
      <c r="E268" s="13">
        <v>44418</v>
      </c>
      <c r="F268" s="75" t="s">
        <v>817</v>
      </c>
      <c r="G268" s="13">
        <v>44420</v>
      </c>
      <c r="H268" s="76" t="s">
        <v>3532</v>
      </c>
      <c r="I268" s="15">
        <v>45</v>
      </c>
      <c r="J268" s="15">
        <v>45</v>
      </c>
      <c r="K268" s="15">
        <v>34</v>
      </c>
      <c r="L268" s="15">
        <v>1</v>
      </c>
      <c r="M268" s="82">
        <f t="shared" si="4"/>
        <v>17.212499999999999</v>
      </c>
      <c r="N268" s="71">
        <v>17</v>
      </c>
      <c r="O268" s="62">
        <v>3000</v>
      </c>
      <c r="P268" s="63">
        <f>Table2245236891011121314151617181920212224234567234568910[[#This Row],[PEMBULATAN]]*O268</f>
        <v>51000</v>
      </c>
    </row>
    <row r="269" spans="1:16" ht="30" customHeight="1" x14ac:dyDescent="0.2">
      <c r="A269" s="101"/>
      <c r="B269" s="74"/>
      <c r="C269" s="72" t="s">
        <v>800</v>
      </c>
      <c r="D269" s="77" t="s">
        <v>63</v>
      </c>
      <c r="E269" s="13">
        <v>44418</v>
      </c>
      <c r="F269" s="75" t="s">
        <v>817</v>
      </c>
      <c r="G269" s="13">
        <v>44420</v>
      </c>
      <c r="H269" s="76" t="s">
        <v>3532</v>
      </c>
      <c r="I269" s="15">
        <v>45</v>
      </c>
      <c r="J269" s="15">
        <v>34</v>
      </c>
      <c r="K269" s="15">
        <v>24</v>
      </c>
      <c r="L269" s="15">
        <v>3</v>
      </c>
      <c r="M269" s="82">
        <f t="shared" si="4"/>
        <v>9.18</v>
      </c>
      <c r="N269" s="71">
        <v>9</v>
      </c>
      <c r="O269" s="62">
        <v>3000</v>
      </c>
      <c r="P269" s="63">
        <f>Table2245236891011121314151617181920212224234567234568910[[#This Row],[PEMBULATAN]]*O269</f>
        <v>27000</v>
      </c>
    </row>
    <row r="270" spans="1:16" ht="30" customHeight="1" x14ac:dyDescent="0.2">
      <c r="A270" s="101"/>
      <c r="B270" s="74"/>
      <c r="C270" s="72" t="s">
        <v>801</v>
      </c>
      <c r="D270" s="77" t="s">
        <v>63</v>
      </c>
      <c r="E270" s="13">
        <v>44418</v>
      </c>
      <c r="F270" s="75" t="s">
        <v>817</v>
      </c>
      <c r="G270" s="13">
        <v>44420</v>
      </c>
      <c r="H270" s="76" t="s">
        <v>3532</v>
      </c>
      <c r="I270" s="15">
        <v>132</v>
      </c>
      <c r="J270" s="15">
        <v>26</v>
      </c>
      <c r="K270" s="15">
        <v>22</v>
      </c>
      <c r="L270" s="15">
        <v>8</v>
      </c>
      <c r="M270" s="82">
        <f t="shared" si="4"/>
        <v>18.876000000000001</v>
      </c>
      <c r="N270" s="71">
        <v>19</v>
      </c>
      <c r="O270" s="62">
        <v>3000</v>
      </c>
      <c r="P270" s="63">
        <f>Table2245236891011121314151617181920212224234567234568910[[#This Row],[PEMBULATAN]]*O270</f>
        <v>57000</v>
      </c>
    </row>
    <row r="271" spans="1:16" ht="30" customHeight="1" x14ac:dyDescent="0.2">
      <c r="A271" s="101"/>
      <c r="B271" s="74"/>
      <c r="C271" s="72" t="s">
        <v>802</v>
      </c>
      <c r="D271" s="77" t="s">
        <v>63</v>
      </c>
      <c r="E271" s="13">
        <v>44418</v>
      </c>
      <c r="F271" s="75" t="s">
        <v>817</v>
      </c>
      <c r="G271" s="13">
        <v>44420</v>
      </c>
      <c r="H271" s="76" t="s">
        <v>3532</v>
      </c>
      <c r="I271" s="15">
        <v>80</v>
      </c>
      <c r="J271" s="15">
        <v>30</v>
      </c>
      <c r="K271" s="15">
        <v>50</v>
      </c>
      <c r="L271" s="15">
        <v>21</v>
      </c>
      <c r="M271" s="82">
        <f t="shared" si="4"/>
        <v>30</v>
      </c>
      <c r="N271" s="71">
        <v>30</v>
      </c>
      <c r="O271" s="62">
        <v>3000</v>
      </c>
      <c r="P271" s="63">
        <f>Table2245236891011121314151617181920212224234567234568910[[#This Row],[PEMBULATAN]]*O271</f>
        <v>90000</v>
      </c>
    </row>
    <row r="272" spans="1:16" ht="30" customHeight="1" x14ac:dyDescent="0.2">
      <c r="A272" s="101"/>
      <c r="B272" s="74"/>
      <c r="C272" s="72" t="s">
        <v>803</v>
      </c>
      <c r="D272" s="77" t="s">
        <v>63</v>
      </c>
      <c r="E272" s="13">
        <v>44418</v>
      </c>
      <c r="F272" s="75" t="s">
        <v>817</v>
      </c>
      <c r="G272" s="13">
        <v>44420</v>
      </c>
      <c r="H272" s="76" t="s">
        <v>3532</v>
      </c>
      <c r="I272" s="15">
        <v>38</v>
      </c>
      <c r="J272" s="15">
        <v>47</v>
      </c>
      <c r="K272" s="15">
        <v>30</v>
      </c>
      <c r="L272" s="15">
        <v>9</v>
      </c>
      <c r="M272" s="82">
        <f t="shared" si="4"/>
        <v>13.395</v>
      </c>
      <c r="N272" s="71">
        <v>13</v>
      </c>
      <c r="O272" s="62">
        <v>3000</v>
      </c>
      <c r="P272" s="63">
        <f>Table2245236891011121314151617181920212224234567234568910[[#This Row],[PEMBULATAN]]*O272</f>
        <v>39000</v>
      </c>
    </row>
    <row r="273" spans="1:16" ht="30" customHeight="1" x14ac:dyDescent="0.2">
      <c r="A273" s="101"/>
      <c r="B273" s="74"/>
      <c r="C273" s="72" t="s">
        <v>804</v>
      </c>
      <c r="D273" s="77" t="s">
        <v>63</v>
      </c>
      <c r="E273" s="13">
        <v>44418</v>
      </c>
      <c r="F273" s="75" t="s">
        <v>817</v>
      </c>
      <c r="G273" s="13">
        <v>44420</v>
      </c>
      <c r="H273" s="76" t="s">
        <v>3532</v>
      </c>
      <c r="I273" s="15">
        <v>58</v>
      </c>
      <c r="J273" s="15">
        <v>55</v>
      </c>
      <c r="K273" s="15">
        <v>30</v>
      </c>
      <c r="L273" s="15">
        <v>13</v>
      </c>
      <c r="M273" s="82">
        <f t="shared" si="4"/>
        <v>23.925000000000001</v>
      </c>
      <c r="N273" s="71">
        <v>24</v>
      </c>
      <c r="O273" s="62">
        <v>3000</v>
      </c>
      <c r="P273" s="63">
        <f>Table2245236891011121314151617181920212224234567234568910[[#This Row],[PEMBULATAN]]*O273</f>
        <v>72000</v>
      </c>
    </row>
    <row r="274" spans="1:16" ht="30" customHeight="1" x14ac:dyDescent="0.2">
      <c r="A274" s="101"/>
      <c r="B274" s="74"/>
      <c r="C274" s="72" t="s">
        <v>805</v>
      </c>
      <c r="D274" s="77" t="s">
        <v>63</v>
      </c>
      <c r="E274" s="13">
        <v>44418</v>
      </c>
      <c r="F274" s="75" t="s">
        <v>817</v>
      </c>
      <c r="G274" s="13">
        <v>44420</v>
      </c>
      <c r="H274" s="76" t="s">
        <v>3532</v>
      </c>
      <c r="I274" s="15">
        <v>48</v>
      </c>
      <c r="J274" s="15">
        <v>51</v>
      </c>
      <c r="K274" s="15">
        <v>90</v>
      </c>
      <c r="L274" s="15">
        <v>21</v>
      </c>
      <c r="M274" s="82">
        <f t="shared" si="4"/>
        <v>55.08</v>
      </c>
      <c r="N274" s="71">
        <v>55</v>
      </c>
      <c r="O274" s="62">
        <v>3000</v>
      </c>
      <c r="P274" s="63">
        <f>Table2245236891011121314151617181920212224234567234568910[[#This Row],[PEMBULATAN]]*O274</f>
        <v>165000</v>
      </c>
    </row>
    <row r="275" spans="1:16" ht="30" customHeight="1" x14ac:dyDescent="0.2">
      <c r="A275" s="101"/>
      <c r="B275" s="74"/>
      <c r="C275" s="72" t="s">
        <v>806</v>
      </c>
      <c r="D275" s="77" t="s">
        <v>63</v>
      </c>
      <c r="E275" s="13">
        <v>44418</v>
      </c>
      <c r="F275" s="75" t="s">
        <v>817</v>
      </c>
      <c r="G275" s="13">
        <v>44420</v>
      </c>
      <c r="H275" s="76" t="s">
        <v>3532</v>
      </c>
      <c r="I275" s="15">
        <v>49</v>
      </c>
      <c r="J275" s="15">
        <v>47</v>
      </c>
      <c r="K275" s="15">
        <v>50</v>
      </c>
      <c r="L275" s="15">
        <v>17</v>
      </c>
      <c r="M275" s="82">
        <f t="shared" si="4"/>
        <v>28.787500000000001</v>
      </c>
      <c r="N275" s="71">
        <v>29</v>
      </c>
      <c r="O275" s="62">
        <v>3000</v>
      </c>
      <c r="P275" s="63">
        <f>Table2245236891011121314151617181920212224234567234568910[[#This Row],[PEMBULATAN]]*O275</f>
        <v>87000</v>
      </c>
    </row>
    <row r="276" spans="1:16" ht="30" customHeight="1" x14ac:dyDescent="0.2">
      <c r="A276" s="101"/>
      <c r="B276" s="74"/>
      <c r="C276" s="72" t="s">
        <v>807</v>
      </c>
      <c r="D276" s="77" t="s">
        <v>63</v>
      </c>
      <c r="E276" s="13">
        <v>44418</v>
      </c>
      <c r="F276" s="75" t="s">
        <v>817</v>
      </c>
      <c r="G276" s="13">
        <v>44420</v>
      </c>
      <c r="H276" s="76" t="s">
        <v>3532</v>
      </c>
      <c r="I276" s="15">
        <v>50</v>
      </c>
      <c r="J276" s="15">
        <v>40</v>
      </c>
      <c r="K276" s="15">
        <v>30</v>
      </c>
      <c r="L276" s="15">
        <v>7</v>
      </c>
      <c r="M276" s="82">
        <f t="shared" si="4"/>
        <v>15</v>
      </c>
      <c r="N276" s="71">
        <v>15</v>
      </c>
      <c r="O276" s="62">
        <v>3000</v>
      </c>
      <c r="P276" s="63">
        <f>Table2245236891011121314151617181920212224234567234568910[[#This Row],[PEMBULATAN]]*O276</f>
        <v>45000</v>
      </c>
    </row>
    <row r="277" spans="1:16" ht="30" customHeight="1" x14ac:dyDescent="0.2">
      <c r="A277" s="101"/>
      <c r="B277" s="74"/>
      <c r="C277" s="72" t="s">
        <v>808</v>
      </c>
      <c r="D277" s="77" t="s">
        <v>63</v>
      </c>
      <c r="E277" s="13">
        <v>44418</v>
      </c>
      <c r="F277" s="75" t="s">
        <v>817</v>
      </c>
      <c r="G277" s="13">
        <v>44420</v>
      </c>
      <c r="H277" s="76" t="s">
        <v>3532</v>
      </c>
      <c r="I277" s="15">
        <v>94</v>
      </c>
      <c r="J277" s="15">
        <v>25</v>
      </c>
      <c r="K277" s="15">
        <v>19</v>
      </c>
      <c r="L277" s="15">
        <v>18</v>
      </c>
      <c r="M277" s="82">
        <f t="shared" si="4"/>
        <v>11.1625</v>
      </c>
      <c r="N277" s="71">
        <v>18</v>
      </c>
      <c r="O277" s="62">
        <v>3000</v>
      </c>
      <c r="P277" s="63">
        <f>Table2245236891011121314151617181920212224234567234568910[[#This Row],[PEMBULATAN]]*O277</f>
        <v>54000</v>
      </c>
    </row>
    <row r="278" spans="1:16" ht="30" customHeight="1" x14ac:dyDescent="0.2">
      <c r="A278" s="101"/>
      <c r="B278" s="74"/>
      <c r="C278" s="72" t="s">
        <v>809</v>
      </c>
      <c r="D278" s="77" t="s">
        <v>63</v>
      </c>
      <c r="E278" s="13">
        <v>44418</v>
      </c>
      <c r="F278" s="75" t="s">
        <v>817</v>
      </c>
      <c r="G278" s="13">
        <v>44420</v>
      </c>
      <c r="H278" s="76" t="s">
        <v>3532</v>
      </c>
      <c r="I278" s="15">
        <v>50</v>
      </c>
      <c r="J278" s="15">
        <v>38</v>
      </c>
      <c r="K278" s="15">
        <v>30</v>
      </c>
      <c r="L278" s="15">
        <v>6</v>
      </c>
      <c r="M278" s="82">
        <f t="shared" si="4"/>
        <v>14.25</v>
      </c>
      <c r="N278" s="71">
        <v>14</v>
      </c>
      <c r="O278" s="62">
        <v>3000</v>
      </c>
      <c r="P278" s="63">
        <f>Table2245236891011121314151617181920212224234567234568910[[#This Row],[PEMBULATAN]]*O278</f>
        <v>42000</v>
      </c>
    </row>
    <row r="279" spans="1:16" ht="30" customHeight="1" x14ac:dyDescent="0.2">
      <c r="A279" s="101"/>
      <c r="B279" s="74"/>
      <c r="C279" s="72" t="s">
        <v>810</v>
      </c>
      <c r="D279" s="77" t="s">
        <v>63</v>
      </c>
      <c r="E279" s="13">
        <v>44418</v>
      </c>
      <c r="F279" s="75" t="s">
        <v>817</v>
      </c>
      <c r="G279" s="13">
        <v>44420</v>
      </c>
      <c r="H279" s="76" t="s">
        <v>3532</v>
      </c>
      <c r="I279" s="15">
        <v>63</v>
      </c>
      <c r="J279" s="15">
        <v>60</v>
      </c>
      <c r="K279" s="15">
        <v>30</v>
      </c>
      <c r="L279" s="15">
        <v>2</v>
      </c>
      <c r="M279" s="82">
        <f t="shared" si="4"/>
        <v>28.35</v>
      </c>
      <c r="N279" s="71">
        <v>29</v>
      </c>
      <c r="O279" s="62">
        <v>3000</v>
      </c>
      <c r="P279" s="63">
        <f>Table2245236891011121314151617181920212224234567234568910[[#This Row],[PEMBULATAN]]*O279</f>
        <v>87000</v>
      </c>
    </row>
    <row r="280" spans="1:16" ht="30" customHeight="1" x14ac:dyDescent="0.2">
      <c r="A280" s="101"/>
      <c r="B280" s="74"/>
      <c r="C280" s="72" t="s">
        <v>811</v>
      </c>
      <c r="D280" s="77" t="s">
        <v>63</v>
      </c>
      <c r="E280" s="13">
        <v>44418</v>
      </c>
      <c r="F280" s="75" t="s">
        <v>817</v>
      </c>
      <c r="G280" s="13">
        <v>44420</v>
      </c>
      <c r="H280" s="76" t="s">
        <v>3532</v>
      </c>
      <c r="I280" s="15">
        <v>200</v>
      </c>
      <c r="J280" s="15">
        <v>17</v>
      </c>
      <c r="K280" s="15">
        <v>15</v>
      </c>
      <c r="L280" s="15">
        <v>1</v>
      </c>
      <c r="M280" s="82">
        <f t="shared" si="4"/>
        <v>12.75</v>
      </c>
      <c r="N280" s="71">
        <v>13</v>
      </c>
      <c r="O280" s="62">
        <v>3000</v>
      </c>
      <c r="P280" s="63">
        <f>Table2245236891011121314151617181920212224234567234568910[[#This Row],[PEMBULATAN]]*O280</f>
        <v>39000</v>
      </c>
    </row>
    <row r="281" spans="1:16" ht="30" customHeight="1" x14ac:dyDescent="0.2">
      <c r="A281" s="101"/>
      <c r="B281" s="74"/>
      <c r="C281" s="72" t="s">
        <v>812</v>
      </c>
      <c r="D281" s="77" t="s">
        <v>63</v>
      </c>
      <c r="E281" s="13">
        <v>44418</v>
      </c>
      <c r="F281" s="75" t="s">
        <v>817</v>
      </c>
      <c r="G281" s="13">
        <v>44420</v>
      </c>
      <c r="H281" s="76" t="s">
        <v>3532</v>
      </c>
      <c r="I281" s="15">
        <v>92</v>
      </c>
      <c r="J281" s="15">
        <v>31</v>
      </c>
      <c r="K281" s="15">
        <v>11</v>
      </c>
      <c r="L281" s="15">
        <v>2</v>
      </c>
      <c r="M281" s="82">
        <f t="shared" si="4"/>
        <v>7.843</v>
      </c>
      <c r="N281" s="71">
        <v>8</v>
      </c>
      <c r="O281" s="62">
        <v>3000</v>
      </c>
      <c r="P281" s="63">
        <f>Table2245236891011121314151617181920212224234567234568910[[#This Row],[PEMBULATAN]]*O281</f>
        <v>24000</v>
      </c>
    </row>
    <row r="282" spans="1:16" ht="30" customHeight="1" x14ac:dyDescent="0.2">
      <c r="A282" s="101"/>
      <c r="B282" s="74"/>
      <c r="C282" s="72" t="s">
        <v>813</v>
      </c>
      <c r="D282" s="77" t="s">
        <v>63</v>
      </c>
      <c r="E282" s="13">
        <v>44418</v>
      </c>
      <c r="F282" s="75" t="s">
        <v>817</v>
      </c>
      <c r="G282" s="13">
        <v>44420</v>
      </c>
      <c r="H282" s="76" t="s">
        <v>3532</v>
      </c>
      <c r="I282" s="15">
        <v>74</v>
      </c>
      <c r="J282" s="15">
        <v>74</v>
      </c>
      <c r="K282" s="15">
        <v>13</v>
      </c>
      <c r="L282" s="15">
        <v>16</v>
      </c>
      <c r="M282" s="82">
        <f t="shared" si="4"/>
        <v>17.797000000000001</v>
      </c>
      <c r="N282" s="71">
        <v>18</v>
      </c>
      <c r="O282" s="62">
        <v>3000</v>
      </c>
      <c r="P282" s="63">
        <f>Table2245236891011121314151617181920212224234567234568910[[#This Row],[PEMBULATAN]]*O282</f>
        <v>54000</v>
      </c>
    </row>
    <row r="283" spans="1:16" ht="30" customHeight="1" x14ac:dyDescent="0.2">
      <c r="A283" s="101"/>
      <c r="B283" s="74"/>
      <c r="C283" s="72" t="s">
        <v>814</v>
      </c>
      <c r="D283" s="77" t="s">
        <v>63</v>
      </c>
      <c r="E283" s="13">
        <v>44418</v>
      </c>
      <c r="F283" s="75" t="s">
        <v>817</v>
      </c>
      <c r="G283" s="13">
        <v>44420</v>
      </c>
      <c r="H283" s="76" t="s">
        <v>3532</v>
      </c>
      <c r="I283" s="15">
        <v>85</v>
      </c>
      <c r="J283" s="15">
        <v>50</v>
      </c>
      <c r="K283" s="15">
        <v>48</v>
      </c>
      <c r="L283" s="15">
        <v>50</v>
      </c>
      <c r="M283" s="82">
        <f t="shared" si="4"/>
        <v>51</v>
      </c>
      <c r="N283" s="71">
        <v>51</v>
      </c>
      <c r="O283" s="62">
        <v>3000</v>
      </c>
      <c r="P283" s="63">
        <f>Table2245236891011121314151617181920212224234567234568910[[#This Row],[PEMBULATAN]]*O283</f>
        <v>153000</v>
      </c>
    </row>
    <row r="284" spans="1:16" ht="30" customHeight="1" x14ac:dyDescent="0.2">
      <c r="A284" s="101"/>
      <c r="B284" s="74"/>
      <c r="C284" s="72" t="s">
        <v>815</v>
      </c>
      <c r="D284" s="77" t="s">
        <v>63</v>
      </c>
      <c r="E284" s="13">
        <v>44418</v>
      </c>
      <c r="F284" s="75" t="s">
        <v>817</v>
      </c>
      <c r="G284" s="13">
        <v>44420</v>
      </c>
      <c r="H284" s="76" t="s">
        <v>3532</v>
      </c>
      <c r="I284" s="15">
        <v>202</v>
      </c>
      <c r="J284" s="15">
        <v>9</v>
      </c>
      <c r="K284" s="15">
        <v>12</v>
      </c>
      <c r="L284" s="15">
        <v>7</v>
      </c>
      <c r="M284" s="82">
        <f t="shared" si="4"/>
        <v>5.4539999999999997</v>
      </c>
      <c r="N284" s="71">
        <v>7</v>
      </c>
      <c r="O284" s="62">
        <v>3000</v>
      </c>
      <c r="P284" s="63">
        <f>Table2245236891011121314151617181920212224234567234568910[[#This Row],[PEMBULATAN]]*O284</f>
        <v>21000</v>
      </c>
    </row>
    <row r="285" spans="1:16" ht="30" customHeight="1" x14ac:dyDescent="0.2">
      <c r="A285" s="101"/>
      <c r="B285" s="74"/>
      <c r="C285" s="72" t="s">
        <v>816</v>
      </c>
      <c r="D285" s="77" t="s">
        <v>63</v>
      </c>
      <c r="E285" s="13">
        <v>44418</v>
      </c>
      <c r="F285" s="75" t="s">
        <v>817</v>
      </c>
      <c r="G285" s="13">
        <v>44420</v>
      </c>
      <c r="H285" s="76" t="s">
        <v>3532</v>
      </c>
      <c r="I285" s="15">
        <v>60</v>
      </c>
      <c r="J285" s="15">
        <v>50</v>
      </c>
      <c r="K285" s="15">
        <v>30</v>
      </c>
      <c r="L285" s="15">
        <v>9</v>
      </c>
      <c r="M285" s="82">
        <f t="shared" si="4"/>
        <v>22.5</v>
      </c>
      <c r="N285" s="71">
        <v>23</v>
      </c>
      <c r="O285" s="62">
        <v>3000</v>
      </c>
      <c r="P285" s="63">
        <f>Table2245236891011121314151617181920212224234567234568910[[#This Row],[PEMBULATAN]]*O285</f>
        <v>69000</v>
      </c>
    </row>
    <row r="286" spans="1:16" ht="30" customHeight="1" x14ac:dyDescent="0.2">
      <c r="A286" s="101"/>
      <c r="B286" s="74"/>
      <c r="C286" s="72" t="s">
        <v>1777</v>
      </c>
      <c r="D286" s="77" t="s">
        <v>63</v>
      </c>
      <c r="E286" s="13">
        <v>44418</v>
      </c>
      <c r="F286" s="75" t="s">
        <v>817</v>
      </c>
      <c r="G286" s="13">
        <v>44420</v>
      </c>
      <c r="H286" s="76" t="s">
        <v>3532</v>
      </c>
      <c r="I286" s="15">
        <v>70</v>
      </c>
      <c r="J286" s="15">
        <v>60</v>
      </c>
      <c r="K286" s="15">
        <v>20</v>
      </c>
      <c r="L286" s="15">
        <v>18</v>
      </c>
      <c r="M286" s="82">
        <f t="shared" si="4"/>
        <v>21</v>
      </c>
      <c r="N286" s="71">
        <v>21</v>
      </c>
      <c r="O286" s="62">
        <v>3000</v>
      </c>
      <c r="P286" s="63">
        <f>Table2245236891011121314151617181920212224234567234568910[[#This Row],[PEMBULATAN]]*O286</f>
        <v>63000</v>
      </c>
    </row>
    <row r="287" spans="1:16" ht="30" customHeight="1" x14ac:dyDescent="0.2">
      <c r="A287" s="101"/>
      <c r="B287" s="74"/>
      <c r="C287" s="72" t="s">
        <v>1778</v>
      </c>
      <c r="D287" s="77" t="s">
        <v>63</v>
      </c>
      <c r="E287" s="13">
        <v>44418</v>
      </c>
      <c r="F287" s="75" t="s">
        <v>817</v>
      </c>
      <c r="G287" s="13">
        <v>44420</v>
      </c>
      <c r="H287" s="76" t="s">
        <v>3532</v>
      </c>
      <c r="I287" s="15">
        <v>93</v>
      </c>
      <c r="J287" s="15">
        <v>65</v>
      </c>
      <c r="K287" s="15">
        <v>30</v>
      </c>
      <c r="L287" s="15">
        <v>21</v>
      </c>
      <c r="M287" s="82">
        <f t="shared" si="4"/>
        <v>45.337499999999999</v>
      </c>
      <c r="N287" s="71">
        <v>46</v>
      </c>
      <c r="O287" s="62">
        <v>3000</v>
      </c>
      <c r="P287" s="63">
        <f>Table2245236891011121314151617181920212224234567234568910[[#This Row],[PEMBULATAN]]*O287</f>
        <v>138000</v>
      </c>
    </row>
    <row r="288" spans="1:16" ht="22.5" customHeight="1" x14ac:dyDescent="0.2">
      <c r="A288" s="144" t="s">
        <v>33</v>
      </c>
      <c r="B288" s="145"/>
      <c r="C288" s="145"/>
      <c r="D288" s="145"/>
      <c r="E288" s="145"/>
      <c r="F288" s="145"/>
      <c r="G288" s="145"/>
      <c r="H288" s="145"/>
      <c r="I288" s="145"/>
      <c r="J288" s="145"/>
      <c r="K288" s="145"/>
      <c r="L288" s="146"/>
      <c r="M288" s="78">
        <f>SUBTOTAL(109,Table2245236891011121314151617181920212224234567234568910[KG VOLUME])</f>
        <v>7823.429250000002</v>
      </c>
      <c r="N288" s="66">
        <f>SUM(N3:N287)</f>
        <v>8092</v>
      </c>
      <c r="O288" s="147">
        <f>SUM(P3:P287)</f>
        <v>24276000</v>
      </c>
      <c r="P288" s="148"/>
    </row>
    <row r="289" spans="1:16" ht="22.5" customHeight="1" x14ac:dyDescent="0.2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4"/>
      <c r="N289" s="86" t="s">
        <v>54</v>
      </c>
      <c r="O289" s="85"/>
      <c r="P289" s="85">
        <f>O288*10%</f>
        <v>2427600</v>
      </c>
    </row>
    <row r="290" spans="1:16" x14ac:dyDescent="0.2">
      <c r="A290" s="11"/>
      <c r="B290" s="54" t="s">
        <v>47</v>
      </c>
      <c r="C290" s="53"/>
      <c r="D290" s="55" t="s">
        <v>48</v>
      </c>
      <c r="H290" s="61"/>
      <c r="N290" s="60" t="s">
        <v>34</v>
      </c>
      <c r="P290" s="67">
        <f>O288*1%</f>
        <v>242760</v>
      </c>
    </row>
    <row r="291" spans="1:16" x14ac:dyDescent="0.2">
      <c r="A291" s="11"/>
      <c r="H291" s="61"/>
      <c r="N291" s="60" t="s">
        <v>35</v>
      </c>
      <c r="P291" s="69">
        <v>0</v>
      </c>
    </row>
    <row r="292" spans="1:16" ht="15.75" thickBot="1" x14ac:dyDescent="0.25">
      <c r="A292" s="11"/>
      <c r="H292" s="61"/>
      <c r="N292" s="60" t="s">
        <v>36</v>
      </c>
      <c r="P292" s="69">
        <v>0</v>
      </c>
    </row>
    <row r="293" spans="1:16" x14ac:dyDescent="0.2">
      <c r="A293" s="11"/>
      <c r="H293" s="61"/>
      <c r="N293" s="64" t="s">
        <v>37</v>
      </c>
      <c r="O293" s="65"/>
      <c r="P293" s="68">
        <f>O288-P289+P290</f>
        <v>22091160</v>
      </c>
    </row>
    <row r="294" spans="1:16" x14ac:dyDescent="0.2">
      <c r="B294" s="54"/>
      <c r="C294" s="53"/>
      <c r="D294" s="55"/>
    </row>
    <row r="296" spans="1:16" x14ac:dyDescent="0.2">
      <c r="A296" s="11"/>
      <c r="H296" s="61"/>
      <c r="P296" s="70"/>
    </row>
    <row r="297" spans="1:16" x14ac:dyDescent="0.2">
      <c r="A297" s="11"/>
      <c r="H297" s="61"/>
      <c r="O297" s="56"/>
      <c r="P297" s="70"/>
    </row>
    <row r="298" spans="1:16" s="3" customFormat="1" x14ac:dyDescent="0.25">
      <c r="A298" s="11"/>
      <c r="B298" s="2"/>
      <c r="C298" s="2"/>
      <c r="E298" s="12"/>
      <c r="H298" s="61"/>
      <c r="N298" s="14"/>
      <c r="O298" s="14"/>
      <c r="P298" s="14"/>
    </row>
    <row r="299" spans="1:16" s="3" customFormat="1" x14ac:dyDescent="0.25">
      <c r="A299" s="11"/>
      <c r="B299" s="2"/>
      <c r="C299" s="2"/>
      <c r="E299" s="12"/>
      <c r="H299" s="61"/>
      <c r="N299" s="14"/>
      <c r="O299" s="14"/>
      <c r="P299" s="14"/>
    </row>
    <row r="300" spans="1:16" s="3" customFormat="1" x14ac:dyDescent="0.25">
      <c r="A300" s="11"/>
      <c r="B300" s="2"/>
      <c r="C300" s="2"/>
      <c r="E300" s="12"/>
      <c r="H300" s="61"/>
      <c r="N300" s="14"/>
      <c r="O300" s="14"/>
      <c r="P300" s="14"/>
    </row>
    <row r="301" spans="1:16" s="3" customFormat="1" x14ac:dyDescent="0.25">
      <c r="A301" s="11"/>
      <c r="B301" s="2"/>
      <c r="C301" s="2"/>
      <c r="E301" s="12"/>
      <c r="H301" s="61"/>
      <c r="N301" s="14"/>
      <c r="O301" s="14"/>
      <c r="P301" s="14"/>
    </row>
    <row r="302" spans="1:16" s="3" customFormat="1" x14ac:dyDescent="0.25">
      <c r="A302" s="11"/>
      <c r="B302" s="2"/>
      <c r="C302" s="2"/>
      <c r="E302" s="12"/>
      <c r="H302" s="61"/>
      <c r="N302" s="14"/>
      <c r="O302" s="14"/>
      <c r="P302" s="14"/>
    </row>
    <row r="303" spans="1:16" s="3" customFormat="1" x14ac:dyDescent="0.2">
      <c r="A303" s="11"/>
      <c r="B303" s="2"/>
      <c r="C303" s="53" t="s">
        <v>1205</v>
      </c>
      <c r="E303" s="12"/>
      <c r="H303" s="61"/>
      <c r="N303" s="14"/>
      <c r="O303" s="14"/>
      <c r="P303" s="14"/>
    </row>
    <row r="304" spans="1:16" s="3" customFormat="1" x14ac:dyDescent="0.25">
      <c r="A304" s="11"/>
      <c r="B304" s="2"/>
      <c r="C304" s="2" t="s">
        <v>1200</v>
      </c>
      <c r="E304" s="12"/>
      <c r="H304" s="61"/>
      <c r="N304" s="14"/>
      <c r="O304" s="14"/>
      <c r="P304" s="14"/>
    </row>
    <row r="305" spans="1:16" s="3" customFormat="1" x14ac:dyDescent="0.25">
      <c r="A305" s="11"/>
      <c r="B305" s="2"/>
      <c r="C305" s="2" t="s">
        <v>1206</v>
      </c>
      <c r="E305" s="12"/>
      <c r="H305" s="61"/>
      <c r="N305" s="14"/>
      <c r="O305" s="14"/>
      <c r="P305" s="14"/>
    </row>
    <row r="306" spans="1:16" s="3" customFormat="1" x14ac:dyDescent="0.25">
      <c r="A306" s="11"/>
      <c r="B306" s="2"/>
      <c r="C306" s="2" t="s">
        <v>3533</v>
      </c>
      <c r="E306" s="12"/>
      <c r="H306" s="61"/>
      <c r="N306" s="14"/>
      <c r="O306" s="14"/>
      <c r="P306" s="14"/>
    </row>
    <row r="307" spans="1:16" s="3" customFormat="1" x14ac:dyDescent="0.2">
      <c r="A307" s="11"/>
      <c r="B307" s="2"/>
      <c r="C307" s="53" t="s">
        <v>1198</v>
      </c>
      <c r="E307" s="12"/>
      <c r="H307" s="61"/>
      <c r="N307" s="14"/>
      <c r="O307" s="14"/>
      <c r="P307" s="14"/>
    </row>
    <row r="308" spans="1:16" s="3" customFormat="1" x14ac:dyDescent="0.25">
      <c r="A308" s="11"/>
      <c r="B308" s="2"/>
      <c r="C308" s="2" t="s">
        <v>3534</v>
      </c>
      <c r="E308" s="12"/>
      <c r="H308" s="61"/>
      <c r="N308" s="14"/>
      <c r="O308" s="14"/>
      <c r="P308" s="14"/>
    </row>
    <row r="309" spans="1:16" s="3" customFormat="1" x14ac:dyDescent="0.25">
      <c r="A309" s="11"/>
      <c r="B309" s="2"/>
      <c r="C309" s="2" t="s">
        <v>1204</v>
      </c>
      <c r="E309" s="12"/>
      <c r="H309" s="61"/>
      <c r="N309" s="14"/>
      <c r="O309" s="14"/>
      <c r="P309" s="14"/>
    </row>
    <row r="310" spans="1:16" x14ac:dyDescent="0.2">
      <c r="C310" s="2" t="s">
        <v>3535</v>
      </c>
    </row>
    <row r="311" spans="1:16" x14ac:dyDescent="0.2">
      <c r="C311" s="2" t="s">
        <v>3536</v>
      </c>
    </row>
    <row r="312" spans="1:16" x14ac:dyDescent="0.2">
      <c r="C312" s="2" t="s">
        <v>3537</v>
      </c>
    </row>
    <row r="313" spans="1:16" x14ac:dyDescent="0.2">
      <c r="C313" s="2" t="s">
        <v>3538</v>
      </c>
    </row>
    <row r="314" spans="1:16" x14ac:dyDescent="0.2">
      <c r="C314" s="2" t="s">
        <v>3539</v>
      </c>
    </row>
    <row r="315" spans="1:16" x14ac:dyDescent="0.2">
      <c r="C315" s="2" t="s">
        <v>3540</v>
      </c>
    </row>
    <row r="316" spans="1:16" x14ac:dyDescent="0.2">
      <c r="C316" s="2" t="s">
        <v>3541</v>
      </c>
    </row>
    <row r="317" spans="1:16" x14ac:dyDescent="0.2">
      <c r="C317" s="2" t="s">
        <v>3542</v>
      </c>
    </row>
    <row r="318" spans="1:16" x14ac:dyDescent="0.2">
      <c r="C318" s="2" t="s">
        <v>3543</v>
      </c>
    </row>
    <row r="319" spans="1:16" x14ac:dyDescent="0.2">
      <c r="C319" s="2" t="s">
        <v>3544</v>
      </c>
    </row>
    <row r="320" spans="1:16" x14ac:dyDescent="0.2">
      <c r="C320" s="2" t="s">
        <v>3545</v>
      </c>
    </row>
    <row r="321" spans="3:3" x14ac:dyDescent="0.2">
      <c r="C321" s="2" t="s">
        <v>3546</v>
      </c>
    </row>
    <row r="322" spans="3:3" x14ac:dyDescent="0.2">
      <c r="C322" s="2" t="s">
        <v>3547</v>
      </c>
    </row>
    <row r="323" spans="3:3" x14ac:dyDescent="0.2">
      <c r="C323" s="2" t="s">
        <v>3548</v>
      </c>
    </row>
    <row r="324" spans="3:3" x14ac:dyDescent="0.2">
      <c r="C324" s="2" t="s">
        <v>3549</v>
      </c>
    </row>
    <row r="325" spans="3:3" x14ac:dyDescent="0.2">
      <c r="C325" s="2" t="s">
        <v>3550</v>
      </c>
    </row>
    <row r="326" spans="3:3" x14ac:dyDescent="0.2">
      <c r="C326" s="2" t="s">
        <v>3551</v>
      </c>
    </row>
    <row r="327" spans="3:3" x14ac:dyDescent="0.2">
      <c r="C327" s="2" t="s">
        <v>3552</v>
      </c>
    </row>
    <row r="328" spans="3:3" x14ac:dyDescent="0.2">
      <c r="C328" s="2" t="s">
        <v>3553</v>
      </c>
    </row>
    <row r="329" spans="3:3" x14ac:dyDescent="0.2">
      <c r="C329" s="2" t="s">
        <v>3554</v>
      </c>
    </row>
    <row r="330" spans="3:3" x14ac:dyDescent="0.2">
      <c r="C330" s="2" t="s">
        <v>3555</v>
      </c>
    </row>
    <row r="331" spans="3:3" x14ac:dyDescent="0.2">
      <c r="C331" s="2" t="s">
        <v>3556</v>
      </c>
    </row>
    <row r="332" spans="3:3" x14ac:dyDescent="0.2">
      <c r="C332" s="2" t="s">
        <v>3557</v>
      </c>
    </row>
    <row r="333" spans="3:3" x14ac:dyDescent="0.2">
      <c r="C333" s="2" t="s">
        <v>3558</v>
      </c>
    </row>
    <row r="334" spans="3:3" x14ac:dyDescent="0.2">
      <c r="C334" s="2" t="s">
        <v>3559</v>
      </c>
    </row>
    <row r="335" spans="3:3" x14ac:dyDescent="0.2">
      <c r="C335" s="2" t="s">
        <v>3560</v>
      </c>
    </row>
    <row r="336" spans="3:3" x14ac:dyDescent="0.2">
      <c r="C336" s="2" t="s">
        <v>3561</v>
      </c>
    </row>
    <row r="337" spans="3:3" x14ac:dyDescent="0.2">
      <c r="C337" s="2" t="s">
        <v>3562</v>
      </c>
    </row>
    <row r="338" spans="3:3" x14ac:dyDescent="0.2">
      <c r="C338" s="2" t="s">
        <v>3563</v>
      </c>
    </row>
    <row r="339" spans="3:3" x14ac:dyDescent="0.2">
      <c r="C339" s="2" t="s">
        <v>3564</v>
      </c>
    </row>
    <row r="340" spans="3:3" x14ac:dyDescent="0.2">
      <c r="C340" s="2" t="s">
        <v>3565</v>
      </c>
    </row>
    <row r="341" spans="3:3" x14ac:dyDescent="0.2">
      <c r="C341" s="2" t="s">
        <v>3566</v>
      </c>
    </row>
    <row r="342" spans="3:3" x14ac:dyDescent="0.2">
      <c r="C342" s="2" t="s">
        <v>3567</v>
      </c>
    </row>
    <row r="343" spans="3:3" x14ac:dyDescent="0.2">
      <c r="C343" s="2" t="s">
        <v>3568</v>
      </c>
    </row>
    <row r="344" spans="3:3" x14ac:dyDescent="0.2">
      <c r="C344" s="2" t="s">
        <v>3569</v>
      </c>
    </row>
    <row r="345" spans="3:3" x14ac:dyDescent="0.2">
      <c r="C345" s="2" t="s">
        <v>3570</v>
      </c>
    </row>
    <row r="346" spans="3:3" x14ac:dyDescent="0.2">
      <c r="C346" s="2" t="s">
        <v>3571</v>
      </c>
    </row>
    <row r="347" spans="3:3" x14ac:dyDescent="0.2">
      <c r="C347" s="2" t="s">
        <v>3572</v>
      </c>
    </row>
    <row r="348" spans="3:3" x14ac:dyDescent="0.2">
      <c r="C348" s="2" t="s">
        <v>3573</v>
      </c>
    </row>
    <row r="349" spans="3:3" x14ac:dyDescent="0.2">
      <c r="C349" s="2" t="s">
        <v>3574</v>
      </c>
    </row>
    <row r="350" spans="3:3" x14ac:dyDescent="0.2">
      <c r="C350" s="2" t="s">
        <v>3575</v>
      </c>
    </row>
    <row r="351" spans="3:3" x14ac:dyDescent="0.2">
      <c r="C351" s="2" t="s">
        <v>3576</v>
      </c>
    </row>
    <row r="352" spans="3:3" x14ac:dyDescent="0.2">
      <c r="C352" s="2" t="s">
        <v>3577</v>
      </c>
    </row>
    <row r="353" spans="3:3" x14ac:dyDescent="0.2">
      <c r="C353" s="2" t="s">
        <v>3578</v>
      </c>
    </row>
    <row r="354" spans="3:3" x14ac:dyDescent="0.2">
      <c r="C354" s="2" t="s">
        <v>3579</v>
      </c>
    </row>
    <row r="355" spans="3:3" x14ac:dyDescent="0.2">
      <c r="C355" s="2" t="s">
        <v>3580</v>
      </c>
    </row>
    <row r="356" spans="3:3" x14ac:dyDescent="0.2">
      <c r="C356" s="2" t="s">
        <v>3581</v>
      </c>
    </row>
    <row r="357" spans="3:3" x14ac:dyDescent="0.2">
      <c r="C357" s="2" t="s">
        <v>3582</v>
      </c>
    </row>
    <row r="358" spans="3:3" x14ac:dyDescent="0.2">
      <c r="C358" s="2" t="s">
        <v>3583</v>
      </c>
    </row>
    <row r="359" spans="3:3" x14ac:dyDescent="0.2">
      <c r="C359" s="2" t="s">
        <v>3584</v>
      </c>
    </row>
    <row r="360" spans="3:3" x14ac:dyDescent="0.2">
      <c r="C360" s="2" t="s">
        <v>3585</v>
      </c>
    </row>
    <row r="361" spans="3:3" x14ac:dyDescent="0.2">
      <c r="C361" s="2" t="s">
        <v>3586</v>
      </c>
    </row>
    <row r="362" spans="3:3" x14ac:dyDescent="0.2">
      <c r="C362" s="2" t="s">
        <v>3587</v>
      </c>
    </row>
    <row r="363" spans="3:3" x14ac:dyDescent="0.2">
      <c r="C363" s="2" t="s">
        <v>3588</v>
      </c>
    </row>
    <row r="364" spans="3:3" x14ac:dyDescent="0.2">
      <c r="C364" s="2" t="s">
        <v>3589</v>
      </c>
    </row>
    <row r="365" spans="3:3" x14ac:dyDescent="0.2">
      <c r="C365" s="2" t="s">
        <v>3590</v>
      </c>
    </row>
    <row r="366" spans="3:3" x14ac:dyDescent="0.2">
      <c r="C366" s="2" t="s">
        <v>3591</v>
      </c>
    </row>
    <row r="367" spans="3:3" x14ac:dyDescent="0.2">
      <c r="C367" s="2" t="s">
        <v>3592</v>
      </c>
    </row>
    <row r="368" spans="3:3" x14ac:dyDescent="0.2">
      <c r="C368" s="2" t="s">
        <v>3593</v>
      </c>
    </row>
    <row r="369" spans="3:3" x14ac:dyDescent="0.2">
      <c r="C369" s="2" t="s">
        <v>3594</v>
      </c>
    </row>
    <row r="370" spans="3:3" x14ac:dyDescent="0.2">
      <c r="C370" s="2" t="s">
        <v>3595</v>
      </c>
    </row>
    <row r="371" spans="3:3" x14ac:dyDescent="0.2">
      <c r="C371" s="2" t="s">
        <v>3596</v>
      </c>
    </row>
    <row r="372" spans="3:3" x14ac:dyDescent="0.2">
      <c r="C372" s="2" t="s">
        <v>3597</v>
      </c>
    </row>
    <row r="373" spans="3:3" x14ac:dyDescent="0.2">
      <c r="C373" s="2" t="s">
        <v>3598</v>
      </c>
    </row>
    <row r="374" spans="3:3" x14ac:dyDescent="0.2">
      <c r="C374" s="2" t="s">
        <v>3599</v>
      </c>
    </row>
    <row r="375" spans="3:3" x14ac:dyDescent="0.2">
      <c r="C375" s="2" t="s">
        <v>3600</v>
      </c>
    </row>
    <row r="376" spans="3:3" x14ac:dyDescent="0.2">
      <c r="C376" s="2" t="s">
        <v>3601</v>
      </c>
    </row>
    <row r="377" spans="3:3" x14ac:dyDescent="0.2">
      <c r="C377" s="2" t="s">
        <v>3602</v>
      </c>
    </row>
    <row r="378" spans="3:3" x14ac:dyDescent="0.2">
      <c r="C378" s="2" t="s">
        <v>3603</v>
      </c>
    </row>
    <row r="379" spans="3:3" x14ac:dyDescent="0.2">
      <c r="C379" s="2" t="s">
        <v>3604</v>
      </c>
    </row>
    <row r="380" spans="3:3" x14ac:dyDescent="0.2">
      <c r="C380" s="2" t="s">
        <v>3605</v>
      </c>
    </row>
    <row r="381" spans="3:3" x14ac:dyDescent="0.2">
      <c r="C381" s="2" t="s">
        <v>3606</v>
      </c>
    </row>
    <row r="382" spans="3:3" x14ac:dyDescent="0.2">
      <c r="C382" s="2" t="s">
        <v>3607</v>
      </c>
    </row>
    <row r="383" spans="3:3" x14ac:dyDescent="0.2">
      <c r="C383" s="2" t="s">
        <v>3608</v>
      </c>
    </row>
    <row r="384" spans="3:3" x14ac:dyDescent="0.2">
      <c r="C384" s="2" t="s">
        <v>3609</v>
      </c>
    </row>
    <row r="385" spans="3:3" x14ac:dyDescent="0.2">
      <c r="C385" s="2" t="s">
        <v>3610</v>
      </c>
    </row>
    <row r="386" spans="3:3" x14ac:dyDescent="0.2">
      <c r="C386" s="2" t="s">
        <v>3611</v>
      </c>
    </row>
    <row r="387" spans="3:3" x14ac:dyDescent="0.2">
      <c r="C387" s="2" t="s">
        <v>3612</v>
      </c>
    </row>
    <row r="388" spans="3:3" x14ac:dyDescent="0.2">
      <c r="C388" s="2" t="s">
        <v>3613</v>
      </c>
    </row>
    <row r="389" spans="3:3" x14ac:dyDescent="0.2">
      <c r="C389" s="2" t="s">
        <v>3614</v>
      </c>
    </row>
    <row r="390" spans="3:3" x14ac:dyDescent="0.2">
      <c r="C390" s="2" t="s">
        <v>3615</v>
      </c>
    </row>
    <row r="391" spans="3:3" x14ac:dyDescent="0.2">
      <c r="C391" s="2" t="s">
        <v>3616</v>
      </c>
    </row>
    <row r="392" spans="3:3" x14ac:dyDescent="0.2">
      <c r="C392" s="2" t="s">
        <v>3617</v>
      </c>
    </row>
    <row r="393" spans="3:3" x14ac:dyDescent="0.2">
      <c r="C393" s="2" t="s">
        <v>3618</v>
      </c>
    </row>
    <row r="394" spans="3:3" x14ac:dyDescent="0.2">
      <c r="C394" s="2" t="s">
        <v>3619</v>
      </c>
    </row>
    <row r="395" spans="3:3" x14ac:dyDescent="0.2">
      <c r="C395" s="2" t="s">
        <v>3620</v>
      </c>
    </row>
    <row r="396" spans="3:3" x14ac:dyDescent="0.2">
      <c r="C396" s="2" t="s">
        <v>3621</v>
      </c>
    </row>
    <row r="397" spans="3:3" x14ac:dyDescent="0.2">
      <c r="C397" s="2" t="s">
        <v>3622</v>
      </c>
    </row>
    <row r="398" spans="3:3" x14ac:dyDescent="0.2">
      <c r="C398" s="2" t="s">
        <v>3623</v>
      </c>
    </row>
    <row r="399" spans="3:3" x14ac:dyDescent="0.2">
      <c r="C399" s="2" t="s">
        <v>3624</v>
      </c>
    </row>
    <row r="400" spans="3:3" x14ac:dyDescent="0.2">
      <c r="C400" s="2" t="s">
        <v>3625</v>
      </c>
    </row>
    <row r="401" spans="3:3" x14ac:dyDescent="0.2">
      <c r="C401" s="2" t="s">
        <v>3626</v>
      </c>
    </row>
    <row r="402" spans="3:3" x14ac:dyDescent="0.2">
      <c r="C402" s="2" t="s">
        <v>3627</v>
      </c>
    </row>
    <row r="403" spans="3:3" x14ac:dyDescent="0.2">
      <c r="C403" s="2" t="s">
        <v>3628</v>
      </c>
    </row>
    <row r="404" spans="3:3" x14ac:dyDescent="0.2">
      <c r="C404" s="2" t="s">
        <v>3629</v>
      </c>
    </row>
    <row r="405" spans="3:3" x14ac:dyDescent="0.2">
      <c r="C405" s="2" t="s">
        <v>3630</v>
      </c>
    </row>
    <row r="406" spans="3:3" x14ac:dyDescent="0.2">
      <c r="C406" s="2" t="s">
        <v>3631</v>
      </c>
    </row>
    <row r="407" spans="3:3" x14ac:dyDescent="0.2">
      <c r="C407" s="2" t="s">
        <v>3632</v>
      </c>
    </row>
    <row r="408" spans="3:3" x14ac:dyDescent="0.2">
      <c r="C408" s="2" t="s">
        <v>3633</v>
      </c>
    </row>
    <row r="409" spans="3:3" x14ac:dyDescent="0.2">
      <c r="C409" s="2" t="s">
        <v>3634</v>
      </c>
    </row>
    <row r="410" spans="3:3" x14ac:dyDescent="0.2">
      <c r="C410" s="2" t="s">
        <v>3635</v>
      </c>
    </row>
    <row r="411" spans="3:3" x14ac:dyDescent="0.2">
      <c r="C411" s="2" t="s">
        <v>3636</v>
      </c>
    </row>
    <row r="412" spans="3:3" x14ac:dyDescent="0.2">
      <c r="C412" s="2" t="s">
        <v>3637</v>
      </c>
    </row>
    <row r="413" spans="3:3" x14ac:dyDescent="0.2">
      <c r="C413" s="2" t="s">
        <v>3638</v>
      </c>
    </row>
    <row r="414" spans="3:3" x14ac:dyDescent="0.2">
      <c r="C414" s="2" t="s">
        <v>3639</v>
      </c>
    </row>
    <row r="415" spans="3:3" x14ac:dyDescent="0.2">
      <c r="C415" s="2" t="s">
        <v>3640</v>
      </c>
    </row>
    <row r="416" spans="3:3" x14ac:dyDescent="0.2">
      <c r="C416" s="2" t="s">
        <v>3641</v>
      </c>
    </row>
    <row r="417" spans="3:3" x14ac:dyDescent="0.2">
      <c r="C417" s="2" t="s">
        <v>3642</v>
      </c>
    </row>
    <row r="418" spans="3:3" x14ac:dyDescent="0.2">
      <c r="C418" s="2" t="s">
        <v>3643</v>
      </c>
    </row>
    <row r="419" spans="3:3" x14ac:dyDescent="0.2">
      <c r="C419" s="2" t="s">
        <v>3644</v>
      </c>
    </row>
    <row r="420" spans="3:3" x14ac:dyDescent="0.2">
      <c r="C420" s="2" t="s">
        <v>3645</v>
      </c>
    </row>
    <row r="421" spans="3:3" x14ac:dyDescent="0.2">
      <c r="C421" s="2" t="s">
        <v>3646</v>
      </c>
    </row>
    <row r="422" spans="3:3" x14ac:dyDescent="0.2">
      <c r="C422" s="2" t="s">
        <v>3647</v>
      </c>
    </row>
    <row r="423" spans="3:3" x14ac:dyDescent="0.2">
      <c r="C423" s="2" t="s">
        <v>3648</v>
      </c>
    </row>
    <row r="424" spans="3:3" x14ac:dyDescent="0.2">
      <c r="C424" s="2" t="s">
        <v>3649</v>
      </c>
    </row>
    <row r="425" spans="3:3" x14ac:dyDescent="0.2">
      <c r="C425" s="2" t="s">
        <v>3650</v>
      </c>
    </row>
    <row r="426" spans="3:3" x14ac:dyDescent="0.2">
      <c r="C426" s="2" t="s">
        <v>3651</v>
      </c>
    </row>
    <row r="427" spans="3:3" x14ac:dyDescent="0.2">
      <c r="C427" s="2" t="s">
        <v>3652</v>
      </c>
    </row>
    <row r="428" spans="3:3" x14ac:dyDescent="0.2">
      <c r="C428" s="2" t="s">
        <v>3653</v>
      </c>
    </row>
    <row r="429" spans="3:3" x14ac:dyDescent="0.2">
      <c r="C429" s="2" t="s">
        <v>3654</v>
      </c>
    </row>
    <row r="430" spans="3:3" x14ac:dyDescent="0.2">
      <c r="C430" s="2" t="s">
        <v>3655</v>
      </c>
    </row>
    <row r="431" spans="3:3" x14ac:dyDescent="0.2">
      <c r="C431" s="2" t="s">
        <v>3656</v>
      </c>
    </row>
    <row r="432" spans="3:3" x14ac:dyDescent="0.2">
      <c r="C432" s="2" t="s">
        <v>3657</v>
      </c>
    </row>
    <row r="433" spans="3:3" x14ac:dyDescent="0.2">
      <c r="C433" s="2" t="s">
        <v>3658</v>
      </c>
    </row>
    <row r="434" spans="3:3" x14ac:dyDescent="0.2">
      <c r="C434" s="2" t="s">
        <v>3659</v>
      </c>
    </row>
    <row r="435" spans="3:3" x14ac:dyDescent="0.2">
      <c r="C435" s="2" t="s">
        <v>3660</v>
      </c>
    </row>
    <row r="436" spans="3:3" x14ac:dyDescent="0.2">
      <c r="C436" s="2" t="s">
        <v>3661</v>
      </c>
    </row>
    <row r="437" spans="3:3" x14ac:dyDescent="0.2">
      <c r="C437" s="2" t="s">
        <v>3662</v>
      </c>
    </row>
    <row r="438" spans="3:3" x14ac:dyDescent="0.2">
      <c r="C438" s="2" t="s">
        <v>3663</v>
      </c>
    </row>
    <row r="439" spans="3:3" x14ac:dyDescent="0.2">
      <c r="C439" s="2" t="s">
        <v>3664</v>
      </c>
    </row>
    <row r="440" spans="3:3" x14ac:dyDescent="0.2">
      <c r="C440" s="2" t="s">
        <v>3665</v>
      </c>
    </row>
    <row r="441" spans="3:3" x14ac:dyDescent="0.2">
      <c r="C441" s="2" t="s">
        <v>3666</v>
      </c>
    </row>
    <row r="442" spans="3:3" x14ac:dyDescent="0.2">
      <c r="C442" s="2" t="s">
        <v>3667</v>
      </c>
    </row>
    <row r="443" spans="3:3" x14ac:dyDescent="0.2">
      <c r="C443" s="2" t="s">
        <v>3668</v>
      </c>
    </row>
    <row r="444" spans="3:3" x14ac:dyDescent="0.2">
      <c r="C444" s="2" t="s">
        <v>3669</v>
      </c>
    </row>
    <row r="445" spans="3:3" x14ac:dyDescent="0.2">
      <c r="C445" s="2" t="s">
        <v>3670</v>
      </c>
    </row>
    <row r="446" spans="3:3" x14ac:dyDescent="0.2">
      <c r="C446" s="2" t="s">
        <v>3671</v>
      </c>
    </row>
    <row r="447" spans="3:3" x14ac:dyDescent="0.2">
      <c r="C447" s="2" t="s">
        <v>3672</v>
      </c>
    </row>
    <row r="448" spans="3:3" x14ac:dyDescent="0.2">
      <c r="C448" s="2" t="s">
        <v>3673</v>
      </c>
    </row>
    <row r="449" spans="3:3" x14ac:dyDescent="0.2">
      <c r="C449" s="2" t="s">
        <v>3674</v>
      </c>
    </row>
    <row r="450" spans="3:3" x14ac:dyDescent="0.2">
      <c r="C450" s="2" t="s">
        <v>3675</v>
      </c>
    </row>
    <row r="451" spans="3:3" x14ac:dyDescent="0.2">
      <c r="C451" s="2" t="s">
        <v>3676</v>
      </c>
    </row>
    <row r="452" spans="3:3" x14ac:dyDescent="0.2">
      <c r="C452" s="2" t="s">
        <v>3677</v>
      </c>
    </row>
    <row r="453" spans="3:3" x14ac:dyDescent="0.2">
      <c r="C453" s="2" t="s">
        <v>3678</v>
      </c>
    </row>
    <row r="454" spans="3:3" x14ac:dyDescent="0.2">
      <c r="C454" s="2" t="s">
        <v>3679</v>
      </c>
    </row>
    <row r="455" spans="3:3" x14ac:dyDescent="0.2">
      <c r="C455" s="2" t="s">
        <v>3680</v>
      </c>
    </row>
    <row r="456" spans="3:3" x14ac:dyDescent="0.2">
      <c r="C456" s="2" t="s">
        <v>3681</v>
      </c>
    </row>
    <row r="457" spans="3:3" x14ac:dyDescent="0.2">
      <c r="C457" s="2" t="s">
        <v>3682</v>
      </c>
    </row>
    <row r="458" spans="3:3" x14ac:dyDescent="0.2">
      <c r="C458" s="2" t="s">
        <v>3683</v>
      </c>
    </row>
    <row r="459" spans="3:3" x14ac:dyDescent="0.2">
      <c r="C459" s="2" t="s">
        <v>3684</v>
      </c>
    </row>
    <row r="460" spans="3:3" x14ac:dyDescent="0.2">
      <c r="C460" s="2" t="s">
        <v>3685</v>
      </c>
    </row>
    <row r="461" spans="3:3" x14ac:dyDescent="0.2">
      <c r="C461" s="2" t="s">
        <v>3686</v>
      </c>
    </row>
    <row r="462" spans="3:3" x14ac:dyDescent="0.2">
      <c r="C462" s="2" t="s">
        <v>3687</v>
      </c>
    </row>
    <row r="463" spans="3:3" x14ac:dyDescent="0.2">
      <c r="C463" s="2" t="s">
        <v>3688</v>
      </c>
    </row>
    <row r="464" spans="3:3" x14ac:dyDescent="0.2">
      <c r="C464" s="2" t="s">
        <v>3689</v>
      </c>
    </row>
    <row r="465" spans="3:3" x14ac:dyDescent="0.2">
      <c r="C465" s="2" t="s">
        <v>3690</v>
      </c>
    </row>
    <row r="466" spans="3:3" x14ac:dyDescent="0.2">
      <c r="C466" s="2" t="s">
        <v>3691</v>
      </c>
    </row>
    <row r="467" spans="3:3" x14ac:dyDescent="0.2">
      <c r="C467" s="2" t="s">
        <v>3692</v>
      </c>
    </row>
    <row r="468" spans="3:3" x14ac:dyDescent="0.2">
      <c r="C468" s="2" t="s">
        <v>3693</v>
      </c>
    </row>
    <row r="469" spans="3:3" x14ac:dyDescent="0.2">
      <c r="C469" s="2" t="s">
        <v>3694</v>
      </c>
    </row>
    <row r="470" spans="3:3" x14ac:dyDescent="0.2">
      <c r="C470" s="2" t="s">
        <v>1174</v>
      </c>
    </row>
    <row r="471" spans="3:3" x14ac:dyDescent="0.2">
      <c r="C471" s="2" t="s">
        <v>1189</v>
      </c>
    </row>
    <row r="472" spans="3:3" x14ac:dyDescent="0.2">
      <c r="C472" s="2" t="s">
        <v>1175</v>
      </c>
    </row>
    <row r="473" spans="3:3" x14ac:dyDescent="0.2">
      <c r="C473" s="2" t="s">
        <v>1180</v>
      </c>
    </row>
    <row r="474" spans="3:3" x14ac:dyDescent="0.2">
      <c r="C474" s="2" t="s">
        <v>1181</v>
      </c>
    </row>
    <row r="475" spans="3:3" x14ac:dyDescent="0.2">
      <c r="C475" s="2" t="s">
        <v>1178</v>
      </c>
    </row>
    <row r="476" spans="3:3" x14ac:dyDescent="0.2">
      <c r="C476" s="2" t="s">
        <v>3695</v>
      </c>
    </row>
    <row r="477" spans="3:3" x14ac:dyDescent="0.2">
      <c r="C477" s="2" t="s">
        <v>1184</v>
      </c>
    </row>
    <row r="478" spans="3:3" x14ac:dyDescent="0.2">
      <c r="C478" s="2" t="s">
        <v>1191</v>
      </c>
    </row>
    <row r="479" spans="3:3" x14ac:dyDescent="0.2">
      <c r="C479" s="2" t="s">
        <v>1192</v>
      </c>
    </row>
    <row r="480" spans="3:3" x14ac:dyDescent="0.2">
      <c r="C480" s="2" t="s">
        <v>1193</v>
      </c>
    </row>
    <row r="481" spans="3:3" x14ac:dyDescent="0.2">
      <c r="C481" s="2" t="s">
        <v>1118</v>
      </c>
    </row>
    <row r="482" spans="3:3" x14ac:dyDescent="0.2">
      <c r="C482" s="2" t="s">
        <v>1081</v>
      </c>
    </row>
    <row r="483" spans="3:3" x14ac:dyDescent="0.2">
      <c r="C483" s="2" t="s">
        <v>1091</v>
      </c>
    </row>
    <row r="484" spans="3:3" x14ac:dyDescent="0.2">
      <c r="C484" s="2" t="s">
        <v>1092</v>
      </c>
    </row>
    <row r="485" spans="3:3" x14ac:dyDescent="0.2">
      <c r="C485" s="2" t="s">
        <v>1113</v>
      </c>
    </row>
    <row r="486" spans="3:3" x14ac:dyDescent="0.2">
      <c r="C486" s="2" t="s">
        <v>1106</v>
      </c>
    </row>
    <row r="487" spans="3:3" x14ac:dyDescent="0.2">
      <c r="C487" s="2" t="s">
        <v>1068</v>
      </c>
    </row>
    <row r="488" spans="3:3" x14ac:dyDescent="0.2">
      <c r="C488" s="2" t="s">
        <v>1076</v>
      </c>
    </row>
    <row r="489" spans="3:3" x14ac:dyDescent="0.2">
      <c r="C489" s="2" t="s">
        <v>1124</v>
      </c>
    </row>
    <row r="490" spans="3:3" x14ac:dyDescent="0.2">
      <c r="C490" s="2" t="s">
        <v>1120</v>
      </c>
    </row>
    <row r="491" spans="3:3" x14ac:dyDescent="0.2">
      <c r="C491" s="2" t="s">
        <v>1070</v>
      </c>
    </row>
    <row r="492" spans="3:3" x14ac:dyDescent="0.2">
      <c r="C492" s="2" t="s">
        <v>1152</v>
      </c>
    </row>
    <row r="493" spans="3:3" x14ac:dyDescent="0.2">
      <c r="C493" s="2" t="s">
        <v>1056</v>
      </c>
    </row>
    <row r="494" spans="3:3" x14ac:dyDescent="0.2">
      <c r="C494" s="2" t="s">
        <v>1093</v>
      </c>
    </row>
    <row r="495" spans="3:3" x14ac:dyDescent="0.2">
      <c r="C495" s="2" t="s">
        <v>1164</v>
      </c>
    </row>
    <row r="496" spans="3:3" x14ac:dyDescent="0.2">
      <c r="C496" s="2" t="s">
        <v>1064</v>
      </c>
    </row>
    <row r="497" spans="3:3" x14ac:dyDescent="0.2">
      <c r="C497" s="2" t="s">
        <v>1057</v>
      </c>
    </row>
    <row r="498" spans="3:3" x14ac:dyDescent="0.2">
      <c r="C498" s="2" t="s">
        <v>1088</v>
      </c>
    </row>
    <row r="499" spans="3:3" x14ac:dyDescent="0.2">
      <c r="C499" s="2" t="s">
        <v>1054</v>
      </c>
    </row>
    <row r="500" spans="3:3" x14ac:dyDescent="0.2">
      <c r="C500" s="2" t="s">
        <v>1042</v>
      </c>
    </row>
    <row r="501" spans="3:3" x14ac:dyDescent="0.2">
      <c r="C501" s="2" t="s">
        <v>1094</v>
      </c>
    </row>
    <row r="502" spans="3:3" x14ac:dyDescent="0.2">
      <c r="C502" s="2" t="s">
        <v>1153</v>
      </c>
    </row>
    <row r="503" spans="3:3" x14ac:dyDescent="0.2">
      <c r="C503" s="2" t="s">
        <v>1122</v>
      </c>
    </row>
    <row r="504" spans="3:3" x14ac:dyDescent="0.2">
      <c r="C504" s="2" t="s">
        <v>1194</v>
      </c>
    </row>
    <row r="505" spans="3:3" x14ac:dyDescent="0.2">
      <c r="C505" s="2" t="s">
        <v>1073</v>
      </c>
    </row>
    <row r="506" spans="3:3" x14ac:dyDescent="0.2">
      <c r="C506" s="2" t="s">
        <v>1069</v>
      </c>
    </row>
    <row r="507" spans="3:3" x14ac:dyDescent="0.2">
      <c r="C507" s="2" t="s">
        <v>1063</v>
      </c>
    </row>
    <row r="508" spans="3:3" x14ac:dyDescent="0.2">
      <c r="C508" s="2" t="s">
        <v>1044</v>
      </c>
    </row>
    <row r="509" spans="3:3" x14ac:dyDescent="0.2">
      <c r="C509" s="2" t="s">
        <v>1135</v>
      </c>
    </row>
    <row r="510" spans="3:3" x14ac:dyDescent="0.2">
      <c r="C510" s="2" t="s">
        <v>1060</v>
      </c>
    </row>
    <row r="511" spans="3:3" x14ac:dyDescent="0.2">
      <c r="C511" s="2" t="s">
        <v>1053</v>
      </c>
    </row>
    <row r="512" spans="3:3" x14ac:dyDescent="0.2">
      <c r="C512" s="2" t="s">
        <v>1036</v>
      </c>
    </row>
    <row r="513" spans="3:3" x14ac:dyDescent="0.2">
      <c r="C513" s="2" t="s">
        <v>1047</v>
      </c>
    </row>
    <row r="514" spans="3:3" x14ac:dyDescent="0.2">
      <c r="C514" s="2" t="s">
        <v>1033</v>
      </c>
    </row>
    <row r="515" spans="3:3" x14ac:dyDescent="0.2">
      <c r="C515" s="2" t="s">
        <v>1031</v>
      </c>
    </row>
    <row r="516" spans="3:3" x14ac:dyDescent="0.2">
      <c r="C516" s="2" t="s">
        <v>1083</v>
      </c>
    </row>
    <row r="517" spans="3:3" x14ac:dyDescent="0.2">
      <c r="C517" s="2" t="s">
        <v>1098</v>
      </c>
    </row>
    <row r="518" spans="3:3" x14ac:dyDescent="0.2">
      <c r="C518" s="2" t="s">
        <v>1067</v>
      </c>
    </row>
    <row r="519" spans="3:3" x14ac:dyDescent="0.2">
      <c r="C519" s="2" t="s">
        <v>1052</v>
      </c>
    </row>
    <row r="520" spans="3:3" x14ac:dyDescent="0.2">
      <c r="C520" s="2" t="s">
        <v>1074</v>
      </c>
    </row>
    <row r="521" spans="3:3" x14ac:dyDescent="0.2">
      <c r="C521" s="2" t="s">
        <v>1128</v>
      </c>
    </row>
    <row r="522" spans="3:3" x14ac:dyDescent="0.2">
      <c r="C522" s="2" t="s">
        <v>1146</v>
      </c>
    </row>
    <row r="523" spans="3:3" x14ac:dyDescent="0.2">
      <c r="C523" s="2" t="s">
        <v>1090</v>
      </c>
    </row>
    <row r="524" spans="3:3" x14ac:dyDescent="0.2">
      <c r="C524" s="2" t="s">
        <v>1119</v>
      </c>
    </row>
    <row r="525" spans="3:3" x14ac:dyDescent="0.2">
      <c r="C525" s="2" t="s">
        <v>1126</v>
      </c>
    </row>
    <row r="526" spans="3:3" x14ac:dyDescent="0.2">
      <c r="C526" s="2" t="s">
        <v>1127</v>
      </c>
    </row>
    <row r="527" spans="3:3" x14ac:dyDescent="0.2">
      <c r="C527" s="2" t="s">
        <v>1030</v>
      </c>
    </row>
    <row r="528" spans="3:3" x14ac:dyDescent="0.2">
      <c r="C528" s="2" t="s">
        <v>1013</v>
      </c>
    </row>
    <row r="529" spans="3:3" x14ac:dyDescent="0.2">
      <c r="C529" s="2" t="s">
        <v>1111</v>
      </c>
    </row>
    <row r="530" spans="3:3" x14ac:dyDescent="0.2">
      <c r="C530" s="2" t="s">
        <v>1121</v>
      </c>
    </row>
    <row r="531" spans="3:3" x14ac:dyDescent="0.2">
      <c r="C531" s="2" t="s">
        <v>1107</v>
      </c>
    </row>
    <row r="532" spans="3:3" x14ac:dyDescent="0.2">
      <c r="C532" s="2" t="s">
        <v>1058</v>
      </c>
    </row>
    <row r="533" spans="3:3" x14ac:dyDescent="0.2">
      <c r="C533" s="2" t="s">
        <v>1123</v>
      </c>
    </row>
    <row r="534" spans="3:3" x14ac:dyDescent="0.2">
      <c r="C534" s="2" t="s">
        <v>1086</v>
      </c>
    </row>
    <row r="535" spans="3:3" x14ac:dyDescent="0.2">
      <c r="C535" s="2" t="s">
        <v>1046</v>
      </c>
    </row>
    <row r="536" spans="3:3" x14ac:dyDescent="0.2">
      <c r="C536" s="2" t="s">
        <v>1103</v>
      </c>
    </row>
    <row r="537" spans="3:3" x14ac:dyDescent="0.2">
      <c r="C537" s="2" t="s">
        <v>1077</v>
      </c>
    </row>
    <row r="538" spans="3:3" x14ac:dyDescent="0.2">
      <c r="C538" s="2" t="s">
        <v>1114</v>
      </c>
    </row>
    <row r="539" spans="3:3" x14ac:dyDescent="0.2">
      <c r="C539" s="2" t="s">
        <v>1110</v>
      </c>
    </row>
    <row r="540" spans="3:3" x14ac:dyDescent="0.2">
      <c r="C540" s="2" t="s">
        <v>1129</v>
      </c>
    </row>
    <row r="541" spans="3:3" x14ac:dyDescent="0.2">
      <c r="C541" s="2" t="s">
        <v>1148</v>
      </c>
    </row>
    <row r="542" spans="3:3" x14ac:dyDescent="0.2">
      <c r="C542" s="2" t="s">
        <v>1147</v>
      </c>
    </row>
    <row r="543" spans="3:3" x14ac:dyDescent="0.2">
      <c r="C543" s="2" t="s">
        <v>1151</v>
      </c>
    </row>
    <row r="544" spans="3:3" x14ac:dyDescent="0.2">
      <c r="C544" s="2" t="s">
        <v>1197</v>
      </c>
    </row>
    <row r="545" spans="3:3" x14ac:dyDescent="0.2">
      <c r="C545" s="2" t="s">
        <v>3696</v>
      </c>
    </row>
    <row r="546" spans="3:3" x14ac:dyDescent="0.2">
      <c r="C546" s="2" t="s">
        <v>3697</v>
      </c>
    </row>
    <row r="547" spans="3:3" x14ac:dyDescent="0.2">
      <c r="C547" s="2" t="s">
        <v>1202</v>
      </c>
    </row>
    <row r="548" spans="3:3" x14ac:dyDescent="0.2">
      <c r="C548" s="2" t="s">
        <v>3698</v>
      </c>
    </row>
    <row r="549" spans="3:3" x14ac:dyDescent="0.2">
      <c r="C549" s="2" t="s">
        <v>3699</v>
      </c>
    </row>
    <row r="550" spans="3:3" x14ac:dyDescent="0.2">
      <c r="C550" s="2" t="s">
        <v>3700</v>
      </c>
    </row>
    <row r="551" spans="3:3" x14ac:dyDescent="0.2">
      <c r="C551" s="2" t="s">
        <v>3701</v>
      </c>
    </row>
    <row r="552" spans="3:3" x14ac:dyDescent="0.2">
      <c r="C552" s="2" t="s">
        <v>1203</v>
      </c>
    </row>
    <row r="553" spans="3:3" x14ac:dyDescent="0.2">
      <c r="C553" s="2" t="s">
        <v>3702</v>
      </c>
    </row>
    <row r="554" spans="3:3" x14ac:dyDescent="0.2">
      <c r="C554" s="2" t="s">
        <v>1201</v>
      </c>
    </row>
    <row r="555" spans="3:3" x14ac:dyDescent="0.2">
      <c r="C555" s="2" t="s">
        <v>1196</v>
      </c>
    </row>
    <row r="556" spans="3:3" x14ac:dyDescent="0.2">
      <c r="C556" s="2" t="s">
        <v>3703</v>
      </c>
    </row>
    <row r="557" spans="3:3" x14ac:dyDescent="0.2">
      <c r="C557" s="2" t="s">
        <v>1199</v>
      </c>
    </row>
    <row r="558" spans="3:3" x14ac:dyDescent="0.2">
      <c r="C558" s="2" t="s">
        <v>3704</v>
      </c>
    </row>
    <row r="559" spans="3:3" x14ac:dyDescent="0.2">
      <c r="C559" s="2" t="s">
        <v>3705</v>
      </c>
    </row>
    <row r="560" spans="3:3" x14ac:dyDescent="0.2">
      <c r="C560" s="2" t="s">
        <v>3706</v>
      </c>
    </row>
    <row r="561" spans="3:3" x14ac:dyDescent="0.2">
      <c r="C561" s="2" t="s">
        <v>3707</v>
      </c>
    </row>
    <row r="562" spans="3:3" x14ac:dyDescent="0.2">
      <c r="C562" s="2" t="s">
        <v>3708</v>
      </c>
    </row>
    <row r="563" spans="3:3" x14ac:dyDescent="0.2">
      <c r="C563" s="2" t="s">
        <v>3709</v>
      </c>
    </row>
    <row r="564" spans="3:3" x14ac:dyDescent="0.2">
      <c r="C564" s="2" t="s">
        <v>3710</v>
      </c>
    </row>
    <row r="565" spans="3:3" x14ac:dyDescent="0.2">
      <c r="C565" s="2" t="s">
        <v>3711</v>
      </c>
    </row>
    <row r="566" spans="3:3" x14ac:dyDescent="0.2">
      <c r="C566" s="2" t="s">
        <v>3712</v>
      </c>
    </row>
    <row r="567" spans="3:3" x14ac:dyDescent="0.2">
      <c r="C567" s="2" t="s">
        <v>3713</v>
      </c>
    </row>
    <row r="568" spans="3:3" x14ac:dyDescent="0.2">
      <c r="C568" s="2" t="s">
        <v>3714</v>
      </c>
    </row>
    <row r="569" spans="3:3" x14ac:dyDescent="0.2">
      <c r="C569" s="2" t="s">
        <v>3715</v>
      </c>
    </row>
    <row r="570" spans="3:3" x14ac:dyDescent="0.2">
      <c r="C570" s="2" t="s">
        <v>3716</v>
      </c>
    </row>
    <row r="571" spans="3:3" x14ac:dyDescent="0.2">
      <c r="C571" s="2" t="s">
        <v>3717</v>
      </c>
    </row>
    <row r="572" spans="3:3" x14ac:dyDescent="0.2">
      <c r="C572" s="2" t="s">
        <v>3718</v>
      </c>
    </row>
    <row r="573" spans="3:3" x14ac:dyDescent="0.2">
      <c r="C573" s="2" t="s">
        <v>3719</v>
      </c>
    </row>
    <row r="574" spans="3:3" x14ac:dyDescent="0.2">
      <c r="C574" s="2" t="s">
        <v>3720</v>
      </c>
    </row>
    <row r="575" spans="3:3" x14ac:dyDescent="0.2">
      <c r="C575" s="2" t="s">
        <v>3721</v>
      </c>
    </row>
    <row r="576" spans="3:3" x14ac:dyDescent="0.2">
      <c r="C576" s="2" t="s">
        <v>3722</v>
      </c>
    </row>
    <row r="577" spans="3:3" x14ac:dyDescent="0.2">
      <c r="C577" s="2" t="s">
        <v>3723</v>
      </c>
    </row>
    <row r="578" spans="3:3" x14ac:dyDescent="0.2">
      <c r="C578" s="2" t="s">
        <v>3724</v>
      </c>
    </row>
    <row r="579" spans="3:3" x14ac:dyDescent="0.2">
      <c r="C579" s="2" t="s">
        <v>3725</v>
      </c>
    </row>
    <row r="580" spans="3:3" x14ac:dyDescent="0.2">
      <c r="C580" s="2" t="s">
        <v>3726</v>
      </c>
    </row>
    <row r="581" spans="3:3" x14ac:dyDescent="0.2">
      <c r="C581" s="2" t="s">
        <v>3727</v>
      </c>
    </row>
    <row r="582" spans="3:3" x14ac:dyDescent="0.2">
      <c r="C582" s="2" t="s">
        <v>3728</v>
      </c>
    </row>
    <row r="583" spans="3:3" x14ac:dyDescent="0.2">
      <c r="C583" s="2" t="s">
        <v>3729</v>
      </c>
    </row>
    <row r="584" spans="3:3" x14ac:dyDescent="0.2">
      <c r="C584" s="2" t="s">
        <v>3730</v>
      </c>
    </row>
    <row r="585" spans="3:3" x14ac:dyDescent="0.2">
      <c r="C585" s="2" t="s">
        <v>3731</v>
      </c>
    </row>
    <row r="586" spans="3:3" x14ac:dyDescent="0.2">
      <c r="C586" s="2" t="s">
        <v>3732</v>
      </c>
    </row>
    <row r="587" spans="3:3" x14ac:dyDescent="0.2">
      <c r="C587" s="2" t="s">
        <v>3733</v>
      </c>
    </row>
    <row r="588" spans="3:3" x14ac:dyDescent="0.2">
      <c r="C588" s="2" t="s">
        <v>3734</v>
      </c>
    </row>
    <row r="589" spans="3:3" x14ac:dyDescent="0.2">
      <c r="C589" s="2" t="s">
        <v>3735</v>
      </c>
    </row>
    <row r="590" spans="3:3" x14ac:dyDescent="0.2">
      <c r="C590" s="2" t="s">
        <v>3736</v>
      </c>
    </row>
    <row r="591" spans="3:3" x14ac:dyDescent="0.2">
      <c r="C591" s="2" t="s">
        <v>3737</v>
      </c>
    </row>
    <row r="592" spans="3:3" x14ac:dyDescent="0.2">
      <c r="C592" s="2" t="s">
        <v>3738</v>
      </c>
    </row>
    <row r="593" spans="3:3" x14ac:dyDescent="0.2">
      <c r="C593" s="2" t="s">
        <v>3739</v>
      </c>
    </row>
    <row r="594" spans="3:3" x14ac:dyDescent="0.2">
      <c r="C594" s="2" t="s">
        <v>3740</v>
      </c>
    </row>
    <row r="595" spans="3:3" x14ac:dyDescent="0.2">
      <c r="C595" s="2" t="s">
        <v>3741</v>
      </c>
    </row>
    <row r="596" spans="3:3" x14ac:dyDescent="0.2">
      <c r="C596" s="2" t="s">
        <v>3742</v>
      </c>
    </row>
    <row r="597" spans="3:3" x14ac:dyDescent="0.2">
      <c r="C597" s="2" t="s">
        <v>3743</v>
      </c>
    </row>
    <row r="598" spans="3:3" x14ac:dyDescent="0.2">
      <c r="C598" s="2" t="s">
        <v>3744</v>
      </c>
    </row>
    <row r="599" spans="3:3" x14ac:dyDescent="0.2">
      <c r="C599" s="2" t="s">
        <v>3745</v>
      </c>
    </row>
    <row r="600" spans="3:3" x14ac:dyDescent="0.2">
      <c r="C600" s="2" t="s">
        <v>3746</v>
      </c>
    </row>
    <row r="601" spans="3:3" x14ac:dyDescent="0.2">
      <c r="C601" s="2" t="s">
        <v>3747</v>
      </c>
    </row>
    <row r="602" spans="3:3" x14ac:dyDescent="0.2">
      <c r="C602" s="2" t="s">
        <v>3748</v>
      </c>
    </row>
    <row r="603" spans="3:3" x14ac:dyDescent="0.2">
      <c r="C603" s="2" t="s">
        <v>3749</v>
      </c>
    </row>
    <row r="604" spans="3:3" x14ac:dyDescent="0.2">
      <c r="C604" s="2" t="s">
        <v>3750</v>
      </c>
    </row>
    <row r="605" spans="3:3" x14ac:dyDescent="0.2">
      <c r="C605" s="2" t="s">
        <v>3751</v>
      </c>
    </row>
    <row r="606" spans="3:3" x14ac:dyDescent="0.2">
      <c r="C606" s="2" t="s">
        <v>3752</v>
      </c>
    </row>
    <row r="607" spans="3:3" x14ac:dyDescent="0.2">
      <c r="C607" s="2" t="s">
        <v>3753</v>
      </c>
    </row>
    <row r="608" spans="3:3" x14ac:dyDescent="0.2">
      <c r="C608" s="2" t="s">
        <v>3754</v>
      </c>
    </row>
    <row r="609" spans="3:3" x14ac:dyDescent="0.2">
      <c r="C609" s="2" t="s">
        <v>3755</v>
      </c>
    </row>
    <row r="610" spans="3:3" x14ac:dyDescent="0.2">
      <c r="C610" s="2" t="s">
        <v>3756</v>
      </c>
    </row>
    <row r="611" spans="3:3" x14ac:dyDescent="0.2">
      <c r="C611" s="2" t="s">
        <v>3757</v>
      </c>
    </row>
    <row r="612" spans="3:3" x14ac:dyDescent="0.2">
      <c r="C612" s="2" t="s">
        <v>3758</v>
      </c>
    </row>
    <row r="613" spans="3:3" x14ac:dyDescent="0.2">
      <c r="C613" s="2" t="s">
        <v>3759</v>
      </c>
    </row>
    <row r="614" spans="3:3" x14ac:dyDescent="0.2">
      <c r="C614" s="2" t="s">
        <v>3760</v>
      </c>
    </row>
    <row r="615" spans="3:3" x14ac:dyDescent="0.2">
      <c r="C615" s="2" t="s">
        <v>3761</v>
      </c>
    </row>
    <row r="616" spans="3:3" x14ac:dyDescent="0.2">
      <c r="C616" s="2" t="s">
        <v>3762</v>
      </c>
    </row>
    <row r="617" spans="3:3" x14ac:dyDescent="0.2">
      <c r="C617" s="2" t="s">
        <v>3763</v>
      </c>
    </row>
    <row r="618" spans="3:3" x14ac:dyDescent="0.2">
      <c r="C618" s="2" t="s">
        <v>3764</v>
      </c>
    </row>
    <row r="619" spans="3:3" x14ac:dyDescent="0.2">
      <c r="C619" s="2" t="s">
        <v>3765</v>
      </c>
    </row>
    <row r="620" spans="3:3" x14ac:dyDescent="0.2">
      <c r="C620" s="2" t="s">
        <v>3766</v>
      </c>
    </row>
    <row r="621" spans="3:3" x14ac:dyDescent="0.2">
      <c r="C621" s="2" t="s">
        <v>3767</v>
      </c>
    </row>
    <row r="622" spans="3:3" x14ac:dyDescent="0.2">
      <c r="C622" s="2" t="s">
        <v>3768</v>
      </c>
    </row>
    <row r="623" spans="3:3" x14ac:dyDescent="0.2">
      <c r="C623" s="2" t="s">
        <v>3769</v>
      </c>
    </row>
    <row r="624" spans="3:3" x14ac:dyDescent="0.2">
      <c r="C624" s="2" t="s">
        <v>3770</v>
      </c>
    </row>
    <row r="625" spans="3:3" x14ac:dyDescent="0.2">
      <c r="C625" s="2" t="s">
        <v>3771</v>
      </c>
    </row>
    <row r="626" spans="3:3" x14ac:dyDescent="0.2">
      <c r="C626" s="2" t="s">
        <v>3772</v>
      </c>
    </row>
    <row r="627" spans="3:3" x14ac:dyDescent="0.2">
      <c r="C627" s="2" t="s">
        <v>3773</v>
      </c>
    </row>
    <row r="628" spans="3:3" x14ac:dyDescent="0.2">
      <c r="C628" s="2" t="s">
        <v>3774</v>
      </c>
    </row>
    <row r="629" spans="3:3" x14ac:dyDescent="0.2">
      <c r="C629" s="2" t="s">
        <v>3775</v>
      </c>
    </row>
    <row r="630" spans="3:3" x14ac:dyDescent="0.2">
      <c r="C630" s="2" t="s">
        <v>3776</v>
      </c>
    </row>
    <row r="631" spans="3:3" x14ac:dyDescent="0.2">
      <c r="C631" s="2" t="s">
        <v>3777</v>
      </c>
    </row>
    <row r="632" spans="3:3" x14ac:dyDescent="0.2">
      <c r="C632" s="2" t="s">
        <v>3778</v>
      </c>
    </row>
    <row r="633" spans="3:3" x14ac:dyDescent="0.2">
      <c r="C633" s="2" t="s">
        <v>3779</v>
      </c>
    </row>
    <row r="634" spans="3:3" x14ac:dyDescent="0.2">
      <c r="C634" s="2" t="s">
        <v>3780</v>
      </c>
    </row>
    <row r="635" spans="3:3" x14ac:dyDescent="0.2">
      <c r="C635" s="2" t="s">
        <v>3781</v>
      </c>
    </row>
    <row r="636" spans="3:3" x14ac:dyDescent="0.2">
      <c r="C636" s="2" t="s">
        <v>3782</v>
      </c>
    </row>
    <row r="637" spans="3:3" x14ac:dyDescent="0.2">
      <c r="C637" s="2" t="s">
        <v>3783</v>
      </c>
    </row>
    <row r="638" spans="3:3" x14ac:dyDescent="0.2">
      <c r="C638" s="2" t="s">
        <v>3784</v>
      </c>
    </row>
    <row r="639" spans="3:3" x14ac:dyDescent="0.2">
      <c r="C639" s="2" t="s">
        <v>3785</v>
      </c>
    </row>
    <row r="640" spans="3:3" x14ac:dyDescent="0.2">
      <c r="C640" s="2" t="s">
        <v>3786</v>
      </c>
    </row>
    <row r="641" spans="3:3" x14ac:dyDescent="0.2">
      <c r="C641" s="2" t="s">
        <v>3787</v>
      </c>
    </row>
    <row r="642" spans="3:3" x14ac:dyDescent="0.2">
      <c r="C642" s="2" t="s">
        <v>3788</v>
      </c>
    </row>
    <row r="643" spans="3:3" x14ac:dyDescent="0.2">
      <c r="C643" s="2" t="s">
        <v>3789</v>
      </c>
    </row>
    <row r="644" spans="3:3" x14ac:dyDescent="0.2">
      <c r="C644" s="2" t="s">
        <v>3790</v>
      </c>
    </row>
    <row r="645" spans="3:3" x14ac:dyDescent="0.2">
      <c r="C645" s="2" t="s">
        <v>3791</v>
      </c>
    </row>
    <row r="646" spans="3:3" x14ac:dyDescent="0.2">
      <c r="C646" s="2" t="s">
        <v>3792</v>
      </c>
    </row>
    <row r="647" spans="3:3" x14ac:dyDescent="0.2">
      <c r="C647" s="2" t="s">
        <v>3793</v>
      </c>
    </row>
    <row r="648" spans="3:3" x14ac:dyDescent="0.2">
      <c r="C648" s="2" t="s">
        <v>3794</v>
      </c>
    </row>
    <row r="649" spans="3:3" x14ac:dyDescent="0.2">
      <c r="C649" s="2" t="s">
        <v>3795</v>
      </c>
    </row>
    <row r="650" spans="3:3" x14ac:dyDescent="0.2">
      <c r="C650" s="2" t="s">
        <v>3796</v>
      </c>
    </row>
    <row r="651" spans="3:3" x14ac:dyDescent="0.2">
      <c r="C651" s="2" t="s">
        <v>3797</v>
      </c>
    </row>
    <row r="652" spans="3:3" x14ac:dyDescent="0.2">
      <c r="C652" s="2" t="s">
        <v>3798</v>
      </c>
    </row>
    <row r="653" spans="3:3" x14ac:dyDescent="0.2">
      <c r="C653" s="2" t="s">
        <v>3799</v>
      </c>
    </row>
    <row r="654" spans="3:3" x14ac:dyDescent="0.2">
      <c r="C654" s="2" t="s">
        <v>3800</v>
      </c>
    </row>
    <row r="655" spans="3:3" x14ac:dyDescent="0.2">
      <c r="C655" s="2" t="s">
        <v>3801</v>
      </c>
    </row>
    <row r="656" spans="3:3" x14ac:dyDescent="0.2">
      <c r="C656" s="2" t="s">
        <v>3802</v>
      </c>
    </row>
    <row r="657" spans="3:3" x14ac:dyDescent="0.2">
      <c r="C657" s="2" t="s">
        <v>3803</v>
      </c>
    </row>
    <row r="658" spans="3:3" x14ac:dyDescent="0.2">
      <c r="C658" s="2" t="s">
        <v>3804</v>
      </c>
    </row>
    <row r="659" spans="3:3" x14ac:dyDescent="0.2">
      <c r="C659" s="2" t="s">
        <v>3805</v>
      </c>
    </row>
    <row r="660" spans="3:3" x14ac:dyDescent="0.2">
      <c r="C660" s="2" t="s">
        <v>3806</v>
      </c>
    </row>
    <row r="661" spans="3:3" x14ac:dyDescent="0.2">
      <c r="C661" s="2" t="s">
        <v>3807</v>
      </c>
    </row>
    <row r="662" spans="3:3" x14ac:dyDescent="0.2">
      <c r="C662" s="2" t="s">
        <v>3808</v>
      </c>
    </row>
    <row r="663" spans="3:3" x14ac:dyDescent="0.2">
      <c r="C663" s="2" t="s">
        <v>3809</v>
      </c>
    </row>
    <row r="664" spans="3:3" x14ac:dyDescent="0.2">
      <c r="C664" s="2" t="s">
        <v>3810</v>
      </c>
    </row>
    <row r="665" spans="3:3" x14ac:dyDescent="0.2">
      <c r="C665" s="2" t="s">
        <v>3811</v>
      </c>
    </row>
    <row r="666" spans="3:3" x14ac:dyDescent="0.2">
      <c r="C666" s="2" t="s">
        <v>3812</v>
      </c>
    </row>
    <row r="667" spans="3:3" x14ac:dyDescent="0.2">
      <c r="C667" s="2" t="s">
        <v>3813</v>
      </c>
    </row>
    <row r="668" spans="3:3" x14ac:dyDescent="0.2">
      <c r="C668" s="2" t="s">
        <v>3814</v>
      </c>
    </row>
    <row r="669" spans="3:3" x14ac:dyDescent="0.2">
      <c r="C669" s="2" t="s">
        <v>3815</v>
      </c>
    </row>
    <row r="670" spans="3:3" x14ac:dyDescent="0.2">
      <c r="C670" s="2" t="s">
        <v>3816</v>
      </c>
    </row>
    <row r="671" spans="3:3" x14ac:dyDescent="0.2">
      <c r="C671" s="2" t="s">
        <v>3817</v>
      </c>
    </row>
    <row r="672" spans="3:3" x14ac:dyDescent="0.2">
      <c r="C672" s="2" t="s">
        <v>3818</v>
      </c>
    </row>
    <row r="673" spans="3:3" x14ac:dyDescent="0.2">
      <c r="C673" s="2" t="s">
        <v>3819</v>
      </c>
    </row>
    <row r="674" spans="3:3" x14ac:dyDescent="0.2">
      <c r="C674" s="2" t="s">
        <v>3820</v>
      </c>
    </row>
    <row r="675" spans="3:3" x14ac:dyDescent="0.2">
      <c r="C675" s="2" t="s">
        <v>3821</v>
      </c>
    </row>
    <row r="676" spans="3:3" x14ac:dyDescent="0.2">
      <c r="C676" s="2" t="s">
        <v>3822</v>
      </c>
    </row>
    <row r="677" spans="3:3" x14ac:dyDescent="0.2">
      <c r="C677" s="2" t="s">
        <v>3823</v>
      </c>
    </row>
    <row r="678" spans="3:3" x14ac:dyDescent="0.2">
      <c r="C678" s="2" t="s">
        <v>3824</v>
      </c>
    </row>
    <row r="679" spans="3:3" x14ac:dyDescent="0.2">
      <c r="C679" s="2" t="s">
        <v>3825</v>
      </c>
    </row>
    <row r="680" spans="3:3" x14ac:dyDescent="0.2">
      <c r="C680" s="2" t="s">
        <v>3826</v>
      </c>
    </row>
    <row r="681" spans="3:3" x14ac:dyDescent="0.2">
      <c r="C681" s="2" t="s">
        <v>3827</v>
      </c>
    </row>
    <row r="682" spans="3:3" x14ac:dyDescent="0.2">
      <c r="C682" s="2" t="s">
        <v>3828</v>
      </c>
    </row>
    <row r="683" spans="3:3" x14ac:dyDescent="0.2">
      <c r="C683" s="2" t="s">
        <v>3829</v>
      </c>
    </row>
    <row r="684" spans="3:3" x14ac:dyDescent="0.2">
      <c r="C684" s="2" t="s">
        <v>3830</v>
      </c>
    </row>
    <row r="685" spans="3:3" x14ac:dyDescent="0.2">
      <c r="C685" s="2" t="s">
        <v>3831</v>
      </c>
    </row>
    <row r="686" spans="3:3" x14ac:dyDescent="0.2">
      <c r="C686" s="2" t="s">
        <v>3832</v>
      </c>
    </row>
    <row r="687" spans="3:3" x14ac:dyDescent="0.2">
      <c r="C687" s="2" t="s">
        <v>3833</v>
      </c>
    </row>
    <row r="688" spans="3:3" x14ac:dyDescent="0.2">
      <c r="C688" s="2" t="s">
        <v>3834</v>
      </c>
    </row>
    <row r="689" spans="3:3" x14ac:dyDescent="0.2">
      <c r="C689" s="2" t="s">
        <v>3835</v>
      </c>
    </row>
    <row r="690" spans="3:3" x14ac:dyDescent="0.2">
      <c r="C690" s="2" t="s">
        <v>3836</v>
      </c>
    </row>
    <row r="691" spans="3:3" x14ac:dyDescent="0.2">
      <c r="C691" s="2" t="s">
        <v>3837</v>
      </c>
    </row>
    <row r="692" spans="3:3" x14ac:dyDescent="0.2">
      <c r="C692" s="2" t="s">
        <v>3838</v>
      </c>
    </row>
    <row r="693" spans="3:3" x14ac:dyDescent="0.2">
      <c r="C693" s="2" t="s">
        <v>3839</v>
      </c>
    </row>
    <row r="694" spans="3:3" x14ac:dyDescent="0.2">
      <c r="C694" s="2" t="s">
        <v>3840</v>
      </c>
    </row>
    <row r="695" spans="3:3" x14ac:dyDescent="0.2">
      <c r="C695" s="2" t="s">
        <v>3841</v>
      </c>
    </row>
    <row r="696" spans="3:3" x14ac:dyDescent="0.2">
      <c r="C696" s="2" t="s">
        <v>3842</v>
      </c>
    </row>
    <row r="697" spans="3:3" x14ac:dyDescent="0.2">
      <c r="C697" s="2" t="s">
        <v>3843</v>
      </c>
    </row>
    <row r="698" spans="3:3" x14ac:dyDescent="0.2">
      <c r="C698" s="2" t="s">
        <v>3844</v>
      </c>
    </row>
    <row r="699" spans="3:3" x14ac:dyDescent="0.2">
      <c r="C699" s="2" t="s">
        <v>3845</v>
      </c>
    </row>
    <row r="700" spans="3:3" x14ac:dyDescent="0.2">
      <c r="C700" s="2" t="s">
        <v>3846</v>
      </c>
    </row>
    <row r="701" spans="3:3" x14ac:dyDescent="0.2">
      <c r="C701" s="2" t="s">
        <v>3847</v>
      </c>
    </row>
    <row r="702" spans="3:3" x14ac:dyDescent="0.2">
      <c r="C702" s="2" t="s">
        <v>3848</v>
      </c>
    </row>
    <row r="703" spans="3:3" x14ac:dyDescent="0.2">
      <c r="C703" s="2" t="s">
        <v>3849</v>
      </c>
    </row>
    <row r="704" spans="3:3" x14ac:dyDescent="0.2">
      <c r="C704" s="2" t="s">
        <v>3850</v>
      </c>
    </row>
    <row r="705" spans="3:3" x14ac:dyDescent="0.2">
      <c r="C705" s="2" t="s">
        <v>3851</v>
      </c>
    </row>
    <row r="706" spans="3:3" x14ac:dyDescent="0.2">
      <c r="C706" s="2" t="s">
        <v>3852</v>
      </c>
    </row>
    <row r="707" spans="3:3" x14ac:dyDescent="0.2">
      <c r="C707" s="2" t="s">
        <v>3853</v>
      </c>
    </row>
    <row r="708" spans="3:3" x14ac:dyDescent="0.2">
      <c r="C708" s="2" t="s">
        <v>3854</v>
      </c>
    </row>
    <row r="709" spans="3:3" x14ac:dyDescent="0.2">
      <c r="C709" s="2" t="s">
        <v>3855</v>
      </c>
    </row>
    <row r="710" spans="3:3" x14ac:dyDescent="0.2">
      <c r="C710" s="2" t="s">
        <v>3856</v>
      </c>
    </row>
    <row r="711" spans="3:3" x14ac:dyDescent="0.2">
      <c r="C711" s="2" t="s">
        <v>3857</v>
      </c>
    </row>
    <row r="712" spans="3:3" x14ac:dyDescent="0.2">
      <c r="C712" s="2" t="s">
        <v>3858</v>
      </c>
    </row>
    <row r="713" spans="3:3" x14ac:dyDescent="0.2">
      <c r="C713" s="2" t="s">
        <v>3859</v>
      </c>
    </row>
    <row r="714" spans="3:3" x14ac:dyDescent="0.2">
      <c r="C714" s="2" t="s">
        <v>3860</v>
      </c>
    </row>
    <row r="715" spans="3:3" x14ac:dyDescent="0.2">
      <c r="C715" s="2" t="s">
        <v>3861</v>
      </c>
    </row>
    <row r="716" spans="3:3" x14ac:dyDescent="0.2">
      <c r="C716" s="2" t="s">
        <v>3862</v>
      </c>
    </row>
    <row r="717" spans="3:3" x14ac:dyDescent="0.2">
      <c r="C717" s="2" t="s">
        <v>3863</v>
      </c>
    </row>
    <row r="718" spans="3:3" x14ac:dyDescent="0.2">
      <c r="C718" s="2" t="s">
        <v>3864</v>
      </c>
    </row>
    <row r="719" spans="3:3" x14ac:dyDescent="0.2">
      <c r="C719" s="2" t="s">
        <v>3865</v>
      </c>
    </row>
    <row r="720" spans="3:3" x14ac:dyDescent="0.2">
      <c r="C720" s="2" t="s">
        <v>3866</v>
      </c>
    </row>
    <row r="721" spans="3:3" x14ac:dyDescent="0.2">
      <c r="C721" s="2" t="s">
        <v>3867</v>
      </c>
    </row>
    <row r="722" spans="3:3" x14ac:dyDescent="0.2">
      <c r="C722" s="2" t="s">
        <v>3868</v>
      </c>
    </row>
    <row r="723" spans="3:3" x14ac:dyDescent="0.2">
      <c r="C723" s="2" t="s">
        <v>3869</v>
      </c>
    </row>
    <row r="724" spans="3:3" x14ac:dyDescent="0.2">
      <c r="C724" s="2" t="s">
        <v>3870</v>
      </c>
    </row>
    <row r="725" spans="3:3" x14ac:dyDescent="0.2">
      <c r="C725" s="2" t="s">
        <v>3871</v>
      </c>
    </row>
    <row r="726" spans="3:3" x14ac:dyDescent="0.2">
      <c r="C726" s="2" t="s">
        <v>3872</v>
      </c>
    </row>
    <row r="727" spans="3:3" x14ac:dyDescent="0.2">
      <c r="C727" s="2" t="s">
        <v>3873</v>
      </c>
    </row>
    <row r="728" spans="3:3" x14ac:dyDescent="0.2">
      <c r="C728" s="2" t="s">
        <v>3874</v>
      </c>
    </row>
    <row r="729" spans="3:3" x14ac:dyDescent="0.2">
      <c r="C729" s="2" t="s">
        <v>3875</v>
      </c>
    </row>
    <row r="730" spans="3:3" x14ac:dyDescent="0.2">
      <c r="C730" s="2" t="s">
        <v>3876</v>
      </c>
    </row>
    <row r="731" spans="3:3" x14ac:dyDescent="0.2">
      <c r="C731" s="2" t="s">
        <v>3877</v>
      </c>
    </row>
    <row r="732" spans="3:3" x14ac:dyDescent="0.2">
      <c r="C732" s="2" t="s">
        <v>3878</v>
      </c>
    </row>
    <row r="733" spans="3:3" x14ac:dyDescent="0.2">
      <c r="C733" s="2" t="s">
        <v>3879</v>
      </c>
    </row>
    <row r="734" spans="3:3" x14ac:dyDescent="0.2">
      <c r="C734" s="2" t="s">
        <v>3880</v>
      </c>
    </row>
    <row r="735" spans="3:3" x14ac:dyDescent="0.2">
      <c r="C735" s="2" t="s">
        <v>3881</v>
      </c>
    </row>
    <row r="736" spans="3:3" x14ac:dyDescent="0.2">
      <c r="C736" s="2" t="s">
        <v>3882</v>
      </c>
    </row>
    <row r="737" spans="3:3" x14ac:dyDescent="0.2">
      <c r="C737" s="2" t="s">
        <v>3883</v>
      </c>
    </row>
    <row r="738" spans="3:3" x14ac:dyDescent="0.2">
      <c r="C738" s="2" t="s">
        <v>3884</v>
      </c>
    </row>
    <row r="739" spans="3:3" x14ac:dyDescent="0.2">
      <c r="C739" s="2" t="s">
        <v>1190</v>
      </c>
    </row>
    <row r="740" spans="3:3" x14ac:dyDescent="0.2">
      <c r="C740" s="2" t="s">
        <v>3885</v>
      </c>
    </row>
    <row r="741" spans="3:3" x14ac:dyDescent="0.2">
      <c r="C741" s="2" t="s">
        <v>3886</v>
      </c>
    </row>
    <row r="742" spans="3:3" x14ac:dyDescent="0.2">
      <c r="C742" s="2" t="s">
        <v>3887</v>
      </c>
    </row>
    <row r="743" spans="3:3" x14ac:dyDescent="0.2">
      <c r="C743" s="2" t="s">
        <v>3888</v>
      </c>
    </row>
    <row r="744" spans="3:3" x14ac:dyDescent="0.2">
      <c r="C744" s="2" t="s">
        <v>1177</v>
      </c>
    </row>
    <row r="745" spans="3:3" x14ac:dyDescent="0.2">
      <c r="C745" s="2" t="s">
        <v>3889</v>
      </c>
    </row>
    <row r="746" spans="3:3" x14ac:dyDescent="0.2">
      <c r="C746" s="2" t="s">
        <v>1156</v>
      </c>
    </row>
    <row r="747" spans="3:3" x14ac:dyDescent="0.2">
      <c r="C747" s="2" t="s">
        <v>3890</v>
      </c>
    </row>
    <row r="748" spans="3:3" x14ac:dyDescent="0.2">
      <c r="C748" s="2" t="s">
        <v>1172</v>
      </c>
    </row>
    <row r="749" spans="3:3" x14ac:dyDescent="0.2">
      <c r="C749" s="2" t="s">
        <v>3891</v>
      </c>
    </row>
    <row r="750" spans="3:3" x14ac:dyDescent="0.2">
      <c r="C750" s="2" t="s">
        <v>3892</v>
      </c>
    </row>
    <row r="751" spans="3:3" x14ac:dyDescent="0.2">
      <c r="C751" s="2" t="s">
        <v>3893</v>
      </c>
    </row>
    <row r="752" spans="3:3" x14ac:dyDescent="0.2">
      <c r="C752" s="2" t="s">
        <v>3894</v>
      </c>
    </row>
    <row r="753" spans="3:3" x14ac:dyDescent="0.2">
      <c r="C753" s="2" t="s">
        <v>3895</v>
      </c>
    </row>
    <row r="754" spans="3:3" x14ac:dyDescent="0.2">
      <c r="C754" s="2" t="s">
        <v>3896</v>
      </c>
    </row>
    <row r="755" spans="3:3" x14ac:dyDescent="0.2">
      <c r="C755" s="2" t="s">
        <v>3897</v>
      </c>
    </row>
    <row r="756" spans="3:3" x14ac:dyDescent="0.2">
      <c r="C756" s="2" t="s">
        <v>1188</v>
      </c>
    </row>
    <row r="757" spans="3:3" x14ac:dyDescent="0.2">
      <c r="C757" s="2" t="s">
        <v>3898</v>
      </c>
    </row>
    <row r="758" spans="3:3" x14ac:dyDescent="0.2">
      <c r="C758" s="2" t="s">
        <v>1171</v>
      </c>
    </row>
    <row r="759" spans="3:3" x14ac:dyDescent="0.2">
      <c r="C759" s="2" t="s">
        <v>3899</v>
      </c>
    </row>
    <row r="760" spans="3:3" x14ac:dyDescent="0.2">
      <c r="C760" s="2" t="s">
        <v>3900</v>
      </c>
    </row>
    <row r="761" spans="3:3" x14ac:dyDescent="0.2">
      <c r="C761" s="2" t="s">
        <v>1162</v>
      </c>
    </row>
    <row r="762" spans="3:3" x14ac:dyDescent="0.2">
      <c r="C762" s="2" t="s">
        <v>1158</v>
      </c>
    </row>
    <row r="763" spans="3:3" x14ac:dyDescent="0.2">
      <c r="C763" s="2" t="s">
        <v>3901</v>
      </c>
    </row>
    <row r="764" spans="3:3" x14ac:dyDescent="0.2">
      <c r="C764" s="2" t="s">
        <v>1161</v>
      </c>
    </row>
    <row r="765" spans="3:3" x14ac:dyDescent="0.2">
      <c r="C765" s="2" t="s">
        <v>1139</v>
      </c>
    </row>
    <row r="766" spans="3:3" x14ac:dyDescent="0.2">
      <c r="C766" s="2" t="s">
        <v>3902</v>
      </c>
    </row>
    <row r="767" spans="3:3" x14ac:dyDescent="0.2">
      <c r="C767" s="2" t="s">
        <v>1165</v>
      </c>
    </row>
    <row r="768" spans="3:3" x14ac:dyDescent="0.2">
      <c r="C768" s="2" t="s">
        <v>1179</v>
      </c>
    </row>
    <row r="769" spans="3:3" x14ac:dyDescent="0.2">
      <c r="C769" s="2" t="s">
        <v>1176</v>
      </c>
    </row>
    <row r="770" spans="3:3" x14ac:dyDescent="0.2">
      <c r="C770" s="2" t="s">
        <v>1185</v>
      </c>
    </row>
    <row r="771" spans="3:3" x14ac:dyDescent="0.2">
      <c r="C771" s="2" t="s">
        <v>1182</v>
      </c>
    </row>
    <row r="772" spans="3:3" x14ac:dyDescent="0.2">
      <c r="C772" s="2" t="s">
        <v>1183</v>
      </c>
    </row>
    <row r="773" spans="3:3" x14ac:dyDescent="0.2">
      <c r="C773" s="2" t="s">
        <v>1170</v>
      </c>
    </row>
    <row r="774" spans="3:3" x14ac:dyDescent="0.2">
      <c r="C774" s="2" t="s">
        <v>1186</v>
      </c>
    </row>
    <row r="775" spans="3:3" x14ac:dyDescent="0.2">
      <c r="C775" s="2" t="s">
        <v>1187</v>
      </c>
    </row>
    <row r="776" spans="3:3" x14ac:dyDescent="0.2">
      <c r="C776" s="2" t="s">
        <v>1167</v>
      </c>
    </row>
    <row r="777" spans="3:3" x14ac:dyDescent="0.2">
      <c r="C777" s="2" t="s">
        <v>1163</v>
      </c>
    </row>
    <row r="778" spans="3:3" x14ac:dyDescent="0.2">
      <c r="C778" s="2" t="s">
        <v>1169</v>
      </c>
    </row>
    <row r="779" spans="3:3" x14ac:dyDescent="0.2">
      <c r="C779" s="2" t="s">
        <v>1160</v>
      </c>
    </row>
    <row r="780" spans="3:3" x14ac:dyDescent="0.2">
      <c r="C780" s="2" t="s">
        <v>1159</v>
      </c>
    </row>
    <row r="781" spans="3:3" x14ac:dyDescent="0.2">
      <c r="C781" s="2" t="s">
        <v>1168</v>
      </c>
    </row>
    <row r="782" spans="3:3" x14ac:dyDescent="0.2">
      <c r="C782" s="2" t="s">
        <v>1166</v>
      </c>
    </row>
    <row r="783" spans="3:3" x14ac:dyDescent="0.2">
      <c r="C783" s="2" t="s">
        <v>1041</v>
      </c>
    </row>
    <row r="784" spans="3:3" x14ac:dyDescent="0.2">
      <c r="C784" s="2" t="s">
        <v>1018</v>
      </c>
    </row>
    <row r="785" spans="3:3" x14ac:dyDescent="0.2">
      <c r="C785" s="2" t="s">
        <v>1019</v>
      </c>
    </row>
    <row r="786" spans="3:3" x14ac:dyDescent="0.2">
      <c r="C786" s="2" t="s">
        <v>1038</v>
      </c>
    </row>
    <row r="787" spans="3:3" x14ac:dyDescent="0.2">
      <c r="C787" s="2" t="s">
        <v>1039</v>
      </c>
    </row>
    <row r="788" spans="3:3" x14ac:dyDescent="0.2">
      <c r="C788" s="2" t="s">
        <v>1029</v>
      </c>
    </row>
    <row r="789" spans="3:3" x14ac:dyDescent="0.2">
      <c r="C789" s="2" t="s">
        <v>1020</v>
      </c>
    </row>
    <row r="790" spans="3:3" x14ac:dyDescent="0.2">
      <c r="C790" s="2" t="s">
        <v>1014</v>
      </c>
    </row>
    <row r="791" spans="3:3" x14ac:dyDescent="0.2">
      <c r="C791" s="2" t="s">
        <v>1027</v>
      </c>
    </row>
    <row r="792" spans="3:3" x14ac:dyDescent="0.2">
      <c r="C792" s="2" t="s">
        <v>1021</v>
      </c>
    </row>
    <row r="793" spans="3:3" x14ac:dyDescent="0.2">
      <c r="C793" s="2" t="s">
        <v>1040</v>
      </c>
    </row>
    <row r="794" spans="3:3" x14ac:dyDescent="0.2">
      <c r="C794" s="2" t="s">
        <v>1157</v>
      </c>
    </row>
    <row r="795" spans="3:3" x14ac:dyDescent="0.2">
      <c r="C795" s="2" t="s">
        <v>1155</v>
      </c>
    </row>
    <row r="796" spans="3:3" x14ac:dyDescent="0.2">
      <c r="C796" s="2" t="s">
        <v>1022</v>
      </c>
    </row>
    <row r="797" spans="3:3" x14ac:dyDescent="0.2">
      <c r="C797" s="2" t="s">
        <v>1173</v>
      </c>
    </row>
    <row r="798" spans="3:3" x14ac:dyDescent="0.2">
      <c r="C798" s="2" t="s">
        <v>1150</v>
      </c>
    </row>
    <row r="799" spans="3:3" x14ac:dyDescent="0.2">
      <c r="C799" s="2" t="s">
        <v>1195</v>
      </c>
    </row>
    <row r="800" spans="3:3" x14ac:dyDescent="0.2">
      <c r="C800" s="2" t="s">
        <v>1048</v>
      </c>
    </row>
    <row r="801" spans="3:3" x14ac:dyDescent="0.2">
      <c r="C801" s="2" t="s">
        <v>1061</v>
      </c>
    </row>
    <row r="802" spans="3:3" x14ac:dyDescent="0.2">
      <c r="C802" s="2" t="s">
        <v>1143</v>
      </c>
    </row>
    <row r="803" spans="3:3" x14ac:dyDescent="0.2">
      <c r="C803" s="2" t="s">
        <v>1096</v>
      </c>
    </row>
    <row r="804" spans="3:3" x14ac:dyDescent="0.2">
      <c r="C804" s="2" t="s">
        <v>1133</v>
      </c>
    </row>
    <row r="805" spans="3:3" x14ac:dyDescent="0.2">
      <c r="C805" s="2" t="s">
        <v>1117</v>
      </c>
    </row>
    <row r="806" spans="3:3" x14ac:dyDescent="0.2">
      <c r="C806" s="2" t="s">
        <v>1080</v>
      </c>
    </row>
    <row r="807" spans="3:3" x14ac:dyDescent="0.2">
      <c r="C807" s="2" t="s">
        <v>1149</v>
      </c>
    </row>
    <row r="808" spans="3:3" x14ac:dyDescent="0.2">
      <c r="C808" s="2" t="s">
        <v>1066</v>
      </c>
    </row>
    <row r="809" spans="3:3" x14ac:dyDescent="0.2">
      <c r="C809" s="2" t="s">
        <v>1087</v>
      </c>
    </row>
    <row r="810" spans="3:3" x14ac:dyDescent="0.2">
      <c r="C810" s="2" t="s">
        <v>1154</v>
      </c>
    </row>
    <row r="811" spans="3:3" x14ac:dyDescent="0.2">
      <c r="C811" s="2" t="s">
        <v>1112</v>
      </c>
    </row>
    <row r="812" spans="3:3" x14ac:dyDescent="0.2">
      <c r="C812" s="2" t="s">
        <v>1078</v>
      </c>
    </row>
    <row r="813" spans="3:3" x14ac:dyDescent="0.2">
      <c r="C813" s="2" t="s">
        <v>1062</v>
      </c>
    </row>
    <row r="814" spans="3:3" x14ac:dyDescent="0.2">
      <c r="C814" s="2" t="s">
        <v>1085</v>
      </c>
    </row>
    <row r="815" spans="3:3" x14ac:dyDescent="0.2">
      <c r="C815" s="2" t="s">
        <v>1104</v>
      </c>
    </row>
    <row r="816" spans="3:3" x14ac:dyDescent="0.2">
      <c r="C816" s="2" t="s">
        <v>1079</v>
      </c>
    </row>
    <row r="817" spans="3:3" x14ac:dyDescent="0.2">
      <c r="C817" s="2" t="s">
        <v>1100</v>
      </c>
    </row>
    <row r="818" spans="3:3" x14ac:dyDescent="0.2">
      <c r="C818" s="2" t="s">
        <v>1116</v>
      </c>
    </row>
    <row r="819" spans="3:3" x14ac:dyDescent="0.2">
      <c r="C819" s="2" t="s">
        <v>1115</v>
      </c>
    </row>
    <row r="820" spans="3:3" x14ac:dyDescent="0.2">
      <c r="C820" s="2" t="s">
        <v>1102</v>
      </c>
    </row>
    <row r="821" spans="3:3" x14ac:dyDescent="0.2">
      <c r="C821" s="2" t="s">
        <v>1025</v>
      </c>
    </row>
    <row r="822" spans="3:3" x14ac:dyDescent="0.2">
      <c r="C822" s="2" t="s">
        <v>1028</v>
      </c>
    </row>
    <row r="823" spans="3:3" x14ac:dyDescent="0.2">
      <c r="C823" s="2" t="s">
        <v>1049</v>
      </c>
    </row>
    <row r="824" spans="3:3" x14ac:dyDescent="0.2">
      <c r="C824" s="2" t="s">
        <v>1043</v>
      </c>
    </row>
    <row r="825" spans="3:3" x14ac:dyDescent="0.2">
      <c r="C825" s="2" t="s">
        <v>1059</v>
      </c>
    </row>
    <row r="826" spans="3:3" x14ac:dyDescent="0.2">
      <c r="C826" s="2" t="s">
        <v>1051</v>
      </c>
    </row>
    <row r="827" spans="3:3" x14ac:dyDescent="0.2">
      <c r="C827" s="2" t="s">
        <v>1037</v>
      </c>
    </row>
    <row r="828" spans="3:3" x14ac:dyDescent="0.2">
      <c r="C828" s="2" t="s">
        <v>1024</v>
      </c>
    </row>
    <row r="829" spans="3:3" x14ac:dyDescent="0.2">
      <c r="C829" s="2" t="s">
        <v>1016</v>
      </c>
    </row>
    <row r="830" spans="3:3" x14ac:dyDescent="0.2">
      <c r="C830" s="2" t="s">
        <v>1015</v>
      </c>
    </row>
    <row r="831" spans="3:3" x14ac:dyDescent="0.2">
      <c r="C831" s="2" t="s">
        <v>1050</v>
      </c>
    </row>
    <row r="832" spans="3:3" x14ac:dyDescent="0.2">
      <c r="C832" s="2" t="s">
        <v>1137</v>
      </c>
    </row>
    <row r="833" spans="3:3" x14ac:dyDescent="0.2">
      <c r="C833" s="2" t="s">
        <v>1099</v>
      </c>
    </row>
    <row r="834" spans="3:3" x14ac:dyDescent="0.2">
      <c r="C834" s="2" t="s">
        <v>1101</v>
      </c>
    </row>
    <row r="835" spans="3:3" x14ac:dyDescent="0.2">
      <c r="C835" s="2" t="s">
        <v>1071</v>
      </c>
    </row>
    <row r="836" spans="3:3" x14ac:dyDescent="0.2">
      <c r="C836" s="2" t="s">
        <v>1109</v>
      </c>
    </row>
    <row r="837" spans="3:3" x14ac:dyDescent="0.2">
      <c r="C837" s="2" t="s">
        <v>1034</v>
      </c>
    </row>
    <row r="838" spans="3:3" x14ac:dyDescent="0.2">
      <c r="C838" s="2" t="s">
        <v>1026</v>
      </c>
    </row>
    <row r="839" spans="3:3" x14ac:dyDescent="0.2">
      <c r="C839" s="2" t="s">
        <v>1089</v>
      </c>
    </row>
    <row r="840" spans="3:3" x14ac:dyDescent="0.2">
      <c r="C840" s="2" t="s">
        <v>1136</v>
      </c>
    </row>
    <row r="841" spans="3:3" x14ac:dyDescent="0.2">
      <c r="C841" s="2" t="s">
        <v>1035</v>
      </c>
    </row>
    <row r="842" spans="3:3" x14ac:dyDescent="0.2">
      <c r="C842" s="2" t="s">
        <v>1134</v>
      </c>
    </row>
    <row r="843" spans="3:3" x14ac:dyDescent="0.2">
      <c r="C843" s="2" t="s">
        <v>1084</v>
      </c>
    </row>
    <row r="844" spans="3:3" x14ac:dyDescent="0.2">
      <c r="C844" s="2" t="s">
        <v>3903</v>
      </c>
    </row>
    <row r="845" spans="3:3" x14ac:dyDescent="0.2">
      <c r="C845" s="2" t="s">
        <v>1017</v>
      </c>
    </row>
    <row r="846" spans="3:3" x14ac:dyDescent="0.2">
      <c r="C846" s="2" t="s">
        <v>1032</v>
      </c>
    </row>
    <row r="847" spans="3:3" x14ac:dyDescent="0.2">
      <c r="C847" s="2" t="s">
        <v>1141</v>
      </c>
    </row>
    <row r="848" spans="3:3" x14ac:dyDescent="0.2">
      <c r="C848" s="2" t="s">
        <v>1023</v>
      </c>
    </row>
    <row r="849" spans="3:3" x14ac:dyDescent="0.2">
      <c r="C849" s="2" t="s">
        <v>1142</v>
      </c>
    </row>
    <row r="850" spans="3:3" x14ac:dyDescent="0.2">
      <c r="C850" s="2" t="s">
        <v>1045</v>
      </c>
    </row>
    <row r="851" spans="3:3" x14ac:dyDescent="0.2">
      <c r="C851" s="2" t="s">
        <v>1130</v>
      </c>
    </row>
    <row r="852" spans="3:3" x14ac:dyDescent="0.2">
      <c r="C852" s="2" t="s">
        <v>1095</v>
      </c>
    </row>
    <row r="853" spans="3:3" x14ac:dyDescent="0.2">
      <c r="C853" s="2" t="s">
        <v>1072</v>
      </c>
    </row>
    <row r="854" spans="3:3" x14ac:dyDescent="0.2">
      <c r="C854" s="2" t="s">
        <v>1131</v>
      </c>
    </row>
    <row r="855" spans="3:3" x14ac:dyDescent="0.2">
      <c r="C855" s="2" t="s">
        <v>1105</v>
      </c>
    </row>
    <row r="856" spans="3:3" x14ac:dyDescent="0.2">
      <c r="C856" s="2" t="s">
        <v>1065</v>
      </c>
    </row>
    <row r="857" spans="3:3" x14ac:dyDescent="0.2">
      <c r="C857" s="2" t="s">
        <v>1138</v>
      </c>
    </row>
    <row r="858" spans="3:3" x14ac:dyDescent="0.2">
      <c r="C858" s="2" t="s">
        <v>1075</v>
      </c>
    </row>
    <row r="859" spans="3:3" x14ac:dyDescent="0.2">
      <c r="C859" s="2" t="s">
        <v>1132</v>
      </c>
    </row>
    <row r="860" spans="3:3" x14ac:dyDescent="0.2">
      <c r="C860" s="2" t="s">
        <v>1097</v>
      </c>
    </row>
    <row r="861" spans="3:3" x14ac:dyDescent="0.2">
      <c r="C861" s="2" t="s">
        <v>1145</v>
      </c>
    </row>
    <row r="862" spans="3:3" x14ac:dyDescent="0.2">
      <c r="C862" s="2" t="s">
        <v>3904</v>
      </c>
    </row>
    <row r="863" spans="3:3" x14ac:dyDescent="0.2">
      <c r="C863" s="2" t="s">
        <v>3905</v>
      </c>
    </row>
    <row r="864" spans="3:3" x14ac:dyDescent="0.2">
      <c r="C864" s="2" t="s">
        <v>3906</v>
      </c>
    </row>
    <row r="865" spans="3:3" x14ac:dyDescent="0.2">
      <c r="C865" s="2" t="s">
        <v>3907</v>
      </c>
    </row>
    <row r="866" spans="3:3" x14ac:dyDescent="0.2">
      <c r="C866" s="2" t="s">
        <v>1144</v>
      </c>
    </row>
    <row r="867" spans="3:3" x14ac:dyDescent="0.2">
      <c r="C867" s="2" t="s">
        <v>1108</v>
      </c>
    </row>
    <row r="868" spans="3:3" x14ac:dyDescent="0.2">
      <c r="C868" s="2" t="s">
        <v>3908</v>
      </c>
    </row>
    <row r="869" spans="3:3" x14ac:dyDescent="0.2">
      <c r="C869" s="2" t="s">
        <v>3909</v>
      </c>
    </row>
    <row r="870" spans="3:3" x14ac:dyDescent="0.2">
      <c r="C870" s="2" t="s">
        <v>1140</v>
      </c>
    </row>
    <row r="871" spans="3:3" x14ac:dyDescent="0.2">
      <c r="C871" s="2" t="s">
        <v>1082</v>
      </c>
    </row>
    <row r="872" spans="3:3" x14ac:dyDescent="0.2">
      <c r="C872" s="2" t="s">
        <v>1055</v>
      </c>
    </row>
    <row r="873" spans="3:3" x14ac:dyDescent="0.2">
      <c r="C873" s="2" t="s">
        <v>3910</v>
      </c>
    </row>
    <row r="874" spans="3:3" x14ac:dyDescent="0.2">
      <c r="C874" s="2" t="s">
        <v>3911</v>
      </c>
    </row>
    <row r="875" spans="3:3" x14ac:dyDescent="0.2">
      <c r="C875" s="2" t="s">
        <v>3912</v>
      </c>
    </row>
    <row r="876" spans="3:3" x14ac:dyDescent="0.2">
      <c r="C876" s="2" t="s">
        <v>3913</v>
      </c>
    </row>
    <row r="877" spans="3:3" x14ac:dyDescent="0.2">
      <c r="C877" s="2" t="s">
        <v>1125</v>
      </c>
    </row>
    <row r="878" spans="3:3" x14ac:dyDescent="0.2">
      <c r="C878" s="2" t="s">
        <v>3914</v>
      </c>
    </row>
    <row r="879" spans="3:3" x14ac:dyDescent="0.2">
      <c r="C879" s="2" t="s">
        <v>3915</v>
      </c>
    </row>
  </sheetData>
  <mergeCells count="3">
    <mergeCell ref="A3:A4"/>
    <mergeCell ref="A288:L288"/>
    <mergeCell ref="O288:P288"/>
  </mergeCells>
  <conditionalFormatting sqref="B3">
    <cfRule type="duplicateValues" dxfId="499" priority="4"/>
  </conditionalFormatting>
  <conditionalFormatting sqref="B4:B287">
    <cfRule type="duplicateValues" dxfId="498" priority="79"/>
  </conditionalFormatting>
  <conditionalFormatting sqref="C303:C879">
    <cfRule type="duplicateValues" dxfId="497" priority="3"/>
  </conditionalFormatting>
  <conditionalFormatting sqref="C303:C879">
    <cfRule type="duplicateValues" dxfId="496" priority="2"/>
  </conditionalFormatting>
  <conditionalFormatting sqref="C1:C1048576">
    <cfRule type="duplicateValues" dxfId="495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98"/>
  <sheetViews>
    <sheetView zoomScale="110" zoomScaleNormal="110" workbookViewId="0">
      <pane xSplit="3" ySplit="2" topLeftCell="D3" activePane="bottomRight" state="frozen"/>
      <selection activeCell="L158" sqref="L158"/>
      <selection pane="topRight" activeCell="L158" sqref="L158"/>
      <selection pane="bottomLeft" activeCell="L158" sqref="L158"/>
      <selection pane="bottomRight" activeCell="I23" sqref="I2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5.25" customHeight="1" x14ac:dyDescent="0.2">
      <c r="A3" s="142" t="s">
        <v>839</v>
      </c>
      <c r="B3" s="73" t="s">
        <v>819</v>
      </c>
      <c r="C3" s="9" t="s">
        <v>820</v>
      </c>
      <c r="D3" s="75" t="s">
        <v>63</v>
      </c>
      <c r="E3" s="13">
        <v>44421</v>
      </c>
      <c r="F3" s="75" t="s">
        <v>836</v>
      </c>
      <c r="G3" s="13">
        <v>44428</v>
      </c>
      <c r="H3" s="10" t="s">
        <v>838</v>
      </c>
      <c r="I3" s="1">
        <v>63</v>
      </c>
      <c r="J3" s="1">
        <v>42</v>
      </c>
      <c r="K3" s="1">
        <v>72</v>
      </c>
      <c r="L3" s="1">
        <v>31</v>
      </c>
      <c r="M3" s="81">
        <f t="shared" ref="M3:M10" si="0">I3*J3*K3/4000</f>
        <v>47.628</v>
      </c>
      <c r="N3" s="8">
        <v>48</v>
      </c>
      <c r="O3" s="62">
        <v>3000</v>
      </c>
      <c r="P3" s="63">
        <f>Table224523689101112131415161718192021222423456723456891011[[#This Row],[PEMBULATAN]]*O3</f>
        <v>144000</v>
      </c>
    </row>
    <row r="4" spans="1:16" ht="35.25" customHeight="1" x14ac:dyDescent="0.2">
      <c r="A4" s="143"/>
      <c r="B4" s="74"/>
      <c r="C4" s="9" t="s">
        <v>821</v>
      </c>
      <c r="D4" s="75" t="s">
        <v>63</v>
      </c>
      <c r="E4" s="13">
        <v>44421</v>
      </c>
      <c r="F4" s="75" t="s">
        <v>836</v>
      </c>
      <c r="G4" s="13">
        <v>44428</v>
      </c>
      <c r="H4" s="10" t="s">
        <v>838</v>
      </c>
      <c r="I4" s="1">
        <v>63</v>
      </c>
      <c r="J4" s="1">
        <v>42</v>
      </c>
      <c r="K4" s="1">
        <v>72</v>
      </c>
      <c r="L4" s="1">
        <v>31</v>
      </c>
      <c r="M4" s="81">
        <f t="shared" si="0"/>
        <v>47.628</v>
      </c>
      <c r="N4" s="8">
        <v>48</v>
      </c>
      <c r="O4" s="62">
        <v>3000</v>
      </c>
      <c r="P4" s="63">
        <f>Table224523689101112131415161718192021222423456723456891011[[#This Row],[PEMBULATAN]]*O4</f>
        <v>144000</v>
      </c>
    </row>
    <row r="5" spans="1:16" ht="35.25" customHeight="1" x14ac:dyDescent="0.2">
      <c r="A5" s="101"/>
      <c r="B5" s="74"/>
      <c r="C5" s="88" t="s">
        <v>822</v>
      </c>
      <c r="D5" s="77" t="s">
        <v>63</v>
      </c>
      <c r="E5" s="13">
        <v>44421</v>
      </c>
      <c r="F5" s="75" t="s">
        <v>836</v>
      </c>
      <c r="G5" s="13">
        <v>44428</v>
      </c>
      <c r="H5" s="76" t="s">
        <v>838</v>
      </c>
      <c r="I5" s="15">
        <v>63</v>
      </c>
      <c r="J5" s="15">
        <v>42</v>
      </c>
      <c r="K5" s="15">
        <v>72</v>
      </c>
      <c r="L5" s="15">
        <v>31</v>
      </c>
      <c r="M5" s="82">
        <f t="shared" si="0"/>
        <v>47.628</v>
      </c>
      <c r="N5" s="71">
        <v>48</v>
      </c>
      <c r="O5" s="62">
        <v>3000</v>
      </c>
      <c r="P5" s="63">
        <f>Table224523689101112131415161718192021222423456723456891011[[#This Row],[PEMBULATAN]]*O5</f>
        <v>144000</v>
      </c>
    </row>
    <row r="6" spans="1:16" ht="35.25" customHeight="1" x14ac:dyDescent="0.2">
      <c r="A6" s="101"/>
      <c r="B6" s="74"/>
      <c r="C6" s="92" t="s">
        <v>823</v>
      </c>
      <c r="D6" s="93" t="s">
        <v>63</v>
      </c>
      <c r="E6" s="94">
        <v>44421</v>
      </c>
      <c r="F6" s="95" t="s">
        <v>836</v>
      </c>
      <c r="G6" s="94">
        <v>44428</v>
      </c>
      <c r="H6" s="96" t="s">
        <v>838</v>
      </c>
      <c r="I6" s="97">
        <v>63</v>
      </c>
      <c r="J6" s="97">
        <v>42</v>
      </c>
      <c r="K6" s="97">
        <v>72</v>
      </c>
      <c r="L6" s="97">
        <v>31</v>
      </c>
      <c r="M6" s="98">
        <f t="shared" si="0"/>
        <v>47.628</v>
      </c>
      <c r="N6" s="99">
        <v>48</v>
      </c>
      <c r="O6" s="62">
        <v>3000</v>
      </c>
      <c r="P6" s="63">
        <f>Table224523689101112131415161718192021222423456723456891011[[#This Row],[PEMBULATAN]]*O6</f>
        <v>144000</v>
      </c>
    </row>
    <row r="7" spans="1:16" ht="35.25" customHeight="1" x14ac:dyDescent="0.2">
      <c r="A7" s="101"/>
      <c r="B7" s="74"/>
      <c r="C7" s="92" t="s">
        <v>824</v>
      </c>
      <c r="D7" s="93" t="s">
        <v>63</v>
      </c>
      <c r="E7" s="94">
        <v>44421</v>
      </c>
      <c r="F7" s="95" t="s">
        <v>836</v>
      </c>
      <c r="G7" s="94">
        <v>44428</v>
      </c>
      <c r="H7" s="96" t="s">
        <v>838</v>
      </c>
      <c r="I7" s="97">
        <v>43</v>
      </c>
      <c r="J7" s="97">
        <v>34</v>
      </c>
      <c r="K7" s="97">
        <v>21</v>
      </c>
      <c r="L7" s="97">
        <v>9</v>
      </c>
      <c r="M7" s="98">
        <f t="shared" si="0"/>
        <v>7.6755000000000004</v>
      </c>
      <c r="N7" s="99">
        <v>9</v>
      </c>
      <c r="O7" s="62">
        <v>3000</v>
      </c>
      <c r="P7" s="63">
        <f>Table224523689101112131415161718192021222423456723456891011[[#This Row],[PEMBULATAN]]*O7</f>
        <v>27000</v>
      </c>
    </row>
    <row r="8" spans="1:16" ht="35.25" customHeight="1" x14ac:dyDescent="0.2">
      <c r="A8" s="101"/>
      <c r="B8" s="74"/>
      <c r="C8" s="92" t="s">
        <v>825</v>
      </c>
      <c r="D8" s="93" t="s">
        <v>63</v>
      </c>
      <c r="E8" s="94">
        <v>44421</v>
      </c>
      <c r="F8" s="95" t="s">
        <v>836</v>
      </c>
      <c r="G8" s="94">
        <v>44428</v>
      </c>
      <c r="H8" s="96" t="s">
        <v>838</v>
      </c>
      <c r="I8" s="97">
        <v>42</v>
      </c>
      <c r="J8" s="97">
        <v>34</v>
      </c>
      <c r="K8" s="97">
        <v>21</v>
      </c>
      <c r="L8" s="97">
        <v>9</v>
      </c>
      <c r="M8" s="98">
        <f t="shared" si="0"/>
        <v>7.4969999999999999</v>
      </c>
      <c r="N8" s="99">
        <v>9</v>
      </c>
      <c r="O8" s="62">
        <v>3000</v>
      </c>
      <c r="P8" s="63">
        <f>Table224523689101112131415161718192021222423456723456891011[[#This Row],[PEMBULATAN]]*O8</f>
        <v>27000</v>
      </c>
    </row>
    <row r="9" spans="1:16" ht="35.25" customHeight="1" x14ac:dyDescent="0.2">
      <c r="A9" s="101"/>
      <c r="B9" s="74"/>
      <c r="C9" s="92" t="s">
        <v>826</v>
      </c>
      <c r="D9" s="93" t="s">
        <v>63</v>
      </c>
      <c r="E9" s="94">
        <v>44421</v>
      </c>
      <c r="F9" s="95" t="s">
        <v>836</v>
      </c>
      <c r="G9" s="94">
        <v>44428</v>
      </c>
      <c r="H9" s="96" t="s">
        <v>838</v>
      </c>
      <c r="I9" s="97">
        <v>44</v>
      </c>
      <c r="J9" s="97">
        <v>34</v>
      </c>
      <c r="K9" s="97">
        <v>24</v>
      </c>
      <c r="L9" s="97">
        <v>5</v>
      </c>
      <c r="M9" s="98">
        <f t="shared" si="0"/>
        <v>8.9760000000000009</v>
      </c>
      <c r="N9" s="99">
        <v>9</v>
      </c>
      <c r="O9" s="62">
        <v>3000</v>
      </c>
      <c r="P9" s="63">
        <f>Table224523689101112131415161718192021222423456723456891011[[#This Row],[PEMBULATAN]]*O9</f>
        <v>27000</v>
      </c>
    </row>
    <row r="10" spans="1:16" ht="35.25" customHeight="1" x14ac:dyDescent="0.2">
      <c r="A10" s="101"/>
      <c r="B10" s="100"/>
      <c r="C10" s="92" t="s">
        <v>827</v>
      </c>
      <c r="D10" s="93" t="s">
        <v>63</v>
      </c>
      <c r="E10" s="94">
        <v>44421</v>
      </c>
      <c r="F10" s="95" t="s">
        <v>836</v>
      </c>
      <c r="G10" s="94">
        <v>44428</v>
      </c>
      <c r="H10" s="96" t="s">
        <v>838</v>
      </c>
      <c r="I10" s="97">
        <v>43</v>
      </c>
      <c r="J10" s="97">
        <v>42</v>
      </c>
      <c r="K10" s="97">
        <v>10</v>
      </c>
      <c r="L10" s="97">
        <v>5</v>
      </c>
      <c r="M10" s="98">
        <f t="shared" si="0"/>
        <v>4.5149999999999997</v>
      </c>
      <c r="N10" s="99">
        <v>5</v>
      </c>
      <c r="O10" s="62">
        <v>3000</v>
      </c>
      <c r="P10" s="63">
        <f>Table224523689101112131415161718192021222423456723456891011[[#This Row],[PEMBULATAN]]*O10</f>
        <v>15000</v>
      </c>
    </row>
    <row r="11" spans="1:16" ht="35.25" customHeight="1" x14ac:dyDescent="0.2">
      <c r="A11" s="101"/>
      <c r="B11" s="74" t="s">
        <v>828</v>
      </c>
      <c r="C11" s="92" t="s">
        <v>829</v>
      </c>
      <c r="D11" s="93" t="s">
        <v>63</v>
      </c>
      <c r="E11" s="94">
        <v>44421</v>
      </c>
      <c r="F11" s="95" t="s">
        <v>836</v>
      </c>
      <c r="G11" s="94">
        <v>44428</v>
      </c>
      <c r="H11" s="96" t="s">
        <v>838</v>
      </c>
      <c r="I11" s="97">
        <v>95</v>
      </c>
      <c r="J11" s="97">
        <v>38</v>
      </c>
      <c r="K11" s="97">
        <v>40</v>
      </c>
      <c r="L11" s="97">
        <v>34</v>
      </c>
      <c r="M11" s="98">
        <f>I11*J11*K11/4000</f>
        <v>36.1</v>
      </c>
      <c r="N11" s="99">
        <v>36</v>
      </c>
      <c r="O11" s="62">
        <v>3000</v>
      </c>
      <c r="P11" s="63">
        <f>Table224523689101112131415161718192021222423456723456891011[[#This Row],[PEMBULATAN]]*O11</f>
        <v>108000</v>
      </c>
    </row>
    <row r="12" spans="1:16" ht="35.25" customHeight="1" x14ac:dyDescent="0.2">
      <c r="A12" s="101"/>
      <c r="B12" s="74"/>
      <c r="C12" s="92" t="s">
        <v>830</v>
      </c>
      <c r="D12" s="93" t="s">
        <v>63</v>
      </c>
      <c r="E12" s="94">
        <v>44421</v>
      </c>
      <c r="F12" s="95" t="s">
        <v>836</v>
      </c>
      <c r="G12" s="94">
        <v>44428</v>
      </c>
      <c r="H12" s="96" t="s">
        <v>838</v>
      </c>
      <c r="I12" s="97">
        <v>66</v>
      </c>
      <c r="J12" s="97">
        <v>50</v>
      </c>
      <c r="K12" s="97">
        <v>21</v>
      </c>
      <c r="L12" s="97">
        <v>13</v>
      </c>
      <c r="M12" s="98">
        <f>I12*J12*K12/4000</f>
        <v>17.324999999999999</v>
      </c>
      <c r="N12" s="99">
        <v>17</v>
      </c>
      <c r="O12" s="62">
        <v>3000</v>
      </c>
      <c r="P12" s="63">
        <f>Table224523689101112131415161718192021222423456723456891011[[#This Row],[PEMBULATAN]]*O12</f>
        <v>51000</v>
      </c>
    </row>
    <row r="13" spans="1:16" ht="35.25" customHeight="1" x14ac:dyDescent="0.2">
      <c r="A13" s="101"/>
      <c r="B13" s="100"/>
      <c r="C13" s="92" t="s">
        <v>831</v>
      </c>
      <c r="D13" s="93" t="s">
        <v>63</v>
      </c>
      <c r="E13" s="94">
        <v>44421</v>
      </c>
      <c r="F13" s="95" t="s">
        <v>836</v>
      </c>
      <c r="G13" s="94">
        <v>44428</v>
      </c>
      <c r="H13" s="96" t="s">
        <v>838</v>
      </c>
      <c r="I13" s="97">
        <v>90</v>
      </c>
      <c r="J13" s="97">
        <v>51</v>
      </c>
      <c r="K13" s="97">
        <v>34</v>
      </c>
      <c r="L13" s="97">
        <v>19</v>
      </c>
      <c r="M13" s="98">
        <f>I13*J13*K13/4000</f>
        <v>39.015000000000001</v>
      </c>
      <c r="N13" s="99">
        <v>39</v>
      </c>
      <c r="O13" s="62">
        <v>3000</v>
      </c>
      <c r="P13" s="63">
        <f>Table224523689101112131415161718192021222423456723456891011[[#This Row],[PEMBULATAN]]*O13</f>
        <v>117000</v>
      </c>
    </row>
    <row r="14" spans="1:16" ht="35.25" customHeight="1" x14ac:dyDescent="0.2">
      <c r="A14" s="101"/>
      <c r="B14" s="74" t="s">
        <v>832</v>
      </c>
      <c r="C14" s="92" t="s">
        <v>833</v>
      </c>
      <c r="D14" s="93" t="s">
        <v>63</v>
      </c>
      <c r="E14" s="94">
        <v>44421</v>
      </c>
      <c r="F14" s="95" t="s">
        <v>836</v>
      </c>
      <c r="G14" s="94">
        <v>44428</v>
      </c>
      <c r="H14" s="96" t="s">
        <v>838</v>
      </c>
      <c r="I14" s="97">
        <v>60</v>
      </c>
      <c r="J14" s="97">
        <v>30</v>
      </c>
      <c r="K14" s="97">
        <v>61</v>
      </c>
      <c r="L14" s="97">
        <v>20</v>
      </c>
      <c r="M14" s="98">
        <f>I14*J14*K14/4000</f>
        <v>27.45</v>
      </c>
      <c r="N14" s="99">
        <v>27</v>
      </c>
      <c r="O14" s="62">
        <v>3000</v>
      </c>
      <c r="P14" s="63">
        <f>Table224523689101112131415161718192021222423456723456891011[[#This Row],[PEMBULATAN]]*O14</f>
        <v>81000</v>
      </c>
    </row>
    <row r="15" spans="1:16" ht="22.5" customHeight="1" x14ac:dyDescent="0.2">
      <c r="A15" s="144" t="s">
        <v>33</v>
      </c>
      <c r="B15" s="145"/>
      <c r="C15" s="145"/>
      <c r="D15" s="145"/>
      <c r="E15" s="145"/>
      <c r="F15" s="145"/>
      <c r="G15" s="145"/>
      <c r="H15" s="145"/>
      <c r="I15" s="145"/>
      <c r="J15" s="145"/>
      <c r="K15" s="145"/>
      <c r="L15" s="146"/>
      <c r="M15" s="78">
        <f>SUBTOTAL(109,Table224523689101112131415161718192021222423456723456891011[KG VOLUME])</f>
        <v>339.06549999999999</v>
      </c>
      <c r="N15" s="66">
        <f>SUM(N3:N14)</f>
        <v>343</v>
      </c>
      <c r="O15" s="147">
        <f>SUM(P3:P14)</f>
        <v>1029000</v>
      </c>
      <c r="P15" s="148"/>
    </row>
    <row r="16" spans="1:16" ht="22.5" customHeight="1" x14ac:dyDescent="0.2">
      <c r="A16" s="83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4"/>
      <c r="N16" s="86" t="s">
        <v>54</v>
      </c>
      <c r="O16" s="85"/>
      <c r="P16" s="85">
        <f>O15*10%</f>
        <v>102900</v>
      </c>
    </row>
    <row r="17" spans="1:16" x14ac:dyDescent="0.2">
      <c r="A17" s="11"/>
      <c r="B17" s="54" t="s">
        <v>47</v>
      </c>
      <c r="C17" s="53"/>
      <c r="D17" s="55" t="s">
        <v>48</v>
      </c>
      <c r="H17" s="61"/>
      <c r="N17" s="60" t="s">
        <v>34</v>
      </c>
      <c r="P17" s="67">
        <f>O15*1%</f>
        <v>10290</v>
      </c>
    </row>
    <row r="18" spans="1:16" x14ac:dyDescent="0.2">
      <c r="A18" s="11"/>
      <c r="H18" s="61"/>
      <c r="N18" s="60" t="s">
        <v>35</v>
      </c>
      <c r="P18" s="69">
        <v>0</v>
      </c>
    </row>
    <row r="19" spans="1:16" ht="15.75" thickBot="1" x14ac:dyDescent="0.25">
      <c r="A19" s="11"/>
      <c r="H19" s="61"/>
      <c r="N19" s="60" t="s">
        <v>36</v>
      </c>
      <c r="P19" s="69">
        <v>0</v>
      </c>
    </row>
    <row r="20" spans="1:16" x14ac:dyDescent="0.2">
      <c r="A20" s="11"/>
      <c r="H20" s="61"/>
      <c r="N20" s="64" t="s">
        <v>37</v>
      </c>
      <c r="O20" s="65"/>
      <c r="P20" s="68">
        <f>O15-P16+P17</f>
        <v>936390</v>
      </c>
    </row>
    <row r="21" spans="1:16" x14ac:dyDescent="0.2">
      <c r="B21" s="54"/>
      <c r="C21" s="53"/>
      <c r="D21" s="55"/>
    </row>
    <row r="22" spans="1:16" x14ac:dyDescent="0.2">
      <c r="C22" s="53" t="s">
        <v>1205</v>
      </c>
    </row>
    <row r="23" spans="1:16" x14ac:dyDescent="0.2">
      <c r="A23" s="11"/>
      <c r="C23" s="2" t="s">
        <v>1200</v>
      </c>
      <c r="H23" s="61"/>
      <c r="P23" s="70"/>
    </row>
    <row r="24" spans="1:16" x14ac:dyDescent="0.2">
      <c r="A24" s="11"/>
      <c r="C24" s="2" t="s">
        <v>1206</v>
      </c>
      <c r="H24" s="61"/>
      <c r="O24" s="56"/>
      <c r="P24" s="70"/>
    </row>
    <row r="25" spans="1:16" s="3" customFormat="1" x14ac:dyDescent="0.25">
      <c r="A25" s="11"/>
      <c r="B25" s="2"/>
      <c r="C25" s="2" t="s">
        <v>3533</v>
      </c>
      <c r="E25" s="12"/>
      <c r="H25" s="61"/>
      <c r="N25" s="14"/>
      <c r="O25" s="14"/>
      <c r="P25" s="14"/>
    </row>
    <row r="26" spans="1:16" s="3" customFormat="1" x14ac:dyDescent="0.2">
      <c r="A26" s="11"/>
      <c r="B26" s="2"/>
      <c r="C26" s="53" t="s">
        <v>1198</v>
      </c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 t="s">
        <v>3534</v>
      </c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 t="s">
        <v>1204</v>
      </c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 t="s">
        <v>3535</v>
      </c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 t="s">
        <v>3536</v>
      </c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 t="s">
        <v>3537</v>
      </c>
      <c r="E31" s="12"/>
      <c r="H31" s="61"/>
      <c r="N31" s="14"/>
      <c r="O31" s="14"/>
      <c r="P31" s="14"/>
    </row>
    <row r="32" spans="1:16" s="3" customFormat="1" x14ac:dyDescent="0.25">
      <c r="A32" s="11"/>
      <c r="B32" s="2"/>
      <c r="C32" s="2" t="s">
        <v>3538</v>
      </c>
      <c r="E32" s="12"/>
      <c r="H32" s="61"/>
      <c r="N32" s="14"/>
      <c r="O32" s="14"/>
      <c r="P32" s="14"/>
    </row>
    <row r="33" spans="1:16" s="3" customFormat="1" x14ac:dyDescent="0.25">
      <c r="A33" s="11"/>
      <c r="B33" s="2"/>
      <c r="C33" s="2" t="s">
        <v>3539</v>
      </c>
      <c r="E33" s="12"/>
      <c r="H33" s="61"/>
      <c r="N33" s="14"/>
      <c r="O33" s="14"/>
      <c r="P33" s="14"/>
    </row>
    <row r="34" spans="1:16" s="3" customFormat="1" x14ac:dyDescent="0.25">
      <c r="A34" s="11"/>
      <c r="B34" s="2"/>
      <c r="C34" s="2" t="s">
        <v>3540</v>
      </c>
      <c r="E34" s="12"/>
      <c r="H34" s="61"/>
      <c r="N34" s="14"/>
      <c r="O34" s="14"/>
      <c r="P34" s="14"/>
    </row>
    <row r="35" spans="1:16" s="3" customFormat="1" x14ac:dyDescent="0.25">
      <c r="A35" s="11"/>
      <c r="B35" s="2"/>
      <c r="C35" s="2" t="s">
        <v>3541</v>
      </c>
      <c r="E35" s="12"/>
      <c r="H35" s="61"/>
      <c r="N35" s="14"/>
      <c r="O35" s="14"/>
      <c r="P35" s="14"/>
    </row>
    <row r="36" spans="1:16" s="3" customFormat="1" x14ac:dyDescent="0.25">
      <c r="A36" s="11"/>
      <c r="B36" s="2"/>
      <c r="C36" s="2" t="s">
        <v>3542</v>
      </c>
      <c r="E36" s="12"/>
      <c r="H36" s="61"/>
      <c r="N36" s="14"/>
      <c r="O36" s="14"/>
      <c r="P36" s="14"/>
    </row>
    <row r="37" spans="1:16" x14ac:dyDescent="0.2">
      <c r="C37" s="2" t="s">
        <v>3543</v>
      </c>
    </row>
    <row r="38" spans="1:16" x14ac:dyDescent="0.2">
      <c r="C38" s="2" t="s">
        <v>3544</v>
      </c>
    </row>
    <row r="39" spans="1:16" x14ac:dyDescent="0.2">
      <c r="C39" s="2" t="s">
        <v>3545</v>
      </c>
    </row>
    <row r="40" spans="1:16" x14ac:dyDescent="0.2">
      <c r="C40" s="2" t="s">
        <v>3546</v>
      </c>
    </row>
    <row r="41" spans="1:16" x14ac:dyDescent="0.2">
      <c r="C41" s="2" t="s">
        <v>3547</v>
      </c>
    </row>
    <row r="42" spans="1:16" x14ac:dyDescent="0.2">
      <c r="C42" s="2" t="s">
        <v>3548</v>
      </c>
    </row>
    <row r="43" spans="1:16" x14ac:dyDescent="0.2">
      <c r="C43" s="2" t="s">
        <v>3549</v>
      </c>
    </row>
    <row r="44" spans="1:16" x14ac:dyDescent="0.2">
      <c r="C44" s="2" t="s">
        <v>3550</v>
      </c>
    </row>
    <row r="45" spans="1:16" x14ac:dyDescent="0.2">
      <c r="C45" s="2" t="s">
        <v>3551</v>
      </c>
    </row>
    <row r="46" spans="1:16" x14ac:dyDescent="0.2">
      <c r="C46" s="2" t="s">
        <v>3552</v>
      </c>
    </row>
    <row r="47" spans="1:16" x14ac:dyDescent="0.2">
      <c r="C47" s="2" t="s">
        <v>3553</v>
      </c>
    </row>
    <row r="48" spans="1:16" x14ac:dyDescent="0.2">
      <c r="C48" s="2" t="s">
        <v>3554</v>
      </c>
    </row>
    <row r="49" spans="3:3" x14ac:dyDescent="0.2">
      <c r="C49" s="2" t="s">
        <v>3555</v>
      </c>
    </row>
    <row r="50" spans="3:3" x14ac:dyDescent="0.2">
      <c r="C50" s="2" t="s">
        <v>3556</v>
      </c>
    </row>
    <row r="51" spans="3:3" x14ac:dyDescent="0.2">
      <c r="C51" s="2" t="s">
        <v>3557</v>
      </c>
    </row>
    <row r="52" spans="3:3" x14ac:dyDescent="0.2">
      <c r="C52" s="2" t="s">
        <v>3558</v>
      </c>
    </row>
    <row r="53" spans="3:3" x14ac:dyDescent="0.2">
      <c r="C53" s="2" t="s">
        <v>3559</v>
      </c>
    </row>
    <row r="54" spans="3:3" x14ac:dyDescent="0.2">
      <c r="C54" s="2" t="s">
        <v>3560</v>
      </c>
    </row>
    <row r="55" spans="3:3" x14ac:dyDescent="0.2">
      <c r="C55" s="2" t="s">
        <v>3561</v>
      </c>
    </row>
    <row r="56" spans="3:3" x14ac:dyDescent="0.2">
      <c r="C56" s="2" t="s">
        <v>3562</v>
      </c>
    </row>
    <row r="57" spans="3:3" x14ac:dyDescent="0.2">
      <c r="C57" s="2" t="s">
        <v>3563</v>
      </c>
    </row>
    <row r="58" spans="3:3" x14ac:dyDescent="0.2">
      <c r="C58" s="2" t="s">
        <v>3564</v>
      </c>
    </row>
    <row r="59" spans="3:3" x14ac:dyDescent="0.2">
      <c r="C59" s="2" t="s">
        <v>3565</v>
      </c>
    </row>
    <row r="60" spans="3:3" x14ac:dyDescent="0.2">
      <c r="C60" s="2" t="s">
        <v>3566</v>
      </c>
    </row>
    <row r="61" spans="3:3" x14ac:dyDescent="0.2">
      <c r="C61" s="2" t="s">
        <v>3567</v>
      </c>
    </row>
    <row r="62" spans="3:3" x14ac:dyDescent="0.2">
      <c r="C62" s="2" t="s">
        <v>3568</v>
      </c>
    </row>
    <row r="63" spans="3:3" x14ac:dyDescent="0.2">
      <c r="C63" s="2" t="s">
        <v>3569</v>
      </c>
    </row>
    <row r="64" spans="3:3" x14ac:dyDescent="0.2">
      <c r="C64" s="2" t="s">
        <v>3570</v>
      </c>
    </row>
    <row r="65" spans="3:3" x14ac:dyDescent="0.2">
      <c r="C65" s="2" t="s">
        <v>3571</v>
      </c>
    </row>
    <row r="66" spans="3:3" x14ac:dyDescent="0.2">
      <c r="C66" s="2" t="s">
        <v>3572</v>
      </c>
    </row>
    <row r="67" spans="3:3" x14ac:dyDescent="0.2">
      <c r="C67" s="2" t="s">
        <v>3573</v>
      </c>
    </row>
    <row r="68" spans="3:3" x14ac:dyDescent="0.2">
      <c r="C68" s="2" t="s">
        <v>3574</v>
      </c>
    </row>
    <row r="69" spans="3:3" x14ac:dyDescent="0.2">
      <c r="C69" s="2" t="s">
        <v>3575</v>
      </c>
    </row>
    <row r="70" spans="3:3" x14ac:dyDescent="0.2">
      <c r="C70" s="2" t="s">
        <v>3576</v>
      </c>
    </row>
    <row r="71" spans="3:3" x14ac:dyDescent="0.2">
      <c r="C71" s="2" t="s">
        <v>3577</v>
      </c>
    </row>
    <row r="72" spans="3:3" x14ac:dyDescent="0.2">
      <c r="C72" s="2" t="s">
        <v>3578</v>
      </c>
    </row>
    <row r="73" spans="3:3" x14ac:dyDescent="0.2">
      <c r="C73" s="2" t="s">
        <v>3579</v>
      </c>
    </row>
    <row r="74" spans="3:3" x14ac:dyDescent="0.2">
      <c r="C74" s="2" t="s">
        <v>3580</v>
      </c>
    </row>
    <row r="75" spans="3:3" x14ac:dyDescent="0.2">
      <c r="C75" s="2" t="s">
        <v>3581</v>
      </c>
    </row>
    <row r="76" spans="3:3" x14ac:dyDescent="0.2">
      <c r="C76" s="2" t="s">
        <v>3582</v>
      </c>
    </row>
    <row r="77" spans="3:3" x14ac:dyDescent="0.2">
      <c r="C77" s="2" t="s">
        <v>3583</v>
      </c>
    </row>
    <row r="78" spans="3:3" x14ac:dyDescent="0.2">
      <c r="C78" s="2" t="s">
        <v>3584</v>
      </c>
    </row>
    <row r="79" spans="3:3" x14ac:dyDescent="0.2">
      <c r="C79" s="2" t="s">
        <v>3585</v>
      </c>
    </row>
    <row r="80" spans="3:3" x14ac:dyDescent="0.2">
      <c r="C80" s="2" t="s">
        <v>3586</v>
      </c>
    </row>
    <row r="81" spans="3:3" x14ac:dyDescent="0.2">
      <c r="C81" s="2" t="s">
        <v>3587</v>
      </c>
    </row>
    <row r="82" spans="3:3" x14ac:dyDescent="0.2">
      <c r="C82" s="2" t="s">
        <v>3588</v>
      </c>
    </row>
    <row r="83" spans="3:3" x14ac:dyDescent="0.2">
      <c r="C83" s="2" t="s">
        <v>3589</v>
      </c>
    </row>
    <row r="84" spans="3:3" x14ac:dyDescent="0.2">
      <c r="C84" s="2" t="s">
        <v>3590</v>
      </c>
    </row>
    <row r="85" spans="3:3" x14ac:dyDescent="0.2">
      <c r="C85" s="2" t="s">
        <v>3591</v>
      </c>
    </row>
    <row r="86" spans="3:3" x14ac:dyDescent="0.2">
      <c r="C86" s="2" t="s">
        <v>3592</v>
      </c>
    </row>
    <row r="87" spans="3:3" x14ac:dyDescent="0.2">
      <c r="C87" s="2" t="s">
        <v>3593</v>
      </c>
    </row>
    <row r="88" spans="3:3" x14ac:dyDescent="0.2">
      <c r="C88" s="2" t="s">
        <v>3594</v>
      </c>
    </row>
    <row r="89" spans="3:3" x14ac:dyDescent="0.2">
      <c r="C89" s="2" t="s">
        <v>3595</v>
      </c>
    </row>
    <row r="90" spans="3:3" x14ac:dyDescent="0.2">
      <c r="C90" s="2" t="s">
        <v>3596</v>
      </c>
    </row>
    <row r="91" spans="3:3" x14ac:dyDescent="0.2">
      <c r="C91" s="2" t="s">
        <v>3597</v>
      </c>
    </row>
    <row r="92" spans="3:3" x14ac:dyDescent="0.2">
      <c r="C92" s="2" t="s">
        <v>3598</v>
      </c>
    </row>
    <row r="93" spans="3:3" x14ac:dyDescent="0.2">
      <c r="C93" s="2" t="s">
        <v>3599</v>
      </c>
    </row>
    <row r="94" spans="3:3" x14ac:dyDescent="0.2">
      <c r="C94" s="2" t="s">
        <v>3600</v>
      </c>
    </row>
    <row r="95" spans="3:3" x14ac:dyDescent="0.2">
      <c r="C95" s="2" t="s">
        <v>3601</v>
      </c>
    </row>
    <row r="96" spans="3:3" x14ac:dyDescent="0.2">
      <c r="C96" s="2" t="s">
        <v>3602</v>
      </c>
    </row>
    <row r="97" spans="3:3" x14ac:dyDescent="0.2">
      <c r="C97" s="2" t="s">
        <v>3603</v>
      </c>
    </row>
    <row r="98" spans="3:3" x14ac:dyDescent="0.2">
      <c r="C98" s="2" t="s">
        <v>3604</v>
      </c>
    </row>
    <row r="99" spans="3:3" x14ac:dyDescent="0.2">
      <c r="C99" s="2" t="s">
        <v>3605</v>
      </c>
    </row>
    <row r="100" spans="3:3" x14ac:dyDescent="0.2">
      <c r="C100" s="2" t="s">
        <v>3606</v>
      </c>
    </row>
    <row r="101" spans="3:3" x14ac:dyDescent="0.2">
      <c r="C101" s="2" t="s">
        <v>3607</v>
      </c>
    </row>
    <row r="102" spans="3:3" x14ac:dyDescent="0.2">
      <c r="C102" s="2" t="s">
        <v>3608</v>
      </c>
    </row>
    <row r="103" spans="3:3" x14ac:dyDescent="0.2">
      <c r="C103" s="2" t="s">
        <v>3609</v>
      </c>
    </row>
    <row r="104" spans="3:3" x14ac:dyDescent="0.2">
      <c r="C104" s="2" t="s">
        <v>3610</v>
      </c>
    </row>
    <row r="105" spans="3:3" x14ac:dyDescent="0.2">
      <c r="C105" s="2" t="s">
        <v>3611</v>
      </c>
    </row>
    <row r="106" spans="3:3" x14ac:dyDescent="0.2">
      <c r="C106" s="2" t="s">
        <v>3612</v>
      </c>
    </row>
    <row r="107" spans="3:3" x14ac:dyDescent="0.2">
      <c r="C107" s="2" t="s">
        <v>3613</v>
      </c>
    </row>
    <row r="108" spans="3:3" x14ac:dyDescent="0.2">
      <c r="C108" s="2" t="s">
        <v>3614</v>
      </c>
    </row>
    <row r="109" spans="3:3" x14ac:dyDescent="0.2">
      <c r="C109" s="2" t="s">
        <v>3615</v>
      </c>
    </row>
    <row r="110" spans="3:3" x14ac:dyDescent="0.2">
      <c r="C110" s="2" t="s">
        <v>3616</v>
      </c>
    </row>
    <row r="111" spans="3:3" x14ac:dyDescent="0.2">
      <c r="C111" s="2" t="s">
        <v>3617</v>
      </c>
    </row>
    <row r="112" spans="3:3" x14ac:dyDescent="0.2">
      <c r="C112" s="2" t="s">
        <v>3618</v>
      </c>
    </row>
    <row r="113" spans="3:3" x14ac:dyDescent="0.2">
      <c r="C113" s="2" t="s">
        <v>3619</v>
      </c>
    </row>
    <row r="114" spans="3:3" x14ac:dyDescent="0.2">
      <c r="C114" s="2" t="s">
        <v>3620</v>
      </c>
    </row>
    <row r="115" spans="3:3" x14ac:dyDescent="0.2">
      <c r="C115" s="2" t="s">
        <v>3621</v>
      </c>
    </row>
    <row r="116" spans="3:3" x14ac:dyDescent="0.2">
      <c r="C116" s="2" t="s">
        <v>3622</v>
      </c>
    </row>
    <row r="117" spans="3:3" x14ac:dyDescent="0.2">
      <c r="C117" s="2" t="s">
        <v>3623</v>
      </c>
    </row>
    <row r="118" spans="3:3" x14ac:dyDescent="0.2">
      <c r="C118" s="2" t="s">
        <v>3624</v>
      </c>
    </row>
    <row r="119" spans="3:3" x14ac:dyDescent="0.2">
      <c r="C119" s="2" t="s">
        <v>3625</v>
      </c>
    </row>
    <row r="120" spans="3:3" x14ac:dyDescent="0.2">
      <c r="C120" s="2" t="s">
        <v>3626</v>
      </c>
    </row>
    <row r="121" spans="3:3" x14ac:dyDescent="0.2">
      <c r="C121" s="2" t="s">
        <v>3627</v>
      </c>
    </row>
    <row r="122" spans="3:3" x14ac:dyDescent="0.2">
      <c r="C122" s="2" t="s">
        <v>3628</v>
      </c>
    </row>
    <row r="123" spans="3:3" x14ac:dyDescent="0.2">
      <c r="C123" s="2" t="s">
        <v>3629</v>
      </c>
    </row>
    <row r="124" spans="3:3" x14ac:dyDescent="0.2">
      <c r="C124" s="2" t="s">
        <v>3630</v>
      </c>
    </row>
    <row r="125" spans="3:3" x14ac:dyDescent="0.2">
      <c r="C125" s="2" t="s">
        <v>3631</v>
      </c>
    </row>
    <row r="126" spans="3:3" x14ac:dyDescent="0.2">
      <c r="C126" s="2" t="s">
        <v>3632</v>
      </c>
    </row>
    <row r="127" spans="3:3" x14ac:dyDescent="0.2">
      <c r="C127" s="2" t="s">
        <v>3633</v>
      </c>
    </row>
    <row r="128" spans="3:3" x14ac:dyDescent="0.2">
      <c r="C128" s="2" t="s">
        <v>3634</v>
      </c>
    </row>
    <row r="129" spans="3:3" x14ac:dyDescent="0.2">
      <c r="C129" s="2" t="s">
        <v>3635</v>
      </c>
    </row>
    <row r="130" spans="3:3" x14ac:dyDescent="0.2">
      <c r="C130" s="2" t="s">
        <v>3636</v>
      </c>
    </row>
    <row r="131" spans="3:3" x14ac:dyDescent="0.2">
      <c r="C131" s="2" t="s">
        <v>3637</v>
      </c>
    </row>
    <row r="132" spans="3:3" x14ac:dyDescent="0.2">
      <c r="C132" s="2" t="s">
        <v>3638</v>
      </c>
    </row>
    <row r="133" spans="3:3" x14ac:dyDescent="0.2">
      <c r="C133" s="2" t="s">
        <v>3639</v>
      </c>
    </row>
    <row r="134" spans="3:3" x14ac:dyDescent="0.2">
      <c r="C134" s="2" t="s">
        <v>3640</v>
      </c>
    </row>
    <row r="135" spans="3:3" x14ac:dyDescent="0.2">
      <c r="C135" s="2" t="s">
        <v>3641</v>
      </c>
    </row>
    <row r="136" spans="3:3" x14ac:dyDescent="0.2">
      <c r="C136" s="2" t="s">
        <v>3642</v>
      </c>
    </row>
    <row r="137" spans="3:3" x14ac:dyDescent="0.2">
      <c r="C137" s="2" t="s">
        <v>3643</v>
      </c>
    </row>
    <row r="138" spans="3:3" x14ac:dyDescent="0.2">
      <c r="C138" s="2" t="s">
        <v>3644</v>
      </c>
    </row>
    <row r="139" spans="3:3" x14ac:dyDescent="0.2">
      <c r="C139" s="2" t="s">
        <v>3645</v>
      </c>
    </row>
    <row r="140" spans="3:3" x14ac:dyDescent="0.2">
      <c r="C140" s="2" t="s">
        <v>3646</v>
      </c>
    </row>
    <row r="141" spans="3:3" x14ac:dyDescent="0.2">
      <c r="C141" s="2" t="s">
        <v>3647</v>
      </c>
    </row>
    <row r="142" spans="3:3" x14ac:dyDescent="0.2">
      <c r="C142" s="2" t="s">
        <v>3648</v>
      </c>
    </row>
    <row r="143" spans="3:3" x14ac:dyDescent="0.2">
      <c r="C143" s="2" t="s">
        <v>3649</v>
      </c>
    </row>
    <row r="144" spans="3:3" x14ac:dyDescent="0.2">
      <c r="C144" s="2" t="s">
        <v>3650</v>
      </c>
    </row>
    <row r="145" spans="3:3" x14ac:dyDescent="0.2">
      <c r="C145" s="2" t="s">
        <v>3651</v>
      </c>
    </row>
    <row r="146" spans="3:3" x14ac:dyDescent="0.2">
      <c r="C146" s="2" t="s">
        <v>3652</v>
      </c>
    </row>
    <row r="147" spans="3:3" x14ac:dyDescent="0.2">
      <c r="C147" s="2" t="s">
        <v>3653</v>
      </c>
    </row>
    <row r="148" spans="3:3" x14ac:dyDescent="0.2">
      <c r="C148" s="2" t="s">
        <v>3654</v>
      </c>
    </row>
    <row r="149" spans="3:3" x14ac:dyDescent="0.2">
      <c r="C149" s="2" t="s">
        <v>3655</v>
      </c>
    </row>
    <row r="150" spans="3:3" x14ac:dyDescent="0.2">
      <c r="C150" s="2" t="s">
        <v>3656</v>
      </c>
    </row>
    <row r="151" spans="3:3" x14ac:dyDescent="0.2">
      <c r="C151" s="2" t="s">
        <v>3657</v>
      </c>
    </row>
    <row r="152" spans="3:3" x14ac:dyDescent="0.2">
      <c r="C152" s="2" t="s">
        <v>3658</v>
      </c>
    </row>
    <row r="153" spans="3:3" x14ac:dyDescent="0.2">
      <c r="C153" s="2" t="s">
        <v>3659</v>
      </c>
    </row>
    <row r="154" spans="3:3" x14ac:dyDescent="0.2">
      <c r="C154" s="2" t="s">
        <v>3660</v>
      </c>
    </row>
    <row r="155" spans="3:3" x14ac:dyDescent="0.2">
      <c r="C155" s="2" t="s">
        <v>3661</v>
      </c>
    </row>
    <row r="156" spans="3:3" x14ac:dyDescent="0.2">
      <c r="C156" s="2" t="s">
        <v>3662</v>
      </c>
    </row>
    <row r="157" spans="3:3" x14ac:dyDescent="0.2">
      <c r="C157" s="2" t="s">
        <v>3663</v>
      </c>
    </row>
    <row r="158" spans="3:3" x14ac:dyDescent="0.2">
      <c r="C158" s="2" t="s">
        <v>3664</v>
      </c>
    </row>
    <row r="159" spans="3:3" x14ac:dyDescent="0.2">
      <c r="C159" s="2" t="s">
        <v>3665</v>
      </c>
    </row>
    <row r="160" spans="3:3" x14ac:dyDescent="0.2">
      <c r="C160" s="2" t="s">
        <v>3666</v>
      </c>
    </row>
    <row r="161" spans="3:3" x14ac:dyDescent="0.2">
      <c r="C161" s="2" t="s">
        <v>3667</v>
      </c>
    </row>
    <row r="162" spans="3:3" x14ac:dyDescent="0.2">
      <c r="C162" s="2" t="s">
        <v>3668</v>
      </c>
    </row>
    <row r="163" spans="3:3" x14ac:dyDescent="0.2">
      <c r="C163" s="2" t="s">
        <v>3669</v>
      </c>
    </row>
    <row r="164" spans="3:3" x14ac:dyDescent="0.2">
      <c r="C164" s="2" t="s">
        <v>3670</v>
      </c>
    </row>
    <row r="165" spans="3:3" x14ac:dyDescent="0.2">
      <c r="C165" s="2" t="s">
        <v>3671</v>
      </c>
    </row>
    <row r="166" spans="3:3" x14ac:dyDescent="0.2">
      <c r="C166" s="2" t="s">
        <v>3672</v>
      </c>
    </row>
    <row r="167" spans="3:3" x14ac:dyDescent="0.2">
      <c r="C167" s="2" t="s">
        <v>3673</v>
      </c>
    </row>
    <row r="168" spans="3:3" x14ac:dyDescent="0.2">
      <c r="C168" s="2" t="s">
        <v>3674</v>
      </c>
    </row>
    <row r="169" spans="3:3" x14ac:dyDescent="0.2">
      <c r="C169" s="2" t="s">
        <v>3675</v>
      </c>
    </row>
    <row r="170" spans="3:3" x14ac:dyDescent="0.2">
      <c r="C170" s="2" t="s">
        <v>3676</v>
      </c>
    </row>
    <row r="171" spans="3:3" x14ac:dyDescent="0.2">
      <c r="C171" s="2" t="s">
        <v>3677</v>
      </c>
    </row>
    <row r="172" spans="3:3" x14ac:dyDescent="0.2">
      <c r="C172" s="2" t="s">
        <v>3678</v>
      </c>
    </row>
    <row r="173" spans="3:3" x14ac:dyDescent="0.2">
      <c r="C173" s="2" t="s">
        <v>3679</v>
      </c>
    </row>
    <row r="174" spans="3:3" x14ac:dyDescent="0.2">
      <c r="C174" s="2" t="s">
        <v>3680</v>
      </c>
    </row>
    <row r="175" spans="3:3" x14ac:dyDescent="0.2">
      <c r="C175" s="2" t="s">
        <v>3681</v>
      </c>
    </row>
    <row r="176" spans="3:3" x14ac:dyDescent="0.2">
      <c r="C176" s="2" t="s">
        <v>3682</v>
      </c>
    </row>
    <row r="177" spans="3:3" x14ac:dyDescent="0.2">
      <c r="C177" s="2" t="s">
        <v>3683</v>
      </c>
    </row>
    <row r="178" spans="3:3" x14ac:dyDescent="0.2">
      <c r="C178" s="2" t="s">
        <v>3684</v>
      </c>
    </row>
    <row r="179" spans="3:3" x14ac:dyDescent="0.2">
      <c r="C179" s="2" t="s">
        <v>3685</v>
      </c>
    </row>
    <row r="180" spans="3:3" x14ac:dyDescent="0.2">
      <c r="C180" s="2" t="s">
        <v>3686</v>
      </c>
    </row>
    <row r="181" spans="3:3" x14ac:dyDescent="0.2">
      <c r="C181" s="2" t="s">
        <v>3687</v>
      </c>
    </row>
    <row r="182" spans="3:3" x14ac:dyDescent="0.2">
      <c r="C182" s="2" t="s">
        <v>3688</v>
      </c>
    </row>
    <row r="183" spans="3:3" x14ac:dyDescent="0.2">
      <c r="C183" s="2" t="s">
        <v>3689</v>
      </c>
    </row>
    <row r="184" spans="3:3" x14ac:dyDescent="0.2">
      <c r="C184" s="2" t="s">
        <v>3690</v>
      </c>
    </row>
    <row r="185" spans="3:3" x14ac:dyDescent="0.2">
      <c r="C185" s="2" t="s">
        <v>3691</v>
      </c>
    </row>
    <row r="186" spans="3:3" x14ac:dyDescent="0.2">
      <c r="C186" s="2" t="s">
        <v>3692</v>
      </c>
    </row>
    <row r="187" spans="3:3" x14ac:dyDescent="0.2">
      <c r="C187" s="2" t="s">
        <v>3693</v>
      </c>
    </row>
    <row r="188" spans="3:3" x14ac:dyDescent="0.2">
      <c r="C188" s="2" t="s">
        <v>3694</v>
      </c>
    </row>
    <row r="189" spans="3:3" x14ac:dyDescent="0.2">
      <c r="C189" s="2" t="s">
        <v>1174</v>
      </c>
    </row>
    <row r="190" spans="3:3" x14ac:dyDescent="0.2">
      <c r="C190" s="2" t="s">
        <v>1189</v>
      </c>
    </row>
    <row r="191" spans="3:3" x14ac:dyDescent="0.2">
      <c r="C191" s="2" t="s">
        <v>1175</v>
      </c>
    </row>
    <row r="192" spans="3:3" x14ac:dyDescent="0.2">
      <c r="C192" s="2" t="s">
        <v>1180</v>
      </c>
    </row>
    <row r="193" spans="3:3" x14ac:dyDescent="0.2">
      <c r="C193" s="2" t="s">
        <v>1181</v>
      </c>
    </row>
    <row r="194" spans="3:3" x14ac:dyDescent="0.2">
      <c r="C194" s="2" t="s">
        <v>1178</v>
      </c>
    </row>
    <row r="195" spans="3:3" x14ac:dyDescent="0.2">
      <c r="C195" s="2" t="s">
        <v>3695</v>
      </c>
    </row>
    <row r="196" spans="3:3" x14ac:dyDescent="0.2">
      <c r="C196" s="2" t="s">
        <v>1184</v>
      </c>
    </row>
    <row r="197" spans="3:3" x14ac:dyDescent="0.2">
      <c r="C197" s="2" t="s">
        <v>1191</v>
      </c>
    </row>
    <row r="198" spans="3:3" x14ac:dyDescent="0.2">
      <c r="C198" s="2" t="s">
        <v>1192</v>
      </c>
    </row>
    <row r="199" spans="3:3" x14ac:dyDescent="0.2">
      <c r="C199" s="2" t="s">
        <v>1193</v>
      </c>
    </row>
    <row r="200" spans="3:3" x14ac:dyDescent="0.2">
      <c r="C200" s="2" t="s">
        <v>1118</v>
      </c>
    </row>
    <row r="201" spans="3:3" x14ac:dyDescent="0.2">
      <c r="C201" s="2" t="s">
        <v>1081</v>
      </c>
    </row>
    <row r="202" spans="3:3" x14ac:dyDescent="0.2">
      <c r="C202" s="2" t="s">
        <v>1091</v>
      </c>
    </row>
    <row r="203" spans="3:3" x14ac:dyDescent="0.2">
      <c r="C203" s="2" t="s">
        <v>1092</v>
      </c>
    </row>
    <row r="204" spans="3:3" x14ac:dyDescent="0.2">
      <c r="C204" s="2" t="s">
        <v>1113</v>
      </c>
    </row>
    <row r="205" spans="3:3" x14ac:dyDescent="0.2">
      <c r="C205" s="2" t="s">
        <v>1106</v>
      </c>
    </row>
    <row r="206" spans="3:3" x14ac:dyDescent="0.2">
      <c r="C206" s="2" t="s">
        <v>1068</v>
      </c>
    </row>
    <row r="207" spans="3:3" x14ac:dyDescent="0.2">
      <c r="C207" s="2" t="s">
        <v>1076</v>
      </c>
    </row>
    <row r="208" spans="3:3" x14ac:dyDescent="0.2">
      <c r="C208" s="2" t="s">
        <v>1124</v>
      </c>
    </row>
    <row r="209" spans="3:3" x14ac:dyDescent="0.2">
      <c r="C209" s="2" t="s">
        <v>1120</v>
      </c>
    </row>
    <row r="210" spans="3:3" x14ac:dyDescent="0.2">
      <c r="C210" s="2" t="s">
        <v>1070</v>
      </c>
    </row>
    <row r="211" spans="3:3" x14ac:dyDescent="0.2">
      <c r="C211" s="2" t="s">
        <v>1152</v>
      </c>
    </row>
    <row r="212" spans="3:3" x14ac:dyDescent="0.2">
      <c r="C212" s="2" t="s">
        <v>1056</v>
      </c>
    </row>
    <row r="213" spans="3:3" x14ac:dyDescent="0.2">
      <c r="C213" s="2" t="s">
        <v>1093</v>
      </c>
    </row>
    <row r="214" spans="3:3" x14ac:dyDescent="0.2">
      <c r="C214" s="2" t="s">
        <v>1164</v>
      </c>
    </row>
    <row r="215" spans="3:3" x14ac:dyDescent="0.2">
      <c r="C215" s="2" t="s">
        <v>1064</v>
      </c>
    </row>
    <row r="216" spans="3:3" x14ac:dyDescent="0.2">
      <c r="C216" s="2" t="s">
        <v>1057</v>
      </c>
    </row>
    <row r="217" spans="3:3" x14ac:dyDescent="0.2">
      <c r="C217" s="2" t="s">
        <v>1088</v>
      </c>
    </row>
    <row r="218" spans="3:3" x14ac:dyDescent="0.2">
      <c r="C218" s="2" t="s">
        <v>1054</v>
      </c>
    </row>
    <row r="219" spans="3:3" x14ac:dyDescent="0.2">
      <c r="C219" s="2" t="s">
        <v>1042</v>
      </c>
    </row>
    <row r="220" spans="3:3" x14ac:dyDescent="0.2">
      <c r="C220" s="2" t="s">
        <v>1094</v>
      </c>
    </row>
    <row r="221" spans="3:3" x14ac:dyDescent="0.2">
      <c r="C221" s="2" t="s">
        <v>1153</v>
      </c>
    </row>
    <row r="222" spans="3:3" x14ac:dyDescent="0.2">
      <c r="C222" s="2" t="s">
        <v>1122</v>
      </c>
    </row>
    <row r="223" spans="3:3" x14ac:dyDescent="0.2">
      <c r="C223" s="2" t="s">
        <v>1194</v>
      </c>
    </row>
    <row r="224" spans="3:3" x14ac:dyDescent="0.2">
      <c r="C224" s="2" t="s">
        <v>1073</v>
      </c>
    </row>
    <row r="225" spans="3:3" x14ac:dyDescent="0.2">
      <c r="C225" s="2" t="s">
        <v>1069</v>
      </c>
    </row>
    <row r="226" spans="3:3" x14ac:dyDescent="0.2">
      <c r="C226" s="2" t="s">
        <v>1063</v>
      </c>
    </row>
    <row r="227" spans="3:3" x14ac:dyDescent="0.2">
      <c r="C227" s="2" t="s">
        <v>1044</v>
      </c>
    </row>
    <row r="228" spans="3:3" x14ac:dyDescent="0.2">
      <c r="C228" s="2" t="s">
        <v>1135</v>
      </c>
    </row>
    <row r="229" spans="3:3" x14ac:dyDescent="0.2">
      <c r="C229" s="2" t="s">
        <v>1060</v>
      </c>
    </row>
    <row r="230" spans="3:3" x14ac:dyDescent="0.2">
      <c r="C230" s="2" t="s">
        <v>1053</v>
      </c>
    </row>
    <row r="231" spans="3:3" x14ac:dyDescent="0.2">
      <c r="C231" s="2" t="s">
        <v>1036</v>
      </c>
    </row>
    <row r="232" spans="3:3" x14ac:dyDescent="0.2">
      <c r="C232" s="2" t="s">
        <v>1047</v>
      </c>
    </row>
    <row r="233" spans="3:3" x14ac:dyDescent="0.2">
      <c r="C233" s="2" t="s">
        <v>1033</v>
      </c>
    </row>
    <row r="234" spans="3:3" x14ac:dyDescent="0.2">
      <c r="C234" s="2" t="s">
        <v>1031</v>
      </c>
    </row>
    <row r="235" spans="3:3" x14ac:dyDescent="0.2">
      <c r="C235" s="2" t="s">
        <v>1083</v>
      </c>
    </row>
    <row r="236" spans="3:3" x14ac:dyDescent="0.2">
      <c r="C236" s="2" t="s">
        <v>1098</v>
      </c>
    </row>
    <row r="237" spans="3:3" x14ac:dyDescent="0.2">
      <c r="C237" s="2" t="s">
        <v>1067</v>
      </c>
    </row>
    <row r="238" spans="3:3" x14ac:dyDescent="0.2">
      <c r="C238" s="2" t="s">
        <v>1052</v>
      </c>
    </row>
    <row r="239" spans="3:3" x14ac:dyDescent="0.2">
      <c r="C239" s="2" t="s">
        <v>1074</v>
      </c>
    </row>
    <row r="240" spans="3:3" x14ac:dyDescent="0.2">
      <c r="C240" s="2" t="s">
        <v>1128</v>
      </c>
    </row>
    <row r="241" spans="3:3" x14ac:dyDescent="0.2">
      <c r="C241" s="2" t="s">
        <v>1146</v>
      </c>
    </row>
    <row r="242" spans="3:3" x14ac:dyDescent="0.2">
      <c r="C242" s="2" t="s">
        <v>1090</v>
      </c>
    </row>
    <row r="243" spans="3:3" x14ac:dyDescent="0.2">
      <c r="C243" s="2" t="s">
        <v>1119</v>
      </c>
    </row>
    <row r="244" spans="3:3" x14ac:dyDescent="0.2">
      <c r="C244" s="2" t="s">
        <v>1126</v>
      </c>
    </row>
    <row r="245" spans="3:3" x14ac:dyDescent="0.2">
      <c r="C245" s="2" t="s">
        <v>1127</v>
      </c>
    </row>
    <row r="246" spans="3:3" x14ac:dyDescent="0.2">
      <c r="C246" s="2" t="s">
        <v>1030</v>
      </c>
    </row>
    <row r="247" spans="3:3" x14ac:dyDescent="0.2">
      <c r="C247" s="2" t="s">
        <v>1013</v>
      </c>
    </row>
    <row r="248" spans="3:3" x14ac:dyDescent="0.2">
      <c r="C248" s="2" t="s">
        <v>1111</v>
      </c>
    </row>
    <row r="249" spans="3:3" x14ac:dyDescent="0.2">
      <c r="C249" s="2" t="s">
        <v>1121</v>
      </c>
    </row>
    <row r="250" spans="3:3" x14ac:dyDescent="0.2">
      <c r="C250" s="2" t="s">
        <v>1107</v>
      </c>
    </row>
    <row r="251" spans="3:3" x14ac:dyDescent="0.2">
      <c r="C251" s="2" t="s">
        <v>1058</v>
      </c>
    </row>
    <row r="252" spans="3:3" x14ac:dyDescent="0.2">
      <c r="C252" s="2" t="s">
        <v>1123</v>
      </c>
    </row>
    <row r="253" spans="3:3" x14ac:dyDescent="0.2">
      <c r="C253" s="2" t="s">
        <v>1086</v>
      </c>
    </row>
    <row r="254" spans="3:3" x14ac:dyDescent="0.2">
      <c r="C254" s="2" t="s">
        <v>1046</v>
      </c>
    </row>
    <row r="255" spans="3:3" x14ac:dyDescent="0.2">
      <c r="C255" s="2" t="s">
        <v>1103</v>
      </c>
    </row>
    <row r="256" spans="3:3" x14ac:dyDescent="0.2">
      <c r="C256" s="2" t="s">
        <v>1077</v>
      </c>
    </row>
    <row r="257" spans="3:3" x14ac:dyDescent="0.2">
      <c r="C257" s="2" t="s">
        <v>1114</v>
      </c>
    </row>
    <row r="258" spans="3:3" x14ac:dyDescent="0.2">
      <c r="C258" s="2" t="s">
        <v>1110</v>
      </c>
    </row>
    <row r="259" spans="3:3" x14ac:dyDescent="0.2">
      <c r="C259" s="2" t="s">
        <v>1129</v>
      </c>
    </row>
    <row r="260" spans="3:3" x14ac:dyDescent="0.2">
      <c r="C260" s="2" t="s">
        <v>1148</v>
      </c>
    </row>
    <row r="261" spans="3:3" x14ac:dyDescent="0.2">
      <c r="C261" s="2" t="s">
        <v>1147</v>
      </c>
    </row>
    <row r="262" spans="3:3" x14ac:dyDescent="0.2">
      <c r="C262" s="2" t="s">
        <v>1151</v>
      </c>
    </row>
    <row r="263" spans="3:3" x14ac:dyDescent="0.2">
      <c r="C263" s="2" t="s">
        <v>1197</v>
      </c>
    </row>
    <row r="264" spans="3:3" x14ac:dyDescent="0.2">
      <c r="C264" s="2" t="s">
        <v>3696</v>
      </c>
    </row>
    <row r="265" spans="3:3" x14ac:dyDescent="0.2">
      <c r="C265" s="2" t="s">
        <v>3697</v>
      </c>
    </row>
    <row r="266" spans="3:3" x14ac:dyDescent="0.2">
      <c r="C266" s="2" t="s">
        <v>1202</v>
      </c>
    </row>
    <row r="267" spans="3:3" x14ac:dyDescent="0.2">
      <c r="C267" s="2" t="s">
        <v>3698</v>
      </c>
    </row>
    <row r="268" spans="3:3" x14ac:dyDescent="0.2">
      <c r="C268" s="2" t="s">
        <v>3699</v>
      </c>
    </row>
    <row r="269" spans="3:3" x14ac:dyDescent="0.2">
      <c r="C269" s="2" t="s">
        <v>3700</v>
      </c>
    </row>
    <row r="270" spans="3:3" x14ac:dyDescent="0.2">
      <c r="C270" s="2" t="s">
        <v>3701</v>
      </c>
    </row>
    <row r="271" spans="3:3" x14ac:dyDescent="0.2">
      <c r="C271" s="2" t="s">
        <v>1203</v>
      </c>
    </row>
    <row r="272" spans="3:3" x14ac:dyDescent="0.2">
      <c r="C272" s="2" t="s">
        <v>3702</v>
      </c>
    </row>
    <row r="273" spans="3:3" x14ac:dyDescent="0.2">
      <c r="C273" s="2" t="s">
        <v>1201</v>
      </c>
    </row>
    <row r="274" spans="3:3" x14ac:dyDescent="0.2">
      <c r="C274" s="2" t="s">
        <v>1196</v>
      </c>
    </row>
    <row r="275" spans="3:3" x14ac:dyDescent="0.2">
      <c r="C275" s="2" t="s">
        <v>3703</v>
      </c>
    </row>
    <row r="276" spans="3:3" x14ac:dyDescent="0.2">
      <c r="C276" s="2" t="s">
        <v>1199</v>
      </c>
    </row>
    <row r="277" spans="3:3" x14ac:dyDescent="0.2">
      <c r="C277" s="2" t="s">
        <v>3704</v>
      </c>
    </row>
    <row r="278" spans="3:3" x14ac:dyDescent="0.2">
      <c r="C278" s="2" t="s">
        <v>3705</v>
      </c>
    </row>
    <row r="279" spans="3:3" x14ac:dyDescent="0.2">
      <c r="C279" s="2" t="s">
        <v>3706</v>
      </c>
    </row>
    <row r="280" spans="3:3" x14ac:dyDescent="0.2">
      <c r="C280" s="2" t="s">
        <v>3707</v>
      </c>
    </row>
    <row r="281" spans="3:3" x14ac:dyDescent="0.2">
      <c r="C281" s="2" t="s">
        <v>3708</v>
      </c>
    </row>
    <row r="282" spans="3:3" x14ac:dyDescent="0.2">
      <c r="C282" s="2" t="s">
        <v>3709</v>
      </c>
    </row>
    <row r="283" spans="3:3" x14ac:dyDescent="0.2">
      <c r="C283" s="2" t="s">
        <v>3710</v>
      </c>
    </row>
    <row r="284" spans="3:3" x14ac:dyDescent="0.2">
      <c r="C284" s="2" t="s">
        <v>3711</v>
      </c>
    </row>
    <row r="285" spans="3:3" x14ac:dyDescent="0.2">
      <c r="C285" s="2" t="s">
        <v>3712</v>
      </c>
    </row>
    <row r="286" spans="3:3" x14ac:dyDescent="0.2">
      <c r="C286" s="2" t="s">
        <v>3713</v>
      </c>
    </row>
    <row r="287" spans="3:3" x14ac:dyDescent="0.2">
      <c r="C287" s="2" t="s">
        <v>3714</v>
      </c>
    </row>
    <row r="288" spans="3:3" x14ac:dyDescent="0.2">
      <c r="C288" s="2" t="s">
        <v>3715</v>
      </c>
    </row>
    <row r="289" spans="3:3" x14ac:dyDescent="0.2">
      <c r="C289" s="2" t="s">
        <v>3716</v>
      </c>
    </row>
    <row r="290" spans="3:3" x14ac:dyDescent="0.2">
      <c r="C290" s="2" t="s">
        <v>3717</v>
      </c>
    </row>
    <row r="291" spans="3:3" x14ac:dyDescent="0.2">
      <c r="C291" s="2" t="s">
        <v>3718</v>
      </c>
    </row>
    <row r="292" spans="3:3" x14ac:dyDescent="0.2">
      <c r="C292" s="2" t="s">
        <v>3719</v>
      </c>
    </row>
    <row r="293" spans="3:3" x14ac:dyDescent="0.2">
      <c r="C293" s="2" t="s">
        <v>3720</v>
      </c>
    </row>
    <row r="294" spans="3:3" x14ac:dyDescent="0.2">
      <c r="C294" s="2" t="s">
        <v>3721</v>
      </c>
    </row>
    <row r="295" spans="3:3" x14ac:dyDescent="0.2">
      <c r="C295" s="2" t="s">
        <v>3722</v>
      </c>
    </row>
    <row r="296" spans="3:3" x14ac:dyDescent="0.2">
      <c r="C296" s="2" t="s">
        <v>3723</v>
      </c>
    </row>
    <row r="297" spans="3:3" x14ac:dyDescent="0.2">
      <c r="C297" s="2" t="s">
        <v>3724</v>
      </c>
    </row>
    <row r="298" spans="3:3" x14ac:dyDescent="0.2">
      <c r="C298" s="2" t="s">
        <v>3725</v>
      </c>
    </row>
    <row r="299" spans="3:3" x14ac:dyDescent="0.2">
      <c r="C299" s="2" t="s">
        <v>3726</v>
      </c>
    </row>
    <row r="300" spans="3:3" x14ac:dyDescent="0.2">
      <c r="C300" s="2" t="s">
        <v>3727</v>
      </c>
    </row>
    <row r="301" spans="3:3" x14ac:dyDescent="0.2">
      <c r="C301" s="2" t="s">
        <v>3728</v>
      </c>
    </row>
    <row r="302" spans="3:3" x14ac:dyDescent="0.2">
      <c r="C302" s="2" t="s">
        <v>3729</v>
      </c>
    </row>
    <row r="303" spans="3:3" x14ac:dyDescent="0.2">
      <c r="C303" s="2" t="s">
        <v>3730</v>
      </c>
    </row>
    <row r="304" spans="3:3" x14ac:dyDescent="0.2">
      <c r="C304" s="2" t="s">
        <v>3731</v>
      </c>
    </row>
    <row r="305" spans="3:3" x14ac:dyDescent="0.2">
      <c r="C305" s="2" t="s">
        <v>3732</v>
      </c>
    </row>
    <row r="306" spans="3:3" x14ac:dyDescent="0.2">
      <c r="C306" s="2" t="s">
        <v>3733</v>
      </c>
    </row>
    <row r="307" spans="3:3" x14ac:dyDescent="0.2">
      <c r="C307" s="2" t="s">
        <v>3734</v>
      </c>
    </row>
    <row r="308" spans="3:3" x14ac:dyDescent="0.2">
      <c r="C308" s="2" t="s">
        <v>3735</v>
      </c>
    </row>
    <row r="309" spans="3:3" x14ac:dyDescent="0.2">
      <c r="C309" s="2" t="s">
        <v>3736</v>
      </c>
    </row>
    <row r="310" spans="3:3" x14ac:dyDescent="0.2">
      <c r="C310" s="2" t="s">
        <v>3737</v>
      </c>
    </row>
    <row r="311" spans="3:3" x14ac:dyDescent="0.2">
      <c r="C311" s="2" t="s">
        <v>3738</v>
      </c>
    </row>
    <row r="312" spans="3:3" x14ac:dyDescent="0.2">
      <c r="C312" s="2" t="s">
        <v>3739</v>
      </c>
    </row>
    <row r="313" spans="3:3" x14ac:dyDescent="0.2">
      <c r="C313" s="2" t="s">
        <v>3740</v>
      </c>
    </row>
    <row r="314" spans="3:3" x14ac:dyDescent="0.2">
      <c r="C314" s="2" t="s">
        <v>3741</v>
      </c>
    </row>
    <row r="315" spans="3:3" x14ac:dyDescent="0.2">
      <c r="C315" s="2" t="s">
        <v>3742</v>
      </c>
    </row>
    <row r="316" spans="3:3" x14ac:dyDescent="0.2">
      <c r="C316" s="2" t="s">
        <v>3743</v>
      </c>
    </row>
    <row r="317" spans="3:3" x14ac:dyDescent="0.2">
      <c r="C317" s="2" t="s">
        <v>3744</v>
      </c>
    </row>
    <row r="318" spans="3:3" x14ac:dyDescent="0.2">
      <c r="C318" s="2" t="s">
        <v>3745</v>
      </c>
    </row>
    <row r="319" spans="3:3" x14ac:dyDescent="0.2">
      <c r="C319" s="2" t="s">
        <v>3746</v>
      </c>
    </row>
    <row r="320" spans="3:3" x14ac:dyDescent="0.2">
      <c r="C320" s="2" t="s">
        <v>3747</v>
      </c>
    </row>
    <row r="321" spans="3:3" x14ac:dyDescent="0.2">
      <c r="C321" s="2" t="s">
        <v>3748</v>
      </c>
    </row>
    <row r="322" spans="3:3" x14ac:dyDescent="0.2">
      <c r="C322" s="2" t="s">
        <v>3749</v>
      </c>
    </row>
    <row r="323" spans="3:3" x14ac:dyDescent="0.2">
      <c r="C323" s="2" t="s">
        <v>3750</v>
      </c>
    </row>
    <row r="324" spans="3:3" x14ac:dyDescent="0.2">
      <c r="C324" s="2" t="s">
        <v>3751</v>
      </c>
    </row>
    <row r="325" spans="3:3" x14ac:dyDescent="0.2">
      <c r="C325" s="2" t="s">
        <v>3752</v>
      </c>
    </row>
    <row r="326" spans="3:3" x14ac:dyDescent="0.2">
      <c r="C326" s="2" t="s">
        <v>3753</v>
      </c>
    </row>
    <row r="327" spans="3:3" x14ac:dyDescent="0.2">
      <c r="C327" s="2" t="s">
        <v>3754</v>
      </c>
    </row>
    <row r="328" spans="3:3" x14ac:dyDescent="0.2">
      <c r="C328" s="2" t="s">
        <v>3755</v>
      </c>
    </row>
    <row r="329" spans="3:3" x14ac:dyDescent="0.2">
      <c r="C329" s="2" t="s">
        <v>3756</v>
      </c>
    </row>
    <row r="330" spans="3:3" x14ac:dyDescent="0.2">
      <c r="C330" s="2" t="s">
        <v>3757</v>
      </c>
    </row>
    <row r="331" spans="3:3" x14ac:dyDescent="0.2">
      <c r="C331" s="2" t="s">
        <v>3758</v>
      </c>
    </row>
    <row r="332" spans="3:3" x14ac:dyDescent="0.2">
      <c r="C332" s="2" t="s">
        <v>3759</v>
      </c>
    </row>
    <row r="333" spans="3:3" x14ac:dyDescent="0.2">
      <c r="C333" s="2" t="s">
        <v>3760</v>
      </c>
    </row>
    <row r="334" spans="3:3" x14ac:dyDescent="0.2">
      <c r="C334" s="2" t="s">
        <v>3761</v>
      </c>
    </row>
    <row r="335" spans="3:3" x14ac:dyDescent="0.2">
      <c r="C335" s="2" t="s">
        <v>3762</v>
      </c>
    </row>
    <row r="336" spans="3:3" x14ac:dyDescent="0.2">
      <c r="C336" s="2" t="s">
        <v>3763</v>
      </c>
    </row>
    <row r="337" spans="3:3" x14ac:dyDescent="0.2">
      <c r="C337" s="2" t="s">
        <v>3764</v>
      </c>
    </row>
    <row r="338" spans="3:3" x14ac:dyDescent="0.2">
      <c r="C338" s="2" t="s">
        <v>3765</v>
      </c>
    </row>
    <row r="339" spans="3:3" x14ac:dyDescent="0.2">
      <c r="C339" s="2" t="s">
        <v>3766</v>
      </c>
    </row>
    <row r="340" spans="3:3" x14ac:dyDescent="0.2">
      <c r="C340" s="2" t="s">
        <v>3767</v>
      </c>
    </row>
    <row r="341" spans="3:3" x14ac:dyDescent="0.2">
      <c r="C341" s="2" t="s">
        <v>3768</v>
      </c>
    </row>
    <row r="342" spans="3:3" x14ac:dyDescent="0.2">
      <c r="C342" s="2" t="s">
        <v>3769</v>
      </c>
    </row>
    <row r="343" spans="3:3" x14ac:dyDescent="0.2">
      <c r="C343" s="2" t="s">
        <v>3770</v>
      </c>
    </row>
    <row r="344" spans="3:3" x14ac:dyDescent="0.2">
      <c r="C344" s="2" t="s">
        <v>3771</v>
      </c>
    </row>
    <row r="345" spans="3:3" x14ac:dyDescent="0.2">
      <c r="C345" s="2" t="s">
        <v>3772</v>
      </c>
    </row>
    <row r="346" spans="3:3" x14ac:dyDescent="0.2">
      <c r="C346" s="2" t="s">
        <v>3773</v>
      </c>
    </row>
    <row r="347" spans="3:3" x14ac:dyDescent="0.2">
      <c r="C347" s="2" t="s">
        <v>3774</v>
      </c>
    </row>
    <row r="348" spans="3:3" x14ac:dyDescent="0.2">
      <c r="C348" s="2" t="s">
        <v>3775</v>
      </c>
    </row>
    <row r="349" spans="3:3" x14ac:dyDescent="0.2">
      <c r="C349" s="2" t="s">
        <v>3776</v>
      </c>
    </row>
    <row r="350" spans="3:3" x14ac:dyDescent="0.2">
      <c r="C350" s="2" t="s">
        <v>3777</v>
      </c>
    </row>
    <row r="351" spans="3:3" x14ac:dyDescent="0.2">
      <c r="C351" s="2" t="s">
        <v>3778</v>
      </c>
    </row>
    <row r="352" spans="3:3" x14ac:dyDescent="0.2">
      <c r="C352" s="2" t="s">
        <v>3779</v>
      </c>
    </row>
    <row r="353" spans="3:3" x14ac:dyDescent="0.2">
      <c r="C353" s="2" t="s">
        <v>3780</v>
      </c>
    </row>
    <row r="354" spans="3:3" x14ac:dyDescent="0.2">
      <c r="C354" s="2" t="s">
        <v>3781</v>
      </c>
    </row>
    <row r="355" spans="3:3" x14ac:dyDescent="0.2">
      <c r="C355" s="2" t="s">
        <v>3782</v>
      </c>
    </row>
    <row r="356" spans="3:3" x14ac:dyDescent="0.2">
      <c r="C356" s="2" t="s">
        <v>3783</v>
      </c>
    </row>
    <row r="357" spans="3:3" x14ac:dyDescent="0.2">
      <c r="C357" s="2" t="s">
        <v>3784</v>
      </c>
    </row>
    <row r="358" spans="3:3" x14ac:dyDescent="0.2">
      <c r="C358" s="2" t="s">
        <v>3785</v>
      </c>
    </row>
    <row r="359" spans="3:3" x14ac:dyDescent="0.2">
      <c r="C359" s="2" t="s">
        <v>3786</v>
      </c>
    </row>
    <row r="360" spans="3:3" x14ac:dyDescent="0.2">
      <c r="C360" s="2" t="s">
        <v>3787</v>
      </c>
    </row>
    <row r="361" spans="3:3" x14ac:dyDescent="0.2">
      <c r="C361" s="2" t="s">
        <v>3788</v>
      </c>
    </row>
    <row r="362" spans="3:3" x14ac:dyDescent="0.2">
      <c r="C362" s="2" t="s">
        <v>3789</v>
      </c>
    </row>
    <row r="363" spans="3:3" x14ac:dyDescent="0.2">
      <c r="C363" s="2" t="s">
        <v>3790</v>
      </c>
    </row>
    <row r="364" spans="3:3" x14ac:dyDescent="0.2">
      <c r="C364" s="2" t="s">
        <v>3791</v>
      </c>
    </row>
    <row r="365" spans="3:3" x14ac:dyDescent="0.2">
      <c r="C365" s="2" t="s">
        <v>3792</v>
      </c>
    </row>
    <row r="366" spans="3:3" x14ac:dyDescent="0.2">
      <c r="C366" s="2" t="s">
        <v>3793</v>
      </c>
    </row>
    <row r="367" spans="3:3" x14ac:dyDescent="0.2">
      <c r="C367" s="2" t="s">
        <v>3794</v>
      </c>
    </row>
    <row r="368" spans="3:3" x14ac:dyDescent="0.2">
      <c r="C368" s="2" t="s">
        <v>3795</v>
      </c>
    </row>
    <row r="369" spans="3:3" x14ac:dyDescent="0.2">
      <c r="C369" s="2" t="s">
        <v>3796</v>
      </c>
    </row>
    <row r="370" spans="3:3" x14ac:dyDescent="0.2">
      <c r="C370" s="2" t="s">
        <v>3797</v>
      </c>
    </row>
    <row r="371" spans="3:3" x14ac:dyDescent="0.2">
      <c r="C371" s="2" t="s">
        <v>3798</v>
      </c>
    </row>
    <row r="372" spans="3:3" x14ac:dyDescent="0.2">
      <c r="C372" s="2" t="s">
        <v>3799</v>
      </c>
    </row>
    <row r="373" spans="3:3" x14ac:dyDescent="0.2">
      <c r="C373" s="2" t="s">
        <v>3800</v>
      </c>
    </row>
    <row r="374" spans="3:3" x14ac:dyDescent="0.2">
      <c r="C374" s="2" t="s">
        <v>3801</v>
      </c>
    </row>
    <row r="375" spans="3:3" x14ac:dyDescent="0.2">
      <c r="C375" s="2" t="s">
        <v>3802</v>
      </c>
    </row>
    <row r="376" spans="3:3" x14ac:dyDescent="0.2">
      <c r="C376" s="2" t="s">
        <v>3803</v>
      </c>
    </row>
    <row r="377" spans="3:3" x14ac:dyDescent="0.2">
      <c r="C377" s="2" t="s">
        <v>3804</v>
      </c>
    </row>
    <row r="378" spans="3:3" x14ac:dyDescent="0.2">
      <c r="C378" s="2" t="s">
        <v>3805</v>
      </c>
    </row>
    <row r="379" spans="3:3" x14ac:dyDescent="0.2">
      <c r="C379" s="2" t="s">
        <v>3806</v>
      </c>
    </row>
    <row r="380" spans="3:3" x14ac:dyDescent="0.2">
      <c r="C380" s="2" t="s">
        <v>3807</v>
      </c>
    </row>
    <row r="381" spans="3:3" x14ac:dyDescent="0.2">
      <c r="C381" s="2" t="s">
        <v>3808</v>
      </c>
    </row>
    <row r="382" spans="3:3" x14ac:dyDescent="0.2">
      <c r="C382" s="2" t="s">
        <v>3809</v>
      </c>
    </row>
    <row r="383" spans="3:3" x14ac:dyDescent="0.2">
      <c r="C383" s="2" t="s">
        <v>3810</v>
      </c>
    </row>
    <row r="384" spans="3:3" x14ac:dyDescent="0.2">
      <c r="C384" s="2" t="s">
        <v>3811</v>
      </c>
    </row>
    <row r="385" spans="3:3" x14ac:dyDescent="0.2">
      <c r="C385" s="2" t="s">
        <v>3812</v>
      </c>
    </row>
    <row r="386" spans="3:3" x14ac:dyDescent="0.2">
      <c r="C386" s="2" t="s">
        <v>3813</v>
      </c>
    </row>
    <row r="387" spans="3:3" x14ac:dyDescent="0.2">
      <c r="C387" s="2" t="s">
        <v>3814</v>
      </c>
    </row>
    <row r="388" spans="3:3" x14ac:dyDescent="0.2">
      <c r="C388" s="2" t="s">
        <v>3815</v>
      </c>
    </row>
    <row r="389" spans="3:3" x14ac:dyDescent="0.2">
      <c r="C389" s="2" t="s">
        <v>3816</v>
      </c>
    </row>
    <row r="390" spans="3:3" x14ac:dyDescent="0.2">
      <c r="C390" s="2" t="s">
        <v>3817</v>
      </c>
    </row>
    <row r="391" spans="3:3" x14ac:dyDescent="0.2">
      <c r="C391" s="2" t="s">
        <v>3818</v>
      </c>
    </row>
    <row r="392" spans="3:3" x14ac:dyDescent="0.2">
      <c r="C392" s="2" t="s">
        <v>3819</v>
      </c>
    </row>
    <row r="393" spans="3:3" x14ac:dyDescent="0.2">
      <c r="C393" s="2" t="s">
        <v>3820</v>
      </c>
    </row>
    <row r="394" spans="3:3" x14ac:dyDescent="0.2">
      <c r="C394" s="2" t="s">
        <v>3821</v>
      </c>
    </row>
    <row r="395" spans="3:3" x14ac:dyDescent="0.2">
      <c r="C395" s="2" t="s">
        <v>3822</v>
      </c>
    </row>
    <row r="396" spans="3:3" x14ac:dyDescent="0.2">
      <c r="C396" s="2" t="s">
        <v>3823</v>
      </c>
    </row>
    <row r="397" spans="3:3" x14ac:dyDescent="0.2">
      <c r="C397" s="2" t="s">
        <v>3824</v>
      </c>
    </row>
    <row r="398" spans="3:3" x14ac:dyDescent="0.2">
      <c r="C398" s="2" t="s">
        <v>3825</v>
      </c>
    </row>
    <row r="399" spans="3:3" x14ac:dyDescent="0.2">
      <c r="C399" s="2" t="s">
        <v>3826</v>
      </c>
    </row>
    <row r="400" spans="3:3" x14ac:dyDescent="0.2">
      <c r="C400" s="2" t="s">
        <v>3827</v>
      </c>
    </row>
    <row r="401" spans="3:3" x14ac:dyDescent="0.2">
      <c r="C401" s="2" t="s">
        <v>3828</v>
      </c>
    </row>
    <row r="402" spans="3:3" x14ac:dyDescent="0.2">
      <c r="C402" s="2" t="s">
        <v>3829</v>
      </c>
    </row>
    <row r="403" spans="3:3" x14ac:dyDescent="0.2">
      <c r="C403" s="2" t="s">
        <v>3830</v>
      </c>
    </row>
    <row r="404" spans="3:3" x14ac:dyDescent="0.2">
      <c r="C404" s="2" t="s">
        <v>3831</v>
      </c>
    </row>
    <row r="405" spans="3:3" x14ac:dyDescent="0.2">
      <c r="C405" s="2" t="s">
        <v>3832</v>
      </c>
    </row>
    <row r="406" spans="3:3" x14ac:dyDescent="0.2">
      <c r="C406" s="2" t="s">
        <v>3833</v>
      </c>
    </row>
    <row r="407" spans="3:3" x14ac:dyDescent="0.2">
      <c r="C407" s="2" t="s">
        <v>3834</v>
      </c>
    </row>
    <row r="408" spans="3:3" x14ac:dyDescent="0.2">
      <c r="C408" s="2" t="s">
        <v>3835</v>
      </c>
    </row>
    <row r="409" spans="3:3" x14ac:dyDescent="0.2">
      <c r="C409" s="2" t="s">
        <v>3836</v>
      </c>
    </row>
    <row r="410" spans="3:3" x14ac:dyDescent="0.2">
      <c r="C410" s="2" t="s">
        <v>3837</v>
      </c>
    </row>
    <row r="411" spans="3:3" x14ac:dyDescent="0.2">
      <c r="C411" s="2" t="s">
        <v>3838</v>
      </c>
    </row>
    <row r="412" spans="3:3" x14ac:dyDescent="0.2">
      <c r="C412" s="2" t="s">
        <v>3839</v>
      </c>
    </row>
    <row r="413" spans="3:3" x14ac:dyDescent="0.2">
      <c r="C413" s="2" t="s">
        <v>3840</v>
      </c>
    </row>
    <row r="414" spans="3:3" x14ac:dyDescent="0.2">
      <c r="C414" s="2" t="s">
        <v>3841</v>
      </c>
    </row>
    <row r="415" spans="3:3" x14ac:dyDescent="0.2">
      <c r="C415" s="2" t="s">
        <v>3842</v>
      </c>
    </row>
    <row r="416" spans="3:3" x14ac:dyDescent="0.2">
      <c r="C416" s="2" t="s">
        <v>3843</v>
      </c>
    </row>
    <row r="417" spans="3:3" x14ac:dyDescent="0.2">
      <c r="C417" s="2" t="s">
        <v>3844</v>
      </c>
    </row>
    <row r="418" spans="3:3" x14ac:dyDescent="0.2">
      <c r="C418" s="2" t="s">
        <v>3845</v>
      </c>
    </row>
    <row r="419" spans="3:3" x14ac:dyDescent="0.2">
      <c r="C419" s="2" t="s">
        <v>3846</v>
      </c>
    </row>
    <row r="420" spans="3:3" x14ac:dyDescent="0.2">
      <c r="C420" s="2" t="s">
        <v>3847</v>
      </c>
    </row>
    <row r="421" spans="3:3" x14ac:dyDescent="0.2">
      <c r="C421" s="2" t="s">
        <v>3848</v>
      </c>
    </row>
    <row r="422" spans="3:3" x14ac:dyDescent="0.2">
      <c r="C422" s="2" t="s">
        <v>3849</v>
      </c>
    </row>
    <row r="423" spans="3:3" x14ac:dyDescent="0.2">
      <c r="C423" s="2" t="s">
        <v>3850</v>
      </c>
    </row>
    <row r="424" spans="3:3" x14ac:dyDescent="0.2">
      <c r="C424" s="2" t="s">
        <v>3851</v>
      </c>
    </row>
    <row r="425" spans="3:3" x14ac:dyDescent="0.2">
      <c r="C425" s="2" t="s">
        <v>3852</v>
      </c>
    </row>
    <row r="426" spans="3:3" x14ac:dyDescent="0.2">
      <c r="C426" s="2" t="s">
        <v>3853</v>
      </c>
    </row>
    <row r="427" spans="3:3" x14ac:dyDescent="0.2">
      <c r="C427" s="2" t="s">
        <v>3854</v>
      </c>
    </row>
    <row r="428" spans="3:3" x14ac:dyDescent="0.2">
      <c r="C428" s="2" t="s">
        <v>3855</v>
      </c>
    </row>
    <row r="429" spans="3:3" x14ac:dyDescent="0.2">
      <c r="C429" s="2" t="s">
        <v>3856</v>
      </c>
    </row>
    <row r="430" spans="3:3" x14ac:dyDescent="0.2">
      <c r="C430" s="2" t="s">
        <v>3857</v>
      </c>
    </row>
    <row r="431" spans="3:3" x14ac:dyDescent="0.2">
      <c r="C431" s="2" t="s">
        <v>3858</v>
      </c>
    </row>
    <row r="432" spans="3:3" x14ac:dyDescent="0.2">
      <c r="C432" s="2" t="s">
        <v>3859</v>
      </c>
    </row>
    <row r="433" spans="3:3" x14ac:dyDescent="0.2">
      <c r="C433" s="2" t="s">
        <v>3860</v>
      </c>
    </row>
    <row r="434" spans="3:3" x14ac:dyDescent="0.2">
      <c r="C434" s="2" t="s">
        <v>3861</v>
      </c>
    </row>
    <row r="435" spans="3:3" x14ac:dyDescent="0.2">
      <c r="C435" s="2" t="s">
        <v>3862</v>
      </c>
    </row>
    <row r="436" spans="3:3" x14ac:dyDescent="0.2">
      <c r="C436" s="2" t="s">
        <v>3863</v>
      </c>
    </row>
    <row r="437" spans="3:3" x14ac:dyDescent="0.2">
      <c r="C437" s="2" t="s">
        <v>3864</v>
      </c>
    </row>
    <row r="438" spans="3:3" x14ac:dyDescent="0.2">
      <c r="C438" s="2" t="s">
        <v>3865</v>
      </c>
    </row>
    <row r="439" spans="3:3" x14ac:dyDescent="0.2">
      <c r="C439" s="2" t="s">
        <v>3866</v>
      </c>
    </row>
    <row r="440" spans="3:3" x14ac:dyDescent="0.2">
      <c r="C440" s="2" t="s">
        <v>3867</v>
      </c>
    </row>
    <row r="441" spans="3:3" x14ac:dyDescent="0.2">
      <c r="C441" s="2" t="s">
        <v>3868</v>
      </c>
    </row>
    <row r="442" spans="3:3" x14ac:dyDescent="0.2">
      <c r="C442" s="2" t="s">
        <v>3869</v>
      </c>
    </row>
    <row r="443" spans="3:3" x14ac:dyDescent="0.2">
      <c r="C443" s="2" t="s">
        <v>3870</v>
      </c>
    </row>
    <row r="444" spans="3:3" x14ac:dyDescent="0.2">
      <c r="C444" s="2" t="s">
        <v>3871</v>
      </c>
    </row>
    <row r="445" spans="3:3" x14ac:dyDescent="0.2">
      <c r="C445" s="2" t="s">
        <v>3872</v>
      </c>
    </row>
    <row r="446" spans="3:3" x14ac:dyDescent="0.2">
      <c r="C446" s="2" t="s">
        <v>3873</v>
      </c>
    </row>
    <row r="447" spans="3:3" x14ac:dyDescent="0.2">
      <c r="C447" s="2" t="s">
        <v>3874</v>
      </c>
    </row>
    <row r="448" spans="3:3" x14ac:dyDescent="0.2">
      <c r="C448" s="2" t="s">
        <v>3875</v>
      </c>
    </row>
    <row r="449" spans="3:3" x14ac:dyDescent="0.2">
      <c r="C449" s="2" t="s">
        <v>3876</v>
      </c>
    </row>
    <row r="450" spans="3:3" x14ac:dyDescent="0.2">
      <c r="C450" s="2" t="s">
        <v>3877</v>
      </c>
    </row>
    <row r="451" spans="3:3" x14ac:dyDescent="0.2">
      <c r="C451" s="2" t="s">
        <v>3878</v>
      </c>
    </row>
    <row r="452" spans="3:3" x14ac:dyDescent="0.2">
      <c r="C452" s="2" t="s">
        <v>3879</v>
      </c>
    </row>
    <row r="453" spans="3:3" x14ac:dyDescent="0.2">
      <c r="C453" s="2" t="s">
        <v>3880</v>
      </c>
    </row>
    <row r="454" spans="3:3" x14ac:dyDescent="0.2">
      <c r="C454" s="2" t="s">
        <v>3881</v>
      </c>
    </row>
    <row r="455" spans="3:3" x14ac:dyDescent="0.2">
      <c r="C455" s="2" t="s">
        <v>3882</v>
      </c>
    </row>
    <row r="456" spans="3:3" x14ac:dyDescent="0.2">
      <c r="C456" s="2" t="s">
        <v>3883</v>
      </c>
    </row>
    <row r="457" spans="3:3" x14ac:dyDescent="0.2">
      <c r="C457" s="2" t="s">
        <v>3884</v>
      </c>
    </row>
    <row r="458" spans="3:3" x14ac:dyDescent="0.2">
      <c r="C458" s="2" t="s">
        <v>1190</v>
      </c>
    </row>
    <row r="459" spans="3:3" x14ac:dyDescent="0.2">
      <c r="C459" s="2" t="s">
        <v>3885</v>
      </c>
    </row>
    <row r="460" spans="3:3" x14ac:dyDescent="0.2">
      <c r="C460" s="2" t="s">
        <v>3886</v>
      </c>
    </row>
    <row r="461" spans="3:3" x14ac:dyDescent="0.2">
      <c r="C461" s="2" t="s">
        <v>3887</v>
      </c>
    </row>
    <row r="462" spans="3:3" x14ac:dyDescent="0.2">
      <c r="C462" s="2" t="s">
        <v>3888</v>
      </c>
    </row>
    <row r="463" spans="3:3" x14ac:dyDescent="0.2">
      <c r="C463" s="2" t="s">
        <v>1177</v>
      </c>
    </row>
    <row r="464" spans="3:3" x14ac:dyDescent="0.2">
      <c r="C464" s="2" t="s">
        <v>3889</v>
      </c>
    </row>
    <row r="465" spans="3:3" x14ac:dyDescent="0.2">
      <c r="C465" s="2" t="s">
        <v>1156</v>
      </c>
    </row>
    <row r="466" spans="3:3" x14ac:dyDescent="0.2">
      <c r="C466" s="2" t="s">
        <v>3890</v>
      </c>
    </row>
    <row r="467" spans="3:3" x14ac:dyDescent="0.2">
      <c r="C467" s="2" t="s">
        <v>1172</v>
      </c>
    </row>
    <row r="468" spans="3:3" x14ac:dyDescent="0.2">
      <c r="C468" s="2" t="s">
        <v>3891</v>
      </c>
    </row>
    <row r="469" spans="3:3" x14ac:dyDescent="0.2">
      <c r="C469" s="2" t="s">
        <v>3892</v>
      </c>
    </row>
    <row r="470" spans="3:3" x14ac:dyDescent="0.2">
      <c r="C470" s="2" t="s">
        <v>3893</v>
      </c>
    </row>
    <row r="471" spans="3:3" x14ac:dyDescent="0.2">
      <c r="C471" s="2" t="s">
        <v>3894</v>
      </c>
    </row>
    <row r="472" spans="3:3" x14ac:dyDescent="0.2">
      <c r="C472" s="2" t="s">
        <v>3895</v>
      </c>
    </row>
    <row r="473" spans="3:3" x14ac:dyDescent="0.2">
      <c r="C473" s="2" t="s">
        <v>3896</v>
      </c>
    </row>
    <row r="474" spans="3:3" x14ac:dyDescent="0.2">
      <c r="C474" s="2" t="s">
        <v>3897</v>
      </c>
    </row>
    <row r="475" spans="3:3" x14ac:dyDescent="0.2">
      <c r="C475" s="2" t="s">
        <v>1188</v>
      </c>
    </row>
    <row r="476" spans="3:3" x14ac:dyDescent="0.2">
      <c r="C476" s="2" t="s">
        <v>3898</v>
      </c>
    </row>
    <row r="477" spans="3:3" x14ac:dyDescent="0.2">
      <c r="C477" s="2" t="s">
        <v>1171</v>
      </c>
    </row>
    <row r="478" spans="3:3" x14ac:dyDescent="0.2">
      <c r="C478" s="2" t="s">
        <v>3899</v>
      </c>
    </row>
    <row r="479" spans="3:3" x14ac:dyDescent="0.2">
      <c r="C479" s="2" t="s">
        <v>3900</v>
      </c>
    </row>
    <row r="480" spans="3:3" x14ac:dyDescent="0.2">
      <c r="C480" s="2" t="s">
        <v>1162</v>
      </c>
    </row>
    <row r="481" spans="3:3" x14ac:dyDescent="0.2">
      <c r="C481" s="2" t="s">
        <v>1158</v>
      </c>
    </row>
    <row r="482" spans="3:3" x14ac:dyDescent="0.2">
      <c r="C482" s="2" t="s">
        <v>3901</v>
      </c>
    </row>
    <row r="483" spans="3:3" x14ac:dyDescent="0.2">
      <c r="C483" s="2" t="s">
        <v>1161</v>
      </c>
    </row>
    <row r="484" spans="3:3" x14ac:dyDescent="0.2">
      <c r="C484" s="2" t="s">
        <v>1139</v>
      </c>
    </row>
    <row r="485" spans="3:3" x14ac:dyDescent="0.2">
      <c r="C485" s="2" t="s">
        <v>3902</v>
      </c>
    </row>
    <row r="486" spans="3:3" x14ac:dyDescent="0.2">
      <c r="C486" s="2" t="s">
        <v>1165</v>
      </c>
    </row>
    <row r="487" spans="3:3" x14ac:dyDescent="0.2">
      <c r="C487" s="2" t="s">
        <v>1179</v>
      </c>
    </row>
    <row r="488" spans="3:3" x14ac:dyDescent="0.2">
      <c r="C488" s="2" t="s">
        <v>1176</v>
      </c>
    </row>
    <row r="489" spans="3:3" x14ac:dyDescent="0.2">
      <c r="C489" s="2" t="s">
        <v>1185</v>
      </c>
    </row>
    <row r="490" spans="3:3" x14ac:dyDescent="0.2">
      <c r="C490" s="2" t="s">
        <v>1182</v>
      </c>
    </row>
    <row r="491" spans="3:3" x14ac:dyDescent="0.2">
      <c r="C491" s="2" t="s">
        <v>1183</v>
      </c>
    </row>
    <row r="492" spans="3:3" x14ac:dyDescent="0.2">
      <c r="C492" s="2" t="s">
        <v>1170</v>
      </c>
    </row>
    <row r="493" spans="3:3" x14ac:dyDescent="0.2">
      <c r="C493" s="2" t="s">
        <v>1186</v>
      </c>
    </row>
    <row r="494" spans="3:3" x14ac:dyDescent="0.2">
      <c r="C494" s="2" t="s">
        <v>1187</v>
      </c>
    </row>
    <row r="495" spans="3:3" x14ac:dyDescent="0.2">
      <c r="C495" s="2" t="s">
        <v>1167</v>
      </c>
    </row>
    <row r="496" spans="3:3" x14ac:dyDescent="0.2">
      <c r="C496" s="2" t="s">
        <v>1163</v>
      </c>
    </row>
    <row r="497" spans="3:3" x14ac:dyDescent="0.2">
      <c r="C497" s="2" t="s">
        <v>1169</v>
      </c>
    </row>
    <row r="498" spans="3:3" x14ac:dyDescent="0.2">
      <c r="C498" s="2" t="s">
        <v>1160</v>
      </c>
    </row>
    <row r="499" spans="3:3" x14ac:dyDescent="0.2">
      <c r="C499" s="2" t="s">
        <v>1159</v>
      </c>
    </row>
    <row r="500" spans="3:3" x14ac:dyDescent="0.2">
      <c r="C500" s="2" t="s">
        <v>1168</v>
      </c>
    </row>
    <row r="501" spans="3:3" x14ac:dyDescent="0.2">
      <c r="C501" s="2" t="s">
        <v>1166</v>
      </c>
    </row>
    <row r="502" spans="3:3" x14ac:dyDescent="0.2">
      <c r="C502" s="2" t="s">
        <v>1041</v>
      </c>
    </row>
    <row r="503" spans="3:3" x14ac:dyDescent="0.2">
      <c r="C503" s="2" t="s">
        <v>1018</v>
      </c>
    </row>
    <row r="504" spans="3:3" x14ac:dyDescent="0.2">
      <c r="C504" s="2" t="s">
        <v>1019</v>
      </c>
    </row>
    <row r="505" spans="3:3" x14ac:dyDescent="0.2">
      <c r="C505" s="2" t="s">
        <v>1038</v>
      </c>
    </row>
    <row r="506" spans="3:3" x14ac:dyDescent="0.2">
      <c r="C506" s="2" t="s">
        <v>1039</v>
      </c>
    </row>
    <row r="507" spans="3:3" x14ac:dyDescent="0.2">
      <c r="C507" s="2" t="s">
        <v>1029</v>
      </c>
    </row>
    <row r="508" spans="3:3" x14ac:dyDescent="0.2">
      <c r="C508" s="2" t="s">
        <v>1020</v>
      </c>
    </row>
    <row r="509" spans="3:3" x14ac:dyDescent="0.2">
      <c r="C509" s="2" t="s">
        <v>1014</v>
      </c>
    </row>
    <row r="510" spans="3:3" x14ac:dyDescent="0.2">
      <c r="C510" s="2" t="s">
        <v>1027</v>
      </c>
    </row>
    <row r="511" spans="3:3" x14ac:dyDescent="0.2">
      <c r="C511" s="2" t="s">
        <v>1021</v>
      </c>
    </row>
    <row r="512" spans="3:3" x14ac:dyDescent="0.2">
      <c r="C512" s="2" t="s">
        <v>1040</v>
      </c>
    </row>
    <row r="513" spans="3:3" x14ac:dyDescent="0.2">
      <c r="C513" s="2" t="s">
        <v>1157</v>
      </c>
    </row>
    <row r="514" spans="3:3" x14ac:dyDescent="0.2">
      <c r="C514" s="2" t="s">
        <v>1155</v>
      </c>
    </row>
    <row r="515" spans="3:3" x14ac:dyDescent="0.2">
      <c r="C515" s="2" t="s">
        <v>1022</v>
      </c>
    </row>
    <row r="516" spans="3:3" x14ac:dyDescent="0.2">
      <c r="C516" s="2" t="s">
        <v>1173</v>
      </c>
    </row>
    <row r="517" spans="3:3" x14ac:dyDescent="0.2">
      <c r="C517" s="2" t="s">
        <v>1150</v>
      </c>
    </row>
    <row r="518" spans="3:3" x14ac:dyDescent="0.2">
      <c r="C518" s="2" t="s">
        <v>1195</v>
      </c>
    </row>
    <row r="519" spans="3:3" x14ac:dyDescent="0.2">
      <c r="C519" s="2" t="s">
        <v>1048</v>
      </c>
    </row>
    <row r="520" spans="3:3" x14ac:dyDescent="0.2">
      <c r="C520" s="2" t="s">
        <v>1061</v>
      </c>
    </row>
    <row r="521" spans="3:3" x14ac:dyDescent="0.2">
      <c r="C521" s="2" t="s">
        <v>1143</v>
      </c>
    </row>
    <row r="522" spans="3:3" x14ac:dyDescent="0.2">
      <c r="C522" s="2" t="s">
        <v>1096</v>
      </c>
    </row>
    <row r="523" spans="3:3" x14ac:dyDescent="0.2">
      <c r="C523" s="2" t="s">
        <v>1133</v>
      </c>
    </row>
    <row r="524" spans="3:3" x14ac:dyDescent="0.2">
      <c r="C524" s="2" t="s">
        <v>1117</v>
      </c>
    </row>
    <row r="525" spans="3:3" x14ac:dyDescent="0.2">
      <c r="C525" s="2" t="s">
        <v>1080</v>
      </c>
    </row>
    <row r="526" spans="3:3" x14ac:dyDescent="0.2">
      <c r="C526" s="2" t="s">
        <v>1149</v>
      </c>
    </row>
    <row r="527" spans="3:3" x14ac:dyDescent="0.2">
      <c r="C527" s="2" t="s">
        <v>1066</v>
      </c>
    </row>
    <row r="528" spans="3:3" x14ac:dyDescent="0.2">
      <c r="C528" s="2" t="s">
        <v>1087</v>
      </c>
    </row>
    <row r="529" spans="3:3" x14ac:dyDescent="0.2">
      <c r="C529" s="2" t="s">
        <v>1154</v>
      </c>
    </row>
    <row r="530" spans="3:3" x14ac:dyDescent="0.2">
      <c r="C530" s="2" t="s">
        <v>1112</v>
      </c>
    </row>
    <row r="531" spans="3:3" x14ac:dyDescent="0.2">
      <c r="C531" s="2" t="s">
        <v>1078</v>
      </c>
    </row>
    <row r="532" spans="3:3" x14ac:dyDescent="0.2">
      <c r="C532" s="2" t="s">
        <v>1062</v>
      </c>
    </row>
    <row r="533" spans="3:3" x14ac:dyDescent="0.2">
      <c r="C533" s="2" t="s">
        <v>1085</v>
      </c>
    </row>
    <row r="534" spans="3:3" x14ac:dyDescent="0.2">
      <c r="C534" s="2" t="s">
        <v>1104</v>
      </c>
    </row>
    <row r="535" spans="3:3" x14ac:dyDescent="0.2">
      <c r="C535" s="2" t="s">
        <v>1079</v>
      </c>
    </row>
    <row r="536" spans="3:3" x14ac:dyDescent="0.2">
      <c r="C536" s="2" t="s">
        <v>1100</v>
      </c>
    </row>
    <row r="537" spans="3:3" x14ac:dyDescent="0.2">
      <c r="C537" s="2" t="s">
        <v>1116</v>
      </c>
    </row>
    <row r="538" spans="3:3" x14ac:dyDescent="0.2">
      <c r="C538" s="2" t="s">
        <v>1115</v>
      </c>
    </row>
    <row r="539" spans="3:3" x14ac:dyDescent="0.2">
      <c r="C539" s="2" t="s">
        <v>1102</v>
      </c>
    </row>
    <row r="540" spans="3:3" x14ac:dyDescent="0.2">
      <c r="C540" s="2" t="s">
        <v>1025</v>
      </c>
    </row>
    <row r="541" spans="3:3" x14ac:dyDescent="0.2">
      <c r="C541" s="2" t="s">
        <v>1028</v>
      </c>
    </row>
    <row r="542" spans="3:3" x14ac:dyDescent="0.2">
      <c r="C542" s="2" t="s">
        <v>1049</v>
      </c>
    </row>
    <row r="543" spans="3:3" x14ac:dyDescent="0.2">
      <c r="C543" s="2" t="s">
        <v>1043</v>
      </c>
    </row>
    <row r="544" spans="3:3" x14ac:dyDescent="0.2">
      <c r="C544" s="2" t="s">
        <v>1059</v>
      </c>
    </row>
    <row r="545" spans="3:3" x14ac:dyDescent="0.2">
      <c r="C545" s="2" t="s">
        <v>1051</v>
      </c>
    </row>
    <row r="546" spans="3:3" x14ac:dyDescent="0.2">
      <c r="C546" s="2" t="s">
        <v>1037</v>
      </c>
    </row>
    <row r="547" spans="3:3" x14ac:dyDescent="0.2">
      <c r="C547" s="2" t="s">
        <v>1024</v>
      </c>
    </row>
    <row r="548" spans="3:3" x14ac:dyDescent="0.2">
      <c r="C548" s="2" t="s">
        <v>1016</v>
      </c>
    </row>
    <row r="549" spans="3:3" x14ac:dyDescent="0.2">
      <c r="C549" s="2" t="s">
        <v>1015</v>
      </c>
    </row>
    <row r="550" spans="3:3" x14ac:dyDescent="0.2">
      <c r="C550" s="2" t="s">
        <v>1050</v>
      </c>
    </row>
    <row r="551" spans="3:3" x14ac:dyDescent="0.2">
      <c r="C551" s="2" t="s">
        <v>1137</v>
      </c>
    </row>
    <row r="552" spans="3:3" x14ac:dyDescent="0.2">
      <c r="C552" s="2" t="s">
        <v>1099</v>
      </c>
    </row>
    <row r="553" spans="3:3" x14ac:dyDescent="0.2">
      <c r="C553" s="2" t="s">
        <v>1101</v>
      </c>
    </row>
    <row r="554" spans="3:3" x14ac:dyDescent="0.2">
      <c r="C554" s="2" t="s">
        <v>1071</v>
      </c>
    </row>
    <row r="555" spans="3:3" x14ac:dyDescent="0.2">
      <c r="C555" s="2" t="s">
        <v>1109</v>
      </c>
    </row>
    <row r="556" spans="3:3" x14ac:dyDescent="0.2">
      <c r="C556" s="2" t="s">
        <v>1034</v>
      </c>
    </row>
    <row r="557" spans="3:3" x14ac:dyDescent="0.2">
      <c r="C557" s="2" t="s">
        <v>1026</v>
      </c>
    </row>
    <row r="558" spans="3:3" x14ac:dyDescent="0.2">
      <c r="C558" s="2" t="s">
        <v>1089</v>
      </c>
    </row>
    <row r="559" spans="3:3" x14ac:dyDescent="0.2">
      <c r="C559" s="2" t="s">
        <v>1136</v>
      </c>
    </row>
    <row r="560" spans="3:3" x14ac:dyDescent="0.2">
      <c r="C560" s="2" t="s">
        <v>1035</v>
      </c>
    </row>
    <row r="561" spans="3:3" x14ac:dyDescent="0.2">
      <c r="C561" s="2" t="s">
        <v>1134</v>
      </c>
    </row>
    <row r="562" spans="3:3" x14ac:dyDescent="0.2">
      <c r="C562" s="2" t="s">
        <v>1084</v>
      </c>
    </row>
    <row r="563" spans="3:3" x14ac:dyDescent="0.2">
      <c r="C563" s="2" t="s">
        <v>3903</v>
      </c>
    </row>
    <row r="564" spans="3:3" x14ac:dyDescent="0.2">
      <c r="C564" s="2" t="s">
        <v>1017</v>
      </c>
    </row>
    <row r="565" spans="3:3" x14ac:dyDescent="0.2">
      <c r="C565" s="2" t="s">
        <v>1032</v>
      </c>
    </row>
    <row r="566" spans="3:3" x14ac:dyDescent="0.2">
      <c r="C566" s="2" t="s">
        <v>1141</v>
      </c>
    </row>
    <row r="567" spans="3:3" x14ac:dyDescent="0.2">
      <c r="C567" s="2" t="s">
        <v>1023</v>
      </c>
    </row>
    <row r="568" spans="3:3" x14ac:dyDescent="0.2">
      <c r="C568" s="2" t="s">
        <v>1142</v>
      </c>
    </row>
    <row r="569" spans="3:3" x14ac:dyDescent="0.2">
      <c r="C569" s="2" t="s">
        <v>1045</v>
      </c>
    </row>
    <row r="570" spans="3:3" x14ac:dyDescent="0.2">
      <c r="C570" s="2" t="s">
        <v>1130</v>
      </c>
    </row>
    <row r="571" spans="3:3" x14ac:dyDescent="0.2">
      <c r="C571" s="2" t="s">
        <v>1095</v>
      </c>
    </row>
    <row r="572" spans="3:3" x14ac:dyDescent="0.2">
      <c r="C572" s="2" t="s">
        <v>1072</v>
      </c>
    </row>
    <row r="573" spans="3:3" x14ac:dyDescent="0.2">
      <c r="C573" s="2" t="s">
        <v>1131</v>
      </c>
    </row>
    <row r="574" spans="3:3" x14ac:dyDescent="0.2">
      <c r="C574" s="2" t="s">
        <v>1105</v>
      </c>
    </row>
    <row r="575" spans="3:3" x14ac:dyDescent="0.2">
      <c r="C575" s="2" t="s">
        <v>1065</v>
      </c>
    </row>
    <row r="576" spans="3:3" x14ac:dyDescent="0.2">
      <c r="C576" s="2" t="s">
        <v>1138</v>
      </c>
    </row>
    <row r="577" spans="3:3" x14ac:dyDescent="0.2">
      <c r="C577" s="2" t="s">
        <v>1075</v>
      </c>
    </row>
    <row r="578" spans="3:3" x14ac:dyDescent="0.2">
      <c r="C578" s="2" t="s">
        <v>1132</v>
      </c>
    </row>
    <row r="579" spans="3:3" x14ac:dyDescent="0.2">
      <c r="C579" s="2" t="s">
        <v>1097</v>
      </c>
    </row>
    <row r="580" spans="3:3" x14ac:dyDescent="0.2">
      <c r="C580" s="2" t="s">
        <v>1145</v>
      </c>
    </row>
    <row r="581" spans="3:3" x14ac:dyDescent="0.2">
      <c r="C581" s="2" t="s">
        <v>3904</v>
      </c>
    </row>
    <row r="582" spans="3:3" x14ac:dyDescent="0.2">
      <c r="C582" s="2" t="s">
        <v>3905</v>
      </c>
    </row>
    <row r="583" spans="3:3" x14ac:dyDescent="0.2">
      <c r="C583" s="2" t="s">
        <v>3906</v>
      </c>
    </row>
    <row r="584" spans="3:3" x14ac:dyDescent="0.2">
      <c r="C584" s="2" t="s">
        <v>3907</v>
      </c>
    </row>
    <row r="585" spans="3:3" x14ac:dyDescent="0.2">
      <c r="C585" s="2" t="s">
        <v>1144</v>
      </c>
    </row>
    <row r="586" spans="3:3" x14ac:dyDescent="0.2">
      <c r="C586" s="2" t="s">
        <v>1108</v>
      </c>
    </row>
    <row r="587" spans="3:3" x14ac:dyDescent="0.2">
      <c r="C587" s="2" t="s">
        <v>3908</v>
      </c>
    </row>
    <row r="588" spans="3:3" x14ac:dyDescent="0.2">
      <c r="C588" s="2" t="s">
        <v>3909</v>
      </c>
    </row>
    <row r="589" spans="3:3" x14ac:dyDescent="0.2">
      <c r="C589" s="2" t="s">
        <v>1140</v>
      </c>
    </row>
    <row r="590" spans="3:3" x14ac:dyDescent="0.2">
      <c r="C590" s="2" t="s">
        <v>1082</v>
      </c>
    </row>
    <row r="591" spans="3:3" x14ac:dyDescent="0.2">
      <c r="C591" s="2" t="s">
        <v>1055</v>
      </c>
    </row>
    <row r="592" spans="3:3" x14ac:dyDescent="0.2">
      <c r="C592" s="2" t="s">
        <v>3910</v>
      </c>
    </row>
    <row r="593" spans="3:3" x14ac:dyDescent="0.2">
      <c r="C593" s="2" t="s">
        <v>3911</v>
      </c>
    </row>
    <row r="594" spans="3:3" x14ac:dyDescent="0.2">
      <c r="C594" s="2" t="s">
        <v>3912</v>
      </c>
    </row>
    <row r="595" spans="3:3" x14ac:dyDescent="0.2">
      <c r="C595" s="2" t="s">
        <v>3913</v>
      </c>
    </row>
    <row r="596" spans="3:3" x14ac:dyDescent="0.2">
      <c r="C596" s="2" t="s">
        <v>1125</v>
      </c>
    </row>
    <row r="597" spans="3:3" x14ac:dyDescent="0.2">
      <c r="C597" s="2" t="s">
        <v>3914</v>
      </c>
    </row>
    <row r="598" spans="3:3" x14ac:dyDescent="0.2">
      <c r="C598" s="2" t="s">
        <v>3915</v>
      </c>
    </row>
  </sheetData>
  <mergeCells count="3">
    <mergeCell ref="A3:A4"/>
    <mergeCell ref="A15:L15"/>
    <mergeCell ref="O15:P15"/>
  </mergeCells>
  <conditionalFormatting sqref="B3">
    <cfRule type="duplicateValues" dxfId="479" priority="4"/>
  </conditionalFormatting>
  <conditionalFormatting sqref="B4:B14">
    <cfRule type="duplicateValues" dxfId="478" priority="70"/>
  </conditionalFormatting>
  <conditionalFormatting sqref="C22:C598">
    <cfRule type="duplicateValues" dxfId="477" priority="3"/>
  </conditionalFormatting>
  <conditionalFormatting sqref="C22:C598">
    <cfRule type="duplicateValues" dxfId="476" priority="2"/>
  </conditionalFormatting>
  <conditionalFormatting sqref="C1:C1048576">
    <cfRule type="duplicateValues" dxfId="475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42"/>
  <sheetViews>
    <sheetView zoomScale="110" zoomScaleNormal="110" workbookViewId="0">
      <pane xSplit="3" ySplit="2" topLeftCell="D123" activePane="bottomRight" state="frozen"/>
      <selection activeCell="L158" sqref="L158"/>
      <selection pane="topRight" activeCell="L158" sqref="L158"/>
      <selection pane="bottomLeft" activeCell="L158" sqref="L158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6.75" customHeight="1" x14ac:dyDescent="0.2">
      <c r="A3" s="142" t="s">
        <v>993</v>
      </c>
      <c r="B3" s="73" t="s">
        <v>834</v>
      </c>
      <c r="C3" s="9" t="s">
        <v>835</v>
      </c>
      <c r="D3" s="75" t="s">
        <v>63</v>
      </c>
      <c r="E3" s="13" t="s">
        <v>837</v>
      </c>
      <c r="F3" s="75" t="s">
        <v>836</v>
      </c>
      <c r="G3" s="13">
        <v>44428</v>
      </c>
      <c r="H3" s="10" t="s">
        <v>838</v>
      </c>
      <c r="I3" s="1">
        <v>50</v>
      </c>
      <c r="J3" s="1">
        <v>39</v>
      </c>
      <c r="K3" s="1">
        <v>40</v>
      </c>
      <c r="L3" s="1">
        <v>3</v>
      </c>
      <c r="M3" s="81">
        <v>19.5</v>
      </c>
      <c r="N3" s="8">
        <v>20</v>
      </c>
      <c r="O3" s="62">
        <v>3000</v>
      </c>
      <c r="P3" s="63">
        <f>Table22452368910111213141516171819202122242345672345689101112[[#This Row],[PEMBULATAN]]*O3</f>
        <v>60000</v>
      </c>
    </row>
    <row r="4" spans="1:16" ht="36.75" customHeight="1" x14ac:dyDescent="0.2">
      <c r="A4" s="143"/>
      <c r="B4" s="74"/>
      <c r="C4" s="9" t="s">
        <v>840</v>
      </c>
      <c r="D4" s="75" t="s">
        <v>63</v>
      </c>
      <c r="E4" s="13" t="s">
        <v>837</v>
      </c>
      <c r="F4" s="75" t="s">
        <v>836</v>
      </c>
      <c r="G4" s="13">
        <v>44428</v>
      </c>
      <c r="H4" s="10" t="s">
        <v>838</v>
      </c>
      <c r="I4" s="1">
        <v>80</v>
      </c>
      <c r="J4" s="1">
        <v>23</v>
      </c>
      <c r="K4" s="1">
        <v>10</v>
      </c>
      <c r="L4" s="1">
        <v>2</v>
      </c>
      <c r="M4" s="81">
        <v>4.5999999999999996</v>
      </c>
      <c r="N4" s="8">
        <v>5</v>
      </c>
      <c r="O4" s="62">
        <v>3000</v>
      </c>
      <c r="P4" s="63">
        <f>Table22452368910111213141516171819202122242345672345689101112[[#This Row],[PEMBULATAN]]*O4</f>
        <v>15000</v>
      </c>
    </row>
    <row r="5" spans="1:16" ht="36.75" customHeight="1" x14ac:dyDescent="0.2">
      <c r="A5" s="106"/>
      <c r="B5" s="74"/>
      <c r="C5" s="88" t="s">
        <v>841</v>
      </c>
      <c r="D5" s="77" t="s">
        <v>63</v>
      </c>
      <c r="E5" s="13" t="s">
        <v>837</v>
      </c>
      <c r="F5" s="75" t="s">
        <v>836</v>
      </c>
      <c r="G5" s="13">
        <v>44428</v>
      </c>
      <c r="H5" s="76" t="s">
        <v>838</v>
      </c>
      <c r="I5" s="15">
        <v>89</v>
      </c>
      <c r="J5" s="15">
        <v>40</v>
      </c>
      <c r="K5" s="15">
        <v>5</v>
      </c>
      <c r="L5" s="15">
        <v>1</v>
      </c>
      <c r="M5" s="82">
        <v>4.45</v>
      </c>
      <c r="N5" s="71">
        <v>4</v>
      </c>
      <c r="O5" s="62">
        <v>3000</v>
      </c>
      <c r="P5" s="63">
        <f>Table22452368910111213141516171819202122242345672345689101112[[#This Row],[PEMBULATAN]]*O5</f>
        <v>12000</v>
      </c>
    </row>
    <row r="6" spans="1:16" ht="36.75" customHeight="1" x14ac:dyDescent="0.2">
      <c r="A6" s="106"/>
      <c r="B6" s="74"/>
      <c r="C6" s="92" t="s">
        <v>842</v>
      </c>
      <c r="D6" s="93" t="s">
        <v>63</v>
      </c>
      <c r="E6" s="94" t="s">
        <v>837</v>
      </c>
      <c r="F6" s="95" t="s">
        <v>836</v>
      </c>
      <c r="G6" s="94">
        <v>44428</v>
      </c>
      <c r="H6" s="96" t="s">
        <v>838</v>
      </c>
      <c r="I6" s="97">
        <v>104</v>
      </c>
      <c r="J6" s="97">
        <v>9</v>
      </c>
      <c r="K6" s="97">
        <v>14</v>
      </c>
      <c r="L6" s="97">
        <v>5</v>
      </c>
      <c r="M6" s="98">
        <v>3.2759999999999998</v>
      </c>
      <c r="N6" s="99">
        <v>5</v>
      </c>
      <c r="O6" s="62">
        <v>3000</v>
      </c>
      <c r="P6" s="63">
        <f>Table22452368910111213141516171819202122242345672345689101112[[#This Row],[PEMBULATAN]]*O6</f>
        <v>15000</v>
      </c>
    </row>
    <row r="7" spans="1:16" ht="36.75" customHeight="1" x14ac:dyDescent="0.2">
      <c r="A7" s="106"/>
      <c r="B7" s="74"/>
      <c r="C7" s="92" t="s">
        <v>843</v>
      </c>
      <c r="D7" s="93" t="s">
        <v>63</v>
      </c>
      <c r="E7" s="94" t="s">
        <v>837</v>
      </c>
      <c r="F7" s="95" t="s">
        <v>836</v>
      </c>
      <c r="G7" s="94">
        <v>44428</v>
      </c>
      <c r="H7" s="96" t="s">
        <v>838</v>
      </c>
      <c r="I7" s="97">
        <v>52</v>
      </c>
      <c r="J7" s="97">
        <v>52</v>
      </c>
      <c r="K7" s="97">
        <v>7</v>
      </c>
      <c r="L7" s="97">
        <v>3</v>
      </c>
      <c r="M7" s="98">
        <v>4.7320000000000002</v>
      </c>
      <c r="N7" s="99">
        <v>5</v>
      </c>
      <c r="O7" s="62">
        <v>3000</v>
      </c>
      <c r="P7" s="63">
        <f>Table22452368910111213141516171819202122242345672345689101112[[#This Row],[PEMBULATAN]]*O7</f>
        <v>15000</v>
      </c>
    </row>
    <row r="8" spans="1:16" ht="36.75" customHeight="1" x14ac:dyDescent="0.2">
      <c r="A8" s="106"/>
      <c r="B8" s="74"/>
      <c r="C8" s="92" t="s">
        <v>844</v>
      </c>
      <c r="D8" s="93" t="s">
        <v>63</v>
      </c>
      <c r="E8" s="94" t="s">
        <v>837</v>
      </c>
      <c r="F8" s="95" t="s">
        <v>836</v>
      </c>
      <c r="G8" s="94">
        <v>44428</v>
      </c>
      <c r="H8" s="96" t="s">
        <v>838</v>
      </c>
      <c r="I8" s="97">
        <v>54</v>
      </c>
      <c r="J8" s="97">
        <v>40</v>
      </c>
      <c r="K8" s="97">
        <v>18</v>
      </c>
      <c r="L8" s="97">
        <v>6</v>
      </c>
      <c r="M8" s="98">
        <v>9.7200000000000006</v>
      </c>
      <c r="N8" s="99">
        <v>10</v>
      </c>
      <c r="O8" s="62">
        <v>3000</v>
      </c>
      <c r="P8" s="63">
        <f>Table22452368910111213141516171819202122242345672345689101112[[#This Row],[PEMBULATAN]]*O8</f>
        <v>30000</v>
      </c>
    </row>
    <row r="9" spans="1:16" ht="36.75" customHeight="1" x14ac:dyDescent="0.2">
      <c r="A9" s="106"/>
      <c r="B9" s="74"/>
      <c r="C9" s="92" t="s">
        <v>845</v>
      </c>
      <c r="D9" s="93" t="s">
        <v>63</v>
      </c>
      <c r="E9" s="94" t="s">
        <v>837</v>
      </c>
      <c r="F9" s="95" t="s">
        <v>836</v>
      </c>
      <c r="G9" s="94">
        <v>44428</v>
      </c>
      <c r="H9" s="96" t="s">
        <v>838</v>
      </c>
      <c r="I9" s="97">
        <v>54</v>
      </c>
      <c r="J9" s="97">
        <v>43</v>
      </c>
      <c r="K9" s="97">
        <v>20</v>
      </c>
      <c r="L9" s="97">
        <v>6</v>
      </c>
      <c r="M9" s="98">
        <v>11.61</v>
      </c>
      <c r="N9" s="99">
        <v>12</v>
      </c>
      <c r="O9" s="62">
        <v>3000</v>
      </c>
      <c r="P9" s="63">
        <f>Table22452368910111213141516171819202122242345672345689101112[[#This Row],[PEMBULATAN]]*O9</f>
        <v>36000</v>
      </c>
    </row>
    <row r="10" spans="1:16" ht="36.75" customHeight="1" x14ac:dyDescent="0.2">
      <c r="A10" s="106"/>
      <c r="B10" s="74"/>
      <c r="C10" s="92" t="s">
        <v>846</v>
      </c>
      <c r="D10" s="93" t="s">
        <v>63</v>
      </c>
      <c r="E10" s="94" t="s">
        <v>837</v>
      </c>
      <c r="F10" s="95" t="s">
        <v>836</v>
      </c>
      <c r="G10" s="94">
        <v>44428</v>
      </c>
      <c r="H10" s="96" t="s">
        <v>838</v>
      </c>
      <c r="I10" s="97">
        <v>49</v>
      </c>
      <c r="J10" s="97">
        <v>35</v>
      </c>
      <c r="K10" s="97">
        <v>9</v>
      </c>
      <c r="L10" s="97">
        <v>3</v>
      </c>
      <c r="M10" s="98">
        <v>3.8587500000000001</v>
      </c>
      <c r="N10" s="99">
        <v>4</v>
      </c>
      <c r="O10" s="62">
        <v>3000</v>
      </c>
      <c r="P10" s="63">
        <f>Table22452368910111213141516171819202122242345672345689101112[[#This Row],[PEMBULATAN]]*O10</f>
        <v>12000</v>
      </c>
    </row>
    <row r="11" spans="1:16" ht="36.75" customHeight="1" x14ac:dyDescent="0.2">
      <c r="A11" s="106"/>
      <c r="B11" s="74"/>
      <c r="C11" s="92" t="s">
        <v>847</v>
      </c>
      <c r="D11" s="93" t="s">
        <v>63</v>
      </c>
      <c r="E11" s="94" t="s">
        <v>837</v>
      </c>
      <c r="F11" s="95" t="s">
        <v>836</v>
      </c>
      <c r="G11" s="94">
        <v>44428</v>
      </c>
      <c r="H11" s="96" t="s">
        <v>838</v>
      </c>
      <c r="I11" s="97">
        <v>40</v>
      </c>
      <c r="J11" s="97">
        <v>29</v>
      </c>
      <c r="K11" s="97">
        <v>25</v>
      </c>
      <c r="L11" s="97">
        <v>12</v>
      </c>
      <c r="M11" s="98">
        <v>7.25</v>
      </c>
      <c r="N11" s="99">
        <v>12</v>
      </c>
      <c r="O11" s="62">
        <v>3000</v>
      </c>
      <c r="P11" s="63">
        <f>Table22452368910111213141516171819202122242345672345689101112[[#This Row],[PEMBULATAN]]*O11</f>
        <v>36000</v>
      </c>
    </row>
    <row r="12" spans="1:16" ht="36.75" customHeight="1" x14ac:dyDescent="0.2">
      <c r="A12" s="106"/>
      <c r="B12" s="74"/>
      <c r="C12" s="92" t="s">
        <v>848</v>
      </c>
      <c r="D12" s="93" t="s">
        <v>63</v>
      </c>
      <c r="E12" s="94" t="s">
        <v>837</v>
      </c>
      <c r="F12" s="95" t="s">
        <v>836</v>
      </c>
      <c r="G12" s="94">
        <v>44428</v>
      </c>
      <c r="H12" s="96" t="s">
        <v>838</v>
      </c>
      <c r="I12" s="97">
        <v>59</v>
      </c>
      <c r="J12" s="97">
        <v>17</v>
      </c>
      <c r="K12" s="97">
        <v>14</v>
      </c>
      <c r="L12" s="97">
        <v>1</v>
      </c>
      <c r="M12" s="98">
        <v>3.5105</v>
      </c>
      <c r="N12" s="99">
        <v>4</v>
      </c>
      <c r="O12" s="62">
        <v>3000</v>
      </c>
      <c r="P12" s="63">
        <f>Table22452368910111213141516171819202122242345672345689101112[[#This Row],[PEMBULATAN]]*O12</f>
        <v>12000</v>
      </c>
    </row>
    <row r="13" spans="1:16" ht="36.75" customHeight="1" x14ac:dyDescent="0.2">
      <c r="A13" s="106"/>
      <c r="B13" s="74"/>
      <c r="C13" s="92" t="s">
        <v>849</v>
      </c>
      <c r="D13" s="93" t="s">
        <v>63</v>
      </c>
      <c r="E13" s="94" t="s">
        <v>837</v>
      </c>
      <c r="F13" s="95" t="s">
        <v>836</v>
      </c>
      <c r="G13" s="94">
        <v>44428</v>
      </c>
      <c r="H13" s="96" t="s">
        <v>838</v>
      </c>
      <c r="I13" s="97">
        <v>97</v>
      </c>
      <c r="J13" s="97">
        <v>20</v>
      </c>
      <c r="K13" s="97">
        <v>5</v>
      </c>
      <c r="L13" s="97">
        <v>4</v>
      </c>
      <c r="M13" s="98">
        <v>2.4249999999999998</v>
      </c>
      <c r="N13" s="99">
        <v>4</v>
      </c>
      <c r="O13" s="62">
        <v>3000</v>
      </c>
      <c r="P13" s="63">
        <f>Table22452368910111213141516171819202122242345672345689101112[[#This Row],[PEMBULATAN]]*O13</f>
        <v>12000</v>
      </c>
    </row>
    <row r="14" spans="1:16" ht="36.75" customHeight="1" x14ac:dyDescent="0.2">
      <c r="A14" s="106"/>
      <c r="B14" s="74"/>
      <c r="C14" s="92" t="s">
        <v>850</v>
      </c>
      <c r="D14" s="93" t="s">
        <v>63</v>
      </c>
      <c r="E14" s="94" t="s">
        <v>837</v>
      </c>
      <c r="F14" s="95" t="s">
        <v>836</v>
      </c>
      <c r="G14" s="94">
        <v>44428</v>
      </c>
      <c r="H14" s="96" t="s">
        <v>838</v>
      </c>
      <c r="I14" s="97">
        <v>32</v>
      </c>
      <c r="J14" s="97">
        <v>32</v>
      </c>
      <c r="K14" s="97">
        <v>24</v>
      </c>
      <c r="L14" s="97">
        <v>4</v>
      </c>
      <c r="M14" s="98">
        <v>6.1440000000000001</v>
      </c>
      <c r="N14" s="99">
        <v>6</v>
      </c>
      <c r="O14" s="62">
        <v>3000</v>
      </c>
      <c r="P14" s="63">
        <f>Table22452368910111213141516171819202122242345672345689101112[[#This Row],[PEMBULATAN]]*O14</f>
        <v>18000</v>
      </c>
    </row>
    <row r="15" spans="1:16" ht="36.75" customHeight="1" x14ac:dyDescent="0.2">
      <c r="A15" s="106"/>
      <c r="B15" s="74"/>
      <c r="C15" s="92" t="s">
        <v>851</v>
      </c>
      <c r="D15" s="93" t="s">
        <v>63</v>
      </c>
      <c r="E15" s="94" t="s">
        <v>837</v>
      </c>
      <c r="F15" s="95" t="s">
        <v>836</v>
      </c>
      <c r="G15" s="94">
        <v>44428</v>
      </c>
      <c r="H15" s="96" t="s">
        <v>838</v>
      </c>
      <c r="I15" s="97">
        <v>39</v>
      </c>
      <c r="J15" s="97">
        <v>28</v>
      </c>
      <c r="K15" s="97">
        <v>24</v>
      </c>
      <c r="L15" s="97">
        <v>3</v>
      </c>
      <c r="M15" s="98">
        <v>6.5519999999999996</v>
      </c>
      <c r="N15" s="99">
        <v>7</v>
      </c>
      <c r="O15" s="62">
        <v>3000</v>
      </c>
      <c r="P15" s="63">
        <f>Table22452368910111213141516171819202122242345672345689101112[[#This Row],[PEMBULATAN]]*O15</f>
        <v>21000</v>
      </c>
    </row>
    <row r="16" spans="1:16" ht="36.75" customHeight="1" x14ac:dyDescent="0.2">
      <c r="A16" s="106"/>
      <c r="B16" s="74"/>
      <c r="C16" s="92" t="s">
        <v>852</v>
      </c>
      <c r="D16" s="93" t="s">
        <v>63</v>
      </c>
      <c r="E16" s="94" t="s">
        <v>837</v>
      </c>
      <c r="F16" s="95" t="s">
        <v>836</v>
      </c>
      <c r="G16" s="94">
        <v>44428</v>
      </c>
      <c r="H16" s="96" t="s">
        <v>838</v>
      </c>
      <c r="I16" s="97">
        <v>69</v>
      </c>
      <c r="J16" s="97">
        <v>35</v>
      </c>
      <c r="K16" s="97">
        <v>14</v>
      </c>
      <c r="L16" s="97">
        <v>10</v>
      </c>
      <c r="M16" s="98">
        <v>8.4525000000000006</v>
      </c>
      <c r="N16" s="99">
        <v>10</v>
      </c>
      <c r="O16" s="62">
        <v>3000</v>
      </c>
      <c r="P16" s="63">
        <f>Table22452368910111213141516171819202122242345672345689101112[[#This Row],[PEMBULATAN]]*O16</f>
        <v>30000</v>
      </c>
    </row>
    <row r="17" spans="1:16" ht="36.75" customHeight="1" x14ac:dyDescent="0.2">
      <c r="A17" s="106"/>
      <c r="B17" s="74"/>
      <c r="C17" s="92" t="s">
        <v>853</v>
      </c>
      <c r="D17" s="93" t="s">
        <v>63</v>
      </c>
      <c r="E17" s="94" t="s">
        <v>837</v>
      </c>
      <c r="F17" s="95" t="s">
        <v>836</v>
      </c>
      <c r="G17" s="94">
        <v>44428</v>
      </c>
      <c r="H17" s="96" t="s">
        <v>838</v>
      </c>
      <c r="I17" s="97">
        <v>54</v>
      </c>
      <c r="J17" s="97">
        <v>30</v>
      </c>
      <c r="K17" s="97">
        <v>30</v>
      </c>
      <c r="L17" s="97">
        <v>5</v>
      </c>
      <c r="M17" s="98">
        <v>12.15</v>
      </c>
      <c r="N17" s="99">
        <v>12</v>
      </c>
      <c r="O17" s="62">
        <v>3000</v>
      </c>
      <c r="P17" s="63">
        <f>Table22452368910111213141516171819202122242345672345689101112[[#This Row],[PEMBULATAN]]*O17</f>
        <v>36000</v>
      </c>
    </row>
    <row r="18" spans="1:16" ht="36.75" customHeight="1" x14ac:dyDescent="0.2">
      <c r="A18" s="106"/>
      <c r="B18" s="74"/>
      <c r="C18" s="92" t="s">
        <v>854</v>
      </c>
      <c r="D18" s="93" t="s">
        <v>63</v>
      </c>
      <c r="E18" s="94" t="s">
        <v>837</v>
      </c>
      <c r="F18" s="95" t="s">
        <v>836</v>
      </c>
      <c r="G18" s="94">
        <v>44428</v>
      </c>
      <c r="H18" s="96" t="s">
        <v>838</v>
      </c>
      <c r="I18" s="97">
        <v>58</v>
      </c>
      <c r="J18" s="97">
        <v>42</v>
      </c>
      <c r="K18" s="97">
        <v>14</v>
      </c>
      <c r="L18" s="97">
        <v>8</v>
      </c>
      <c r="M18" s="98">
        <v>8.5259999999999998</v>
      </c>
      <c r="N18" s="99">
        <v>9</v>
      </c>
      <c r="O18" s="62">
        <v>3000</v>
      </c>
      <c r="P18" s="63">
        <f>Table22452368910111213141516171819202122242345672345689101112[[#This Row],[PEMBULATAN]]*O18</f>
        <v>27000</v>
      </c>
    </row>
    <row r="19" spans="1:16" ht="36.75" customHeight="1" x14ac:dyDescent="0.2">
      <c r="A19" s="106"/>
      <c r="B19" s="74"/>
      <c r="C19" s="92" t="s">
        <v>855</v>
      </c>
      <c r="D19" s="93" t="s">
        <v>63</v>
      </c>
      <c r="E19" s="94" t="s">
        <v>837</v>
      </c>
      <c r="F19" s="95" t="s">
        <v>836</v>
      </c>
      <c r="G19" s="94">
        <v>44428</v>
      </c>
      <c r="H19" s="96" t="s">
        <v>838</v>
      </c>
      <c r="I19" s="97">
        <v>50</v>
      </c>
      <c r="J19" s="97">
        <v>29</v>
      </c>
      <c r="K19" s="97">
        <v>11</v>
      </c>
      <c r="L19" s="97">
        <v>2</v>
      </c>
      <c r="M19" s="98">
        <v>3.9874999999999998</v>
      </c>
      <c r="N19" s="99">
        <v>4</v>
      </c>
      <c r="O19" s="62">
        <v>3000</v>
      </c>
      <c r="P19" s="63">
        <f>Table22452368910111213141516171819202122242345672345689101112[[#This Row],[PEMBULATAN]]*O19</f>
        <v>12000</v>
      </c>
    </row>
    <row r="20" spans="1:16" ht="36.75" customHeight="1" x14ac:dyDescent="0.2">
      <c r="A20" s="106"/>
      <c r="B20" s="74"/>
      <c r="C20" s="92" t="s">
        <v>856</v>
      </c>
      <c r="D20" s="93" t="s">
        <v>63</v>
      </c>
      <c r="E20" s="94" t="s">
        <v>837</v>
      </c>
      <c r="F20" s="95" t="s">
        <v>836</v>
      </c>
      <c r="G20" s="94">
        <v>44428</v>
      </c>
      <c r="H20" s="96" t="s">
        <v>838</v>
      </c>
      <c r="I20" s="97">
        <v>56</v>
      </c>
      <c r="J20" s="97">
        <v>34</v>
      </c>
      <c r="K20" s="97">
        <v>13</v>
      </c>
      <c r="L20" s="97">
        <v>3</v>
      </c>
      <c r="M20" s="98">
        <v>6.1879999999999997</v>
      </c>
      <c r="N20" s="99">
        <v>6</v>
      </c>
      <c r="O20" s="62">
        <v>3000</v>
      </c>
      <c r="P20" s="63">
        <f>Table22452368910111213141516171819202122242345672345689101112[[#This Row],[PEMBULATAN]]*O20</f>
        <v>18000</v>
      </c>
    </row>
    <row r="21" spans="1:16" ht="36.75" customHeight="1" x14ac:dyDescent="0.2">
      <c r="A21" s="106"/>
      <c r="B21" s="74"/>
      <c r="C21" s="92" t="s">
        <v>857</v>
      </c>
      <c r="D21" s="93" t="s">
        <v>63</v>
      </c>
      <c r="E21" s="94" t="s">
        <v>837</v>
      </c>
      <c r="F21" s="95" t="s">
        <v>836</v>
      </c>
      <c r="G21" s="94">
        <v>44428</v>
      </c>
      <c r="H21" s="96" t="s">
        <v>838</v>
      </c>
      <c r="I21" s="97">
        <v>33</v>
      </c>
      <c r="J21" s="97">
        <v>28</v>
      </c>
      <c r="K21" s="97">
        <v>20</v>
      </c>
      <c r="L21" s="97">
        <v>6</v>
      </c>
      <c r="M21" s="98">
        <v>4.62</v>
      </c>
      <c r="N21" s="99">
        <v>6</v>
      </c>
      <c r="O21" s="62">
        <v>3000</v>
      </c>
      <c r="P21" s="63">
        <f>Table22452368910111213141516171819202122242345672345689101112[[#This Row],[PEMBULATAN]]*O21</f>
        <v>18000</v>
      </c>
    </row>
    <row r="22" spans="1:16" ht="36.75" customHeight="1" x14ac:dyDescent="0.2">
      <c r="A22" s="106"/>
      <c r="B22" s="74"/>
      <c r="C22" s="92" t="s">
        <v>858</v>
      </c>
      <c r="D22" s="93" t="s">
        <v>63</v>
      </c>
      <c r="E22" s="94" t="s">
        <v>837</v>
      </c>
      <c r="F22" s="95" t="s">
        <v>836</v>
      </c>
      <c r="G22" s="94">
        <v>44428</v>
      </c>
      <c r="H22" s="96" t="s">
        <v>838</v>
      </c>
      <c r="I22" s="97">
        <v>39</v>
      </c>
      <c r="J22" s="97">
        <v>31</v>
      </c>
      <c r="K22" s="97">
        <v>21</v>
      </c>
      <c r="L22" s="97">
        <v>5</v>
      </c>
      <c r="M22" s="98">
        <v>6.3472499999999998</v>
      </c>
      <c r="N22" s="99">
        <v>6</v>
      </c>
      <c r="O22" s="62">
        <v>3000</v>
      </c>
      <c r="P22" s="63">
        <f>Table22452368910111213141516171819202122242345672345689101112[[#This Row],[PEMBULATAN]]*O22</f>
        <v>18000</v>
      </c>
    </row>
    <row r="23" spans="1:16" ht="36.75" customHeight="1" x14ac:dyDescent="0.2">
      <c r="A23" s="106"/>
      <c r="B23" s="74"/>
      <c r="C23" s="92" t="s">
        <v>859</v>
      </c>
      <c r="D23" s="93" t="s">
        <v>63</v>
      </c>
      <c r="E23" s="94" t="s">
        <v>837</v>
      </c>
      <c r="F23" s="95" t="s">
        <v>836</v>
      </c>
      <c r="G23" s="94">
        <v>44428</v>
      </c>
      <c r="H23" s="96" t="s">
        <v>838</v>
      </c>
      <c r="I23" s="97">
        <v>36</v>
      </c>
      <c r="J23" s="97">
        <v>30</v>
      </c>
      <c r="K23" s="97">
        <v>21</v>
      </c>
      <c r="L23" s="97">
        <v>5</v>
      </c>
      <c r="M23" s="98">
        <v>5.67</v>
      </c>
      <c r="N23" s="99">
        <v>6</v>
      </c>
      <c r="O23" s="62">
        <v>3000</v>
      </c>
      <c r="P23" s="63">
        <f>Table22452368910111213141516171819202122242345672345689101112[[#This Row],[PEMBULATAN]]*O23</f>
        <v>18000</v>
      </c>
    </row>
    <row r="24" spans="1:16" ht="36.75" customHeight="1" x14ac:dyDescent="0.2">
      <c r="A24" s="106"/>
      <c r="B24" s="74"/>
      <c r="C24" s="92" t="s">
        <v>860</v>
      </c>
      <c r="D24" s="93" t="s">
        <v>63</v>
      </c>
      <c r="E24" s="94" t="s">
        <v>837</v>
      </c>
      <c r="F24" s="95" t="s">
        <v>836</v>
      </c>
      <c r="G24" s="94">
        <v>44428</v>
      </c>
      <c r="H24" s="96" t="s">
        <v>838</v>
      </c>
      <c r="I24" s="97">
        <v>64</v>
      </c>
      <c r="J24" s="97">
        <v>40</v>
      </c>
      <c r="K24" s="97">
        <v>23</v>
      </c>
      <c r="L24" s="97">
        <v>15</v>
      </c>
      <c r="M24" s="98">
        <v>14.72</v>
      </c>
      <c r="N24" s="99">
        <v>15</v>
      </c>
      <c r="O24" s="62">
        <v>3000</v>
      </c>
      <c r="P24" s="63">
        <f>Table22452368910111213141516171819202122242345672345689101112[[#This Row],[PEMBULATAN]]*O24</f>
        <v>45000</v>
      </c>
    </row>
    <row r="25" spans="1:16" ht="36.75" customHeight="1" x14ac:dyDescent="0.2">
      <c r="A25" s="106"/>
      <c r="B25" s="74"/>
      <c r="C25" s="92" t="s">
        <v>861</v>
      </c>
      <c r="D25" s="93" t="s">
        <v>63</v>
      </c>
      <c r="E25" s="94" t="s">
        <v>837</v>
      </c>
      <c r="F25" s="95" t="s">
        <v>836</v>
      </c>
      <c r="G25" s="94">
        <v>44428</v>
      </c>
      <c r="H25" s="96" t="s">
        <v>838</v>
      </c>
      <c r="I25" s="97">
        <v>70</v>
      </c>
      <c r="J25" s="97">
        <v>25</v>
      </c>
      <c r="K25" s="97">
        <v>3</v>
      </c>
      <c r="L25" s="97">
        <v>1</v>
      </c>
      <c r="M25" s="98">
        <v>1.3125</v>
      </c>
      <c r="N25" s="99">
        <v>1</v>
      </c>
      <c r="O25" s="62">
        <v>3000</v>
      </c>
      <c r="P25" s="63">
        <f>Table22452368910111213141516171819202122242345672345689101112[[#This Row],[PEMBULATAN]]*O25</f>
        <v>3000</v>
      </c>
    </row>
    <row r="26" spans="1:16" ht="36.75" customHeight="1" x14ac:dyDescent="0.2">
      <c r="A26" s="106"/>
      <c r="B26" s="74"/>
      <c r="C26" s="92" t="s">
        <v>862</v>
      </c>
      <c r="D26" s="93" t="s">
        <v>63</v>
      </c>
      <c r="E26" s="94" t="s">
        <v>837</v>
      </c>
      <c r="F26" s="95" t="s">
        <v>836</v>
      </c>
      <c r="G26" s="94">
        <v>44428</v>
      </c>
      <c r="H26" s="96" t="s">
        <v>838</v>
      </c>
      <c r="I26" s="97">
        <v>65</v>
      </c>
      <c r="J26" s="97">
        <v>38</v>
      </c>
      <c r="K26" s="97">
        <v>17</v>
      </c>
      <c r="L26" s="97">
        <v>8</v>
      </c>
      <c r="M26" s="98">
        <v>10.4975</v>
      </c>
      <c r="N26" s="99">
        <v>10</v>
      </c>
      <c r="O26" s="62">
        <v>3000</v>
      </c>
      <c r="P26" s="63">
        <f>Table22452368910111213141516171819202122242345672345689101112[[#This Row],[PEMBULATAN]]*O26</f>
        <v>30000</v>
      </c>
    </row>
    <row r="27" spans="1:16" ht="36.75" customHeight="1" x14ac:dyDescent="0.2">
      <c r="A27" s="106"/>
      <c r="B27" s="74"/>
      <c r="C27" s="92" t="s">
        <v>863</v>
      </c>
      <c r="D27" s="93" t="s">
        <v>63</v>
      </c>
      <c r="E27" s="94" t="s">
        <v>837</v>
      </c>
      <c r="F27" s="95" t="s">
        <v>836</v>
      </c>
      <c r="G27" s="94">
        <v>44428</v>
      </c>
      <c r="H27" s="96" t="s">
        <v>838</v>
      </c>
      <c r="I27" s="97">
        <v>76</v>
      </c>
      <c r="J27" s="97">
        <v>18</v>
      </c>
      <c r="K27" s="97">
        <v>12</v>
      </c>
      <c r="L27" s="97">
        <v>1</v>
      </c>
      <c r="M27" s="98">
        <v>4.1040000000000001</v>
      </c>
      <c r="N27" s="99">
        <v>4</v>
      </c>
      <c r="O27" s="62">
        <v>3000</v>
      </c>
      <c r="P27" s="63">
        <f>Table22452368910111213141516171819202122242345672345689101112[[#This Row],[PEMBULATAN]]*O27</f>
        <v>12000</v>
      </c>
    </row>
    <row r="28" spans="1:16" ht="36.75" customHeight="1" x14ac:dyDescent="0.2">
      <c r="A28" s="106"/>
      <c r="B28" s="74"/>
      <c r="C28" s="92" t="s">
        <v>864</v>
      </c>
      <c r="D28" s="93" t="s">
        <v>63</v>
      </c>
      <c r="E28" s="94" t="s">
        <v>837</v>
      </c>
      <c r="F28" s="95" t="s">
        <v>836</v>
      </c>
      <c r="G28" s="94">
        <v>44428</v>
      </c>
      <c r="H28" s="96" t="s">
        <v>838</v>
      </c>
      <c r="I28" s="97">
        <v>107</v>
      </c>
      <c r="J28" s="97">
        <v>5</v>
      </c>
      <c r="K28" s="97">
        <v>5</v>
      </c>
      <c r="L28" s="97">
        <v>2</v>
      </c>
      <c r="M28" s="98">
        <v>0.66874999999999996</v>
      </c>
      <c r="N28" s="99">
        <v>2</v>
      </c>
      <c r="O28" s="62">
        <v>3000</v>
      </c>
      <c r="P28" s="63">
        <f>Table22452368910111213141516171819202122242345672345689101112[[#This Row],[PEMBULATAN]]*O28</f>
        <v>6000</v>
      </c>
    </row>
    <row r="29" spans="1:16" ht="36.75" customHeight="1" x14ac:dyDescent="0.2">
      <c r="A29" s="106"/>
      <c r="B29" s="74"/>
      <c r="C29" s="92" t="s">
        <v>865</v>
      </c>
      <c r="D29" s="93" t="s">
        <v>63</v>
      </c>
      <c r="E29" s="94" t="s">
        <v>837</v>
      </c>
      <c r="F29" s="95" t="s">
        <v>836</v>
      </c>
      <c r="G29" s="94">
        <v>44428</v>
      </c>
      <c r="H29" s="96" t="s">
        <v>838</v>
      </c>
      <c r="I29" s="97">
        <v>140</v>
      </c>
      <c r="J29" s="97">
        <v>6</v>
      </c>
      <c r="K29" s="97">
        <v>6</v>
      </c>
      <c r="L29" s="97">
        <v>1</v>
      </c>
      <c r="M29" s="98">
        <v>1.26</v>
      </c>
      <c r="N29" s="99">
        <v>1</v>
      </c>
      <c r="O29" s="62">
        <v>3000</v>
      </c>
      <c r="P29" s="63">
        <f>Table22452368910111213141516171819202122242345672345689101112[[#This Row],[PEMBULATAN]]*O29</f>
        <v>3000</v>
      </c>
    </row>
    <row r="30" spans="1:16" ht="36.75" customHeight="1" x14ac:dyDescent="0.2">
      <c r="A30" s="106"/>
      <c r="B30" s="74"/>
      <c r="C30" s="92" t="s">
        <v>866</v>
      </c>
      <c r="D30" s="93" t="s">
        <v>63</v>
      </c>
      <c r="E30" s="94" t="s">
        <v>837</v>
      </c>
      <c r="F30" s="95" t="s">
        <v>836</v>
      </c>
      <c r="G30" s="94">
        <v>44428</v>
      </c>
      <c r="H30" s="96" t="s">
        <v>838</v>
      </c>
      <c r="I30" s="97">
        <v>86</v>
      </c>
      <c r="J30" s="97">
        <v>5</v>
      </c>
      <c r="K30" s="97">
        <v>5</v>
      </c>
      <c r="L30" s="97">
        <v>2</v>
      </c>
      <c r="M30" s="98">
        <v>0.53749999999999998</v>
      </c>
      <c r="N30" s="99">
        <v>2</v>
      </c>
      <c r="O30" s="62">
        <v>3000</v>
      </c>
      <c r="P30" s="63">
        <f>Table22452368910111213141516171819202122242345672345689101112[[#This Row],[PEMBULATAN]]*O30</f>
        <v>6000</v>
      </c>
    </row>
    <row r="31" spans="1:16" ht="36.75" customHeight="1" x14ac:dyDescent="0.2">
      <c r="A31" s="106"/>
      <c r="B31" s="74"/>
      <c r="C31" s="92" t="s">
        <v>867</v>
      </c>
      <c r="D31" s="93" t="s">
        <v>63</v>
      </c>
      <c r="E31" s="94" t="s">
        <v>837</v>
      </c>
      <c r="F31" s="95" t="s">
        <v>836</v>
      </c>
      <c r="G31" s="94">
        <v>44428</v>
      </c>
      <c r="H31" s="96" t="s">
        <v>838</v>
      </c>
      <c r="I31" s="97">
        <v>33</v>
      </c>
      <c r="J31" s="97">
        <v>17</v>
      </c>
      <c r="K31" s="97">
        <v>16</v>
      </c>
      <c r="L31" s="97">
        <v>3</v>
      </c>
      <c r="M31" s="98">
        <v>2.2440000000000002</v>
      </c>
      <c r="N31" s="99">
        <v>3</v>
      </c>
      <c r="O31" s="62">
        <v>3000</v>
      </c>
      <c r="P31" s="63">
        <f>Table22452368910111213141516171819202122242345672345689101112[[#This Row],[PEMBULATAN]]*O31</f>
        <v>9000</v>
      </c>
    </row>
    <row r="32" spans="1:16" ht="36.75" customHeight="1" x14ac:dyDescent="0.2">
      <c r="A32" s="106"/>
      <c r="B32" s="74"/>
      <c r="C32" s="92" t="s">
        <v>868</v>
      </c>
      <c r="D32" s="93" t="s">
        <v>63</v>
      </c>
      <c r="E32" s="94" t="s">
        <v>837</v>
      </c>
      <c r="F32" s="95" t="s">
        <v>836</v>
      </c>
      <c r="G32" s="94">
        <v>44428</v>
      </c>
      <c r="H32" s="96" t="s">
        <v>838</v>
      </c>
      <c r="I32" s="97">
        <v>62</v>
      </c>
      <c r="J32" s="97">
        <v>50</v>
      </c>
      <c r="K32" s="97">
        <v>12</v>
      </c>
      <c r="L32" s="97">
        <v>4</v>
      </c>
      <c r="M32" s="98">
        <v>9.3000000000000007</v>
      </c>
      <c r="N32" s="99">
        <v>9</v>
      </c>
      <c r="O32" s="62">
        <v>3000</v>
      </c>
      <c r="P32" s="63">
        <f>Table22452368910111213141516171819202122242345672345689101112[[#This Row],[PEMBULATAN]]*O32</f>
        <v>27000</v>
      </c>
    </row>
    <row r="33" spans="1:16" ht="36.75" customHeight="1" x14ac:dyDescent="0.2">
      <c r="A33" s="106"/>
      <c r="B33" s="74"/>
      <c r="C33" s="92" t="s">
        <v>869</v>
      </c>
      <c r="D33" s="93" t="s">
        <v>63</v>
      </c>
      <c r="E33" s="94" t="s">
        <v>837</v>
      </c>
      <c r="F33" s="95" t="s">
        <v>836</v>
      </c>
      <c r="G33" s="94">
        <v>44428</v>
      </c>
      <c r="H33" s="96" t="s">
        <v>838</v>
      </c>
      <c r="I33" s="97">
        <v>34</v>
      </c>
      <c r="J33" s="97">
        <v>27</v>
      </c>
      <c r="K33" s="97">
        <v>29</v>
      </c>
      <c r="L33" s="97">
        <v>11</v>
      </c>
      <c r="M33" s="98">
        <v>6.6555</v>
      </c>
      <c r="N33" s="99">
        <v>11</v>
      </c>
      <c r="O33" s="62">
        <v>3000</v>
      </c>
      <c r="P33" s="63">
        <f>Table22452368910111213141516171819202122242345672345689101112[[#This Row],[PEMBULATAN]]*O33</f>
        <v>33000</v>
      </c>
    </row>
    <row r="34" spans="1:16" ht="36.75" customHeight="1" x14ac:dyDescent="0.2">
      <c r="A34" s="106"/>
      <c r="B34" s="74"/>
      <c r="C34" s="92" t="s">
        <v>870</v>
      </c>
      <c r="D34" s="93" t="s">
        <v>63</v>
      </c>
      <c r="E34" s="94" t="s">
        <v>837</v>
      </c>
      <c r="F34" s="95" t="s">
        <v>836</v>
      </c>
      <c r="G34" s="94">
        <v>44428</v>
      </c>
      <c r="H34" s="96" t="s">
        <v>838</v>
      </c>
      <c r="I34" s="97">
        <v>61</v>
      </c>
      <c r="J34" s="97">
        <v>44</v>
      </c>
      <c r="K34" s="97">
        <v>41</v>
      </c>
      <c r="L34" s="97">
        <v>18</v>
      </c>
      <c r="M34" s="98">
        <v>27.510999999999999</v>
      </c>
      <c r="N34" s="99">
        <v>28</v>
      </c>
      <c r="O34" s="62">
        <v>3000</v>
      </c>
      <c r="P34" s="63">
        <f>Table22452368910111213141516171819202122242345672345689101112[[#This Row],[PEMBULATAN]]*O34</f>
        <v>84000</v>
      </c>
    </row>
    <row r="35" spans="1:16" ht="36.75" customHeight="1" x14ac:dyDescent="0.2">
      <c r="A35" s="106"/>
      <c r="B35" s="74"/>
      <c r="C35" s="92" t="s">
        <v>871</v>
      </c>
      <c r="D35" s="93" t="s">
        <v>63</v>
      </c>
      <c r="E35" s="94" t="s">
        <v>837</v>
      </c>
      <c r="F35" s="95" t="s">
        <v>836</v>
      </c>
      <c r="G35" s="94">
        <v>44428</v>
      </c>
      <c r="H35" s="96" t="s">
        <v>838</v>
      </c>
      <c r="I35" s="97">
        <v>48</v>
      </c>
      <c r="J35" s="97">
        <v>39</v>
      </c>
      <c r="K35" s="97">
        <v>10</v>
      </c>
      <c r="L35" s="97">
        <v>2</v>
      </c>
      <c r="M35" s="98">
        <v>4.68</v>
      </c>
      <c r="N35" s="99">
        <v>5</v>
      </c>
      <c r="O35" s="62">
        <v>3000</v>
      </c>
      <c r="P35" s="63">
        <f>Table22452368910111213141516171819202122242345672345689101112[[#This Row],[PEMBULATAN]]*O35</f>
        <v>15000</v>
      </c>
    </row>
    <row r="36" spans="1:16" ht="36.75" customHeight="1" x14ac:dyDescent="0.2">
      <c r="A36" s="106"/>
      <c r="B36" s="74"/>
      <c r="C36" s="92" t="s">
        <v>872</v>
      </c>
      <c r="D36" s="93" t="s">
        <v>63</v>
      </c>
      <c r="E36" s="94" t="s">
        <v>837</v>
      </c>
      <c r="F36" s="95" t="s">
        <v>836</v>
      </c>
      <c r="G36" s="94">
        <v>44428</v>
      </c>
      <c r="H36" s="96" t="s">
        <v>838</v>
      </c>
      <c r="I36" s="97">
        <v>64</v>
      </c>
      <c r="J36" s="97">
        <v>19</v>
      </c>
      <c r="K36" s="97">
        <v>8</v>
      </c>
      <c r="L36" s="97">
        <v>1</v>
      </c>
      <c r="M36" s="98">
        <v>2.4319999999999999</v>
      </c>
      <c r="N36" s="99">
        <v>2</v>
      </c>
      <c r="O36" s="62">
        <v>3000</v>
      </c>
      <c r="P36" s="63">
        <f>Table22452368910111213141516171819202122242345672345689101112[[#This Row],[PEMBULATAN]]*O36</f>
        <v>6000</v>
      </c>
    </row>
    <row r="37" spans="1:16" ht="36.75" customHeight="1" x14ac:dyDescent="0.2">
      <c r="A37" s="106"/>
      <c r="B37" s="74"/>
      <c r="C37" s="92" t="s">
        <v>873</v>
      </c>
      <c r="D37" s="93" t="s">
        <v>63</v>
      </c>
      <c r="E37" s="94" t="s">
        <v>837</v>
      </c>
      <c r="F37" s="95" t="s">
        <v>836</v>
      </c>
      <c r="G37" s="94">
        <v>44428</v>
      </c>
      <c r="H37" s="96" t="s">
        <v>838</v>
      </c>
      <c r="I37" s="97">
        <v>76</v>
      </c>
      <c r="J37" s="97">
        <v>24</v>
      </c>
      <c r="K37" s="97">
        <v>14</v>
      </c>
      <c r="L37" s="97">
        <v>3</v>
      </c>
      <c r="M37" s="98">
        <v>6.3840000000000003</v>
      </c>
      <c r="N37" s="99">
        <v>6</v>
      </c>
      <c r="O37" s="62">
        <v>3000</v>
      </c>
      <c r="P37" s="63">
        <f>Table22452368910111213141516171819202122242345672345689101112[[#This Row],[PEMBULATAN]]*O37</f>
        <v>18000</v>
      </c>
    </row>
    <row r="38" spans="1:16" ht="36.75" customHeight="1" x14ac:dyDescent="0.2">
      <c r="A38" s="106"/>
      <c r="B38" s="74"/>
      <c r="C38" s="92" t="s">
        <v>874</v>
      </c>
      <c r="D38" s="93" t="s">
        <v>63</v>
      </c>
      <c r="E38" s="94" t="s">
        <v>837</v>
      </c>
      <c r="F38" s="95" t="s">
        <v>836</v>
      </c>
      <c r="G38" s="94">
        <v>44428</v>
      </c>
      <c r="H38" s="96" t="s">
        <v>838</v>
      </c>
      <c r="I38" s="97">
        <v>86</v>
      </c>
      <c r="J38" s="97">
        <v>7</v>
      </c>
      <c r="K38" s="97">
        <v>7</v>
      </c>
      <c r="L38" s="97">
        <v>1</v>
      </c>
      <c r="M38" s="98">
        <v>1.0535000000000001</v>
      </c>
      <c r="N38" s="99">
        <v>1</v>
      </c>
      <c r="O38" s="62">
        <v>3000</v>
      </c>
      <c r="P38" s="63">
        <f>Table22452368910111213141516171819202122242345672345689101112[[#This Row],[PEMBULATAN]]*O38</f>
        <v>3000</v>
      </c>
    </row>
    <row r="39" spans="1:16" ht="36.75" customHeight="1" x14ac:dyDescent="0.2">
      <c r="A39" s="106"/>
      <c r="B39" s="74"/>
      <c r="C39" s="92" t="s">
        <v>875</v>
      </c>
      <c r="D39" s="93" t="s">
        <v>63</v>
      </c>
      <c r="E39" s="94" t="s">
        <v>837</v>
      </c>
      <c r="F39" s="95" t="s">
        <v>836</v>
      </c>
      <c r="G39" s="94">
        <v>44428</v>
      </c>
      <c r="H39" s="96" t="s">
        <v>838</v>
      </c>
      <c r="I39" s="97">
        <v>24</v>
      </c>
      <c r="J39" s="97">
        <v>17</v>
      </c>
      <c r="K39" s="97">
        <v>15</v>
      </c>
      <c r="L39" s="97">
        <v>5</v>
      </c>
      <c r="M39" s="98">
        <v>1.53</v>
      </c>
      <c r="N39" s="99">
        <v>5</v>
      </c>
      <c r="O39" s="62">
        <v>3000</v>
      </c>
      <c r="P39" s="63">
        <f>Table22452368910111213141516171819202122242345672345689101112[[#This Row],[PEMBULATAN]]*O39</f>
        <v>15000</v>
      </c>
    </row>
    <row r="40" spans="1:16" ht="36.75" customHeight="1" x14ac:dyDescent="0.2">
      <c r="A40" s="106"/>
      <c r="B40" s="74"/>
      <c r="C40" s="92" t="s">
        <v>876</v>
      </c>
      <c r="D40" s="93" t="s">
        <v>63</v>
      </c>
      <c r="E40" s="94" t="s">
        <v>837</v>
      </c>
      <c r="F40" s="95" t="s">
        <v>836</v>
      </c>
      <c r="G40" s="94">
        <v>44428</v>
      </c>
      <c r="H40" s="96" t="s">
        <v>838</v>
      </c>
      <c r="I40" s="97">
        <v>56</v>
      </c>
      <c r="J40" s="97">
        <v>32</v>
      </c>
      <c r="K40" s="97">
        <v>20</v>
      </c>
      <c r="L40" s="97">
        <v>2</v>
      </c>
      <c r="M40" s="98">
        <v>8.9600000000000009</v>
      </c>
      <c r="N40" s="99">
        <v>9</v>
      </c>
      <c r="O40" s="62">
        <v>3000</v>
      </c>
      <c r="P40" s="63">
        <f>Table22452368910111213141516171819202122242345672345689101112[[#This Row],[PEMBULATAN]]*O40</f>
        <v>27000</v>
      </c>
    </row>
    <row r="41" spans="1:16" ht="36.75" customHeight="1" x14ac:dyDescent="0.2">
      <c r="A41" s="106"/>
      <c r="B41" s="74"/>
      <c r="C41" s="92" t="s">
        <v>877</v>
      </c>
      <c r="D41" s="93" t="s">
        <v>63</v>
      </c>
      <c r="E41" s="94" t="s">
        <v>837</v>
      </c>
      <c r="F41" s="95" t="s">
        <v>836</v>
      </c>
      <c r="G41" s="94">
        <v>44428</v>
      </c>
      <c r="H41" s="96" t="s">
        <v>838</v>
      </c>
      <c r="I41" s="97">
        <v>153</v>
      </c>
      <c r="J41" s="97">
        <v>12</v>
      </c>
      <c r="K41" s="97">
        <v>12</v>
      </c>
      <c r="L41" s="97">
        <v>3</v>
      </c>
      <c r="M41" s="98">
        <v>5.508</v>
      </c>
      <c r="N41" s="99">
        <v>6</v>
      </c>
      <c r="O41" s="62">
        <v>3000</v>
      </c>
      <c r="P41" s="63">
        <f>Table22452368910111213141516171819202122242345672345689101112[[#This Row],[PEMBULATAN]]*O41</f>
        <v>18000</v>
      </c>
    </row>
    <row r="42" spans="1:16" ht="36.75" customHeight="1" x14ac:dyDescent="0.2">
      <c r="A42" s="106"/>
      <c r="B42" s="74"/>
      <c r="C42" s="92" t="s">
        <v>878</v>
      </c>
      <c r="D42" s="93" t="s">
        <v>63</v>
      </c>
      <c r="E42" s="94" t="s">
        <v>837</v>
      </c>
      <c r="F42" s="95" t="s">
        <v>836</v>
      </c>
      <c r="G42" s="94">
        <v>44428</v>
      </c>
      <c r="H42" s="96" t="s">
        <v>838</v>
      </c>
      <c r="I42" s="97">
        <v>79</v>
      </c>
      <c r="J42" s="97">
        <v>37</v>
      </c>
      <c r="K42" s="97">
        <v>18</v>
      </c>
      <c r="L42" s="97">
        <v>5</v>
      </c>
      <c r="M42" s="98">
        <v>13.153499999999999</v>
      </c>
      <c r="N42" s="99">
        <v>13</v>
      </c>
      <c r="O42" s="62">
        <v>3000</v>
      </c>
      <c r="P42" s="63">
        <f>Table22452368910111213141516171819202122242345672345689101112[[#This Row],[PEMBULATAN]]*O42</f>
        <v>39000</v>
      </c>
    </row>
    <row r="43" spans="1:16" ht="36.75" customHeight="1" x14ac:dyDescent="0.2">
      <c r="A43" s="106"/>
      <c r="B43" s="74"/>
      <c r="C43" s="92" t="s">
        <v>879</v>
      </c>
      <c r="D43" s="93" t="s">
        <v>63</v>
      </c>
      <c r="E43" s="94" t="s">
        <v>837</v>
      </c>
      <c r="F43" s="95" t="s">
        <v>836</v>
      </c>
      <c r="G43" s="94">
        <v>44428</v>
      </c>
      <c r="H43" s="96" t="s">
        <v>838</v>
      </c>
      <c r="I43" s="97">
        <v>44</v>
      </c>
      <c r="J43" s="97">
        <v>41</v>
      </c>
      <c r="K43" s="97">
        <v>28</v>
      </c>
      <c r="L43" s="97">
        <v>1</v>
      </c>
      <c r="M43" s="98">
        <v>12.628</v>
      </c>
      <c r="N43" s="99">
        <v>13</v>
      </c>
      <c r="O43" s="62">
        <v>3000</v>
      </c>
      <c r="P43" s="63">
        <f>Table22452368910111213141516171819202122242345672345689101112[[#This Row],[PEMBULATAN]]*O43</f>
        <v>39000</v>
      </c>
    </row>
    <row r="44" spans="1:16" ht="36.75" customHeight="1" x14ac:dyDescent="0.2">
      <c r="A44" s="106"/>
      <c r="B44" s="74"/>
      <c r="C44" s="92" t="s">
        <v>880</v>
      </c>
      <c r="D44" s="93" t="s">
        <v>63</v>
      </c>
      <c r="E44" s="94" t="s">
        <v>837</v>
      </c>
      <c r="F44" s="95" t="s">
        <v>836</v>
      </c>
      <c r="G44" s="94">
        <v>44428</v>
      </c>
      <c r="H44" s="96" t="s">
        <v>838</v>
      </c>
      <c r="I44" s="97">
        <v>50</v>
      </c>
      <c r="J44" s="97">
        <v>47</v>
      </c>
      <c r="K44" s="97">
        <v>27</v>
      </c>
      <c r="L44" s="97">
        <v>18</v>
      </c>
      <c r="M44" s="98">
        <v>15.862500000000001</v>
      </c>
      <c r="N44" s="99">
        <v>18</v>
      </c>
      <c r="O44" s="62">
        <v>3000</v>
      </c>
      <c r="P44" s="63">
        <f>Table22452368910111213141516171819202122242345672345689101112[[#This Row],[PEMBULATAN]]*O44</f>
        <v>54000</v>
      </c>
    </row>
    <row r="45" spans="1:16" ht="36.75" customHeight="1" x14ac:dyDescent="0.2">
      <c r="A45" s="106"/>
      <c r="B45" s="74"/>
      <c r="C45" s="92" t="s">
        <v>881</v>
      </c>
      <c r="D45" s="93" t="s">
        <v>63</v>
      </c>
      <c r="E45" s="94" t="s">
        <v>837</v>
      </c>
      <c r="F45" s="95" t="s">
        <v>836</v>
      </c>
      <c r="G45" s="94">
        <v>44428</v>
      </c>
      <c r="H45" s="96" t="s">
        <v>838</v>
      </c>
      <c r="I45" s="97">
        <v>55</v>
      </c>
      <c r="J45" s="97">
        <v>41</v>
      </c>
      <c r="K45" s="97">
        <v>23</v>
      </c>
      <c r="L45" s="97">
        <v>13</v>
      </c>
      <c r="M45" s="98">
        <v>12.96625</v>
      </c>
      <c r="N45" s="99">
        <v>13</v>
      </c>
      <c r="O45" s="62">
        <v>3000</v>
      </c>
      <c r="P45" s="63">
        <f>Table22452368910111213141516171819202122242345672345689101112[[#This Row],[PEMBULATAN]]*O45</f>
        <v>39000</v>
      </c>
    </row>
    <row r="46" spans="1:16" ht="36.75" customHeight="1" x14ac:dyDescent="0.2">
      <c r="A46" s="106"/>
      <c r="B46" s="74"/>
      <c r="C46" s="92" t="s">
        <v>882</v>
      </c>
      <c r="D46" s="93" t="s">
        <v>63</v>
      </c>
      <c r="E46" s="94" t="s">
        <v>837</v>
      </c>
      <c r="F46" s="95" t="s">
        <v>836</v>
      </c>
      <c r="G46" s="94">
        <v>44428</v>
      </c>
      <c r="H46" s="96" t="s">
        <v>838</v>
      </c>
      <c r="I46" s="97">
        <v>61</v>
      </c>
      <c r="J46" s="97">
        <v>44</v>
      </c>
      <c r="K46" s="97">
        <v>11</v>
      </c>
      <c r="L46" s="97">
        <v>10</v>
      </c>
      <c r="M46" s="98">
        <v>7.3810000000000002</v>
      </c>
      <c r="N46" s="99">
        <v>10</v>
      </c>
      <c r="O46" s="62">
        <v>3000</v>
      </c>
      <c r="P46" s="63">
        <f>Table22452368910111213141516171819202122242345672345689101112[[#This Row],[PEMBULATAN]]*O46</f>
        <v>30000</v>
      </c>
    </row>
    <row r="47" spans="1:16" ht="36.75" customHeight="1" x14ac:dyDescent="0.2">
      <c r="A47" s="106"/>
      <c r="B47" s="74"/>
      <c r="C47" s="92" t="s">
        <v>883</v>
      </c>
      <c r="D47" s="93" t="s">
        <v>63</v>
      </c>
      <c r="E47" s="94" t="s">
        <v>837</v>
      </c>
      <c r="F47" s="95" t="s">
        <v>836</v>
      </c>
      <c r="G47" s="94">
        <v>44428</v>
      </c>
      <c r="H47" s="96" t="s">
        <v>838</v>
      </c>
      <c r="I47" s="97">
        <v>35</v>
      </c>
      <c r="J47" s="97">
        <v>26</v>
      </c>
      <c r="K47" s="97">
        <v>15</v>
      </c>
      <c r="L47" s="97">
        <v>7</v>
      </c>
      <c r="M47" s="98">
        <v>3.4125000000000001</v>
      </c>
      <c r="N47" s="99">
        <v>7</v>
      </c>
      <c r="O47" s="62">
        <v>3000</v>
      </c>
      <c r="P47" s="63">
        <f>Table22452368910111213141516171819202122242345672345689101112[[#This Row],[PEMBULATAN]]*O47</f>
        <v>21000</v>
      </c>
    </row>
    <row r="48" spans="1:16" ht="36.75" customHeight="1" x14ac:dyDescent="0.2">
      <c r="A48" s="106"/>
      <c r="B48" s="74"/>
      <c r="C48" s="92" t="s">
        <v>884</v>
      </c>
      <c r="D48" s="93" t="s">
        <v>63</v>
      </c>
      <c r="E48" s="94" t="s">
        <v>837</v>
      </c>
      <c r="F48" s="95" t="s">
        <v>836</v>
      </c>
      <c r="G48" s="94">
        <v>44428</v>
      </c>
      <c r="H48" s="96" t="s">
        <v>838</v>
      </c>
      <c r="I48" s="97">
        <v>65</v>
      </c>
      <c r="J48" s="97">
        <v>37</v>
      </c>
      <c r="K48" s="97">
        <v>22</v>
      </c>
      <c r="L48" s="97">
        <v>15</v>
      </c>
      <c r="M48" s="98">
        <v>13.227499999999999</v>
      </c>
      <c r="N48" s="99">
        <v>15</v>
      </c>
      <c r="O48" s="62">
        <v>3000</v>
      </c>
      <c r="P48" s="63">
        <f>Table22452368910111213141516171819202122242345672345689101112[[#This Row],[PEMBULATAN]]*O48</f>
        <v>45000</v>
      </c>
    </row>
    <row r="49" spans="1:16" ht="36.75" customHeight="1" x14ac:dyDescent="0.2">
      <c r="A49" s="106"/>
      <c r="B49" s="74"/>
      <c r="C49" s="92" t="s">
        <v>885</v>
      </c>
      <c r="D49" s="93" t="s">
        <v>63</v>
      </c>
      <c r="E49" s="94" t="s">
        <v>837</v>
      </c>
      <c r="F49" s="95" t="s">
        <v>836</v>
      </c>
      <c r="G49" s="94">
        <v>44428</v>
      </c>
      <c r="H49" s="96" t="s">
        <v>838</v>
      </c>
      <c r="I49" s="97">
        <v>62</v>
      </c>
      <c r="J49" s="97">
        <v>46</v>
      </c>
      <c r="K49" s="97">
        <v>11</v>
      </c>
      <c r="L49" s="97">
        <v>10</v>
      </c>
      <c r="M49" s="98">
        <v>7.843</v>
      </c>
      <c r="N49" s="99">
        <v>10</v>
      </c>
      <c r="O49" s="62">
        <v>3000</v>
      </c>
      <c r="P49" s="63">
        <f>Table22452368910111213141516171819202122242345672345689101112[[#This Row],[PEMBULATAN]]*O49</f>
        <v>30000</v>
      </c>
    </row>
    <row r="50" spans="1:16" ht="36.75" customHeight="1" x14ac:dyDescent="0.2">
      <c r="A50" s="106"/>
      <c r="B50" s="74"/>
      <c r="C50" s="92" t="s">
        <v>886</v>
      </c>
      <c r="D50" s="93" t="s">
        <v>63</v>
      </c>
      <c r="E50" s="94" t="s">
        <v>837</v>
      </c>
      <c r="F50" s="95" t="s">
        <v>836</v>
      </c>
      <c r="G50" s="94">
        <v>44428</v>
      </c>
      <c r="H50" s="96" t="s">
        <v>838</v>
      </c>
      <c r="I50" s="97">
        <v>48</v>
      </c>
      <c r="J50" s="97">
        <v>33</v>
      </c>
      <c r="K50" s="97">
        <v>28</v>
      </c>
      <c r="L50" s="97">
        <v>9</v>
      </c>
      <c r="M50" s="98">
        <v>11.087999999999999</v>
      </c>
      <c r="N50" s="99">
        <v>11</v>
      </c>
      <c r="O50" s="62">
        <v>3000</v>
      </c>
      <c r="P50" s="63">
        <f>Table22452368910111213141516171819202122242345672345689101112[[#This Row],[PEMBULATAN]]*O50</f>
        <v>33000</v>
      </c>
    </row>
    <row r="51" spans="1:16" ht="36.75" customHeight="1" x14ac:dyDescent="0.2">
      <c r="A51" s="106"/>
      <c r="B51" s="74"/>
      <c r="C51" s="92" t="s">
        <v>887</v>
      </c>
      <c r="D51" s="93" t="s">
        <v>63</v>
      </c>
      <c r="E51" s="94" t="s">
        <v>837</v>
      </c>
      <c r="F51" s="95" t="s">
        <v>836</v>
      </c>
      <c r="G51" s="94">
        <v>44428</v>
      </c>
      <c r="H51" s="96" t="s">
        <v>838</v>
      </c>
      <c r="I51" s="97">
        <v>75</v>
      </c>
      <c r="J51" s="97">
        <v>60</v>
      </c>
      <c r="K51" s="97">
        <v>17</v>
      </c>
      <c r="L51" s="97">
        <v>14</v>
      </c>
      <c r="M51" s="98">
        <v>19.125</v>
      </c>
      <c r="N51" s="99">
        <v>19</v>
      </c>
      <c r="O51" s="62">
        <v>3000</v>
      </c>
      <c r="P51" s="63">
        <f>Table22452368910111213141516171819202122242345672345689101112[[#This Row],[PEMBULATAN]]*O51</f>
        <v>57000</v>
      </c>
    </row>
    <row r="52" spans="1:16" ht="36.75" customHeight="1" x14ac:dyDescent="0.2">
      <c r="A52" s="106"/>
      <c r="B52" s="74"/>
      <c r="C52" s="92" t="s">
        <v>888</v>
      </c>
      <c r="D52" s="93" t="s">
        <v>63</v>
      </c>
      <c r="E52" s="94" t="s">
        <v>837</v>
      </c>
      <c r="F52" s="95" t="s">
        <v>836</v>
      </c>
      <c r="G52" s="94">
        <v>44428</v>
      </c>
      <c r="H52" s="96" t="s">
        <v>838</v>
      </c>
      <c r="I52" s="97">
        <v>88</v>
      </c>
      <c r="J52" s="97">
        <v>60</v>
      </c>
      <c r="K52" s="97">
        <v>19</v>
      </c>
      <c r="L52" s="97">
        <v>16</v>
      </c>
      <c r="M52" s="98">
        <v>25.08</v>
      </c>
      <c r="N52" s="99">
        <v>25</v>
      </c>
      <c r="O52" s="62">
        <v>3000</v>
      </c>
      <c r="P52" s="63">
        <f>Table22452368910111213141516171819202122242345672345689101112[[#This Row],[PEMBULATAN]]*O52</f>
        <v>75000</v>
      </c>
    </row>
    <row r="53" spans="1:16" ht="36.75" customHeight="1" x14ac:dyDescent="0.2">
      <c r="A53" s="106"/>
      <c r="B53" s="74"/>
      <c r="C53" s="92" t="s">
        <v>889</v>
      </c>
      <c r="D53" s="93" t="s">
        <v>63</v>
      </c>
      <c r="E53" s="94" t="s">
        <v>837</v>
      </c>
      <c r="F53" s="95" t="s">
        <v>836</v>
      </c>
      <c r="G53" s="94">
        <v>44428</v>
      </c>
      <c r="H53" s="96" t="s">
        <v>838</v>
      </c>
      <c r="I53" s="97">
        <v>66</v>
      </c>
      <c r="J53" s="97">
        <v>50</v>
      </c>
      <c r="K53" s="97">
        <v>17</v>
      </c>
      <c r="L53" s="97">
        <v>6</v>
      </c>
      <c r="M53" s="98">
        <v>14.025</v>
      </c>
      <c r="N53" s="99">
        <v>14</v>
      </c>
      <c r="O53" s="62">
        <v>3000</v>
      </c>
      <c r="P53" s="63">
        <f>Table22452368910111213141516171819202122242345672345689101112[[#This Row],[PEMBULATAN]]*O53</f>
        <v>42000</v>
      </c>
    </row>
    <row r="54" spans="1:16" ht="36.75" customHeight="1" x14ac:dyDescent="0.2">
      <c r="A54" s="106"/>
      <c r="B54" s="74"/>
      <c r="C54" s="92" t="s">
        <v>890</v>
      </c>
      <c r="D54" s="93" t="s">
        <v>63</v>
      </c>
      <c r="E54" s="94" t="s">
        <v>837</v>
      </c>
      <c r="F54" s="95" t="s">
        <v>836</v>
      </c>
      <c r="G54" s="94">
        <v>44428</v>
      </c>
      <c r="H54" s="96" t="s">
        <v>838</v>
      </c>
      <c r="I54" s="97">
        <v>79</v>
      </c>
      <c r="J54" s="97">
        <v>55</v>
      </c>
      <c r="K54" s="97">
        <v>17</v>
      </c>
      <c r="L54" s="97">
        <v>7</v>
      </c>
      <c r="M54" s="98">
        <v>18.466249999999999</v>
      </c>
      <c r="N54" s="99">
        <v>18</v>
      </c>
      <c r="O54" s="62">
        <v>3000</v>
      </c>
      <c r="P54" s="63">
        <f>Table22452368910111213141516171819202122242345672345689101112[[#This Row],[PEMBULATAN]]*O54</f>
        <v>54000</v>
      </c>
    </row>
    <row r="55" spans="1:16" ht="36.75" customHeight="1" x14ac:dyDescent="0.2">
      <c r="A55" s="106"/>
      <c r="B55" s="74"/>
      <c r="C55" s="92" t="s">
        <v>891</v>
      </c>
      <c r="D55" s="93" t="s">
        <v>63</v>
      </c>
      <c r="E55" s="94" t="s">
        <v>837</v>
      </c>
      <c r="F55" s="95" t="s">
        <v>836</v>
      </c>
      <c r="G55" s="94">
        <v>44428</v>
      </c>
      <c r="H55" s="96" t="s">
        <v>838</v>
      </c>
      <c r="I55" s="97">
        <v>48</v>
      </c>
      <c r="J55" s="97">
        <v>34</v>
      </c>
      <c r="K55" s="97">
        <v>12</v>
      </c>
      <c r="L55" s="97">
        <v>1</v>
      </c>
      <c r="M55" s="98">
        <v>4.8959999999999999</v>
      </c>
      <c r="N55" s="99">
        <v>5</v>
      </c>
      <c r="O55" s="62">
        <v>3000</v>
      </c>
      <c r="P55" s="63">
        <f>Table22452368910111213141516171819202122242345672345689101112[[#This Row],[PEMBULATAN]]*O55</f>
        <v>15000</v>
      </c>
    </row>
    <row r="56" spans="1:16" ht="36.75" customHeight="1" x14ac:dyDescent="0.2">
      <c r="A56" s="106"/>
      <c r="B56" s="74"/>
      <c r="C56" s="92" t="s">
        <v>892</v>
      </c>
      <c r="D56" s="93" t="s">
        <v>63</v>
      </c>
      <c r="E56" s="94" t="s">
        <v>837</v>
      </c>
      <c r="F56" s="95" t="s">
        <v>836</v>
      </c>
      <c r="G56" s="94">
        <v>44428</v>
      </c>
      <c r="H56" s="96" t="s">
        <v>838</v>
      </c>
      <c r="I56" s="97">
        <v>87</v>
      </c>
      <c r="J56" s="97">
        <v>57</v>
      </c>
      <c r="K56" s="97">
        <v>12</v>
      </c>
      <c r="L56" s="97">
        <v>9</v>
      </c>
      <c r="M56" s="98">
        <v>14.877000000000001</v>
      </c>
      <c r="N56" s="99">
        <v>15</v>
      </c>
      <c r="O56" s="62">
        <v>3000</v>
      </c>
      <c r="P56" s="63">
        <f>Table22452368910111213141516171819202122242345672345689101112[[#This Row],[PEMBULATAN]]*O56</f>
        <v>45000</v>
      </c>
    </row>
    <row r="57" spans="1:16" ht="36.75" customHeight="1" x14ac:dyDescent="0.2">
      <c r="A57" s="106"/>
      <c r="B57" s="74"/>
      <c r="C57" s="92" t="s">
        <v>893</v>
      </c>
      <c r="D57" s="93" t="s">
        <v>63</v>
      </c>
      <c r="E57" s="94" t="s">
        <v>837</v>
      </c>
      <c r="F57" s="95" t="s">
        <v>836</v>
      </c>
      <c r="G57" s="94">
        <v>44428</v>
      </c>
      <c r="H57" s="96" t="s">
        <v>838</v>
      </c>
      <c r="I57" s="97">
        <v>90</v>
      </c>
      <c r="J57" s="97">
        <v>59</v>
      </c>
      <c r="K57" s="97">
        <v>17</v>
      </c>
      <c r="L57" s="97">
        <v>11</v>
      </c>
      <c r="M57" s="98">
        <v>22.567499999999999</v>
      </c>
      <c r="N57" s="99">
        <v>23</v>
      </c>
      <c r="O57" s="62">
        <v>3000</v>
      </c>
      <c r="P57" s="63">
        <f>Table22452368910111213141516171819202122242345672345689101112[[#This Row],[PEMBULATAN]]*O57</f>
        <v>69000</v>
      </c>
    </row>
    <row r="58" spans="1:16" ht="36.75" customHeight="1" x14ac:dyDescent="0.2">
      <c r="A58" s="106"/>
      <c r="B58" s="74"/>
      <c r="C58" s="92" t="s">
        <v>894</v>
      </c>
      <c r="D58" s="93" t="s">
        <v>63</v>
      </c>
      <c r="E58" s="94" t="s">
        <v>837</v>
      </c>
      <c r="F58" s="95" t="s">
        <v>836</v>
      </c>
      <c r="G58" s="94">
        <v>44428</v>
      </c>
      <c r="H58" s="96" t="s">
        <v>838</v>
      </c>
      <c r="I58" s="97">
        <v>84</v>
      </c>
      <c r="J58" s="97">
        <v>54</v>
      </c>
      <c r="K58" s="97">
        <v>20</v>
      </c>
      <c r="L58" s="97">
        <v>20</v>
      </c>
      <c r="M58" s="98">
        <v>22.68</v>
      </c>
      <c r="N58" s="99">
        <v>23</v>
      </c>
      <c r="O58" s="62">
        <v>3000</v>
      </c>
      <c r="P58" s="63">
        <f>Table22452368910111213141516171819202122242345672345689101112[[#This Row],[PEMBULATAN]]*O58</f>
        <v>69000</v>
      </c>
    </row>
    <row r="59" spans="1:16" ht="36.75" customHeight="1" x14ac:dyDescent="0.2">
      <c r="A59" s="106"/>
      <c r="B59" s="74"/>
      <c r="C59" s="92" t="s">
        <v>895</v>
      </c>
      <c r="D59" s="93" t="s">
        <v>63</v>
      </c>
      <c r="E59" s="94" t="s">
        <v>837</v>
      </c>
      <c r="F59" s="95" t="s">
        <v>836</v>
      </c>
      <c r="G59" s="94">
        <v>44428</v>
      </c>
      <c r="H59" s="96" t="s">
        <v>838</v>
      </c>
      <c r="I59" s="97">
        <v>68</v>
      </c>
      <c r="J59" s="97">
        <v>56</v>
      </c>
      <c r="K59" s="97">
        <v>12</v>
      </c>
      <c r="L59" s="97">
        <v>5</v>
      </c>
      <c r="M59" s="98">
        <v>11.423999999999999</v>
      </c>
      <c r="N59" s="99">
        <v>11</v>
      </c>
      <c r="O59" s="62">
        <v>3000</v>
      </c>
      <c r="P59" s="63">
        <f>Table22452368910111213141516171819202122242345672345689101112[[#This Row],[PEMBULATAN]]*O59</f>
        <v>33000</v>
      </c>
    </row>
    <row r="60" spans="1:16" ht="36.75" customHeight="1" x14ac:dyDescent="0.2">
      <c r="A60" s="106"/>
      <c r="B60" s="74"/>
      <c r="C60" s="92" t="s">
        <v>896</v>
      </c>
      <c r="D60" s="93" t="s">
        <v>63</v>
      </c>
      <c r="E60" s="94" t="s">
        <v>837</v>
      </c>
      <c r="F60" s="95" t="s">
        <v>836</v>
      </c>
      <c r="G60" s="94">
        <v>44428</v>
      </c>
      <c r="H60" s="96" t="s">
        <v>838</v>
      </c>
      <c r="I60" s="97">
        <v>56</v>
      </c>
      <c r="J60" s="97">
        <v>37</v>
      </c>
      <c r="K60" s="97">
        <v>7</v>
      </c>
      <c r="L60" s="97">
        <v>2</v>
      </c>
      <c r="M60" s="98">
        <v>3.6259999999999999</v>
      </c>
      <c r="N60" s="99">
        <v>4</v>
      </c>
      <c r="O60" s="62">
        <v>3000</v>
      </c>
      <c r="P60" s="63">
        <f>Table22452368910111213141516171819202122242345672345689101112[[#This Row],[PEMBULATAN]]*O60</f>
        <v>12000</v>
      </c>
    </row>
    <row r="61" spans="1:16" ht="36.75" customHeight="1" x14ac:dyDescent="0.2">
      <c r="A61" s="106"/>
      <c r="B61" s="74"/>
      <c r="C61" s="92" t="s">
        <v>897</v>
      </c>
      <c r="D61" s="93" t="s">
        <v>63</v>
      </c>
      <c r="E61" s="94" t="s">
        <v>837</v>
      </c>
      <c r="F61" s="95" t="s">
        <v>836</v>
      </c>
      <c r="G61" s="94">
        <v>44428</v>
      </c>
      <c r="H61" s="96" t="s">
        <v>838</v>
      </c>
      <c r="I61" s="97">
        <v>90</v>
      </c>
      <c r="J61" s="97">
        <v>39</v>
      </c>
      <c r="K61" s="97">
        <v>37</v>
      </c>
      <c r="L61" s="97">
        <v>16</v>
      </c>
      <c r="M61" s="98">
        <v>32.467500000000001</v>
      </c>
      <c r="N61" s="99">
        <v>32</v>
      </c>
      <c r="O61" s="62">
        <v>3000</v>
      </c>
      <c r="P61" s="63">
        <f>Table22452368910111213141516171819202122242345672345689101112[[#This Row],[PEMBULATAN]]*O61</f>
        <v>96000</v>
      </c>
    </row>
    <row r="62" spans="1:16" ht="36.75" customHeight="1" x14ac:dyDescent="0.2">
      <c r="A62" s="106"/>
      <c r="B62" s="74"/>
      <c r="C62" s="92" t="s">
        <v>898</v>
      </c>
      <c r="D62" s="93" t="s">
        <v>63</v>
      </c>
      <c r="E62" s="94" t="s">
        <v>837</v>
      </c>
      <c r="F62" s="95" t="s">
        <v>836</v>
      </c>
      <c r="G62" s="94">
        <v>44428</v>
      </c>
      <c r="H62" s="96" t="s">
        <v>838</v>
      </c>
      <c r="I62" s="97">
        <v>100</v>
      </c>
      <c r="J62" s="97">
        <v>68</v>
      </c>
      <c r="K62" s="97">
        <v>19</v>
      </c>
      <c r="L62" s="97">
        <v>26</v>
      </c>
      <c r="M62" s="98">
        <v>32.299999999999997</v>
      </c>
      <c r="N62" s="99">
        <v>32</v>
      </c>
      <c r="O62" s="62">
        <v>3000</v>
      </c>
      <c r="P62" s="63">
        <f>Table22452368910111213141516171819202122242345672345689101112[[#This Row],[PEMBULATAN]]*O62</f>
        <v>96000</v>
      </c>
    </row>
    <row r="63" spans="1:16" ht="36.75" customHeight="1" x14ac:dyDescent="0.2">
      <c r="A63" s="106"/>
      <c r="B63" s="74"/>
      <c r="C63" s="92" t="s">
        <v>899</v>
      </c>
      <c r="D63" s="93" t="s">
        <v>63</v>
      </c>
      <c r="E63" s="94" t="s">
        <v>837</v>
      </c>
      <c r="F63" s="95" t="s">
        <v>836</v>
      </c>
      <c r="G63" s="94">
        <v>44428</v>
      </c>
      <c r="H63" s="96" t="s">
        <v>838</v>
      </c>
      <c r="I63" s="97">
        <v>82</v>
      </c>
      <c r="J63" s="97">
        <v>54</v>
      </c>
      <c r="K63" s="97">
        <v>17</v>
      </c>
      <c r="L63" s="97">
        <v>8</v>
      </c>
      <c r="M63" s="98">
        <v>18.818999999999999</v>
      </c>
      <c r="N63" s="99">
        <v>19</v>
      </c>
      <c r="O63" s="62">
        <v>3000</v>
      </c>
      <c r="P63" s="63">
        <f>Table22452368910111213141516171819202122242345672345689101112[[#This Row],[PEMBULATAN]]*O63</f>
        <v>57000</v>
      </c>
    </row>
    <row r="64" spans="1:16" ht="36.75" customHeight="1" x14ac:dyDescent="0.2">
      <c r="A64" s="106"/>
      <c r="B64" s="74"/>
      <c r="C64" s="92" t="s">
        <v>900</v>
      </c>
      <c r="D64" s="93" t="s">
        <v>63</v>
      </c>
      <c r="E64" s="94" t="s">
        <v>837</v>
      </c>
      <c r="F64" s="95" t="s">
        <v>836</v>
      </c>
      <c r="G64" s="94">
        <v>44428</v>
      </c>
      <c r="H64" s="96" t="s">
        <v>838</v>
      </c>
      <c r="I64" s="97">
        <v>77</v>
      </c>
      <c r="J64" s="97">
        <v>56</v>
      </c>
      <c r="K64" s="97">
        <v>20</v>
      </c>
      <c r="L64" s="97">
        <v>14</v>
      </c>
      <c r="M64" s="98">
        <v>21.56</v>
      </c>
      <c r="N64" s="99">
        <v>22</v>
      </c>
      <c r="O64" s="62">
        <v>3000</v>
      </c>
      <c r="P64" s="63">
        <f>Table22452368910111213141516171819202122242345672345689101112[[#This Row],[PEMBULATAN]]*O64</f>
        <v>66000</v>
      </c>
    </row>
    <row r="65" spans="1:16" ht="36.75" customHeight="1" x14ac:dyDescent="0.2">
      <c r="A65" s="106"/>
      <c r="B65" s="74"/>
      <c r="C65" s="92" t="s">
        <v>901</v>
      </c>
      <c r="D65" s="93" t="s">
        <v>63</v>
      </c>
      <c r="E65" s="94" t="s">
        <v>837</v>
      </c>
      <c r="F65" s="95" t="s">
        <v>836</v>
      </c>
      <c r="G65" s="94">
        <v>44428</v>
      </c>
      <c r="H65" s="96" t="s">
        <v>838</v>
      </c>
      <c r="I65" s="97">
        <v>82</v>
      </c>
      <c r="J65" s="97">
        <v>52</v>
      </c>
      <c r="K65" s="97">
        <v>30</v>
      </c>
      <c r="L65" s="97">
        <v>12</v>
      </c>
      <c r="M65" s="98">
        <v>31.98</v>
      </c>
      <c r="N65" s="99">
        <v>32</v>
      </c>
      <c r="O65" s="62">
        <v>3000</v>
      </c>
      <c r="P65" s="63">
        <f>Table22452368910111213141516171819202122242345672345689101112[[#This Row],[PEMBULATAN]]*O65</f>
        <v>96000</v>
      </c>
    </row>
    <row r="66" spans="1:16" ht="36.75" customHeight="1" x14ac:dyDescent="0.2">
      <c r="A66" s="106"/>
      <c r="B66" s="74"/>
      <c r="C66" s="92" t="s">
        <v>902</v>
      </c>
      <c r="D66" s="93" t="s">
        <v>63</v>
      </c>
      <c r="E66" s="94" t="s">
        <v>837</v>
      </c>
      <c r="F66" s="95" t="s">
        <v>836</v>
      </c>
      <c r="G66" s="94">
        <v>44428</v>
      </c>
      <c r="H66" s="96" t="s">
        <v>838</v>
      </c>
      <c r="I66" s="97">
        <v>89</v>
      </c>
      <c r="J66" s="97">
        <v>37</v>
      </c>
      <c r="K66" s="97">
        <v>30</v>
      </c>
      <c r="L66" s="97">
        <v>22</v>
      </c>
      <c r="M66" s="98">
        <v>24.697500000000002</v>
      </c>
      <c r="N66" s="99">
        <v>25</v>
      </c>
      <c r="O66" s="62">
        <v>3000</v>
      </c>
      <c r="P66" s="63">
        <f>Table22452368910111213141516171819202122242345672345689101112[[#This Row],[PEMBULATAN]]*O66</f>
        <v>75000</v>
      </c>
    </row>
    <row r="67" spans="1:16" ht="36.75" customHeight="1" x14ac:dyDescent="0.2">
      <c r="A67" s="106"/>
      <c r="B67" s="74"/>
      <c r="C67" s="92" t="s">
        <v>903</v>
      </c>
      <c r="D67" s="93" t="s">
        <v>63</v>
      </c>
      <c r="E67" s="94" t="s">
        <v>837</v>
      </c>
      <c r="F67" s="95" t="s">
        <v>836</v>
      </c>
      <c r="G67" s="94">
        <v>44428</v>
      </c>
      <c r="H67" s="96" t="s">
        <v>838</v>
      </c>
      <c r="I67" s="97">
        <v>85</v>
      </c>
      <c r="J67" s="97">
        <v>53</v>
      </c>
      <c r="K67" s="97">
        <v>23</v>
      </c>
      <c r="L67" s="97">
        <v>13</v>
      </c>
      <c r="M67" s="98">
        <v>25.903749999999999</v>
      </c>
      <c r="N67" s="99">
        <v>26</v>
      </c>
      <c r="O67" s="62">
        <v>3000</v>
      </c>
      <c r="P67" s="63">
        <f>Table22452368910111213141516171819202122242345672345689101112[[#This Row],[PEMBULATAN]]*O67</f>
        <v>78000</v>
      </c>
    </row>
    <row r="68" spans="1:16" ht="36.75" customHeight="1" x14ac:dyDescent="0.2">
      <c r="A68" s="106"/>
      <c r="B68" s="74"/>
      <c r="C68" s="92" t="s">
        <v>904</v>
      </c>
      <c r="D68" s="93" t="s">
        <v>63</v>
      </c>
      <c r="E68" s="94" t="s">
        <v>837</v>
      </c>
      <c r="F68" s="95" t="s">
        <v>836</v>
      </c>
      <c r="G68" s="94">
        <v>44428</v>
      </c>
      <c r="H68" s="96" t="s">
        <v>838</v>
      </c>
      <c r="I68" s="97">
        <v>80</v>
      </c>
      <c r="J68" s="97">
        <v>59</v>
      </c>
      <c r="K68" s="97">
        <v>15</v>
      </c>
      <c r="L68" s="97">
        <v>16</v>
      </c>
      <c r="M68" s="98">
        <v>17.7</v>
      </c>
      <c r="N68" s="99">
        <v>18</v>
      </c>
      <c r="O68" s="62">
        <v>3000</v>
      </c>
      <c r="P68" s="63">
        <f>Table22452368910111213141516171819202122242345672345689101112[[#This Row],[PEMBULATAN]]*O68</f>
        <v>54000</v>
      </c>
    </row>
    <row r="69" spans="1:16" ht="36.75" customHeight="1" x14ac:dyDescent="0.2">
      <c r="A69" s="106"/>
      <c r="B69" s="74"/>
      <c r="C69" s="92" t="s">
        <v>905</v>
      </c>
      <c r="D69" s="93" t="s">
        <v>63</v>
      </c>
      <c r="E69" s="94" t="s">
        <v>837</v>
      </c>
      <c r="F69" s="95" t="s">
        <v>836</v>
      </c>
      <c r="G69" s="94">
        <v>44428</v>
      </c>
      <c r="H69" s="96" t="s">
        <v>838</v>
      </c>
      <c r="I69" s="97">
        <v>80</v>
      </c>
      <c r="J69" s="97">
        <v>47</v>
      </c>
      <c r="K69" s="97">
        <v>15</v>
      </c>
      <c r="L69" s="97">
        <v>8</v>
      </c>
      <c r="M69" s="98">
        <v>14.1</v>
      </c>
      <c r="N69" s="99">
        <v>14</v>
      </c>
      <c r="O69" s="62">
        <v>3000</v>
      </c>
      <c r="P69" s="63">
        <f>Table22452368910111213141516171819202122242345672345689101112[[#This Row],[PEMBULATAN]]*O69</f>
        <v>42000</v>
      </c>
    </row>
    <row r="70" spans="1:16" ht="36.75" customHeight="1" x14ac:dyDescent="0.2">
      <c r="A70" s="106"/>
      <c r="B70" s="74"/>
      <c r="C70" s="92" t="s">
        <v>906</v>
      </c>
      <c r="D70" s="93" t="s">
        <v>63</v>
      </c>
      <c r="E70" s="94" t="s">
        <v>837</v>
      </c>
      <c r="F70" s="95" t="s">
        <v>836</v>
      </c>
      <c r="G70" s="94">
        <v>44428</v>
      </c>
      <c r="H70" s="96" t="s">
        <v>838</v>
      </c>
      <c r="I70" s="97">
        <v>86</v>
      </c>
      <c r="J70" s="97">
        <v>42</v>
      </c>
      <c r="K70" s="97">
        <v>18</v>
      </c>
      <c r="L70" s="97">
        <v>12</v>
      </c>
      <c r="M70" s="98">
        <v>16.254000000000001</v>
      </c>
      <c r="N70" s="99">
        <v>16</v>
      </c>
      <c r="O70" s="62">
        <v>3000</v>
      </c>
      <c r="P70" s="63">
        <f>Table22452368910111213141516171819202122242345672345689101112[[#This Row],[PEMBULATAN]]*O70</f>
        <v>48000</v>
      </c>
    </row>
    <row r="71" spans="1:16" ht="36.75" customHeight="1" x14ac:dyDescent="0.2">
      <c r="A71" s="106"/>
      <c r="B71" s="74"/>
      <c r="C71" s="92" t="s">
        <v>907</v>
      </c>
      <c r="D71" s="93" t="s">
        <v>63</v>
      </c>
      <c r="E71" s="94" t="s">
        <v>837</v>
      </c>
      <c r="F71" s="95" t="s">
        <v>836</v>
      </c>
      <c r="G71" s="94">
        <v>44428</v>
      </c>
      <c r="H71" s="96" t="s">
        <v>838</v>
      </c>
      <c r="I71" s="97">
        <v>98</v>
      </c>
      <c r="J71" s="97">
        <v>46</v>
      </c>
      <c r="K71" s="97">
        <v>20</v>
      </c>
      <c r="L71" s="97">
        <v>27</v>
      </c>
      <c r="M71" s="98">
        <v>22.54</v>
      </c>
      <c r="N71" s="99">
        <v>27</v>
      </c>
      <c r="O71" s="62">
        <v>3000</v>
      </c>
      <c r="P71" s="63">
        <f>Table22452368910111213141516171819202122242345672345689101112[[#This Row],[PEMBULATAN]]*O71</f>
        <v>81000</v>
      </c>
    </row>
    <row r="72" spans="1:16" ht="36.75" customHeight="1" x14ac:dyDescent="0.2">
      <c r="A72" s="106"/>
      <c r="B72" s="74"/>
      <c r="C72" s="92" t="s">
        <v>908</v>
      </c>
      <c r="D72" s="93" t="s">
        <v>63</v>
      </c>
      <c r="E72" s="94" t="s">
        <v>837</v>
      </c>
      <c r="F72" s="95" t="s">
        <v>836</v>
      </c>
      <c r="G72" s="94">
        <v>44428</v>
      </c>
      <c r="H72" s="96" t="s">
        <v>838</v>
      </c>
      <c r="I72" s="97">
        <v>95</v>
      </c>
      <c r="J72" s="97">
        <v>52</v>
      </c>
      <c r="K72" s="97">
        <v>20</v>
      </c>
      <c r="L72" s="97">
        <v>34</v>
      </c>
      <c r="M72" s="98">
        <v>24.7</v>
      </c>
      <c r="N72" s="99">
        <v>34</v>
      </c>
      <c r="O72" s="62">
        <v>3000</v>
      </c>
      <c r="P72" s="63">
        <f>Table22452368910111213141516171819202122242345672345689101112[[#This Row],[PEMBULATAN]]*O72</f>
        <v>102000</v>
      </c>
    </row>
    <row r="73" spans="1:16" ht="36.75" customHeight="1" x14ac:dyDescent="0.2">
      <c r="A73" s="106"/>
      <c r="B73" s="74"/>
      <c r="C73" s="92" t="s">
        <v>909</v>
      </c>
      <c r="D73" s="93" t="s">
        <v>63</v>
      </c>
      <c r="E73" s="94" t="s">
        <v>837</v>
      </c>
      <c r="F73" s="95" t="s">
        <v>836</v>
      </c>
      <c r="G73" s="94">
        <v>44428</v>
      </c>
      <c r="H73" s="96" t="s">
        <v>838</v>
      </c>
      <c r="I73" s="97">
        <v>80</v>
      </c>
      <c r="J73" s="97">
        <v>45</v>
      </c>
      <c r="K73" s="97">
        <v>12</v>
      </c>
      <c r="L73" s="97">
        <v>6</v>
      </c>
      <c r="M73" s="98">
        <v>10.8</v>
      </c>
      <c r="N73" s="99">
        <v>11</v>
      </c>
      <c r="O73" s="62">
        <v>3000</v>
      </c>
      <c r="P73" s="63">
        <f>Table22452368910111213141516171819202122242345672345689101112[[#This Row],[PEMBULATAN]]*O73</f>
        <v>33000</v>
      </c>
    </row>
    <row r="74" spans="1:16" ht="36.75" customHeight="1" x14ac:dyDescent="0.2">
      <c r="A74" s="106"/>
      <c r="B74" s="74"/>
      <c r="C74" s="88" t="s">
        <v>910</v>
      </c>
      <c r="D74" s="77" t="s">
        <v>63</v>
      </c>
      <c r="E74" s="13" t="s">
        <v>837</v>
      </c>
      <c r="F74" s="75" t="s">
        <v>836</v>
      </c>
      <c r="G74" s="13">
        <v>44428</v>
      </c>
      <c r="H74" s="76" t="s">
        <v>838</v>
      </c>
      <c r="I74" s="15">
        <v>90</v>
      </c>
      <c r="J74" s="15">
        <v>52</v>
      </c>
      <c r="K74" s="15">
        <v>28</v>
      </c>
      <c r="L74" s="15">
        <v>15</v>
      </c>
      <c r="M74" s="82">
        <v>32.76</v>
      </c>
      <c r="N74" s="71">
        <v>33</v>
      </c>
      <c r="O74" s="62">
        <v>3000</v>
      </c>
      <c r="P74" s="63">
        <f>Table22452368910111213141516171819202122242345672345689101112[[#This Row],[PEMBULATAN]]*O74</f>
        <v>99000</v>
      </c>
    </row>
    <row r="75" spans="1:16" ht="36.75" customHeight="1" x14ac:dyDescent="0.2">
      <c r="A75" s="106"/>
      <c r="B75" s="74"/>
      <c r="C75" s="88" t="s">
        <v>911</v>
      </c>
      <c r="D75" s="77" t="s">
        <v>63</v>
      </c>
      <c r="E75" s="13" t="s">
        <v>837</v>
      </c>
      <c r="F75" s="75" t="s">
        <v>836</v>
      </c>
      <c r="G75" s="13">
        <v>44428</v>
      </c>
      <c r="H75" s="76" t="s">
        <v>838</v>
      </c>
      <c r="I75" s="15">
        <v>90</v>
      </c>
      <c r="J75" s="15">
        <v>58</v>
      </c>
      <c r="K75" s="15">
        <v>22</v>
      </c>
      <c r="L75" s="15">
        <v>34</v>
      </c>
      <c r="M75" s="82">
        <v>28.71</v>
      </c>
      <c r="N75" s="71">
        <v>34</v>
      </c>
      <c r="O75" s="62">
        <v>3000</v>
      </c>
      <c r="P75" s="63">
        <f>Table22452368910111213141516171819202122242345672345689101112[[#This Row],[PEMBULATAN]]*O75</f>
        <v>102000</v>
      </c>
    </row>
    <row r="76" spans="1:16" ht="36.75" customHeight="1" x14ac:dyDescent="0.2">
      <c r="A76" s="106"/>
      <c r="B76" s="74"/>
      <c r="C76" s="88" t="s">
        <v>912</v>
      </c>
      <c r="D76" s="77" t="s">
        <v>63</v>
      </c>
      <c r="E76" s="13" t="s">
        <v>837</v>
      </c>
      <c r="F76" s="75" t="s">
        <v>836</v>
      </c>
      <c r="G76" s="13">
        <v>44428</v>
      </c>
      <c r="H76" s="76" t="s">
        <v>838</v>
      </c>
      <c r="I76" s="15">
        <v>75</v>
      </c>
      <c r="J76" s="15">
        <v>54</v>
      </c>
      <c r="K76" s="15">
        <v>18</v>
      </c>
      <c r="L76" s="15">
        <v>9</v>
      </c>
      <c r="M76" s="82">
        <v>18.225000000000001</v>
      </c>
      <c r="N76" s="71">
        <v>18</v>
      </c>
      <c r="O76" s="62">
        <v>3000</v>
      </c>
      <c r="P76" s="63">
        <f>Table22452368910111213141516171819202122242345672345689101112[[#This Row],[PEMBULATAN]]*O76</f>
        <v>54000</v>
      </c>
    </row>
    <row r="77" spans="1:16" ht="36.75" customHeight="1" x14ac:dyDescent="0.2">
      <c r="A77" s="106"/>
      <c r="B77" s="74"/>
      <c r="C77" s="88" t="s">
        <v>913</v>
      </c>
      <c r="D77" s="77" t="s">
        <v>63</v>
      </c>
      <c r="E77" s="13" t="s">
        <v>837</v>
      </c>
      <c r="F77" s="75" t="s">
        <v>836</v>
      </c>
      <c r="G77" s="13">
        <v>44428</v>
      </c>
      <c r="H77" s="76" t="s">
        <v>838</v>
      </c>
      <c r="I77" s="15">
        <v>63</v>
      </c>
      <c r="J77" s="15">
        <v>59</v>
      </c>
      <c r="K77" s="15">
        <v>12</v>
      </c>
      <c r="L77" s="15">
        <v>8</v>
      </c>
      <c r="M77" s="82">
        <v>11.151</v>
      </c>
      <c r="N77" s="71">
        <v>11</v>
      </c>
      <c r="O77" s="62">
        <v>3000</v>
      </c>
      <c r="P77" s="63">
        <f>Table22452368910111213141516171819202122242345672345689101112[[#This Row],[PEMBULATAN]]*O77</f>
        <v>33000</v>
      </c>
    </row>
    <row r="78" spans="1:16" ht="36.75" customHeight="1" x14ac:dyDescent="0.2">
      <c r="A78" s="106"/>
      <c r="B78" s="74"/>
      <c r="C78" s="88" t="s">
        <v>914</v>
      </c>
      <c r="D78" s="77" t="s">
        <v>63</v>
      </c>
      <c r="E78" s="13" t="s">
        <v>837</v>
      </c>
      <c r="F78" s="75" t="s">
        <v>836</v>
      </c>
      <c r="G78" s="13">
        <v>44428</v>
      </c>
      <c r="H78" s="76" t="s">
        <v>838</v>
      </c>
      <c r="I78" s="15">
        <v>35</v>
      </c>
      <c r="J78" s="15">
        <v>21</v>
      </c>
      <c r="K78" s="15">
        <v>12</v>
      </c>
      <c r="L78" s="15">
        <v>7</v>
      </c>
      <c r="M78" s="82">
        <v>2.2050000000000001</v>
      </c>
      <c r="N78" s="71">
        <v>7</v>
      </c>
      <c r="O78" s="62">
        <v>3000</v>
      </c>
      <c r="P78" s="63">
        <f>Table22452368910111213141516171819202122242345672345689101112[[#This Row],[PEMBULATAN]]*O78</f>
        <v>21000</v>
      </c>
    </row>
    <row r="79" spans="1:16" ht="36.75" customHeight="1" x14ac:dyDescent="0.2">
      <c r="A79" s="106"/>
      <c r="B79" s="74"/>
      <c r="C79" s="88" t="s">
        <v>915</v>
      </c>
      <c r="D79" s="77" t="s">
        <v>63</v>
      </c>
      <c r="E79" s="13" t="s">
        <v>837</v>
      </c>
      <c r="F79" s="75" t="s">
        <v>836</v>
      </c>
      <c r="G79" s="13">
        <v>44428</v>
      </c>
      <c r="H79" s="76" t="s">
        <v>838</v>
      </c>
      <c r="I79" s="15">
        <v>87</v>
      </c>
      <c r="J79" s="15">
        <v>53</v>
      </c>
      <c r="K79" s="15">
        <v>15</v>
      </c>
      <c r="L79" s="15">
        <v>9</v>
      </c>
      <c r="M79" s="82">
        <v>17.291250000000002</v>
      </c>
      <c r="N79" s="71">
        <v>17</v>
      </c>
      <c r="O79" s="62">
        <v>3000</v>
      </c>
      <c r="P79" s="63">
        <f>Table22452368910111213141516171819202122242345672345689101112[[#This Row],[PEMBULATAN]]*O79</f>
        <v>51000</v>
      </c>
    </row>
    <row r="80" spans="1:16" ht="36.75" customHeight="1" x14ac:dyDescent="0.2">
      <c r="A80" s="106"/>
      <c r="B80" s="74"/>
      <c r="C80" s="88" t="s">
        <v>916</v>
      </c>
      <c r="D80" s="77" t="s">
        <v>63</v>
      </c>
      <c r="E80" s="13" t="s">
        <v>837</v>
      </c>
      <c r="F80" s="75" t="s">
        <v>836</v>
      </c>
      <c r="G80" s="13">
        <v>44428</v>
      </c>
      <c r="H80" s="76" t="s">
        <v>838</v>
      </c>
      <c r="I80" s="15">
        <v>78</v>
      </c>
      <c r="J80" s="15">
        <v>58</v>
      </c>
      <c r="K80" s="15">
        <v>13</v>
      </c>
      <c r="L80" s="15">
        <v>14</v>
      </c>
      <c r="M80" s="82">
        <v>14.702999999999999</v>
      </c>
      <c r="N80" s="71">
        <v>15</v>
      </c>
      <c r="O80" s="62">
        <v>3000</v>
      </c>
      <c r="P80" s="63">
        <f>Table22452368910111213141516171819202122242345672345689101112[[#This Row],[PEMBULATAN]]*O80</f>
        <v>45000</v>
      </c>
    </row>
    <row r="81" spans="1:16" ht="36.75" customHeight="1" x14ac:dyDescent="0.2">
      <c r="A81" s="106"/>
      <c r="B81" s="74"/>
      <c r="C81" s="88" t="s">
        <v>917</v>
      </c>
      <c r="D81" s="77" t="s">
        <v>63</v>
      </c>
      <c r="E81" s="13" t="s">
        <v>837</v>
      </c>
      <c r="F81" s="75" t="s">
        <v>836</v>
      </c>
      <c r="G81" s="13">
        <v>44428</v>
      </c>
      <c r="H81" s="76" t="s">
        <v>838</v>
      </c>
      <c r="I81" s="15">
        <v>89</v>
      </c>
      <c r="J81" s="15">
        <v>55</v>
      </c>
      <c r="K81" s="15">
        <v>10</v>
      </c>
      <c r="L81" s="15">
        <v>15</v>
      </c>
      <c r="M81" s="82">
        <v>12.237500000000001</v>
      </c>
      <c r="N81" s="71">
        <v>15</v>
      </c>
      <c r="O81" s="62">
        <v>3000</v>
      </c>
      <c r="P81" s="63">
        <f>Table22452368910111213141516171819202122242345672345689101112[[#This Row],[PEMBULATAN]]*O81</f>
        <v>45000</v>
      </c>
    </row>
    <row r="82" spans="1:16" ht="36.75" customHeight="1" x14ac:dyDescent="0.2">
      <c r="A82" s="106"/>
      <c r="B82" s="74"/>
      <c r="C82" s="88" t="s">
        <v>918</v>
      </c>
      <c r="D82" s="77" t="s">
        <v>63</v>
      </c>
      <c r="E82" s="13" t="s">
        <v>837</v>
      </c>
      <c r="F82" s="75" t="s">
        <v>836</v>
      </c>
      <c r="G82" s="13">
        <v>44428</v>
      </c>
      <c r="H82" s="76" t="s">
        <v>838</v>
      </c>
      <c r="I82" s="15">
        <v>72</v>
      </c>
      <c r="J82" s="15">
        <v>46</v>
      </c>
      <c r="K82" s="15">
        <v>12</v>
      </c>
      <c r="L82" s="15">
        <v>8</v>
      </c>
      <c r="M82" s="82">
        <v>9.9359999999999999</v>
      </c>
      <c r="N82" s="71">
        <v>10</v>
      </c>
      <c r="O82" s="62">
        <v>3000</v>
      </c>
      <c r="P82" s="63">
        <f>Table22452368910111213141516171819202122242345672345689101112[[#This Row],[PEMBULATAN]]*O82</f>
        <v>30000</v>
      </c>
    </row>
    <row r="83" spans="1:16" ht="36.75" customHeight="1" x14ac:dyDescent="0.2">
      <c r="A83" s="106"/>
      <c r="B83" s="74"/>
      <c r="C83" s="88" t="s">
        <v>919</v>
      </c>
      <c r="D83" s="77" t="s">
        <v>63</v>
      </c>
      <c r="E83" s="13" t="s">
        <v>837</v>
      </c>
      <c r="F83" s="75" t="s">
        <v>836</v>
      </c>
      <c r="G83" s="13">
        <v>44428</v>
      </c>
      <c r="H83" s="76" t="s">
        <v>838</v>
      </c>
      <c r="I83" s="15">
        <v>77</v>
      </c>
      <c r="J83" s="15">
        <v>52</v>
      </c>
      <c r="K83" s="15">
        <v>12</v>
      </c>
      <c r="L83" s="15">
        <v>6</v>
      </c>
      <c r="M83" s="82">
        <v>12.012</v>
      </c>
      <c r="N83" s="71">
        <v>12</v>
      </c>
      <c r="O83" s="62">
        <v>3000</v>
      </c>
      <c r="P83" s="63">
        <f>Table22452368910111213141516171819202122242345672345689101112[[#This Row],[PEMBULATAN]]*O83</f>
        <v>36000</v>
      </c>
    </row>
    <row r="84" spans="1:16" ht="36.75" customHeight="1" x14ac:dyDescent="0.2">
      <c r="A84" s="106"/>
      <c r="B84" s="74"/>
      <c r="C84" s="88" t="s">
        <v>920</v>
      </c>
      <c r="D84" s="77" t="s">
        <v>63</v>
      </c>
      <c r="E84" s="13" t="s">
        <v>837</v>
      </c>
      <c r="F84" s="75" t="s">
        <v>836</v>
      </c>
      <c r="G84" s="13">
        <v>44428</v>
      </c>
      <c r="H84" s="76" t="s">
        <v>838</v>
      </c>
      <c r="I84" s="15">
        <v>62</v>
      </c>
      <c r="J84" s="15">
        <v>53</v>
      </c>
      <c r="K84" s="15">
        <v>10</v>
      </c>
      <c r="L84" s="15">
        <v>7</v>
      </c>
      <c r="M84" s="82">
        <v>8.2149999999999999</v>
      </c>
      <c r="N84" s="71">
        <v>8</v>
      </c>
      <c r="O84" s="62">
        <v>3000</v>
      </c>
      <c r="P84" s="63">
        <f>Table22452368910111213141516171819202122242345672345689101112[[#This Row],[PEMBULATAN]]*O84</f>
        <v>24000</v>
      </c>
    </row>
    <row r="85" spans="1:16" ht="36.75" customHeight="1" x14ac:dyDescent="0.2">
      <c r="A85" s="106"/>
      <c r="B85" s="74"/>
      <c r="C85" s="88" t="s">
        <v>921</v>
      </c>
      <c r="D85" s="77" t="s">
        <v>63</v>
      </c>
      <c r="E85" s="13" t="s">
        <v>837</v>
      </c>
      <c r="F85" s="75" t="s">
        <v>836</v>
      </c>
      <c r="G85" s="13">
        <v>44428</v>
      </c>
      <c r="H85" s="76" t="s">
        <v>838</v>
      </c>
      <c r="I85" s="15">
        <v>82</v>
      </c>
      <c r="J85" s="15">
        <v>49</v>
      </c>
      <c r="K85" s="15">
        <v>17</v>
      </c>
      <c r="L85" s="15">
        <v>6</v>
      </c>
      <c r="M85" s="82">
        <v>17.076499999999999</v>
      </c>
      <c r="N85" s="71">
        <v>17</v>
      </c>
      <c r="O85" s="62">
        <v>3000</v>
      </c>
      <c r="P85" s="63">
        <f>Table22452368910111213141516171819202122242345672345689101112[[#This Row],[PEMBULATAN]]*O85</f>
        <v>51000</v>
      </c>
    </row>
    <row r="86" spans="1:16" ht="36.75" customHeight="1" x14ac:dyDescent="0.2">
      <c r="A86" s="106"/>
      <c r="B86" s="74"/>
      <c r="C86" s="88" t="s">
        <v>922</v>
      </c>
      <c r="D86" s="77" t="s">
        <v>63</v>
      </c>
      <c r="E86" s="13" t="s">
        <v>837</v>
      </c>
      <c r="F86" s="75" t="s">
        <v>836</v>
      </c>
      <c r="G86" s="13">
        <v>44428</v>
      </c>
      <c r="H86" s="76" t="s">
        <v>838</v>
      </c>
      <c r="I86" s="15">
        <v>93</v>
      </c>
      <c r="J86" s="15">
        <v>44</v>
      </c>
      <c r="K86" s="15">
        <v>15</v>
      </c>
      <c r="L86" s="15">
        <v>4</v>
      </c>
      <c r="M86" s="82">
        <v>15.345000000000001</v>
      </c>
      <c r="N86" s="71">
        <v>15</v>
      </c>
      <c r="O86" s="62">
        <v>3000</v>
      </c>
      <c r="P86" s="63">
        <f>Table22452368910111213141516171819202122242345672345689101112[[#This Row],[PEMBULATAN]]*O86</f>
        <v>45000</v>
      </c>
    </row>
    <row r="87" spans="1:16" ht="36.75" customHeight="1" x14ac:dyDescent="0.2">
      <c r="A87" s="106"/>
      <c r="B87" s="74"/>
      <c r="C87" s="88" t="s">
        <v>923</v>
      </c>
      <c r="D87" s="77" t="s">
        <v>63</v>
      </c>
      <c r="E87" s="13" t="s">
        <v>837</v>
      </c>
      <c r="F87" s="75" t="s">
        <v>836</v>
      </c>
      <c r="G87" s="13">
        <v>44428</v>
      </c>
      <c r="H87" s="76" t="s">
        <v>838</v>
      </c>
      <c r="I87" s="15">
        <v>97</v>
      </c>
      <c r="J87" s="15">
        <v>58</v>
      </c>
      <c r="K87" s="15">
        <v>25</v>
      </c>
      <c r="L87" s="15">
        <v>19</v>
      </c>
      <c r="M87" s="82">
        <v>35.162500000000001</v>
      </c>
      <c r="N87" s="71">
        <v>35</v>
      </c>
      <c r="O87" s="62">
        <v>3000</v>
      </c>
      <c r="P87" s="63">
        <f>Table22452368910111213141516171819202122242345672345689101112[[#This Row],[PEMBULATAN]]*O87</f>
        <v>105000</v>
      </c>
    </row>
    <row r="88" spans="1:16" ht="36.75" customHeight="1" x14ac:dyDescent="0.2">
      <c r="A88" s="106"/>
      <c r="B88" s="74"/>
      <c r="C88" s="88" t="s">
        <v>924</v>
      </c>
      <c r="D88" s="77" t="s">
        <v>63</v>
      </c>
      <c r="E88" s="13" t="s">
        <v>837</v>
      </c>
      <c r="F88" s="75" t="s">
        <v>836</v>
      </c>
      <c r="G88" s="13">
        <v>44428</v>
      </c>
      <c r="H88" s="76" t="s">
        <v>838</v>
      </c>
      <c r="I88" s="15">
        <v>46</v>
      </c>
      <c r="J88" s="15">
        <v>34</v>
      </c>
      <c r="K88" s="15">
        <v>9</v>
      </c>
      <c r="L88" s="15">
        <v>1</v>
      </c>
      <c r="M88" s="82">
        <v>3.5190000000000001</v>
      </c>
      <c r="N88" s="71">
        <v>4</v>
      </c>
      <c r="O88" s="62">
        <v>3000</v>
      </c>
      <c r="P88" s="63">
        <f>Table22452368910111213141516171819202122242345672345689101112[[#This Row],[PEMBULATAN]]*O88</f>
        <v>12000</v>
      </c>
    </row>
    <row r="89" spans="1:16" ht="36.75" customHeight="1" x14ac:dyDescent="0.2">
      <c r="A89" s="106"/>
      <c r="B89" s="74"/>
      <c r="C89" s="88" t="s">
        <v>925</v>
      </c>
      <c r="D89" s="77" t="s">
        <v>63</v>
      </c>
      <c r="E89" s="13" t="s">
        <v>837</v>
      </c>
      <c r="F89" s="75" t="s">
        <v>836</v>
      </c>
      <c r="G89" s="13">
        <v>44428</v>
      </c>
      <c r="H89" s="76" t="s">
        <v>838</v>
      </c>
      <c r="I89" s="15">
        <v>44</v>
      </c>
      <c r="J89" s="15">
        <v>37</v>
      </c>
      <c r="K89" s="15">
        <v>10</v>
      </c>
      <c r="L89" s="15">
        <v>3</v>
      </c>
      <c r="M89" s="82">
        <v>4.07</v>
      </c>
      <c r="N89" s="71">
        <v>4</v>
      </c>
      <c r="O89" s="62">
        <v>3000</v>
      </c>
      <c r="P89" s="63">
        <f>Table22452368910111213141516171819202122242345672345689101112[[#This Row],[PEMBULATAN]]*O89</f>
        <v>12000</v>
      </c>
    </row>
    <row r="90" spans="1:16" ht="36.75" customHeight="1" x14ac:dyDescent="0.2">
      <c r="A90" s="106"/>
      <c r="B90" s="74"/>
      <c r="C90" s="88" t="s">
        <v>926</v>
      </c>
      <c r="D90" s="77" t="s">
        <v>63</v>
      </c>
      <c r="E90" s="13" t="s">
        <v>837</v>
      </c>
      <c r="F90" s="75" t="s">
        <v>836</v>
      </c>
      <c r="G90" s="13">
        <v>44428</v>
      </c>
      <c r="H90" s="76" t="s">
        <v>838</v>
      </c>
      <c r="I90" s="15">
        <v>44</v>
      </c>
      <c r="J90" s="15">
        <v>35</v>
      </c>
      <c r="K90" s="15">
        <v>9</v>
      </c>
      <c r="L90" s="15">
        <v>5</v>
      </c>
      <c r="M90" s="82">
        <v>3.4649999999999999</v>
      </c>
      <c r="N90" s="71">
        <v>5</v>
      </c>
      <c r="O90" s="62">
        <v>3000</v>
      </c>
      <c r="P90" s="63">
        <f>Table22452368910111213141516171819202122242345672345689101112[[#This Row],[PEMBULATAN]]*O90</f>
        <v>15000</v>
      </c>
    </row>
    <row r="91" spans="1:16" ht="36.75" customHeight="1" x14ac:dyDescent="0.2">
      <c r="A91" s="106"/>
      <c r="B91" s="74"/>
      <c r="C91" s="88" t="s">
        <v>927</v>
      </c>
      <c r="D91" s="77" t="s">
        <v>63</v>
      </c>
      <c r="E91" s="13" t="s">
        <v>837</v>
      </c>
      <c r="F91" s="75" t="s">
        <v>836</v>
      </c>
      <c r="G91" s="13">
        <v>44428</v>
      </c>
      <c r="H91" s="76" t="s">
        <v>838</v>
      </c>
      <c r="I91" s="15">
        <v>70</v>
      </c>
      <c r="J91" s="15">
        <v>53</v>
      </c>
      <c r="K91" s="15">
        <v>12</v>
      </c>
      <c r="L91" s="15">
        <v>7</v>
      </c>
      <c r="M91" s="82">
        <v>11.13</v>
      </c>
      <c r="N91" s="71">
        <v>11</v>
      </c>
      <c r="O91" s="62">
        <v>3000</v>
      </c>
      <c r="P91" s="63">
        <f>Table22452368910111213141516171819202122242345672345689101112[[#This Row],[PEMBULATAN]]*O91</f>
        <v>33000</v>
      </c>
    </row>
    <row r="92" spans="1:16" ht="36.75" customHeight="1" x14ac:dyDescent="0.2">
      <c r="A92" s="106"/>
      <c r="B92" s="74"/>
      <c r="C92" s="88" t="s">
        <v>928</v>
      </c>
      <c r="D92" s="77" t="s">
        <v>63</v>
      </c>
      <c r="E92" s="13" t="s">
        <v>837</v>
      </c>
      <c r="F92" s="75" t="s">
        <v>836</v>
      </c>
      <c r="G92" s="13">
        <v>44428</v>
      </c>
      <c r="H92" s="76" t="s">
        <v>838</v>
      </c>
      <c r="I92" s="15">
        <v>60</v>
      </c>
      <c r="J92" s="15">
        <v>46</v>
      </c>
      <c r="K92" s="15">
        <v>15</v>
      </c>
      <c r="L92" s="15">
        <v>5</v>
      </c>
      <c r="M92" s="82">
        <v>10.35</v>
      </c>
      <c r="N92" s="71">
        <v>10</v>
      </c>
      <c r="O92" s="62">
        <v>3000</v>
      </c>
      <c r="P92" s="63">
        <f>Table22452368910111213141516171819202122242345672345689101112[[#This Row],[PEMBULATAN]]*O92</f>
        <v>30000</v>
      </c>
    </row>
    <row r="93" spans="1:16" ht="36.75" customHeight="1" x14ac:dyDescent="0.2">
      <c r="A93" s="106"/>
      <c r="B93" s="74"/>
      <c r="C93" s="88" t="s">
        <v>929</v>
      </c>
      <c r="D93" s="77" t="s">
        <v>63</v>
      </c>
      <c r="E93" s="13" t="s">
        <v>837</v>
      </c>
      <c r="F93" s="75" t="s">
        <v>836</v>
      </c>
      <c r="G93" s="13">
        <v>44428</v>
      </c>
      <c r="H93" s="76" t="s">
        <v>838</v>
      </c>
      <c r="I93" s="15">
        <v>72</v>
      </c>
      <c r="J93" s="15">
        <v>52</v>
      </c>
      <c r="K93" s="15">
        <v>10</v>
      </c>
      <c r="L93" s="15">
        <v>5</v>
      </c>
      <c r="M93" s="82">
        <v>9.36</v>
      </c>
      <c r="N93" s="71">
        <v>9</v>
      </c>
      <c r="O93" s="62">
        <v>3000</v>
      </c>
      <c r="P93" s="63">
        <f>Table22452368910111213141516171819202122242345672345689101112[[#This Row],[PEMBULATAN]]*O93</f>
        <v>27000</v>
      </c>
    </row>
    <row r="94" spans="1:16" ht="36.75" customHeight="1" x14ac:dyDescent="0.2">
      <c r="A94" s="106"/>
      <c r="B94" s="74"/>
      <c r="C94" s="88" t="s">
        <v>930</v>
      </c>
      <c r="D94" s="77" t="s">
        <v>63</v>
      </c>
      <c r="E94" s="13" t="s">
        <v>837</v>
      </c>
      <c r="F94" s="75" t="s">
        <v>836</v>
      </c>
      <c r="G94" s="13">
        <v>44428</v>
      </c>
      <c r="H94" s="76" t="s">
        <v>838</v>
      </c>
      <c r="I94" s="15">
        <v>80</v>
      </c>
      <c r="J94" s="15">
        <v>51</v>
      </c>
      <c r="K94" s="15">
        <v>10</v>
      </c>
      <c r="L94" s="15">
        <v>6</v>
      </c>
      <c r="M94" s="82">
        <v>10.199999999999999</v>
      </c>
      <c r="N94" s="71">
        <v>10</v>
      </c>
      <c r="O94" s="62">
        <v>3000</v>
      </c>
      <c r="P94" s="63">
        <f>Table22452368910111213141516171819202122242345672345689101112[[#This Row],[PEMBULATAN]]*O94</f>
        <v>30000</v>
      </c>
    </row>
    <row r="95" spans="1:16" ht="36.75" customHeight="1" x14ac:dyDescent="0.2">
      <c r="A95" s="106"/>
      <c r="B95" s="74"/>
      <c r="C95" s="88" t="s">
        <v>931</v>
      </c>
      <c r="D95" s="77" t="s">
        <v>63</v>
      </c>
      <c r="E95" s="13" t="s">
        <v>837</v>
      </c>
      <c r="F95" s="75" t="s">
        <v>836</v>
      </c>
      <c r="G95" s="13">
        <v>44428</v>
      </c>
      <c r="H95" s="76" t="s">
        <v>838</v>
      </c>
      <c r="I95" s="15">
        <v>72</v>
      </c>
      <c r="J95" s="15">
        <v>50</v>
      </c>
      <c r="K95" s="15">
        <v>8</v>
      </c>
      <c r="L95" s="15">
        <v>6</v>
      </c>
      <c r="M95" s="82">
        <v>7.2</v>
      </c>
      <c r="N95" s="71">
        <v>7</v>
      </c>
      <c r="O95" s="62">
        <v>3000</v>
      </c>
      <c r="P95" s="63">
        <f>Table22452368910111213141516171819202122242345672345689101112[[#This Row],[PEMBULATAN]]*O95</f>
        <v>21000</v>
      </c>
    </row>
    <row r="96" spans="1:16" ht="36.75" customHeight="1" x14ac:dyDescent="0.2">
      <c r="A96" s="106"/>
      <c r="B96" s="74"/>
      <c r="C96" s="88" t="s">
        <v>932</v>
      </c>
      <c r="D96" s="77" t="s">
        <v>63</v>
      </c>
      <c r="E96" s="13" t="s">
        <v>837</v>
      </c>
      <c r="F96" s="75" t="s">
        <v>836</v>
      </c>
      <c r="G96" s="13">
        <v>44428</v>
      </c>
      <c r="H96" s="76" t="s">
        <v>838</v>
      </c>
      <c r="I96" s="15">
        <v>75</v>
      </c>
      <c r="J96" s="15">
        <v>55</v>
      </c>
      <c r="K96" s="15">
        <v>12</v>
      </c>
      <c r="L96" s="15">
        <v>8</v>
      </c>
      <c r="M96" s="82">
        <v>12.375</v>
      </c>
      <c r="N96" s="71">
        <v>12</v>
      </c>
      <c r="O96" s="62">
        <v>3000</v>
      </c>
      <c r="P96" s="63">
        <f>Table22452368910111213141516171819202122242345672345689101112[[#This Row],[PEMBULATAN]]*O96</f>
        <v>36000</v>
      </c>
    </row>
    <row r="97" spans="1:16" ht="36.75" customHeight="1" x14ac:dyDescent="0.2">
      <c r="A97" s="106"/>
      <c r="B97" s="74"/>
      <c r="C97" s="88" t="s">
        <v>933</v>
      </c>
      <c r="D97" s="77" t="s">
        <v>63</v>
      </c>
      <c r="E97" s="13" t="s">
        <v>837</v>
      </c>
      <c r="F97" s="75" t="s">
        <v>836</v>
      </c>
      <c r="G97" s="13">
        <v>44428</v>
      </c>
      <c r="H97" s="76" t="s">
        <v>838</v>
      </c>
      <c r="I97" s="15">
        <v>82</v>
      </c>
      <c r="J97" s="15">
        <v>47</v>
      </c>
      <c r="K97" s="15">
        <v>12</v>
      </c>
      <c r="L97" s="15">
        <v>13</v>
      </c>
      <c r="M97" s="82">
        <v>11.561999999999999</v>
      </c>
      <c r="N97" s="71">
        <v>13</v>
      </c>
      <c r="O97" s="62">
        <v>3000</v>
      </c>
      <c r="P97" s="63">
        <f>Table22452368910111213141516171819202122242345672345689101112[[#This Row],[PEMBULATAN]]*O97</f>
        <v>39000</v>
      </c>
    </row>
    <row r="98" spans="1:16" ht="36.75" customHeight="1" x14ac:dyDescent="0.2">
      <c r="A98" s="106"/>
      <c r="B98" s="74"/>
      <c r="C98" s="88" t="s">
        <v>934</v>
      </c>
      <c r="D98" s="77" t="s">
        <v>63</v>
      </c>
      <c r="E98" s="13" t="s">
        <v>837</v>
      </c>
      <c r="F98" s="75" t="s">
        <v>836</v>
      </c>
      <c r="G98" s="13">
        <v>44428</v>
      </c>
      <c r="H98" s="76" t="s">
        <v>838</v>
      </c>
      <c r="I98" s="15">
        <v>60</v>
      </c>
      <c r="J98" s="15">
        <v>35</v>
      </c>
      <c r="K98" s="15">
        <v>10</v>
      </c>
      <c r="L98" s="15">
        <v>4</v>
      </c>
      <c r="M98" s="82">
        <v>5.25</v>
      </c>
      <c r="N98" s="71">
        <v>5</v>
      </c>
      <c r="O98" s="62">
        <v>3000</v>
      </c>
      <c r="P98" s="63">
        <f>Table22452368910111213141516171819202122242345672345689101112[[#This Row],[PEMBULATAN]]*O98</f>
        <v>15000</v>
      </c>
    </row>
    <row r="99" spans="1:16" ht="36.75" customHeight="1" x14ac:dyDescent="0.2">
      <c r="A99" s="106"/>
      <c r="B99" s="74"/>
      <c r="C99" s="88" t="s">
        <v>935</v>
      </c>
      <c r="D99" s="77" t="s">
        <v>63</v>
      </c>
      <c r="E99" s="13" t="s">
        <v>837</v>
      </c>
      <c r="F99" s="75" t="s">
        <v>836</v>
      </c>
      <c r="G99" s="13">
        <v>44428</v>
      </c>
      <c r="H99" s="76" t="s">
        <v>838</v>
      </c>
      <c r="I99" s="15">
        <v>25</v>
      </c>
      <c r="J99" s="15">
        <v>25</v>
      </c>
      <c r="K99" s="15">
        <v>25</v>
      </c>
      <c r="L99" s="15">
        <v>2</v>
      </c>
      <c r="M99" s="82">
        <v>3.90625</v>
      </c>
      <c r="N99" s="71">
        <v>4</v>
      </c>
      <c r="O99" s="62">
        <v>3000</v>
      </c>
      <c r="P99" s="63">
        <f>Table22452368910111213141516171819202122242345672345689101112[[#This Row],[PEMBULATAN]]*O99</f>
        <v>12000</v>
      </c>
    </row>
    <row r="100" spans="1:16" ht="36.75" customHeight="1" x14ac:dyDescent="0.2">
      <c r="A100" s="106"/>
      <c r="B100" s="74"/>
      <c r="C100" s="88" t="s">
        <v>936</v>
      </c>
      <c r="D100" s="77" t="s">
        <v>63</v>
      </c>
      <c r="E100" s="13" t="s">
        <v>837</v>
      </c>
      <c r="F100" s="75" t="s">
        <v>836</v>
      </c>
      <c r="G100" s="13">
        <v>44428</v>
      </c>
      <c r="H100" s="76" t="s">
        <v>838</v>
      </c>
      <c r="I100" s="15">
        <v>52</v>
      </c>
      <c r="J100" s="15">
        <v>42</v>
      </c>
      <c r="K100" s="15">
        <v>11</v>
      </c>
      <c r="L100" s="15">
        <v>3</v>
      </c>
      <c r="M100" s="82">
        <v>6.0060000000000002</v>
      </c>
      <c r="N100" s="71">
        <v>6</v>
      </c>
      <c r="O100" s="62">
        <v>3000</v>
      </c>
      <c r="P100" s="63">
        <f>Table22452368910111213141516171819202122242345672345689101112[[#This Row],[PEMBULATAN]]*O100</f>
        <v>18000</v>
      </c>
    </row>
    <row r="101" spans="1:16" ht="36.75" customHeight="1" x14ac:dyDescent="0.2">
      <c r="A101" s="106"/>
      <c r="B101" s="74"/>
      <c r="C101" s="88" t="s">
        <v>937</v>
      </c>
      <c r="D101" s="77" t="s">
        <v>63</v>
      </c>
      <c r="E101" s="13" t="s">
        <v>837</v>
      </c>
      <c r="F101" s="75" t="s">
        <v>836</v>
      </c>
      <c r="G101" s="13">
        <v>44428</v>
      </c>
      <c r="H101" s="76" t="s">
        <v>838</v>
      </c>
      <c r="I101" s="15">
        <v>90</v>
      </c>
      <c r="J101" s="15">
        <v>47</v>
      </c>
      <c r="K101" s="15">
        <v>30</v>
      </c>
      <c r="L101" s="15">
        <v>20</v>
      </c>
      <c r="M101" s="82">
        <v>31.725000000000001</v>
      </c>
      <c r="N101" s="71">
        <v>32</v>
      </c>
      <c r="O101" s="62">
        <v>3000</v>
      </c>
      <c r="P101" s="63">
        <f>Table22452368910111213141516171819202122242345672345689101112[[#This Row],[PEMBULATAN]]*O101</f>
        <v>96000</v>
      </c>
    </row>
    <row r="102" spans="1:16" ht="36.75" customHeight="1" x14ac:dyDescent="0.2">
      <c r="A102" s="106"/>
      <c r="B102" s="74"/>
      <c r="C102" s="88" t="s">
        <v>938</v>
      </c>
      <c r="D102" s="77" t="s">
        <v>63</v>
      </c>
      <c r="E102" s="13" t="s">
        <v>837</v>
      </c>
      <c r="F102" s="75" t="s">
        <v>836</v>
      </c>
      <c r="G102" s="13">
        <v>44428</v>
      </c>
      <c r="H102" s="76" t="s">
        <v>838</v>
      </c>
      <c r="I102" s="15">
        <v>47</v>
      </c>
      <c r="J102" s="15">
        <v>32</v>
      </c>
      <c r="K102" s="15">
        <v>10</v>
      </c>
      <c r="L102" s="15">
        <v>2</v>
      </c>
      <c r="M102" s="82">
        <v>3.76</v>
      </c>
      <c r="N102" s="71">
        <v>4</v>
      </c>
      <c r="O102" s="62">
        <v>3000</v>
      </c>
      <c r="P102" s="63">
        <f>Table22452368910111213141516171819202122242345672345689101112[[#This Row],[PEMBULATAN]]*O102</f>
        <v>12000</v>
      </c>
    </row>
    <row r="103" spans="1:16" ht="36.75" customHeight="1" x14ac:dyDescent="0.2">
      <c r="A103" s="106"/>
      <c r="B103" s="74"/>
      <c r="C103" s="88" t="s">
        <v>939</v>
      </c>
      <c r="D103" s="77" t="s">
        <v>63</v>
      </c>
      <c r="E103" s="13" t="s">
        <v>837</v>
      </c>
      <c r="F103" s="75" t="s">
        <v>836</v>
      </c>
      <c r="G103" s="13">
        <v>44428</v>
      </c>
      <c r="H103" s="76" t="s">
        <v>838</v>
      </c>
      <c r="I103" s="15">
        <v>38</v>
      </c>
      <c r="J103" s="15">
        <v>32</v>
      </c>
      <c r="K103" s="15">
        <v>7</v>
      </c>
      <c r="L103" s="15">
        <v>1</v>
      </c>
      <c r="M103" s="82">
        <v>2.1280000000000001</v>
      </c>
      <c r="N103" s="71">
        <v>2</v>
      </c>
      <c r="O103" s="62">
        <v>3000</v>
      </c>
      <c r="P103" s="63">
        <f>Table22452368910111213141516171819202122242345672345689101112[[#This Row],[PEMBULATAN]]*O103</f>
        <v>6000</v>
      </c>
    </row>
    <row r="104" spans="1:16" ht="36.75" customHeight="1" x14ac:dyDescent="0.2">
      <c r="A104" s="106"/>
      <c r="B104" s="74"/>
      <c r="C104" s="88" t="s">
        <v>940</v>
      </c>
      <c r="D104" s="77" t="s">
        <v>63</v>
      </c>
      <c r="E104" s="13" t="s">
        <v>837</v>
      </c>
      <c r="F104" s="75" t="s">
        <v>836</v>
      </c>
      <c r="G104" s="13">
        <v>44428</v>
      </c>
      <c r="H104" s="76" t="s">
        <v>838</v>
      </c>
      <c r="I104" s="15">
        <v>87</v>
      </c>
      <c r="J104" s="15">
        <v>50</v>
      </c>
      <c r="K104" s="15">
        <v>11</v>
      </c>
      <c r="L104" s="15">
        <v>7</v>
      </c>
      <c r="M104" s="82">
        <v>11.9625</v>
      </c>
      <c r="N104" s="71">
        <v>12</v>
      </c>
      <c r="O104" s="62">
        <v>3000</v>
      </c>
      <c r="P104" s="63">
        <f>Table22452368910111213141516171819202122242345672345689101112[[#This Row],[PEMBULATAN]]*O104</f>
        <v>36000</v>
      </c>
    </row>
    <row r="105" spans="1:16" ht="36.75" customHeight="1" x14ac:dyDescent="0.2">
      <c r="A105" s="106"/>
      <c r="B105" s="74"/>
      <c r="C105" s="88" t="s">
        <v>941</v>
      </c>
      <c r="D105" s="77" t="s">
        <v>63</v>
      </c>
      <c r="E105" s="13" t="s">
        <v>837</v>
      </c>
      <c r="F105" s="75" t="s">
        <v>836</v>
      </c>
      <c r="G105" s="13">
        <v>44428</v>
      </c>
      <c r="H105" s="76" t="s">
        <v>838</v>
      </c>
      <c r="I105" s="15">
        <v>90</v>
      </c>
      <c r="J105" s="15">
        <v>40</v>
      </c>
      <c r="K105" s="15">
        <v>15</v>
      </c>
      <c r="L105" s="15">
        <v>19</v>
      </c>
      <c r="M105" s="82">
        <v>13.5</v>
      </c>
      <c r="N105" s="71">
        <v>19</v>
      </c>
      <c r="O105" s="62">
        <v>3000</v>
      </c>
      <c r="P105" s="63">
        <f>Table22452368910111213141516171819202122242345672345689101112[[#This Row],[PEMBULATAN]]*O105</f>
        <v>57000</v>
      </c>
    </row>
    <row r="106" spans="1:16" ht="36.75" customHeight="1" x14ac:dyDescent="0.2">
      <c r="A106" s="106"/>
      <c r="B106" s="74"/>
      <c r="C106" s="88" t="s">
        <v>942</v>
      </c>
      <c r="D106" s="77" t="s">
        <v>63</v>
      </c>
      <c r="E106" s="13" t="s">
        <v>837</v>
      </c>
      <c r="F106" s="75" t="s">
        <v>836</v>
      </c>
      <c r="G106" s="13">
        <v>44428</v>
      </c>
      <c r="H106" s="76" t="s">
        <v>838</v>
      </c>
      <c r="I106" s="15">
        <v>88</v>
      </c>
      <c r="J106" s="15">
        <v>50</v>
      </c>
      <c r="K106" s="15">
        <v>11</v>
      </c>
      <c r="L106" s="15">
        <v>9</v>
      </c>
      <c r="M106" s="82">
        <v>12.1</v>
      </c>
      <c r="N106" s="71">
        <v>12</v>
      </c>
      <c r="O106" s="62">
        <v>3000</v>
      </c>
      <c r="P106" s="63">
        <f>Table22452368910111213141516171819202122242345672345689101112[[#This Row],[PEMBULATAN]]*O106</f>
        <v>36000</v>
      </c>
    </row>
    <row r="107" spans="1:16" ht="36.75" customHeight="1" x14ac:dyDescent="0.2">
      <c r="A107" s="106"/>
      <c r="B107" s="74"/>
      <c r="C107" s="88" t="s">
        <v>943</v>
      </c>
      <c r="D107" s="77" t="s">
        <v>63</v>
      </c>
      <c r="E107" s="13" t="s">
        <v>837</v>
      </c>
      <c r="F107" s="75" t="s">
        <v>836</v>
      </c>
      <c r="G107" s="13">
        <v>44428</v>
      </c>
      <c r="H107" s="76" t="s">
        <v>838</v>
      </c>
      <c r="I107" s="15">
        <v>59</v>
      </c>
      <c r="J107" s="15">
        <v>35</v>
      </c>
      <c r="K107" s="15">
        <v>10</v>
      </c>
      <c r="L107" s="15">
        <v>6</v>
      </c>
      <c r="M107" s="82">
        <v>5.1624999999999996</v>
      </c>
      <c r="N107" s="71">
        <v>6</v>
      </c>
      <c r="O107" s="62">
        <v>3000</v>
      </c>
      <c r="P107" s="63">
        <f>Table22452368910111213141516171819202122242345672345689101112[[#This Row],[PEMBULATAN]]*O107</f>
        <v>18000</v>
      </c>
    </row>
    <row r="108" spans="1:16" ht="36.75" customHeight="1" x14ac:dyDescent="0.2">
      <c r="A108" s="106"/>
      <c r="B108" s="74"/>
      <c r="C108" s="88" t="s">
        <v>944</v>
      </c>
      <c r="D108" s="77" t="s">
        <v>63</v>
      </c>
      <c r="E108" s="13" t="s">
        <v>837</v>
      </c>
      <c r="F108" s="75" t="s">
        <v>836</v>
      </c>
      <c r="G108" s="13">
        <v>44428</v>
      </c>
      <c r="H108" s="76" t="s">
        <v>838</v>
      </c>
      <c r="I108" s="15">
        <v>47</v>
      </c>
      <c r="J108" s="15">
        <v>22</v>
      </c>
      <c r="K108" s="15">
        <v>7</v>
      </c>
      <c r="L108" s="15">
        <v>1</v>
      </c>
      <c r="M108" s="82">
        <v>1.8095000000000001</v>
      </c>
      <c r="N108" s="71">
        <v>2</v>
      </c>
      <c r="O108" s="62">
        <v>3000</v>
      </c>
      <c r="P108" s="63">
        <f>Table22452368910111213141516171819202122242345672345689101112[[#This Row],[PEMBULATAN]]*O108</f>
        <v>6000</v>
      </c>
    </row>
    <row r="109" spans="1:16" ht="36.75" customHeight="1" x14ac:dyDescent="0.2">
      <c r="A109" s="106"/>
      <c r="B109" s="74"/>
      <c r="C109" s="88" t="s">
        <v>945</v>
      </c>
      <c r="D109" s="77" t="s">
        <v>63</v>
      </c>
      <c r="E109" s="13" t="s">
        <v>837</v>
      </c>
      <c r="F109" s="75" t="s">
        <v>836</v>
      </c>
      <c r="G109" s="13">
        <v>44428</v>
      </c>
      <c r="H109" s="76" t="s">
        <v>838</v>
      </c>
      <c r="I109" s="15">
        <v>102</v>
      </c>
      <c r="J109" s="15">
        <v>55</v>
      </c>
      <c r="K109" s="15">
        <v>20</v>
      </c>
      <c r="L109" s="15">
        <v>14</v>
      </c>
      <c r="M109" s="82">
        <v>28.05</v>
      </c>
      <c r="N109" s="71">
        <v>28</v>
      </c>
      <c r="O109" s="62">
        <v>3000</v>
      </c>
      <c r="P109" s="63">
        <f>Table22452368910111213141516171819202122242345672345689101112[[#This Row],[PEMBULATAN]]*O109</f>
        <v>84000</v>
      </c>
    </row>
    <row r="110" spans="1:16" ht="36.75" customHeight="1" x14ac:dyDescent="0.2">
      <c r="A110" s="106"/>
      <c r="B110" s="74"/>
      <c r="C110" s="88" t="s">
        <v>946</v>
      </c>
      <c r="D110" s="77" t="s">
        <v>63</v>
      </c>
      <c r="E110" s="13" t="s">
        <v>837</v>
      </c>
      <c r="F110" s="75" t="s">
        <v>836</v>
      </c>
      <c r="G110" s="13">
        <v>44428</v>
      </c>
      <c r="H110" s="76" t="s">
        <v>838</v>
      </c>
      <c r="I110" s="15">
        <v>92</v>
      </c>
      <c r="J110" s="15">
        <v>46</v>
      </c>
      <c r="K110" s="15">
        <v>14</v>
      </c>
      <c r="L110" s="15">
        <v>9</v>
      </c>
      <c r="M110" s="82">
        <v>14.811999999999999</v>
      </c>
      <c r="N110" s="71">
        <v>15</v>
      </c>
      <c r="O110" s="62">
        <v>3000</v>
      </c>
      <c r="P110" s="63">
        <f>Table22452368910111213141516171819202122242345672345689101112[[#This Row],[PEMBULATAN]]*O110</f>
        <v>45000</v>
      </c>
    </row>
    <row r="111" spans="1:16" ht="36.75" customHeight="1" x14ac:dyDescent="0.2">
      <c r="A111" s="106"/>
      <c r="B111" s="74"/>
      <c r="C111" s="88" t="s">
        <v>947</v>
      </c>
      <c r="D111" s="77" t="s">
        <v>63</v>
      </c>
      <c r="E111" s="13" t="s">
        <v>837</v>
      </c>
      <c r="F111" s="75" t="s">
        <v>836</v>
      </c>
      <c r="G111" s="13">
        <v>44428</v>
      </c>
      <c r="H111" s="76" t="s">
        <v>838</v>
      </c>
      <c r="I111" s="15">
        <v>96</v>
      </c>
      <c r="J111" s="15">
        <v>60</v>
      </c>
      <c r="K111" s="15">
        <v>21</v>
      </c>
      <c r="L111" s="15">
        <v>20</v>
      </c>
      <c r="M111" s="82">
        <v>30.24</v>
      </c>
      <c r="N111" s="71">
        <v>30</v>
      </c>
      <c r="O111" s="62">
        <v>3000</v>
      </c>
      <c r="P111" s="63">
        <f>Table22452368910111213141516171819202122242345672345689101112[[#This Row],[PEMBULATAN]]*O111</f>
        <v>90000</v>
      </c>
    </row>
    <row r="112" spans="1:16" ht="36.75" customHeight="1" x14ac:dyDescent="0.2">
      <c r="A112" s="106"/>
      <c r="B112" s="74"/>
      <c r="C112" s="88" t="s">
        <v>948</v>
      </c>
      <c r="D112" s="77" t="s">
        <v>63</v>
      </c>
      <c r="E112" s="13" t="s">
        <v>837</v>
      </c>
      <c r="F112" s="75" t="s">
        <v>836</v>
      </c>
      <c r="G112" s="13">
        <v>44428</v>
      </c>
      <c r="H112" s="76" t="s">
        <v>838</v>
      </c>
      <c r="I112" s="15">
        <v>85</v>
      </c>
      <c r="J112" s="15">
        <v>52</v>
      </c>
      <c r="K112" s="15">
        <v>22</v>
      </c>
      <c r="L112" s="15">
        <v>16</v>
      </c>
      <c r="M112" s="82">
        <v>24.31</v>
      </c>
      <c r="N112" s="71">
        <v>24</v>
      </c>
      <c r="O112" s="62">
        <v>3000</v>
      </c>
      <c r="P112" s="63">
        <f>Table22452368910111213141516171819202122242345672345689101112[[#This Row],[PEMBULATAN]]*O112</f>
        <v>72000</v>
      </c>
    </row>
    <row r="113" spans="1:16" ht="36.75" customHeight="1" x14ac:dyDescent="0.2">
      <c r="A113" s="106"/>
      <c r="B113" s="74"/>
      <c r="C113" s="88" t="s">
        <v>949</v>
      </c>
      <c r="D113" s="77" t="s">
        <v>63</v>
      </c>
      <c r="E113" s="13" t="s">
        <v>837</v>
      </c>
      <c r="F113" s="75" t="s">
        <v>836</v>
      </c>
      <c r="G113" s="13">
        <v>44428</v>
      </c>
      <c r="H113" s="76" t="s">
        <v>838</v>
      </c>
      <c r="I113" s="15">
        <v>97</v>
      </c>
      <c r="J113" s="15">
        <v>60</v>
      </c>
      <c r="K113" s="15">
        <v>20</v>
      </c>
      <c r="L113" s="15">
        <v>32</v>
      </c>
      <c r="M113" s="82">
        <v>29.1</v>
      </c>
      <c r="N113" s="71">
        <v>32</v>
      </c>
      <c r="O113" s="62">
        <v>3000</v>
      </c>
      <c r="P113" s="63">
        <f>Table22452368910111213141516171819202122242345672345689101112[[#This Row],[PEMBULATAN]]*O113</f>
        <v>96000</v>
      </c>
    </row>
    <row r="114" spans="1:16" ht="36.75" customHeight="1" x14ac:dyDescent="0.2">
      <c r="A114" s="106"/>
      <c r="B114" s="74"/>
      <c r="C114" s="88" t="s">
        <v>950</v>
      </c>
      <c r="D114" s="77" t="s">
        <v>63</v>
      </c>
      <c r="E114" s="13" t="s">
        <v>837</v>
      </c>
      <c r="F114" s="75" t="s">
        <v>836</v>
      </c>
      <c r="G114" s="13">
        <v>44428</v>
      </c>
      <c r="H114" s="76" t="s">
        <v>838</v>
      </c>
      <c r="I114" s="15">
        <v>40</v>
      </c>
      <c r="J114" s="15">
        <v>33</v>
      </c>
      <c r="K114" s="15">
        <v>5</v>
      </c>
      <c r="L114" s="15">
        <v>4</v>
      </c>
      <c r="M114" s="82">
        <v>1.65</v>
      </c>
      <c r="N114" s="71">
        <v>4</v>
      </c>
      <c r="O114" s="62">
        <v>3000</v>
      </c>
      <c r="P114" s="63">
        <f>Table22452368910111213141516171819202122242345672345689101112[[#This Row],[PEMBULATAN]]*O114</f>
        <v>12000</v>
      </c>
    </row>
    <row r="115" spans="1:16" ht="36.75" customHeight="1" x14ac:dyDescent="0.2">
      <c r="A115" s="106"/>
      <c r="B115" s="74"/>
      <c r="C115" s="88" t="s">
        <v>951</v>
      </c>
      <c r="D115" s="77" t="s">
        <v>63</v>
      </c>
      <c r="E115" s="13" t="s">
        <v>837</v>
      </c>
      <c r="F115" s="75" t="s">
        <v>836</v>
      </c>
      <c r="G115" s="13">
        <v>44428</v>
      </c>
      <c r="H115" s="76" t="s">
        <v>838</v>
      </c>
      <c r="I115" s="15">
        <v>48</v>
      </c>
      <c r="J115" s="15">
        <v>33</v>
      </c>
      <c r="K115" s="15">
        <v>7</v>
      </c>
      <c r="L115" s="15">
        <v>1</v>
      </c>
      <c r="M115" s="82">
        <v>2.7719999999999998</v>
      </c>
      <c r="N115" s="71">
        <v>3</v>
      </c>
      <c r="O115" s="62">
        <v>3000</v>
      </c>
      <c r="P115" s="63">
        <f>Table22452368910111213141516171819202122242345672345689101112[[#This Row],[PEMBULATAN]]*O115</f>
        <v>9000</v>
      </c>
    </row>
    <row r="116" spans="1:16" ht="36.75" customHeight="1" x14ac:dyDescent="0.2">
      <c r="A116" s="106"/>
      <c r="B116" s="74"/>
      <c r="C116" s="88" t="s">
        <v>952</v>
      </c>
      <c r="D116" s="77" t="s">
        <v>63</v>
      </c>
      <c r="E116" s="13" t="s">
        <v>837</v>
      </c>
      <c r="F116" s="75" t="s">
        <v>836</v>
      </c>
      <c r="G116" s="13">
        <v>44428</v>
      </c>
      <c r="H116" s="76" t="s">
        <v>838</v>
      </c>
      <c r="I116" s="15">
        <v>46</v>
      </c>
      <c r="J116" s="15">
        <v>37</v>
      </c>
      <c r="K116" s="15">
        <v>12</v>
      </c>
      <c r="L116" s="15">
        <v>4</v>
      </c>
      <c r="M116" s="82">
        <v>5.1059999999999999</v>
      </c>
      <c r="N116" s="71">
        <v>5</v>
      </c>
      <c r="O116" s="62">
        <v>3000</v>
      </c>
      <c r="P116" s="63">
        <f>Table22452368910111213141516171819202122242345672345689101112[[#This Row],[PEMBULATAN]]*O116</f>
        <v>15000</v>
      </c>
    </row>
    <row r="117" spans="1:16" ht="36.75" customHeight="1" x14ac:dyDescent="0.2">
      <c r="A117" s="106"/>
      <c r="B117" s="74"/>
      <c r="C117" s="88" t="s">
        <v>953</v>
      </c>
      <c r="D117" s="77" t="s">
        <v>63</v>
      </c>
      <c r="E117" s="13" t="s">
        <v>837</v>
      </c>
      <c r="F117" s="75" t="s">
        <v>836</v>
      </c>
      <c r="G117" s="13">
        <v>44428</v>
      </c>
      <c r="H117" s="76" t="s">
        <v>838</v>
      </c>
      <c r="I117" s="15">
        <v>25</v>
      </c>
      <c r="J117" s="15">
        <v>30</v>
      </c>
      <c r="K117" s="15">
        <v>7</v>
      </c>
      <c r="L117" s="15">
        <v>1</v>
      </c>
      <c r="M117" s="82">
        <v>1.3125</v>
      </c>
      <c r="N117" s="71">
        <v>1</v>
      </c>
      <c r="O117" s="62">
        <v>3000</v>
      </c>
      <c r="P117" s="63">
        <f>Table22452368910111213141516171819202122242345672345689101112[[#This Row],[PEMBULATAN]]*O117</f>
        <v>3000</v>
      </c>
    </row>
    <row r="118" spans="1:16" ht="36.75" customHeight="1" x14ac:dyDescent="0.2">
      <c r="A118" s="106"/>
      <c r="B118" s="74"/>
      <c r="C118" s="88" t="s">
        <v>954</v>
      </c>
      <c r="D118" s="77" t="s">
        <v>63</v>
      </c>
      <c r="E118" s="13" t="s">
        <v>837</v>
      </c>
      <c r="F118" s="75" t="s">
        <v>836</v>
      </c>
      <c r="G118" s="13">
        <v>44428</v>
      </c>
      <c r="H118" s="76" t="s">
        <v>838</v>
      </c>
      <c r="I118" s="15">
        <v>49</v>
      </c>
      <c r="J118" s="15">
        <v>30</v>
      </c>
      <c r="K118" s="15">
        <v>10</v>
      </c>
      <c r="L118" s="15">
        <v>2</v>
      </c>
      <c r="M118" s="82">
        <v>3.6749999999999998</v>
      </c>
      <c r="N118" s="71">
        <v>4</v>
      </c>
      <c r="O118" s="62">
        <v>3000</v>
      </c>
      <c r="P118" s="63">
        <f>Table22452368910111213141516171819202122242345672345689101112[[#This Row],[PEMBULATAN]]*O118</f>
        <v>12000</v>
      </c>
    </row>
    <row r="119" spans="1:16" ht="36.75" customHeight="1" x14ac:dyDescent="0.2">
      <c r="A119" s="106"/>
      <c r="B119" s="74"/>
      <c r="C119" s="88" t="s">
        <v>955</v>
      </c>
      <c r="D119" s="77" t="s">
        <v>63</v>
      </c>
      <c r="E119" s="13" t="s">
        <v>837</v>
      </c>
      <c r="F119" s="75" t="s">
        <v>836</v>
      </c>
      <c r="G119" s="13">
        <v>44428</v>
      </c>
      <c r="H119" s="76" t="s">
        <v>838</v>
      </c>
      <c r="I119" s="15">
        <v>60</v>
      </c>
      <c r="J119" s="15">
        <v>25</v>
      </c>
      <c r="K119" s="15">
        <v>16</v>
      </c>
      <c r="L119" s="15">
        <v>3</v>
      </c>
      <c r="M119" s="82">
        <v>6</v>
      </c>
      <c r="N119" s="71">
        <v>6</v>
      </c>
      <c r="O119" s="62">
        <v>3000</v>
      </c>
      <c r="P119" s="63">
        <f>Table22452368910111213141516171819202122242345672345689101112[[#This Row],[PEMBULATAN]]*O119</f>
        <v>18000</v>
      </c>
    </row>
    <row r="120" spans="1:16" ht="36.75" customHeight="1" x14ac:dyDescent="0.2">
      <c r="A120" s="106"/>
      <c r="B120" s="74"/>
      <c r="C120" s="88" t="s">
        <v>956</v>
      </c>
      <c r="D120" s="77" t="s">
        <v>63</v>
      </c>
      <c r="E120" s="13" t="s">
        <v>837</v>
      </c>
      <c r="F120" s="75" t="s">
        <v>836</v>
      </c>
      <c r="G120" s="13">
        <v>44428</v>
      </c>
      <c r="H120" s="76" t="s">
        <v>838</v>
      </c>
      <c r="I120" s="15">
        <v>55</v>
      </c>
      <c r="J120" s="15">
        <v>34</v>
      </c>
      <c r="K120" s="15">
        <v>11</v>
      </c>
      <c r="L120" s="15">
        <v>3</v>
      </c>
      <c r="M120" s="82">
        <v>5.1425000000000001</v>
      </c>
      <c r="N120" s="71">
        <v>5</v>
      </c>
      <c r="O120" s="62">
        <v>3000</v>
      </c>
      <c r="P120" s="63">
        <f>Table22452368910111213141516171819202122242345672345689101112[[#This Row],[PEMBULATAN]]*O120</f>
        <v>15000</v>
      </c>
    </row>
    <row r="121" spans="1:16" ht="36.75" customHeight="1" x14ac:dyDescent="0.2">
      <c r="A121" s="106"/>
      <c r="B121" s="74"/>
      <c r="C121" s="88" t="s">
        <v>957</v>
      </c>
      <c r="D121" s="77" t="s">
        <v>63</v>
      </c>
      <c r="E121" s="13" t="s">
        <v>837</v>
      </c>
      <c r="F121" s="75" t="s">
        <v>836</v>
      </c>
      <c r="G121" s="13">
        <v>44428</v>
      </c>
      <c r="H121" s="76" t="s">
        <v>838</v>
      </c>
      <c r="I121" s="15">
        <v>48</v>
      </c>
      <c r="J121" s="15">
        <v>30</v>
      </c>
      <c r="K121" s="15">
        <v>5</v>
      </c>
      <c r="L121" s="15">
        <v>3</v>
      </c>
      <c r="M121" s="82">
        <v>1.8</v>
      </c>
      <c r="N121" s="71">
        <v>3</v>
      </c>
      <c r="O121" s="62">
        <v>3000</v>
      </c>
      <c r="P121" s="63">
        <f>Table22452368910111213141516171819202122242345672345689101112[[#This Row],[PEMBULATAN]]*O121</f>
        <v>9000</v>
      </c>
    </row>
    <row r="122" spans="1:16" ht="36.75" customHeight="1" x14ac:dyDescent="0.2">
      <c r="A122" s="106"/>
      <c r="B122" s="74"/>
      <c r="C122" s="88" t="s">
        <v>958</v>
      </c>
      <c r="D122" s="77" t="s">
        <v>63</v>
      </c>
      <c r="E122" s="13" t="s">
        <v>837</v>
      </c>
      <c r="F122" s="75" t="s">
        <v>836</v>
      </c>
      <c r="G122" s="13">
        <v>44428</v>
      </c>
      <c r="H122" s="76" t="s">
        <v>838</v>
      </c>
      <c r="I122" s="15">
        <v>39</v>
      </c>
      <c r="J122" s="15">
        <v>15</v>
      </c>
      <c r="K122" s="15">
        <v>6</v>
      </c>
      <c r="L122" s="15">
        <v>1</v>
      </c>
      <c r="M122" s="82">
        <v>0.87749999999999995</v>
      </c>
      <c r="N122" s="71">
        <v>1</v>
      </c>
      <c r="O122" s="62">
        <v>3000</v>
      </c>
      <c r="P122" s="63">
        <f>Table22452368910111213141516171819202122242345672345689101112[[#This Row],[PEMBULATAN]]*O122</f>
        <v>3000</v>
      </c>
    </row>
    <row r="123" spans="1:16" ht="36.75" customHeight="1" x14ac:dyDescent="0.2">
      <c r="A123" s="106"/>
      <c r="B123" s="74"/>
      <c r="C123" s="88" t="s">
        <v>959</v>
      </c>
      <c r="D123" s="77" t="s">
        <v>63</v>
      </c>
      <c r="E123" s="13" t="s">
        <v>837</v>
      </c>
      <c r="F123" s="75" t="s">
        <v>836</v>
      </c>
      <c r="G123" s="13">
        <v>44428</v>
      </c>
      <c r="H123" s="76" t="s">
        <v>838</v>
      </c>
      <c r="I123" s="15">
        <v>57</v>
      </c>
      <c r="J123" s="15">
        <v>36</v>
      </c>
      <c r="K123" s="15">
        <v>8</v>
      </c>
      <c r="L123" s="15">
        <v>5</v>
      </c>
      <c r="M123" s="82">
        <v>4.1040000000000001</v>
      </c>
      <c r="N123" s="71">
        <v>5</v>
      </c>
      <c r="O123" s="62">
        <v>3000</v>
      </c>
      <c r="P123" s="63">
        <f>Table22452368910111213141516171819202122242345672345689101112[[#This Row],[PEMBULATAN]]*O123</f>
        <v>15000</v>
      </c>
    </row>
    <row r="124" spans="1:16" ht="36.75" customHeight="1" x14ac:dyDescent="0.2">
      <c r="A124" s="106"/>
      <c r="B124" s="74"/>
      <c r="C124" s="88" t="s">
        <v>960</v>
      </c>
      <c r="D124" s="77" t="s">
        <v>63</v>
      </c>
      <c r="E124" s="13" t="s">
        <v>837</v>
      </c>
      <c r="F124" s="75" t="s">
        <v>836</v>
      </c>
      <c r="G124" s="13">
        <v>44428</v>
      </c>
      <c r="H124" s="76" t="s">
        <v>838</v>
      </c>
      <c r="I124" s="15">
        <v>66</v>
      </c>
      <c r="J124" s="15">
        <v>52</v>
      </c>
      <c r="K124" s="15">
        <v>15</v>
      </c>
      <c r="L124" s="15">
        <v>8</v>
      </c>
      <c r="M124" s="82">
        <v>12.87</v>
      </c>
      <c r="N124" s="71">
        <v>13</v>
      </c>
      <c r="O124" s="62">
        <v>3000</v>
      </c>
      <c r="P124" s="63">
        <f>Table22452368910111213141516171819202122242345672345689101112[[#This Row],[PEMBULATAN]]*O124</f>
        <v>39000</v>
      </c>
    </row>
    <row r="125" spans="1:16" ht="36.75" customHeight="1" x14ac:dyDescent="0.2">
      <c r="A125" s="106"/>
      <c r="B125" s="74"/>
      <c r="C125" s="88" t="s">
        <v>961</v>
      </c>
      <c r="D125" s="77" t="s">
        <v>63</v>
      </c>
      <c r="E125" s="13" t="s">
        <v>837</v>
      </c>
      <c r="F125" s="75" t="s">
        <v>836</v>
      </c>
      <c r="G125" s="13">
        <v>44428</v>
      </c>
      <c r="H125" s="76" t="s">
        <v>838</v>
      </c>
      <c r="I125" s="15">
        <v>81</v>
      </c>
      <c r="J125" s="15">
        <v>35</v>
      </c>
      <c r="K125" s="15">
        <v>8</v>
      </c>
      <c r="L125" s="15">
        <v>7</v>
      </c>
      <c r="M125" s="82">
        <v>5.67</v>
      </c>
      <c r="N125" s="71">
        <v>7</v>
      </c>
      <c r="O125" s="62">
        <v>3000</v>
      </c>
      <c r="P125" s="63">
        <f>Table22452368910111213141516171819202122242345672345689101112[[#This Row],[PEMBULATAN]]*O125</f>
        <v>21000</v>
      </c>
    </row>
    <row r="126" spans="1:16" ht="36.75" customHeight="1" x14ac:dyDescent="0.2">
      <c r="A126" s="106"/>
      <c r="B126" s="74"/>
      <c r="C126" s="88" t="s">
        <v>962</v>
      </c>
      <c r="D126" s="77" t="s">
        <v>63</v>
      </c>
      <c r="E126" s="13" t="s">
        <v>837</v>
      </c>
      <c r="F126" s="75" t="s">
        <v>836</v>
      </c>
      <c r="G126" s="13">
        <v>44428</v>
      </c>
      <c r="H126" s="76" t="s">
        <v>838</v>
      </c>
      <c r="I126" s="15">
        <v>73</v>
      </c>
      <c r="J126" s="15">
        <v>56</v>
      </c>
      <c r="K126" s="15">
        <v>11</v>
      </c>
      <c r="L126" s="15">
        <v>5</v>
      </c>
      <c r="M126" s="82">
        <v>11.242000000000001</v>
      </c>
      <c r="N126" s="71">
        <v>11</v>
      </c>
      <c r="O126" s="62">
        <v>3000</v>
      </c>
      <c r="P126" s="63">
        <f>Table22452368910111213141516171819202122242345672345689101112[[#This Row],[PEMBULATAN]]*O126</f>
        <v>33000</v>
      </c>
    </row>
    <row r="127" spans="1:16" ht="36.75" customHeight="1" x14ac:dyDescent="0.2">
      <c r="A127" s="106"/>
      <c r="B127" s="74"/>
      <c r="C127" s="88" t="s">
        <v>963</v>
      </c>
      <c r="D127" s="77" t="s">
        <v>63</v>
      </c>
      <c r="E127" s="13" t="s">
        <v>837</v>
      </c>
      <c r="F127" s="75" t="s">
        <v>836</v>
      </c>
      <c r="G127" s="13">
        <v>44428</v>
      </c>
      <c r="H127" s="76" t="s">
        <v>838</v>
      </c>
      <c r="I127" s="15">
        <v>60</v>
      </c>
      <c r="J127" s="15">
        <v>41</v>
      </c>
      <c r="K127" s="15">
        <v>12</v>
      </c>
      <c r="L127" s="15">
        <v>3</v>
      </c>
      <c r="M127" s="82">
        <v>7.38</v>
      </c>
      <c r="N127" s="71">
        <v>7</v>
      </c>
      <c r="O127" s="62">
        <v>3000</v>
      </c>
      <c r="P127" s="63">
        <f>Table22452368910111213141516171819202122242345672345689101112[[#This Row],[PEMBULATAN]]*O127</f>
        <v>21000</v>
      </c>
    </row>
    <row r="128" spans="1:16" ht="36.75" customHeight="1" x14ac:dyDescent="0.2">
      <c r="A128" s="106"/>
      <c r="B128" s="74"/>
      <c r="C128" s="88" t="s">
        <v>964</v>
      </c>
      <c r="D128" s="77" t="s">
        <v>63</v>
      </c>
      <c r="E128" s="13" t="s">
        <v>837</v>
      </c>
      <c r="F128" s="75" t="s">
        <v>836</v>
      </c>
      <c r="G128" s="13">
        <v>44428</v>
      </c>
      <c r="H128" s="76" t="s">
        <v>838</v>
      </c>
      <c r="I128" s="15">
        <v>87</v>
      </c>
      <c r="J128" s="15">
        <v>32</v>
      </c>
      <c r="K128" s="15">
        <v>8</v>
      </c>
      <c r="L128" s="15">
        <v>6</v>
      </c>
      <c r="M128" s="82">
        <v>5.5679999999999996</v>
      </c>
      <c r="N128" s="71">
        <v>6</v>
      </c>
      <c r="O128" s="62">
        <v>3000</v>
      </c>
      <c r="P128" s="63">
        <f>Table22452368910111213141516171819202122242345672345689101112[[#This Row],[PEMBULATAN]]*O128</f>
        <v>18000</v>
      </c>
    </row>
    <row r="129" spans="1:16" ht="36.75" customHeight="1" x14ac:dyDescent="0.2">
      <c r="A129" s="106"/>
      <c r="B129" s="74"/>
      <c r="C129" s="88" t="s">
        <v>965</v>
      </c>
      <c r="D129" s="77" t="s">
        <v>63</v>
      </c>
      <c r="E129" s="13" t="s">
        <v>837</v>
      </c>
      <c r="F129" s="75" t="s">
        <v>836</v>
      </c>
      <c r="G129" s="13">
        <v>44428</v>
      </c>
      <c r="H129" s="76" t="s">
        <v>838</v>
      </c>
      <c r="I129" s="15">
        <v>40</v>
      </c>
      <c r="J129" s="15">
        <v>36</v>
      </c>
      <c r="K129" s="15">
        <v>10</v>
      </c>
      <c r="L129" s="15">
        <v>3</v>
      </c>
      <c r="M129" s="82">
        <v>3.6</v>
      </c>
      <c r="N129" s="71">
        <v>4</v>
      </c>
      <c r="O129" s="62">
        <v>3000</v>
      </c>
      <c r="P129" s="63">
        <f>Table22452368910111213141516171819202122242345672345689101112[[#This Row],[PEMBULATAN]]*O129</f>
        <v>12000</v>
      </c>
    </row>
    <row r="130" spans="1:16" ht="36.75" customHeight="1" x14ac:dyDescent="0.2">
      <c r="A130" s="106"/>
      <c r="B130" s="74"/>
      <c r="C130" s="88" t="s">
        <v>966</v>
      </c>
      <c r="D130" s="77" t="s">
        <v>63</v>
      </c>
      <c r="E130" s="13" t="s">
        <v>837</v>
      </c>
      <c r="F130" s="75" t="s">
        <v>836</v>
      </c>
      <c r="G130" s="13">
        <v>44428</v>
      </c>
      <c r="H130" s="76" t="s">
        <v>838</v>
      </c>
      <c r="I130" s="15">
        <v>102</v>
      </c>
      <c r="J130" s="15">
        <v>52</v>
      </c>
      <c r="K130" s="15">
        <v>22</v>
      </c>
      <c r="L130" s="15">
        <v>17</v>
      </c>
      <c r="M130" s="82">
        <v>29.172000000000001</v>
      </c>
      <c r="N130" s="71">
        <v>29</v>
      </c>
      <c r="O130" s="62">
        <v>3000</v>
      </c>
      <c r="P130" s="63">
        <f>Table22452368910111213141516171819202122242345672345689101112[[#This Row],[PEMBULATAN]]*O130</f>
        <v>87000</v>
      </c>
    </row>
    <row r="131" spans="1:16" ht="36.75" customHeight="1" x14ac:dyDescent="0.2">
      <c r="A131" s="106"/>
      <c r="B131" s="74"/>
      <c r="C131" s="88" t="s">
        <v>967</v>
      </c>
      <c r="D131" s="77" t="s">
        <v>63</v>
      </c>
      <c r="E131" s="13" t="s">
        <v>837</v>
      </c>
      <c r="F131" s="75" t="s">
        <v>836</v>
      </c>
      <c r="G131" s="13">
        <v>44428</v>
      </c>
      <c r="H131" s="76" t="s">
        <v>838</v>
      </c>
      <c r="I131" s="15">
        <v>82</v>
      </c>
      <c r="J131" s="15">
        <v>43</v>
      </c>
      <c r="K131" s="15">
        <v>21</v>
      </c>
      <c r="L131" s="15">
        <v>20</v>
      </c>
      <c r="M131" s="82">
        <v>18.511500000000002</v>
      </c>
      <c r="N131" s="71">
        <v>20</v>
      </c>
      <c r="O131" s="62">
        <v>3000</v>
      </c>
      <c r="P131" s="63">
        <f>Table22452368910111213141516171819202122242345672345689101112[[#This Row],[PEMBULATAN]]*O131</f>
        <v>60000</v>
      </c>
    </row>
    <row r="132" spans="1:16" ht="36.75" customHeight="1" x14ac:dyDescent="0.2">
      <c r="A132" s="106"/>
      <c r="B132" s="74"/>
      <c r="C132" s="88" t="s">
        <v>968</v>
      </c>
      <c r="D132" s="77" t="s">
        <v>63</v>
      </c>
      <c r="E132" s="13" t="s">
        <v>837</v>
      </c>
      <c r="F132" s="75" t="s">
        <v>836</v>
      </c>
      <c r="G132" s="13">
        <v>44428</v>
      </c>
      <c r="H132" s="76" t="s">
        <v>838</v>
      </c>
      <c r="I132" s="15">
        <v>103</v>
      </c>
      <c r="J132" s="15">
        <v>49</v>
      </c>
      <c r="K132" s="15">
        <v>22</v>
      </c>
      <c r="L132" s="15">
        <v>32</v>
      </c>
      <c r="M132" s="82">
        <v>27.758500000000002</v>
      </c>
      <c r="N132" s="71">
        <v>32</v>
      </c>
      <c r="O132" s="62">
        <v>3000</v>
      </c>
      <c r="P132" s="63">
        <f>Table22452368910111213141516171819202122242345672345689101112[[#This Row],[PEMBULATAN]]*O132</f>
        <v>96000</v>
      </c>
    </row>
    <row r="133" spans="1:16" ht="36.75" customHeight="1" x14ac:dyDescent="0.2">
      <c r="A133" s="106"/>
      <c r="B133" s="74"/>
      <c r="C133" s="88" t="s">
        <v>969</v>
      </c>
      <c r="D133" s="77" t="s">
        <v>63</v>
      </c>
      <c r="E133" s="13" t="s">
        <v>837</v>
      </c>
      <c r="F133" s="75" t="s">
        <v>836</v>
      </c>
      <c r="G133" s="13">
        <v>44428</v>
      </c>
      <c r="H133" s="76" t="s">
        <v>838</v>
      </c>
      <c r="I133" s="15">
        <v>58</v>
      </c>
      <c r="J133" s="15">
        <v>27</v>
      </c>
      <c r="K133" s="15">
        <v>12</v>
      </c>
      <c r="L133" s="15">
        <v>5</v>
      </c>
      <c r="M133" s="82">
        <v>4.6980000000000004</v>
      </c>
      <c r="N133" s="71">
        <v>5</v>
      </c>
      <c r="O133" s="62">
        <v>3000</v>
      </c>
      <c r="P133" s="63">
        <f>Table22452368910111213141516171819202122242345672345689101112[[#This Row],[PEMBULATAN]]*O133</f>
        <v>15000</v>
      </c>
    </row>
    <row r="134" spans="1:16" ht="36.75" customHeight="1" x14ac:dyDescent="0.2">
      <c r="A134" s="106"/>
      <c r="B134" s="74"/>
      <c r="C134" s="88" t="s">
        <v>970</v>
      </c>
      <c r="D134" s="77" t="s">
        <v>63</v>
      </c>
      <c r="E134" s="13" t="s">
        <v>837</v>
      </c>
      <c r="F134" s="75" t="s">
        <v>836</v>
      </c>
      <c r="G134" s="13">
        <v>44428</v>
      </c>
      <c r="H134" s="76" t="s">
        <v>838</v>
      </c>
      <c r="I134" s="15">
        <v>102</v>
      </c>
      <c r="J134" s="15">
        <v>60</v>
      </c>
      <c r="K134" s="15">
        <v>16</v>
      </c>
      <c r="L134" s="15">
        <v>11</v>
      </c>
      <c r="M134" s="82">
        <v>24.48</v>
      </c>
      <c r="N134" s="71">
        <v>24</v>
      </c>
      <c r="O134" s="62">
        <v>3000</v>
      </c>
      <c r="P134" s="63">
        <f>Table22452368910111213141516171819202122242345672345689101112[[#This Row],[PEMBULATAN]]*O134</f>
        <v>72000</v>
      </c>
    </row>
    <row r="135" spans="1:16" ht="36.75" customHeight="1" x14ac:dyDescent="0.2">
      <c r="A135" s="106"/>
      <c r="B135" s="74"/>
      <c r="C135" s="88" t="s">
        <v>971</v>
      </c>
      <c r="D135" s="77" t="s">
        <v>63</v>
      </c>
      <c r="E135" s="13" t="s">
        <v>837</v>
      </c>
      <c r="F135" s="75" t="s">
        <v>836</v>
      </c>
      <c r="G135" s="13">
        <v>44428</v>
      </c>
      <c r="H135" s="76" t="s">
        <v>838</v>
      </c>
      <c r="I135" s="15">
        <v>87</v>
      </c>
      <c r="J135" s="15">
        <v>45</v>
      </c>
      <c r="K135" s="15">
        <v>24</v>
      </c>
      <c r="L135" s="15">
        <v>19</v>
      </c>
      <c r="M135" s="82">
        <v>23.49</v>
      </c>
      <c r="N135" s="71">
        <v>23</v>
      </c>
      <c r="O135" s="62">
        <v>3000</v>
      </c>
      <c r="P135" s="63">
        <f>Table22452368910111213141516171819202122242345672345689101112[[#This Row],[PEMBULATAN]]*O135</f>
        <v>69000</v>
      </c>
    </row>
    <row r="136" spans="1:16" ht="36.75" customHeight="1" x14ac:dyDescent="0.2">
      <c r="A136" s="106"/>
      <c r="B136" s="74"/>
      <c r="C136" s="88" t="s">
        <v>972</v>
      </c>
      <c r="D136" s="77" t="s">
        <v>63</v>
      </c>
      <c r="E136" s="13" t="s">
        <v>837</v>
      </c>
      <c r="F136" s="75" t="s">
        <v>836</v>
      </c>
      <c r="G136" s="13">
        <v>44428</v>
      </c>
      <c r="H136" s="76" t="s">
        <v>838</v>
      </c>
      <c r="I136" s="15">
        <v>52</v>
      </c>
      <c r="J136" s="15">
        <v>40</v>
      </c>
      <c r="K136" s="15">
        <v>10</v>
      </c>
      <c r="L136" s="15">
        <v>5</v>
      </c>
      <c r="M136" s="82">
        <v>5.2</v>
      </c>
      <c r="N136" s="71">
        <v>5</v>
      </c>
      <c r="O136" s="62">
        <v>3000</v>
      </c>
      <c r="P136" s="63">
        <f>Table22452368910111213141516171819202122242345672345689101112[[#This Row],[PEMBULATAN]]*O136</f>
        <v>15000</v>
      </c>
    </row>
    <row r="137" spans="1:16" ht="36.75" customHeight="1" x14ac:dyDescent="0.2">
      <c r="A137" s="106"/>
      <c r="B137" s="74"/>
      <c r="C137" s="88" t="s">
        <v>1779</v>
      </c>
      <c r="D137" s="77" t="s">
        <v>63</v>
      </c>
      <c r="E137" s="13" t="s">
        <v>837</v>
      </c>
      <c r="F137" s="75" t="s">
        <v>836</v>
      </c>
      <c r="G137" s="13">
        <v>44428</v>
      </c>
      <c r="H137" s="76" t="s">
        <v>838</v>
      </c>
      <c r="I137" s="15">
        <v>72</v>
      </c>
      <c r="J137" s="15">
        <v>42</v>
      </c>
      <c r="K137" s="15">
        <v>10</v>
      </c>
      <c r="L137" s="15">
        <v>9</v>
      </c>
      <c r="M137" s="82">
        <v>7.56</v>
      </c>
      <c r="N137" s="71">
        <v>9</v>
      </c>
      <c r="O137" s="62">
        <v>3000</v>
      </c>
      <c r="P137" s="63">
        <f>Table22452368910111213141516171819202122242345672345689101112[[#This Row],[PEMBULATAN]]*O137</f>
        <v>27000</v>
      </c>
    </row>
    <row r="138" spans="1:16" ht="36.75" customHeight="1" x14ac:dyDescent="0.2">
      <c r="A138" s="106"/>
      <c r="B138" s="74"/>
      <c r="C138" s="88" t="s">
        <v>973</v>
      </c>
      <c r="D138" s="77" t="s">
        <v>63</v>
      </c>
      <c r="E138" s="13" t="s">
        <v>837</v>
      </c>
      <c r="F138" s="75" t="s">
        <v>836</v>
      </c>
      <c r="G138" s="13">
        <v>44428</v>
      </c>
      <c r="H138" s="76" t="s">
        <v>838</v>
      </c>
      <c r="I138" s="15">
        <v>65</v>
      </c>
      <c r="J138" s="15">
        <v>47</v>
      </c>
      <c r="K138" s="15">
        <v>11</v>
      </c>
      <c r="L138" s="15">
        <v>14</v>
      </c>
      <c r="M138" s="82">
        <v>8.4012499999999992</v>
      </c>
      <c r="N138" s="71">
        <v>14</v>
      </c>
      <c r="O138" s="62">
        <v>3000</v>
      </c>
      <c r="P138" s="63">
        <f>Table22452368910111213141516171819202122242345672345689101112[[#This Row],[PEMBULATAN]]*O138</f>
        <v>42000</v>
      </c>
    </row>
    <row r="139" spans="1:16" ht="36.75" customHeight="1" x14ac:dyDescent="0.2">
      <c r="A139" s="106"/>
      <c r="B139" s="74"/>
      <c r="C139" s="88" t="s">
        <v>974</v>
      </c>
      <c r="D139" s="77" t="s">
        <v>63</v>
      </c>
      <c r="E139" s="13" t="s">
        <v>837</v>
      </c>
      <c r="F139" s="75" t="s">
        <v>836</v>
      </c>
      <c r="G139" s="13">
        <v>44428</v>
      </c>
      <c r="H139" s="76" t="s">
        <v>838</v>
      </c>
      <c r="I139" s="15">
        <v>103</v>
      </c>
      <c r="J139" s="15">
        <v>50</v>
      </c>
      <c r="K139" s="15">
        <v>17</v>
      </c>
      <c r="L139" s="15">
        <v>21</v>
      </c>
      <c r="M139" s="82">
        <v>21.887499999999999</v>
      </c>
      <c r="N139" s="71">
        <v>22</v>
      </c>
      <c r="O139" s="62">
        <v>3000</v>
      </c>
      <c r="P139" s="63">
        <f>Table22452368910111213141516171819202122242345672345689101112[[#This Row],[PEMBULATAN]]*O139</f>
        <v>66000</v>
      </c>
    </row>
    <row r="140" spans="1:16" ht="36.75" customHeight="1" x14ac:dyDescent="0.2">
      <c r="A140" s="106"/>
      <c r="B140" s="74"/>
      <c r="C140" s="88" t="s">
        <v>975</v>
      </c>
      <c r="D140" s="77" t="s">
        <v>63</v>
      </c>
      <c r="E140" s="13" t="s">
        <v>837</v>
      </c>
      <c r="F140" s="75" t="s">
        <v>836</v>
      </c>
      <c r="G140" s="13">
        <v>44428</v>
      </c>
      <c r="H140" s="76" t="s">
        <v>838</v>
      </c>
      <c r="I140" s="15">
        <v>104</v>
      </c>
      <c r="J140" s="15">
        <v>50</v>
      </c>
      <c r="K140" s="15">
        <v>18</v>
      </c>
      <c r="L140" s="15">
        <v>25</v>
      </c>
      <c r="M140" s="82">
        <v>23.4</v>
      </c>
      <c r="N140" s="71">
        <v>25</v>
      </c>
      <c r="O140" s="62">
        <v>3000</v>
      </c>
      <c r="P140" s="63">
        <f>Table22452368910111213141516171819202122242345672345689101112[[#This Row],[PEMBULATAN]]*O140</f>
        <v>75000</v>
      </c>
    </row>
    <row r="141" spans="1:16" ht="36.75" customHeight="1" x14ac:dyDescent="0.2">
      <c r="A141" s="106"/>
      <c r="B141" s="74"/>
      <c r="C141" s="88" t="s">
        <v>976</v>
      </c>
      <c r="D141" s="77" t="s">
        <v>63</v>
      </c>
      <c r="E141" s="13" t="s">
        <v>837</v>
      </c>
      <c r="F141" s="75" t="s">
        <v>836</v>
      </c>
      <c r="G141" s="13">
        <v>44428</v>
      </c>
      <c r="H141" s="76" t="s">
        <v>838</v>
      </c>
      <c r="I141" s="15">
        <v>100</v>
      </c>
      <c r="J141" s="15">
        <v>43</v>
      </c>
      <c r="K141" s="15">
        <v>12</v>
      </c>
      <c r="L141" s="15">
        <v>6</v>
      </c>
      <c r="M141" s="82">
        <v>12.9</v>
      </c>
      <c r="N141" s="71">
        <v>13</v>
      </c>
      <c r="O141" s="62">
        <v>3000</v>
      </c>
      <c r="P141" s="63">
        <f>Table22452368910111213141516171819202122242345672345689101112[[#This Row],[PEMBULATAN]]*O141</f>
        <v>39000</v>
      </c>
    </row>
    <row r="142" spans="1:16" ht="36.75" customHeight="1" x14ac:dyDescent="0.2">
      <c r="A142" s="106"/>
      <c r="B142" s="74"/>
      <c r="C142" s="88" t="s">
        <v>977</v>
      </c>
      <c r="D142" s="77" t="s">
        <v>63</v>
      </c>
      <c r="E142" s="13" t="s">
        <v>837</v>
      </c>
      <c r="F142" s="75" t="s">
        <v>836</v>
      </c>
      <c r="G142" s="13">
        <v>44428</v>
      </c>
      <c r="H142" s="76" t="s">
        <v>838</v>
      </c>
      <c r="I142" s="15">
        <v>77</v>
      </c>
      <c r="J142" s="15">
        <v>43</v>
      </c>
      <c r="K142" s="15">
        <v>16</v>
      </c>
      <c r="L142" s="15">
        <v>11</v>
      </c>
      <c r="M142" s="82">
        <v>13.244</v>
      </c>
      <c r="N142" s="71">
        <v>13</v>
      </c>
      <c r="O142" s="62">
        <v>3000</v>
      </c>
      <c r="P142" s="63">
        <f>Table22452368910111213141516171819202122242345672345689101112[[#This Row],[PEMBULATAN]]*O142</f>
        <v>39000</v>
      </c>
    </row>
    <row r="143" spans="1:16" ht="36.75" customHeight="1" x14ac:dyDescent="0.2">
      <c r="A143" s="106"/>
      <c r="B143" s="74"/>
      <c r="C143" s="88" t="s">
        <v>978</v>
      </c>
      <c r="D143" s="77" t="s">
        <v>63</v>
      </c>
      <c r="E143" s="13" t="s">
        <v>837</v>
      </c>
      <c r="F143" s="75" t="s">
        <v>836</v>
      </c>
      <c r="G143" s="13">
        <v>44428</v>
      </c>
      <c r="H143" s="76" t="s">
        <v>838</v>
      </c>
      <c r="I143" s="15">
        <v>103</v>
      </c>
      <c r="J143" s="15">
        <v>53</v>
      </c>
      <c r="K143" s="15">
        <v>22</v>
      </c>
      <c r="L143" s="15">
        <v>20</v>
      </c>
      <c r="M143" s="82">
        <v>30.0245</v>
      </c>
      <c r="N143" s="71">
        <v>30</v>
      </c>
      <c r="O143" s="62">
        <v>3000</v>
      </c>
      <c r="P143" s="63">
        <f>Table22452368910111213141516171819202122242345672345689101112[[#This Row],[PEMBULATAN]]*O143</f>
        <v>90000</v>
      </c>
    </row>
    <row r="144" spans="1:16" ht="36.75" customHeight="1" x14ac:dyDescent="0.2">
      <c r="A144" s="106"/>
      <c r="B144" s="74"/>
      <c r="C144" s="88" t="s">
        <v>979</v>
      </c>
      <c r="D144" s="77" t="s">
        <v>63</v>
      </c>
      <c r="E144" s="13" t="s">
        <v>837</v>
      </c>
      <c r="F144" s="75" t="s">
        <v>836</v>
      </c>
      <c r="G144" s="13">
        <v>44428</v>
      </c>
      <c r="H144" s="76" t="s">
        <v>838</v>
      </c>
      <c r="I144" s="15">
        <v>66</v>
      </c>
      <c r="J144" s="15">
        <v>42</v>
      </c>
      <c r="K144" s="15">
        <v>13</v>
      </c>
      <c r="L144" s="15">
        <v>5</v>
      </c>
      <c r="M144" s="82">
        <v>9.0090000000000003</v>
      </c>
      <c r="N144" s="71">
        <v>9</v>
      </c>
      <c r="O144" s="62">
        <v>3000</v>
      </c>
      <c r="P144" s="63">
        <f>Table22452368910111213141516171819202122242345672345689101112[[#This Row],[PEMBULATAN]]*O144</f>
        <v>27000</v>
      </c>
    </row>
    <row r="145" spans="1:16" ht="36.75" customHeight="1" x14ac:dyDescent="0.2">
      <c r="A145" s="106"/>
      <c r="B145" s="74"/>
      <c r="C145" s="88" t="s">
        <v>980</v>
      </c>
      <c r="D145" s="77" t="s">
        <v>63</v>
      </c>
      <c r="E145" s="13" t="s">
        <v>837</v>
      </c>
      <c r="F145" s="75" t="s">
        <v>836</v>
      </c>
      <c r="G145" s="13">
        <v>44428</v>
      </c>
      <c r="H145" s="76" t="s">
        <v>838</v>
      </c>
      <c r="I145" s="15">
        <v>56</v>
      </c>
      <c r="J145" s="15">
        <v>47</v>
      </c>
      <c r="K145" s="15">
        <v>10</v>
      </c>
      <c r="L145" s="15">
        <v>6</v>
      </c>
      <c r="M145" s="82">
        <v>6.58</v>
      </c>
      <c r="N145" s="71">
        <v>7</v>
      </c>
      <c r="O145" s="62">
        <v>3000</v>
      </c>
      <c r="P145" s="63">
        <f>Table22452368910111213141516171819202122242345672345689101112[[#This Row],[PEMBULATAN]]*O145</f>
        <v>21000</v>
      </c>
    </row>
    <row r="146" spans="1:16" ht="36.75" customHeight="1" x14ac:dyDescent="0.2">
      <c r="A146" s="106"/>
      <c r="B146" s="74"/>
      <c r="C146" s="88" t="s">
        <v>981</v>
      </c>
      <c r="D146" s="77" t="s">
        <v>63</v>
      </c>
      <c r="E146" s="13" t="s">
        <v>837</v>
      </c>
      <c r="F146" s="75" t="s">
        <v>836</v>
      </c>
      <c r="G146" s="13">
        <v>44428</v>
      </c>
      <c r="H146" s="76" t="s">
        <v>838</v>
      </c>
      <c r="I146" s="15">
        <v>98</v>
      </c>
      <c r="J146" s="15">
        <v>53</v>
      </c>
      <c r="K146" s="15">
        <v>21</v>
      </c>
      <c r="L146" s="15">
        <v>15</v>
      </c>
      <c r="M146" s="82">
        <v>27.2685</v>
      </c>
      <c r="N146" s="71">
        <v>27</v>
      </c>
      <c r="O146" s="62">
        <v>3000</v>
      </c>
      <c r="P146" s="63">
        <f>Table22452368910111213141516171819202122242345672345689101112[[#This Row],[PEMBULATAN]]*O146</f>
        <v>81000</v>
      </c>
    </row>
    <row r="147" spans="1:16" ht="36.75" customHeight="1" x14ac:dyDescent="0.2">
      <c r="A147" s="106"/>
      <c r="B147" s="74"/>
      <c r="C147" s="88" t="s">
        <v>982</v>
      </c>
      <c r="D147" s="77" t="s">
        <v>63</v>
      </c>
      <c r="E147" s="13" t="s">
        <v>837</v>
      </c>
      <c r="F147" s="75" t="s">
        <v>836</v>
      </c>
      <c r="G147" s="13">
        <v>44428</v>
      </c>
      <c r="H147" s="76" t="s">
        <v>838</v>
      </c>
      <c r="I147" s="15">
        <v>87</v>
      </c>
      <c r="J147" s="15">
        <v>60</v>
      </c>
      <c r="K147" s="15">
        <v>13</v>
      </c>
      <c r="L147" s="15">
        <v>13</v>
      </c>
      <c r="M147" s="82">
        <v>16.965</v>
      </c>
      <c r="N147" s="71">
        <v>17</v>
      </c>
      <c r="O147" s="62">
        <v>3000</v>
      </c>
      <c r="P147" s="63">
        <f>Table22452368910111213141516171819202122242345672345689101112[[#This Row],[PEMBULATAN]]*O147</f>
        <v>51000</v>
      </c>
    </row>
    <row r="148" spans="1:16" ht="36.75" customHeight="1" x14ac:dyDescent="0.2">
      <c r="A148" s="106"/>
      <c r="B148" s="74"/>
      <c r="C148" s="88" t="s">
        <v>983</v>
      </c>
      <c r="D148" s="77" t="s">
        <v>63</v>
      </c>
      <c r="E148" s="13" t="s">
        <v>837</v>
      </c>
      <c r="F148" s="75" t="s">
        <v>836</v>
      </c>
      <c r="G148" s="13">
        <v>44428</v>
      </c>
      <c r="H148" s="76" t="s">
        <v>838</v>
      </c>
      <c r="I148" s="15">
        <v>56</v>
      </c>
      <c r="J148" s="15">
        <v>29</v>
      </c>
      <c r="K148" s="15">
        <v>6</v>
      </c>
      <c r="L148" s="15">
        <v>2</v>
      </c>
      <c r="M148" s="82">
        <v>2.4359999999999999</v>
      </c>
      <c r="N148" s="71">
        <v>2</v>
      </c>
      <c r="O148" s="62">
        <v>3000</v>
      </c>
      <c r="P148" s="63">
        <f>Table22452368910111213141516171819202122242345672345689101112[[#This Row],[PEMBULATAN]]*O148</f>
        <v>6000</v>
      </c>
    </row>
    <row r="149" spans="1:16" ht="36.75" customHeight="1" x14ac:dyDescent="0.2">
      <c r="A149" s="106"/>
      <c r="B149" s="74"/>
      <c r="C149" s="88" t="s">
        <v>984</v>
      </c>
      <c r="D149" s="77" t="s">
        <v>63</v>
      </c>
      <c r="E149" s="13" t="s">
        <v>837</v>
      </c>
      <c r="F149" s="75" t="s">
        <v>836</v>
      </c>
      <c r="G149" s="13">
        <v>44428</v>
      </c>
      <c r="H149" s="76" t="s">
        <v>838</v>
      </c>
      <c r="I149" s="15">
        <v>87</v>
      </c>
      <c r="J149" s="15">
        <v>52</v>
      </c>
      <c r="K149" s="15">
        <v>17</v>
      </c>
      <c r="L149" s="15">
        <v>14</v>
      </c>
      <c r="M149" s="82">
        <v>19.227</v>
      </c>
      <c r="N149" s="71">
        <v>19</v>
      </c>
      <c r="O149" s="62">
        <v>3000</v>
      </c>
      <c r="P149" s="63">
        <f>Table22452368910111213141516171819202122242345672345689101112[[#This Row],[PEMBULATAN]]*O149</f>
        <v>57000</v>
      </c>
    </row>
    <row r="150" spans="1:16" ht="36.75" customHeight="1" x14ac:dyDescent="0.2">
      <c r="A150" s="106"/>
      <c r="B150" s="74"/>
      <c r="C150" s="88" t="s">
        <v>985</v>
      </c>
      <c r="D150" s="77" t="s">
        <v>63</v>
      </c>
      <c r="E150" s="13" t="s">
        <v>837</v>
      </c>
      <c r="F150" s="75" t="s">
        <v>836</v>
      </c>
      <c r="G150" s="13">
        <v>44428</v>
      </c>
      <c r="H150" s="76" t="s">
        <v>838</v>
      </c>
      <c r="I150" s="15">
        <v>104</v>
      </c>
      <c r="J150" s="15">
        <v>60</v>
      </c>
      <c r="K150" s="15">
        <v>22</v>
      </c>
      <c r="L150" s="15">
        <v>24</v>
      </c>
      <c r="M150" s="82">
        <v>34.32</v>
      </c>
      <c r="N150" s="71">
        <v>34</v>
      </c>
      <c r="O150" s="62">
        <v>3000</v>
      </c>
      <c r="P150" s="63">
        <f>Table22452368910111213141516171819202122242345672345689101112[[#This Row],[PEMBULATAN]]*O150</f>
        <v>102000</v>
      </c>
    </row>
    <row r="151" spans="1:16" ht="36.75" customHeight="1" x14ac:dyDescent="0.2">
      <c r="A151" s="106"/>
      <c r="B151" s="74"/>
      <c r="C151" s="88" t="s">
        <v>986</v>
      </c>
      <c r="D151" s="77" t="s">
        <v>63</v>
      </c>
      <c r="E151" s="13" t="s">
        <v>837</v>
      </c>
      <c r="F151" s="75" t="s">
        <v>836</v>
      </c>
      <c r="G151" s="13">
        <v>44428</v>
      </c>
      <c r="H151" s="76" t="s">
        <v>838</v>
      </c>
      <c r="I151" s="15">
        <v>63</v>
      </c>
      <c r="J151" s="15">
        <v>42</v>
      </c>
      <c r="K151" s="15">
        <v>12</v>
      </c>
      <c r="L151" s="15">
        <v>15</v>
      </c>
      <c r="M151" s="82">
        <v>7.9379999999999997</v>
      </c>
      <c r="N151" s="71">
        <v>15</v>
      </c>
      <c r="O151" s="62">
        <v>3000</v>
      </c>
      <c r="P151" s="63">
        <f>Table22452368910111213141516171819202122242345672345689101112[[#This Row],[PEMBULATAN]]*O151</f>
        <v>45000</v>
      </c>
    </row>
    <row r="152" spans="1:16" ht="36.75" customHeight="1" x14ac:dyDescent="0.2">
      <c r="A152" s="106"/>
      <c r="B152" s="74"/>
      <c r="C152" s="88" t="s">
        <v>987</v>
      </c>
      <c r="D152" s="77" t="s">
        <v>63</v>
      </c>
      <c r="E152" s="13" t="s">
        <v>837</v>
      </c>
      <c r="F152" s="75" t="s">
        <v>836</v>
      </c>
      <c r="G152" s="13">
        <v>44428</v>
      </c>
      <c r="H152" s="76" t="s">
        <v>838</v>
      </c>
      <c r="I152" s="15">
        <v>98</v>
      </c>
      <c r="J152" s="15">
        <v>56</v>
      </c>
      <c r="K152" s="15">
        <v>22</v>
      </c>
      <c r="L152" s="15">
        <v>23</v>
      </c>
      <c r="M152" s="82">
        <v>30.184000000000001</v>
      </c>
      <c r="N152" s="71">
        <v>30</v>
      </c>
      <c r="O152" s="62">
        <v>3000</v>
      </c>
      <c r="P152" s="63">
        <f>Table22452368910111213141516171819202122242345672345689101112[[#This Row],[PEMBULATAN]]*O152</f>
        <v>90000</v>
      </c>
    </row>
    <row r="153" spans="1:16" ht="36.75" customHeight="1" x14ac:dyDescent="0.2">
      <c r="A153" s="106"/>
      <c r="B153" s="74"/>
      <c r="C153" s="88" t="s">
        <v>988</v>
      </c>
      <c r="D153" s="77" t="s">
        <v>63</v>
      </c>
      <c r="E153" s="13" t="s">
        <v>837</v>
      </c>
      <c r="F153" s="75" t="s">
        <v>836</v>
      </c>
      <c r="G153" s="13">
        <v>44428</v>
      </c>
      <c r="H153" s="76" t="s">
        <v>838</v>
      </c>
      <c r="I153" s="15">
        <v>97</v>
      </c>
      <c r="J153" s="15">
        <v>53</v>
      </c>
      <c r="K153" s="15">
        <v>18</v>
      </c>
      <c r="L153" s="15">
        <v>16</v>
      </c>
      <c r="M153" s="82">
        <v>23.134499999999999</v>
      </c>
      <c r="N153" s="71">
        <v>23</v>
      </c>
      <c r="O153" s="62">
        <v>3000</v>
      </c>
      <c r="P153" s="63">
        <f>Table22452368910111213141516171819202122242345672345689101112[[#This Row],[PEMBULATAN]]*O153</f>
        <v>69000</v>
      </c>
    </row>
    <row r="154" spans="1:16" ht="36.75" customHeight="1" x14ac:dyDescent="0.2">
      <c r="A154" s="106"/>
      <c r="B154" s="74"/>
      <c r="C154" s="88" t="s">
        <v>989</v>
      </c>
      <c r="D154" s="77" t="s">
        <v>63</v>
      </c>
      <c r="E154" s="13" t="s">
        <v>837</v>
      </c>
      <c r="F154" s="75" t="s">
        <v>836</v>
      </c>
      <c r="G154" s="13">
        <v>44428</v>
      </c>
      <c r="H154" s="76" t="s">
        <v>838</v>
      </c>
      <c r="I154" s="15">
        <v>105</v>
      </c>
      <c r="J154" s="15">
        <v>61</v>
      </c>
      <c r="K154" s="15">
        <v>23</v>
      </c>
      <c r="L154" s="15">
        <v>22</v>
      </c>
      <c r="M154" s="82">
        <v>36.828749999999999</v>
      </c>
      <c r="N154" s="71">
        <v>37</v>
      </c>
      <c r="O154" s="62">
        <v>3000</v>
      </c>
      <c r="P154" s="63">
        <f>Table22452368910111213141516171819202122242345672345689101112[[#This Row],[PEMBULATAN]]*O154</f>
        <v>111000</v>
      </c>
    </row>
    <row r="155" spans="1:16" ht="36.75" customHeight="1" x14ac:dyDescent="0.2">
      <c r="A155" s="106"/>
      <c r="B155" s="74"/>
      <c r="C155" s="88" t="s">
        <v>990</v>
      </c>
      <c r="D155" s="77" t="s">
        <v>63</v>
      </c>
      <c r="E155" s="13" t="s">
        <v>837</v>
      </c>
      <c r="F155" s="75" t="s">
        <v>836</v>
      </c>
      <c r="G155" s="13">
        <v>44428</v>
      </c>
      <c r="H155" s="76" t="s">
        <v>838</v>
      </c>
      <c r="I155" s="15">
        <v>89</v>
      </c>
      <c r="J155" s="15">
        <v>47</v>
      </c>
      <c r="K155" s="15">
        <v>18</v>
      </c>
      <c r="L155" s="15">
        <v>8</v>
      </c>
      <c r="M155" s="82">
        <v>18.823499999999999</v>
      </c>
      <c r="N155" s="71">
        <v>19</v>
      </c>
      <c r="O155" s="62">
        <v>3000</v>
      </c>
      <c r="P155" s="63">
        <f>Table22452368910111213141516171819202122242345672345689101112[[#This Row],[PEMBULATAN]]*O155</f>
        <v>57000</v>
      </c>
    </row>
    <row r="156" spans="1:16" ht="36.75" customHeight="1" x14ac:dyDescent="0.2">
      <c r="A156" s="106"/>
      <c r="B156" s="74"/>
      <c r="C156" s="88" t="s">
        <v>991</v>
      </c>
      <c r="D156" s="77" t="s">
        <v>63</v>
      </c>
      <c r="E156" s="13" t="s">
        <v>837</v>
      </c>
      <c r="F156" s="75" t="s">
        <v>836</v>
      </c>
      <c r="G156" s="13">
        <v>44428</v>
      </c>
      <c r="H156" s="76" t="s">
        <v>838</v>
      </c>
      <c r="I156" s="15">
        <v>103</v>
      </c>
      <c r="J156" s="15">
        <v>53</v>
      </c>
      <c r="K156" s="15">
        <v>18</v>
      </c>
      <c r="L156" s="15">
        <v>11</v>
      </c>
      <c r="M156" s="82">
        <v>24.5655</v>
      </c>
      <c r="N156" s="71">
        <v>25</v>
      </c>
      <c r="O156" s="62">
        <v>3000</v>
      </c>
      <c r="P156" s="63">
        <f>Table22452368910111213141516171819202122242345672345689101112[[#This Row],[PEMBULATAN]]*O156</f>
        <v>75000</v>
      </c>
    </row>
    <row r="157" spans="1:16" ht="36.75" customHeight="1" x14ac:dyDescent="0.2">
      <c r="A157" s="106"/>
      <c r="B157" s="74"/>
      <c r="C157" s="88" t="s">
        <v>992</v>
      </c>
      <c r="D157" s="77" t="s">
        <v>63</v>
      </c>
      <c r="E157" s="13" t="s">
        <v>837</v>
      </c>
      <c r="F157" s="75" t="s">
        <v>836</v>
      </c>
      <c r="G157" s="13">
        <v>44428</v>
      </c>
      <c r="H157" s="76" t="s">
        <v>838</v>
      </c>
      <c r="I157" s="15">
        <v>105</v>
      </c>
      <c r="J157" s="15">
        <v>57</v>
      </c>
      <c r="K157" s="15">
        <v>19</v>
      </c>
      <c r="L157" s="15">
        <v>19</v>
      </c>
      <c r="M157" s="82">
        <v>28.428750000000001</v>
      </c>
      <c r="N157" s="71">
        <v>28</v>
      </c>
      <c r="O157" s="62">
        <v>3000</v>
      </c>
      <c r="P157" s="63">
        <f>Table22452368910111213141516171819202122242345672345689101112[[#This Row],[PEMBULATAN]]*O157</f>
        <v>84000</v>
      </c>
    </row>
    <row r="158" spans="1:16" ht="22.5" customHeight="1" x14ac:dyDescent="0.2">
      <c r="A158" s="144" t="s">
        <v>33</v>
      </c>
      <c r="B158" s="145"/>
      <c r="C158" s="145"/>
      <c r="D158" s="145"/>
      <c r="E158" s="145"/>
      <c r="F158" s="145"/>
      <c r="G158" s="145"/>
      <c r="H158" s="145"/>
      <c r="I158" s="145"/>
      <c r="J158" s="145"/>
      <c r="K158" s="145"/>
      <c r="L158" s="146"/>
      <c r="M158" s="78">
        <f>SUBTOTAL(109,Table22452368910111213141516171819202122242345672345689101112[KG VOLUME])</f>
        <v>1958.3662499999987</v>
      </c>
      <c r="N158" s="66">
        <f>SUM(N3:N157)</f>
        <v>2058</v>
      </c>
      <c r="O158" s="147">
        <f>SUM(P3:P157)</f>
        <v>6174000</v>
      </c>
      <c r="P158" s="148"/>
    </row>
    <row r="159" spans="1:16" ht="22.5" customHeight="1" x14ac:dyDescent="0.2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4"/>
      <c r="N159" s="86" t="s">
        <v>54</v>
      </c>
      <c r="O159" s="85"/>
      <c r="P159" s="85">
        <f>O158*10%</f>
        <v>617400</v>
      </c>
    </row>
    <row r="160" spans="1:16" x14ac:dyDescent="0.2">
      <c r="A160" s="11"/>
      <c r="B160" s="54" t="s">
        <v>47</v>
      </c>
      <c r="C160" s="53"/>
      <c r="D160" s="55" t="s">
        <v>48</v>
      </c>
      <c r="H160" s="61"/>
      <c r="N160" s="60" t="s">
        <v>34</v>
      </c>
      <c r="P160" s="67">
        <f>O158*1%</f>
        <v>61740</v>
      </c>
    </row>
    <row r="161" spans="1:16" x14ac:dyDescent="0.2">
      <c r="A161" s="11"/>
      <c r="H161" s="61"/>
      <c r="N161" s="60" t="s">
        <v>35</v>
      </c>
      <c r="P161" s="69">
        <v>0</v>
      </c>
    </row>
    <row r="162" spans="1:16" ht="15.75" thickBot="1" x14ac:dyDescent="0.25">
      <c r="A162" s="11"/>
      <c r="H162" s="61"/>
      <c r="N162" s="60" t="s">
        <v>36</v>
      </c>
      <c r="P162" s="69">
        <v>0</v>
      </c>
    </row>
    <row r="163" spans="1:16" x14ac:dyDescent="0.2">
      <c r="A163" s="11"/>
      <c r="H163" s="61"/>
      <c r="N163" s="64" t="s">
        <v>37</v>
      </c>
      <c r="O163" s="65"/>
      <c r="P163" s="68">
        <f>O158-P159+P160</f>
        <v>5618340</v>
      </c>
    </row>
    <row r="164" spans="1:16" x14ac:dyDescent="0.2">
      <c r="B164" s="54"/>
      <c r="C164" s="53"/>
      <c r="D164" s="55"/>
    </row>
    <row r="166" spans="1:16" x14ac:dyDescent="0.2">
      <c r="A166" s="11"/>
      <c r="C166" s="53" t="s">
        <v>1205</v>
      </c>
      <c r="H166" s="61"/>
      <c r="P166" s="70"/>
    </row>
    <row r="167" spans="1:16" x14ac:dyDescent="0.2">
      <c r="A167" s="11"/>
      <c r="C167" s="2" t="s">
        <v>1200</v>
      </c>
      <c r="H167" s="61"/>
      <c r="O167" s="56"/>
      <c r="P167" s="70"/>
    </row>
    <row r="168" spans="1:16" s="3" customFormat="1" x14ac:dyDescent="0.25">
      <c r="A168" s="11"/>
      <c r="B168" s="2"/>
      <c r="C168" s="2" t="s">
        <v>1206</v>
      </c>
      <c r="E168" s="12"/>
      <c r="H168" s="61"/>
      <c r="N168" s="14"/>
      <c r="O168" s="14"/>
      <c r="P168" s="14"/>
    </row>
    <row r="169" spans="1:16" s="3" customFormat="1" x14ac:dyDescent="0.25">
      <c r="A169" s="11"/>
      <c r="B169" s="2"/>
      <c r="C169" s="2" t="s">
        <v>3533</v>
      </c>
      <c r="E169" s="12"/>
      <c r="H169" s="61"/>
      <c r="N169" s="14"/>
      <c r="O169" s="14"/>
      <c r="P169" s="14"/>
    </row>
    <row r="170" spans="1:16" s="3" customFormat="1" x14ac:dyDescent="0.2">
      <c r="A170" s="11"/>
      <c r="B170" s="2"/>
      <c r="C170" s="53" t="s">
        <v>1198</v>
      </c>
      <c r="E170" s="12"/>
      <c r="H170" s="61"/>
      <c r="N170" s="14"/>
      <c r="O170" s="14"/>
      <c r="P170" s="14"/>
    </row>
    <row r="171" spans="1:16" s="3" customFormat="1" x14ac:dyDescent="0.25">
      <c r="A171" s="11"/>
      <c r="B171" s="2"/>
      <c r="C171" s="2" t="s">
        <v>3534</v>
      </c>
      <c r="E171" s="12"/>
      <c r="H171" s="61"/>
      <c r="N171" s="14"/>
      <c r="O171" s="14"/>
      <c r="P171" s="14"/>
    </row>
    <row r="172" spans="1:16" s="3" customFormat="1" x14ac:dyDescent="0.25">
      <c r="A172" s="11"/>
      <c r="B172" s="2"/>
      <c r="C172" s="2" t="s">
        <v>1204</v>
      </c>
      <c r="E172" s="12"/>
      <c r="H172" s="61"/>
      <c r="N172" s="14"/>
      <c r="O172" s="14"/>
      <c r="P172" s="14"/>
    </row>
    <row r="173" spans="1:16" s="3" customFormat="1" x14ac:dyDescent="0.25">
      <c r="A173" s="11"/>
      <c r="B173" s="2"/>
      <c r="C173" s="2" t="s">
        <v>3535</v>
      </c>
      <c r="E173" s="12"/>
      <c r="H173" s="61"/>
      <c r="N173" s="14"/>
      <c r="O173" s="14"/>
      <c r="P173" s="14"/>
    </row>
    <row r="174" spans="1:16" s="3" customFormat="1" x14ac:dyDescent="0.25">
      <c r="A174" s="11"/>
      <c r="B174" s="2"/>
      <c r="C174" s="2" t="s">
        <v>3536</v>
      </c>
      <c r="E174" s="12"/>
      <c r="H174" s="61"/>
      <c r="N174" s="14"/>
      <c r="O174" s="14"/>
      <c r="P174" s="14"/>
    </row>
    <row r="175" spans="1:16" s="3" customFormat="1" x14ac:dyDescent="0.25">
      <c r="A175" s="11"/>
      <c r="B175" s="2"/>
      <c r="C175" s="2" t="s">
        <v>3537</v>
      </c>
      <c r="E175" s="12"/>
      <c r="H175" s="61"/>
      <c r="N175" s="14"/>
      <c r="O175" s="14"/>
      <c r="P175" s="14"/>
    </row>
    <row r="176" spans="1:16" s="3" customFormat="1" x14ac:dyDescent="0.25">
      <c r="A176" s="11"/>
      <c r="B176" s="2"/>
      <c r="C176" s="2" t="s">
        <v>3538</v>
      </c>
      <c r="E176" s="12"/>
      <c r="H176" s="61"/>
      <c r="N176" s="14"/>
      <c r="O176" s="14"/>
      <c r="P176" s="14"/>
    </row>
    <row r="177" spans="1:16" s="3" customFormat="1" x14ac:dyDescent="0.25">
      <c r="A177" s="11"/>
      <c r="B177" s="2"/>
      <c r="C177" s="2" t="s">
        <v>3539</v>
      </c>
      <c r="E177" s="12"/>
      <c r="H177" s="61"/>
      <c r="N177" s="14"/>
      <c r="O177" s="14"/>
      <c r="P177" s="14"/>
    </row>
    <row r="178" spans="1:16" s="3" customFormat="1" x14ac:dyDescent="0.25">
      <c r="A178" s="11"/>
      <c r="B178" s="2"/>
      <c r="C178" s="2" t="s">
        <v>3540</v>
      </c>
      <c r="E178" s="12"/>
      <c r="H178" s="61"/>
      <c r="N178" s="14"/>
      <c r="O178" s="14"/>
      <c r="P178" s="14"/>
    </row>
    <row r="179" spans="1:16" s="3" customFormat="1" x14ac:dyDescent="0.25">
      <c r="A179" s="11"/>
      <c r="B179" s="2"/>
      <c r="C179" s="2" t="s">
        <v>3541</v>
      </c>
      <c r="E179" s="12"/>
      <c r="H179" s="61"/>
      <c r="N179" s="14"/>
      <c r="O179" s="14"/>
      <c r="P179" s="14"/>
    </row>
    <row r="180" spans="1:16" x14ac:dyDescent="0.2">
      <c r="C180" s="2" t="s">
        <v>3542</v>
      </c>
    </row>
    <row r="181" spans="1:16" x14ac:dyDescent="0.2">
      <c r="C181" s="2" t="s">
        <v>3543</v>
      </c>
    </row>
    <row r="182" spans="1:16" x14ac:dyDescent="0.2">
      <c r="C182" s="2" t="s">
        <v>3544</v>
      </c>
    </row>
    <row r="183" spans="1:16" x14ac:dyDescent="0.2">
      <c r="C183" s="2" t="s">
        <v>3545</v>
      </c>
    </row>
    <row r="184" spans="1:16" x14ac:dyDescent="0.2">
      <c r="C184" s="2" t="s">
        <v>3546</v>
      </c>
    </row>
    <row r="185" spans="1:16" x14ac:dyDescent="0.2">
      <c r="C185" s="2" t="s">
        <v>3547</v>
      </c>
    </row>
    <row r="186" spans="1:16" x14ac:dyDescent="0.2">
      <c r="C186" s="2" t="s">
        <v>3548</v>
      </c>
    </row>
    <row r="187" spans="1:16" x14ac:dyDescent="0.2">
      <c r="C187" s="2" t="s">
        <v>3549</v>
      </c>
    </row>
    <row r="188" spans="1:16" x14ac:dyDescent="0.2">
      <c r="C188" s="2" t="s">
        <v>3550</v>
      </c>
    </row>
    <row r="189" spans="1:16" x14ac:dyDescent="0.2">
      <c r="C189" s="2" t="s">
        <v>3551</v>
      </c>
    </row>
    <row r="190" spans="1:16" x14ac:dyDescent="0.2">
      <c r="C190" s="2" t="s">
        <v>3552</v>
      </c>
    </row>
    <row r="191" spans="1:16" x14ac:dyDescent="0.2">
      <c r="C191" s="2" t="s">
        <v>3553</v>
      </c>
    </row>
    <row r="192" spans="1:16" x14ac:dyDescent="0.2">
      <c r="C192" s="2" t="s">
        <v>3554</v>
      </c>
    </row>
    <row r="193" spans="3:3" x14ac:dyDescent="0.2">
      <c r="C193" s="2" t="s">
        <v>3555</v>
      </c>
    </row>
    <row r="194" spans="3:3" x14ac:dyDescent="0.2">
      <c r="C194" s="2" t="s">
        <v>3556</v>
      </c>
    </row>
    <row r="195" spans="3:3" x14ac:dyDescent="0.2">
      <c r="C195" s="2" t="s">
        <v>3557</v>
      </c>
    </row>
    <row r="196" spans="3:3" x14ac:dyDescent="0.2">
      <c r="C196" s="2" t="s">
        <v>3558</v>
      </c>
    </row>
    <row r="197" spans="3:3" x14ac:dyDescent="0.2">
      <c r="C197" s="2" t="s">
        <v>3559</v>
      </c>
    </row>
    <row r="198" spans="3:3" x14ac:dyDescent="0.2">
      <c r="C198" s="2" t="s">
        <v>3560</v>
      </c>
    </row>
    <row r="199" spans="3:3" x14ac:dyDescent="0.2">
      <c r="C199" s="2" t="s">
        <v>3561</v>
      </c>
    </row>
    <row r="200" spans="3:3" x14ac:dyDescent="0.2">
      <c r="C200" s="2" t="s">
        <v>3562</v>
      </c>
    </row>
    <row r="201" spans="3:3" x14ac:dyDescent="0.2">
      <c r="C201" s="2" t="s">
        <v>3563</v>
      </c>
    </row>
    <row r="202" spans="3:3" x14ac:dyDescent="0.2">
      <c r="C202" s="2" t="s">
        <v>3564</v>
      </c>
    </row>
    <row r="203" spans="3:3" x14ac:dyDescent="0.2">
      <c r="C203" s="2" t="s">
        <v>3565</v>
      </c>
    </row>
    <row r="204" spans="3:3" x14ac:dyDescent="0.2">
      <c r="C204" s="2" t="s">
        <v>3566</v>
      </c>
    </row>
    <row r="205" spans="3:3" x14ac:dyDescent="0.2">
      <c r="C205" s="2" t="s">
        <v>3567</v>
      </c>
    </row>
    <row r="206" spans="3:3" x14ac:dyDescent="0.2">
      <c r="C206" s="2" t="s">
        <v>3568</v>
      </c>
    </row>
    <row r="207" spans="3:3" x14ac:dyDescent="0.2">
      <c r="C207" s="2" t="s">
        <v>3569</v>
      </c>
    </row>
    <row r="208" spans="3:3" x14ac:dyDescent="0.2">
      <c r="C208" s="2" t="s">
        <v>3570</v>
      </c>
    </row>
    <row r="209" spans="3:3" x14ac:dyDescent="0.2">
      <c r="C209" s="2" t="s">
        <v>3571</v>
      </c>
    </row>
    <row r="210" spans="3:3" x14ac:dyDescent="0.2">
      <c r="C210" s="2" t="s">
        <v>3572</v>
      </c>
    </row>
    <row r="211" spans="3:3" x14ac:dyDescent="0.2">
      <c r="C211" s="2" t="s">
        <v>3573</v>
      </c>
    </row>
    <row r="212" spans="3:3" x14ac:dyDescent="0.2">
      <c r="C212" s="2" t="s">
        <v>3574</v>
      </c>
    </row>
    <row r="213" spans="3:3" x14ac:dyDescent="0.2">
      <c r="C213" s="2" t="s">
        <v>3575</v>
      </c>
    </row>
    <row r="214" spans="3:3" x14ac:dyDescent="0.2">
      <c r="C214" s="2" t="s">
        <v>3576</v>
      </c>
    </row>
    <row r="215" spans="3:3" x14ac:dyDescent="0.2">
      <c r="C215" s="2" t="s">
        <v>3577</v>
      </c>
    </row>
    <row r="216" spans="3:3" x14ac:dyDescent="0.2">
      <c r="C216" s="2" t="s">
        <v>3578</v>
      </c>
    </row>
    <row r="217" spans="3:3" x14ac:dyDescent="0.2">
      <c r="C217" s="2" t="s">
        <v>3579</v>
      </c>
    </row>
    <row r="218" spans="3:3" x14ac:dyDescent="0.2">
      <c r="C218" s="2" t="s">
        <v>3580</v>
      </c>
    </row>
    <row r="219" spans="3:3" x14ac:dyDescent="0.2">
      <c r="C219" s="2" t="s">
        <v>3581</v>
      </c>
    </row>
    <row r="220" spans="3:3" x14ac:dyDescent="0.2">
      <c r="C220" s="2" t="s">
        <v>3582</v>
      </c>
    </row>
    <row r="221" spans="3:3" x14ac:dyDescent="0.2">
      <c r="C221" s="2" t="s">
        <v>3583</v>
      </c>
    </row>
    <row r="222" spans="3:3" x14ac:dyDescent="0.2">
      <c r="C222" s="2" t="s">
        <v>3584</v>
      </c>
    </row>
    <row r="223" spans="3:3" x14ac:dyDescent="0.2">
      <c r="C223" s="2" t="s">
        <v>3585</v>
      </c>
    </row>
    <row r="224" spans="3:3" x14ac:dyDescent="0.2">
      <c r="C224" s="2" t="s">
        <v>3586</v>
      </c>
    </row>
    <row r="225" spans="3:3" x14ac:dyDescent="0.2">
      <c r="C225" s="2" t="s">
        <v>3587</v>
      </c>
    </row>
    <row r="226" spans="3:3" x14ac:dyDescent="0.2">
      <c r="C226" s="2" t="s">
        <v>3588</v>
      </c>
    </row>
    <row r="227" spans="3:3" x14ac:dyDescent="0.2">
      <c r="C227" s="2" t="s">
        <v>3589</v>
      </c>
    </row>
    <row r="228" spans="3:3" x14ac:dyDescent="0.2">
      <c r="C228" s="2" t="s">
        <v>3590</v>
      </c>
    </row>
    <row r="229" spans="3:3" x14ac:dyDescent="0.2">
      <c r="C229" s="2" t="s">
        <v>3591</v>
      </c>
    </row>
    <row r="230" spans="3:3" x14ac:dyDescent="0.2">
      <c r="C230" s="2" t="s">
        <v>3592</v>
      </c>
    </row>
    <row r="231" spans="3:3" x14ac:dyDescent="0.2">
      <c r="C231" s="2" t="s">
        <v>3593</v>
      </c>
    </row>
    <row r="232" spans="3:3" x14ac:dyDescent="0.2">
      <c r="C232" s="2" t="s">
        <v>3594</v>
      </c>
    </row>
    <row r="233" spans="3:3" x14ac:dyDescent="0.2">
      <c r="C233" s="2" t="s">
        <v>3595</v>
      </c>
    </row>
    <row r="234" spans="3:3" x14ac:dyDescent="0.2">
      <c r="C234" s="2" t="s">
        <v>3596</v>
      </c>
    </row>
    <row r="235" spans="3:3" x14ac:dyDescent="0.2">
      <c r="C235" s="2" t="s">
        <v>3597</v>
      </c>
    </row>
    <row r="236" spans="3:3" x14ac:dyDescent="0.2">
      <c r="C236" s="2" t="s">
        <v>3598</v>
      </c>
    </row>
    <row r="237" spans="3:3" x14ac:dyDescent="0.2">
      <c r="C237" s="2" t="s">
        <v>3599</v>
      </c>
    </row>
    <row r="238" spans="3:3" x14ac:dyDescent="0.2">
      <c r="C238" s="2" t="s">
        <v>3600</v>
      </c>
    </row>
    <row r="239" spans="3:3" x14ac:dyDescent="0.2">
      <c r="C239" s="2" t="s">
        <v>3601</v>
      </c>
    </row>
    <row r="240" spans="3:3" x14ac:dyDescent="0.2">
      <c r="C240" s="2" t="s">
        <v>3602</v>
      </c>
    </row>
    <row r="241" spans="3:3" x14ac:dyDescent="0.2">
      <c r="C241" s="2" t="s">
        <v>3603</v>
      </c>
    </row>
    <row r="242" spans="3:3" x14ac:dyDescent="0.2">
      <c r="C242" s="2" t="s">
        <v>3604</v>
      </c>
    </row>
    <row r="243" spans="3:3" x14ac:dyDescent="0.2">
      <c r="C243" s="2" t="s">
        <v>3605</v>
      </c>
    </row>
    <row r="244" spans="3:3" x14ac:dyDescent="0.2">
      <c r="C244" s="2" t="s">
        <v>3606</v>
      </c>
    </row>
    <row r="245" spans="3:3" x14ac:dyDescent="0.2">
      <c r="C245" s="2" t="s">
        <v>3607</v>
      </c>
    </row>
    <row r="246" spans="3:3" x14ac:dyDescent="0.2">
      <c r="C246" s="2" t="s">
        <v>3608</v>
      </c>
    </row>
    <row r="247" spans="3:3" x14ac:dyDescent="0.2">
      <c r="C247" s="2" t="s">
        <v>3609</v>
      </c>
    </row>
    <row r="248" spans="3:3" x14ac:dyDescent="0.2">
      <c r="C248" s="2" t="s">
        <v>3610</v>
      </c>
    </row>
    <row r="249" spans="3:3" x14ac:dyDescent="0.2">
      <c r="C249" s="2" t="s">
        <v>3611</v>
      </c>
    </row>
    <row r="250" spans="3:3" x14ac:dyDescent="0.2">
      <c r="C250" s="2" t="s">
        <v>3612</v>
      </c>
    </row>
    <row r="251" spans="3:3" x14ac:dyDescent="0.2">
      <c r="C251" s="2" t="s">
        <v>3613</v>
      </c>
    </row>
    <row r="252" spans="3:3" x14ac:dyDescent="0.2">
      <c r="C252" s="2" t="s">
        <v>3614</v>
      </c>
    </row>
    <row r="253" spans="3:3" x14ac:dyDescent="0.2">
      <c r="C253" s="2" t="s">
        <v>3615</v>
      </c>
    </row>
    <row r="254" spans="3:3" x14ac:dyDescent="0.2">
      <c r="C254" s="2" t="s">
        <v>3616</v>
      </c>
    </row>
    <row r="255" spans="3:3" x14ac:dyDescent="0.2">
      <c r="C255" s="2" t="s">
        <v>3617</v>
      </c>
    </row>
    <row r="256" spans="3:3" x14ac:dyDescent="0.2">
      <c r="C256" s="2" t="s">
        <v>3618</v>
      </c>
    </row>
    <row r="257" spans="3:3" x14ac:dyDescent="0.2">
      <c r="C257" s="2" t="s">
        <v>3619</v>
      </c>
    </row>
    <row r="258" spans="3:3" x14ac:dyDescent="0.2">
      <c r="C258" s="2" t="s">
        <v>3620</v>
      </c>
    </row>
    <row r="259" spans="3:3" x14ac:dyDescent="0.2">
      <c r="C259" s="2" t="s">
        <v>3621</v>
      </c>
    </row>
    <row r="260" spans="3:3" x14ac:dyDescent="0.2">
      <c r="C260" s="2" t="s">
        <v>3622</v>
      </c>
    </row>
    <row r="261" spans="3:3" x14ac:dyDescent="0.2">
      <c r="C261" s="2" t="s">
        <v>3623</v>
      </c>
    </row>
    <row r="262" spans="3:3" x14ac:dyDescent="0.2">
      <c r="C262" s="2" t="s">
        <v>3624</v>
      </c>
    </row>
    <row r="263" spans="3:3" x14ac:dyDescent="0.2">
      <c r="C263" s="2" t="s">
        <v>3625</v>
      </c>
    </row>
    <row r="264" spans="3:3" x14ac:dyDescent="0.2">
      <c r="C264" s="2" t="s">
        <v>3626</v>
      </c>
    </row>
    <row r="265" spans="3:3" x14ac:dyDescent="0.2">
      <c r="C265" s="2" t="s">
        <v>3627</v>
      </c>
    </row>
    <row r="266" spans="3:3" x14ac:dyDescent="0.2">
      <c r="C266" s="2" t="s">
        <v>3628</v>
      </c>
    </row>
    <row r="267" spans="3:3" x14ac:dyDescent="0.2">
      <c r="C267" s="2" t="s">
        <v>3629</v>
      </c>
    </row>
    <row r="268" spans="3:3" x14ac:dyDescent="0.2">
      <c r="C268" s="2" t="s">
        <v>3630</v>
      </c>
    </row>
    <row r="269" spans="3:3" x14ac:dyDescent="0.2">
      <c r="C269" s="2" t="s">
        <v>3631</v>
      </c>
    </row>
    <row r="270" spans="3:3" x14ac:dyDescent="0.2">
      <c r="C270" s="2" t="s">
        <v>3632</v>
      </c>
    </row>
    <row r="271" spans="3:3" x14ac:dyDescent="0.2">
      <c r="C271" s="2" t="s">
        <v>3633</v>
      </c>
    </row>
    <row r="272" spans="3:3" x14ac:dyDescent="0.2">
      <c r="C272" s="2" t="s">
        <v>3634</v>
      </c>
    </row>
    <row r="273" spans="3:3" x14ac:dyDescent="0.2">
      <c r="C273" s="2" t="s">
        <v>3635</v>
      </c>
    </row>
    <row r="274" spans="3:3" x14ac:dyDescent="0.2">
      <c r="C274" s="2" t="s">
        <v>3636</v>
      </c>
    </row>
    <row r="275" spans="3:3" x14ac:dyDescent="0.2">
      <c r="C275" s="2" t="s">
        <v>3637</v>
      </c>
    </row>
    <row r="276" spans="3:3" x14ac:dyDescent="0.2">
      <c r="C276" s="2" t="s">
        <v>3638</v>
      </c>
    </row>
    <row r="277" spans="3:3" x14ac:dyDescent="0.2">
      <c r="C277" s="2" t="s">
        <v>3639</v>
      </c>
    </row>
    <row r="278" spans="3:3" x14ac:dyDescent="0.2">
      <c r="C278" s="2" t="s">
        <v>3640</v>
      </c>
    </row>
    <row r="279" spans="3:3" x14ac:dyDescent="0.2">
      <c r="C279" s="2" t="s">
        <v>3641</v>
      </c>
    </row>
    <row r="280" spans="3:3" x14ac:dyDescent="0.2">
      <c r="C280" s="2" t="s">
        <v>3642</v>
      </c>
    </row>
    <row r="281" spans="3:3" x14ac:dyDescent="0.2">
      <c r="C281" s="2" t="s">
        <v>3643</v>
      </c>
    </row>
    <row r="282" spans="3:3" x14ac:dyDescent="0.2">
      <c r="C282" s="2" t="s">
        <v>3644</v>
      </c>
    </row>
    <row r="283" spans="3:3" x14ac:dyDescent="0.2">
      <c r="C283" s="2" t="s">
        <v>3645</v>
      </c>
    </row>
    <row r="284" spans="3:3" x14ac:dyDescent="0.2">
      <c r="C284" s="2" t="s">
        <v>3646</v>
      </c>
    </row>
    <row r="285" spans="3:3" x14ac:dyDescent="0.2">
      <c r="C285" s="2" t="s">
        <v>3647</v>
      </c>
    </row>
    <row r="286" spans="3:3" x14ac:dyDescent="0.2">
      <c r="C286" s="2" t="s">
        <v>3648</v>
      </c>
    </row>
    <row r="287" spans="3:3" x14ac:dyDescent="0.2">
      <c r="C287" s="2" t="s">
        <v>3649</v>
      </c>
    </row>
    <row r="288" spans="3:3" x14ac:dyDescent="0.2">
      <c r="C288" s="2" t="s">
        <v>3650</v>
      </c>
    </row>
    <row r="289" spans="3:3" x14ac:dyDescent="0.2">
      <c r="C289" s="2" t="s">
        <v>3651</v>
      </c>
    </row>
    <row r="290" spans="3:3" x14ac:dyDescent="0.2">
      <c r="C290" s="2" t="s">
        <v>3652</v>
      </c>
    </row>
    <row r="291" spans="3:3" x14ac:dyDescent="0.2">
      <c r="C291" s="2" t="s">
        <v>3653</v>
      </c>
    </row>
    <row r="292" spans="3:3" x14ac:dyDescent="0.2">
      <c r="C292" s="2" t="s">
        <v>3654</v>
      </c>
    </row>
    <row r="293" spans="3:3" x14ac:dyDescent="0.2">
      <c r="C293" s="2" t="s">
        <v>3655</v>
      </c>
    </row>
    <row r="294" spans="3:3" x14ac:dyDescent="0.2">
      <c r="C294" s="2" t="s">
        <v>3656</v>
      </c>
    </row>
    <row r="295" spans="3:3" x14ac:dyDescent="0.2">
      <c r="C295" s="2" t="s">
        <v>3657</v>
      </c>
    </row>
    <row r="296" spans="3:3" x14ac:dyDescent="0.2">
      <c r="C296" s="2" t="s">
        <v>3658</v>
      </c>
    </row>
    <row r="297" spans="3:3" x14ac:dyDescent="0.2">
      <c r="C297" s="2" t="s">
        <v>3659</v>
      </c>
    </row>
    <row r="298" spans="3:3" x14ac:dyDescent="0.2">
      <c r="C298" s="2" t="s">
        <v>3660</v>
      </c>
    </row>
    <row r="299" spans="3:3" x14ac:dyDescent="0.2">
      <c r="C299" s="2" t="s">
        <v>3661</v>
      </c>
    </row>
    <row r="300" spans="3:3" x14ac:dyDescent="0.2">
      <c r="C300" s="2" t="s">
        <v>3662</v>
      </c>
    </row>
    <row r="301" spans="3:3" x14ac:dyDescent="0.2">
      <c r="C301" s="2" t="s">
        <v>3663</v>
      </c>
    </row>
    <row r="302" spans="3:3" x14ac:dyDescent="0.2">
      <c r="C302" s="2" t="s">
        <v>3664</v>
      </c>
    </row>
    <row r="303" spans="3:3" x14ac:dyDescent="0.2">
      <c r="C303" s="2" t="s">
        <v>3665</v>
      </c>
    </row>
    <row r="304" spans="3:3" x14ac:dyDescent="0.2">
      <c r="C304" s="2" t="s">
        <v>3666</v>
      </c>
    </row>
    <row r="305" spans="3:3" x14ac:dyDescent="0.2">
      <c r="C305" s="2" t="s">
        <v>3667</v>
      </c>
    </row>
    <row r="306" spans="3:3" x14ac:dyDescent="0.2">
      <c r="C306" s="2" t="s">
        <v>3668</v>
      </c>
    </row>
    <row r="307" spans="3:3" x14ac:dyDescent="0.2">
      <c r="C307" s="2" t="s">
        <v>3669</v>
      </c>
    </row>
    <row r="308" spans="3:3" x14ac:dyDescent="0.2">
      <c r="C308" s="2" t="s">
        <v>3670</v>
      </c>
    </row>
    <row r="309" spans="3:3" x14ac:dyDescent="0.2">
      <c r="C309" s="2" t="s">
        <v>3671</v>
      </c>
    </row>
    <row r="310" spans="3:3" x14ac:dyDescent="0.2">
      <c r="C310" s="2" t="s">
        <v>3672</v>
      </c>
    </row>
    <row r="311" spans="3:3" x14ac:dyDescent="0.2">
      <c r="C311" s="2" t="s">
        <v>3673</v>
      </c>
    </row>
    <row r="312" spans="3:3" x14ac:dyDescent="0.2">
      <c r="C312" s="2" t="s">
        <v>3674</v>
      </c>
    </row>
    <row r="313" spans="3:3" x14ac:dyDescent="0.2">
      <c r="C313" s="2" t="s">
        <v>3675</v>
      </c>
    </row>
    <row r="314" spans="3:3" x14ac:dyDescent="0.2">
      <c r="C314" s="2" t="s">
        <v>3676</v>
      </c>
    </row>
    <row r="315" spans="3:3" x14ac:dyDescent="0.2">
      <c r="C315" s="2" t="s">
        <v>3677</v>
      </c>
    </row>
    <row r="316" spans="3:3" x14ac:dyDescent="0.2">
      <c r="C316" s="2" t="s">
        <v>3678</v>
      </c>
    </row>
    <row r="317" spans="3:3" x14ac:dyDescent="0.2">
      <c r="C317" s="2" t="s">
        <v>3679</v>
      </c>
    </row>
    <row r="318" spans="3:3" x14ac:dyDescent="0.2">
      <c r="C318" s="2" t="s">
        <v>3680</v>
      </c>
    </row>
    <row r="319" spans="3:3" x14ac:dyDescent="0.2">
      <c r="C319" s="2" t="s">
        <v>3681</v>
      </c>
    </row>
    <row r="320" spans="3:3" x14ac:dyDescent="0.2">
      <c r="C320" s="2" t="s">
        <v>3682</v>
      </c>
    </row>
    <row r="321" spans="3:3" x14ac:dyDescent="0.2">
      <c r="C321" s="2" t="s">
        <v>3683</v>
      </c>
    </row>
    <row r="322" spans="3:3" x14ac:dyDescent="0.2">
      <c r="C322" s="2" t="s">
        <v>3684</v>
      </c>
    </row>
    <row r="323" spans="3:3" x14ac:dyDescent="0.2">
      <c r="C323" s="2" t="s">
        <v>3685</v>
      </c>
    </row>
    <row r="324" spans="3:3" x14ac:dyDescent="0.2">
      <c r="C324" s="2" t="s">
        <v>3686</v>
      </c>
    </row>
    <row r="325" spans="3:3" x14ac:dyDescent="0.2">
      <c r="C325" s="2" t="s">
        <v>3687</v>
      </c>
    </row>
    <row r="326" spans="3:3" x14ac:dyDescent="0.2">
      <c r="C326" s="2" t="s">
        <v>3688</v>
      </c>
    </row>
    <row r="327" spans="3:3" x14ac:dyDescent="0.2">
      <c r="C327" s="2" t="s">
        <v>3689</v>
      </c>
    </row>
    <row r="328" spans="3:3" x14ac:dyDescent="0.2">
      <c r="C328" s="2" t="s">
        <v>3690</v>
      </c>
    </row>
    <row r="329" spans="3:3" x14ac:dyDescent="0.2">
      <c r="C329" s="2" t="s">
        <v>3691</v>
      </c>
    </row>
    <row r="330" spans="3:3" x14ac:dyDescent="0.2">
      <c r="C330" s="2" t="s">
        <v>3692</v>
      </c>
    </row>
    <row r="331" spans="3:3" x14ac:dyDescent="0.2">
      <c r="C331" s="2" t="s">
        <v>3693</v>
      </c>
    </row>
    <row r="332" spans="3:3" x14ac:dyDescent="0.2">
      <c r="C332" s="2" t="s">
        <v>3694</v>
      </c>
    </row>
    <row r="333" spans="3:3" x14ac:dyDescent="0.2">
      <c r="C333" s="2" t="s">
        <v>1174</v>
      </c>
    </row>
    <row r="334" spans="3:3" x14ac:dyDescent="0.2">
      <c r="C334" s="2" t="s">
        <v>1189</v>
      </c>
    </row>
    <row r="335" spans="3:3" x14ac:dyDescent="0.2">
      <c r="C335" s="2" t="s">
        <v>1175</v>
      </c>
    </row>
    <row r="336" spans="3:3" x14ac:dyDescent="0.2">
      <c r="C336" s="2" t="s">
        <v>1180</v>
      </c>
    </row>
    <row r="337" spans="3:3" x14ac:dyDescent="0.2">
      <c r="C337" s="2" t="s">
        <v>1181</v>
      </c>
    </row>
    <row r="338" spans="3:3" x14ac:dyDescent="0.2">
      <c r="C338" s="2" t="s">
        <v>1178</v>
      </c>
    </row>
    <row r="339" spans="3:3" x14ac:dyDescent="0.2">
      <c r="C339" s="2" t="s">
        <v>3695</v>
      </c>
    </row>
    <row r="340" spans="3:3" x14ac:dyDescent="0.2">
      <c r="C340" s="2" t="s">
        <v>1184</v>
      </c>
    </row>
    <row r="341" spans="3:3" x14ac:dyDescent="0.2">
      <c r="C341" s="2" t="s">
        <v>1191</v>
      </c>
    </row>
    <row r="342" spans="3:3" x14ac:dyDescent="0.2">
      <c r="C342" s="2" t="s">
        <v>1192</v>
      </c>
    </row>
    <row r="343" spans="3:3" x14ac:dyDescent="0.2">
      <c r="C343" s="2" t="s">
        <v>1193</v>
      </c>
    </row>
    <row r="344" spans="3:3" x14ac:dyDescent="0.2">
      <c r="C344" s="2" t="s">
        <v>1118</v>
      </c>
    </row>
    <row r="345" spans="3:3" x14ac:dyDescent="0.2">
      <c r="C345" s="2" t="s">
        <v>1081</v>
      </c>
    </row>
    <row r="346" spans="3:3" x14ac:dyDescent="0.2">
      <c r="C346" s="2" t="s">
        <v>1091</v>
      </c>
    </row>
    <row r="347" spans="3:3" x14ac:dyDescent="0.2">
      <c r="C347" s="2" t="s">
        <v>1092</v>
      </c>
    </row>
    <row r="348" spans="3:3" x14ac:dyDescent="0.2">
      <c r="C348" s="2" t="s">
        <v>1113</v>
      </c>
    </row>
    <row r="349" spans="3:3" x14ac:dyDescent="0.2">
      <c r="C349" s="2" t="s">
        <v>1106</v>
      </c>
    </row>
    <row r="350" spans="3:3" x14ac:dyDescent="0.2">
      <c r="C350" s="2" t="s">
        <v>1068</v>
      </c>
    </row>
    <row r="351" spans="3:3" x14ac:dyDescent="0.2">
      <c r="C351" s="2" t="s">
        <v>1076</v>
      </c>
    </row>
    <row r="352" spans="3:3" x14ac:dyDescent="0.2">
      <c r="C352" s="2" t="s">
        <v>1124</v>
      </c>
    </row>
    <row r="353" spans="3:3" x14ac:dyDescent="0.2">
      <c r="C353" s="2" t="s">
        <v>1120</v>
      </c>
    </row>
    <row r="354" spans="3:3" x14ac:dyDescent="0.2">
      <c r="C354" s="2" t="s">
        <v>1070</v>
      </c>
    </row>
    <row r="355" spans="3:3" x14ac:dyDescent="0.2">
      <c r="C355" s="2" t="s">
        <v>1152</v>
      </c>
    </row>
    <row r="356" spans="3:3" x14ac:dyDescent="0.2">
      <c r="C356" s="2" t="s">
        <v>1056</v>
      </c>
    </row>
    <row r="357" spans="3:3" x14ac:dyDescent="0.2">
      <c r="C357" s="2" t="s">
        <v>1093</v>
      </c>
    </row>
    <row r="358" spans="3:3" x14ac:dyDescent="0.2">
      <c r="C358" s="2" t="s">
        <v>1164</v>
      </c>
    </row>
    <row r="359" spans="3:3" x14ac:dyDescent="0.2">
      <c r="C359" s="2" t="s">
        <v>1064</v>
      </c>
    </row>
    <row r="360" spans="3:3" x14ac:dyDescent="0.2">
      <c r="C360" s="2" t="s">
        <v>1057</v>
      </c>
    </row>
    <row r="361" spans="3:3" x14ac:dyDescent="0.2">
      <c r="C361" s="2" t="s">
        <v>1088</v>
      </c>
    </row>
    <row r="362" spans="3:3" x14ac:dyDescent="0.2">
      <c r="C362" s="2" t="s">
        <v>1054</v>
      </c>
    </row>
    <row r="363" spans="3:3" x14ac:dyDescent="0.2">
      <c r="C363" s="2" t="s">
        <v>1042</v>
      </c>
    </row>
    <row r="364" spans="3:3" x14ac:dyDescent="0.2">
      <c r="C364" s="2" t="s">
        <v>1094</v>
      </c>
    </row>
    <row r="365" spans="3:3" x14ac:dyDescent="0.2">
      <c r="C365" s="2" t="s">
        <v>1153</v>
      </c>
    </row>
    <row r="366" spans="3:3" x14ac:dyDescent="0.2">
      <c r="C366" s="2" t="s">
        <v>1122</v>
      </c>
    </row>
    <row r="367" spans="3:3" x14ac:dyDescent="0.2">
      <c r="C367" s="2" t="s">
        <v>1194</v>
      </c>
    </row>
    <row r="368" spans="3:3" x14ac:dyDescent="0.2">
      <c r="C368" s="2" t="s">
        <v>1073</v>
      </c>
    </row>
    <row r="369" spans="3:3" x14ac:dyDescent="0.2">
      <c r="C369" s="2" t="s">
        <v>1069</v>
      </c>
    </row>
    <row r="370" spans="3:3" x14ac:dyDescent="0.2">
      <c r="C370" s="2" t="s">
        <v>1063</v>
      </c>
    </row>
    <row r="371" spans="3:3" x14ac:dyDescent="0.2">
      <c r="C371" s="2" t="s">
        <v>1044</v>
      </c>
    </row>
    <row r="372" spans="3:3" x14ac:dyDescent="0.2">
      <c r="C372" s="2" t="s">
        <v>1135</v>
      </c>
    </row>
    <row r="373" spans="3:3" x14ac:dyDescent="0.2">
      <c r="C373" s="2" t="s">
        <v>1060</v>
      </c>
    </row>
    <row r="374" spans="3:3" x14ac:dyDescent="0.2">
      <c r="C374" s="2" t="s">
        <v>1053</v>
      </c>
    </row>
    <row r="375" spans="3:3" x14ac:dyDescent="0.2">
      <c r="C375" s="2" t="s">
        <v>1036</v>
      </c>
    </row>
    <row r="376" spans="3:3" x14ac:dyDescent="0.2">
      <c r="C376" s="2" t="s">
        <v>1047</v>
      </c>
    </row>
    <row r="377" spans="3:3" x14ac:dyDescent="0.2">
      <c r="C377" s="2" t="s">
        <v>1033</v>
      </c>
    </row>
    <row r="378" spans="3:3" x14ac:dyDescent="0.2">
      <c r="C378" s="2" t="s">
        <v>1031</v>
      </c>
    </row>
    <row r="379" spans="3:3" x14ac:dyDescent="0.2">
      <c r="C379" s="2" t="s">
        <v>1083</v>
      </c>
    </row>
    <row r="380" spans="3:3" x14ac:dyDescent="0.2">
      <c r="C380" s="2" t="s">
        <v>1098</v>
      </c>
    </row>
    <row r="381" spans="3:3" x14ac:dyDescent="0.2">
      <c r="C381" s="2" t="s">
        <v>1067</v>
      </c>
    </row>
    <row r="382" spans="3:3" x14ac:dyDescent="0.2">
      <c r="C382" s="2" t="s">
        <v>1052</v>
      </c>
    </row>
    <row r="383" spans="3:3" x14ac:dyDescent="0.2">
      <c r="C383" s="2" t="s">
        <v>1074</v>
      </c>
    </row>
    <row r="384" spans="3:3" x14ac:dyDescent="0.2">
      <c r="C384" s="2" t="s">
        <v>1128</v>
      </c>
    </row>
    <row r="385" spans="3:3" x14ac:dyDescent="0.2">
      <c r="C385" s="2" t="s">
        <v>1146</v>
      </c>
    </row>
    <row r="386" spans="3:3" x14ac:dyDescent="0.2">
      <c r="C386" s="2" t="s">
        <v>1090</v>
      </c>
    </row>
    <row r="387" spans="3:3" x14ac:dyDescent="0.2">
      <c r="C387" s="2" t="s">
        <v>1119</v>
      </c>
    </row>
    <row r="388" spans="3:3" x14ac:dyDescent="0.2">
      <c r="C388" s="2" t="s">
        <v>1126</v>
      </c>
    </row>
    <row r="389" spans="3:3" x14ac:dyDescent="0.2">
      <c r="C389" s="2" t="s">
        <v>1127</v>
      </c>
    </row>
    <row r="390" spans="3:3" x14ac:dyDescent="0.2">
      <c r="C390" s="2" t="s">
        <v>1030</v>
      </c>
    </row>
    <row r="391" spans="3:3" x14ac:dyDescent="0.2">
      <c r="C391" s="2" t="s">
        <v>1013</v>
      </c>
    </row>
    <row r="392" spans="3:3" x14ac:dyDescent="0.2">
      <c r="C392" s="2" t="s">
        <v>1111</v>
      </c>
    </row>
    <row r="393" spans="3:3" x14ac:dyDescent="0.2">
      <c r="C393" s="2" t="s">
        <v>1121</v>
      </c>
    </row>
    <row r="394" spans="3:3" x14ac:dyDescent="0.2">
      <c r="C394" s="2" t="s">
        <v>1107</v>
      </c>
    </row>
    <row r="395" spans="3:3" x14ac:dyDescent="0.2">
      <c r="C395" s="2" t="s">
        <v>1058</v>
      </c>
    </row>
    <row r="396" spans="3:3" x14ac:dyDescent="0.2">
      <c r="C396" s="2" t="s">
        <v>1123</v>
      </c>
    </row>
    <row r="397" spans="3:3" x14ac:dyDescent="0.2">
      <c r="C397" s="2" t="s">
        <v>1086</v>
      </c>
    </row>
    <row r="398" spans="3:3" x14ac:dyDescent="0.2">
      <c r="C398" s="2" t="s">
        <v>1046</v>
      </c>
    </row>
    <row r="399" spans="3:3" x14ac:dyDescent="0.2">
      <c r="C399" s="2" t="s">
        <v>1103</v>
      </c>
    </row>
    <row r="400" spans="3:3" x14ac:dyDescent="0.2">
      <c r="C400" s="2" t="s">
        <v>1077</v>
      </c>
    </row>
    <row r="401" spans="3:3" x14ac:dyDescent="0.2">
      <c r="C401" s="2" t="s">
        <v>1114</v>
      </c>
    </row>
    <row r="402" spans="3:3" x14ac:dyDescent="0.2">
      <c r="C402" s="2" t="s">
        <v>1110</v>
      </c>
    </row>
    <row r="403" spans="3:3" x14ac:dyDescent="0.2">
      <c r="C403" s="2" t="s">
        <v>1129</v>
      </c>
    </row>
    <row r="404" spans="3:3" x14ac:dyDescent="0.2">
      <c r="C404" s="2" t="s">
        <v>1148</v>
      </c>
    </row>
    <row r="405" spans="3:3" x14ac:dyDescent="0.2">
      <c r="C405" s="2" t="s">
        <v>1147</v>
      </c>
    </row>
    <row r="406" spans="3:3" x14ac:dyDescent="0.2">
      <c r="C406" s="2" t="s">
        <v>1151</v>
      </c>
    </row>
    <row r="407" spans="3:3" x14ac:dyDescent="0.2">
      <c r="C407" s="2" t="s">
        <v>1197</v>
      </c>
    </row>
    <row r="408" spans="3:3" x14ac:dyDescent="0.2">
      <c r="C408" s="2" t="s">
        <v>3696</v>
      </c>
    </row>
    <row r="409" spans="3:3" x14ac:dyDescent="0.2">
      <c r="C409" s="2" t="s">
        <v>3697</v>
      </c>
    </row>
    <row r="410" spans="3:3" x14ac:dyDescent="0.2">
      <c r="C410" s="2" t="s">
        <v>1202</v>
      </c>
    </row>
    <row r="411" spans="3:3" x14ac:dyDescent="0.2">
      <c r="C411" s="2" t="s">
        <v>3698</v>
      </c>
    </row>
    <row r="412" spans="3:3" x14ac:dyDescent="0.2">
      <c r="C412" s="2" t="s">
        <v>3699</v>
      </c>
    </row>
    <row r="413" spans="3:3" x14ac:dyDescent="0.2">
      <c r="C413" s="2" t="s">
        <v>3700</v>
      </c>
    </row>
    <row r="414" spans="3:3" x14ac:dyDescent="0.2">
      <c r="C414" s="2" t="s">
        <v>3701</v>
      </c>
    </row>
    <row r="415" spans="3:3" x14ac:dyDescent="0.2">
      <c r="C415" s="2" t="s">
        <v>1203</v>
      </c>
    </row>
    <row r="416" spans="3:3" x14ac:dyDescent="0.2">
      <c r="C416" s="2" t="s">
        <v>3702</v>
      </c>
    </row>
    <row r="417" spans="3:3" x14ac:dyDescent="0.2">
      <c r="C417" s="2" t="s">
        <v>1201</v>
      </c>
    </row>
    <row r="418" spans="3:3" x14ac:dyDescent="0.2">
      <c r="C418" s="2" t="s">
        <v>1196</v>
      </c>
    </row>
    <row r="419" spans="3:3" x14ac:dyDescent="0.2">
      <c r="C419" s="2" t="s">
        <v>3703</v>
      </c>
    </row>
    <row r="420" spans="3:3" x14ac:dyDescent="0.2">
      <c r="C420" s="2" t="s">
        <v>1199</v>
      </c>
    </row>
    <row r="421" spans="3:3" x14ac:dyDescent="0.2">
      <c r="C421" s="2" t="s">
        <v>3704</v>
      </c>
    </row>
    <row r="422" spans="3:3" x14ac:dyDescent="0.2">
      <c r="C422" s="2" t="s">
        <v>3705</v>
      </c>
    </row>
    <row r="423" spans="3:3" x14ac:dyDescent="0.2">
      <c r="C423" s="2" t="s">
        <v>3706</v>
      </c>
    </row>
    <row r="424" spans="3:3" x14ac:dyDescent="0.2">
      <c r="C424" s="2" t="s">
        <v>3707</v>
      </c>
    </row>
    <row r="425" spans="3:3" x14ac:dyDescent="0.2">
      <c r="C425" s="2" t="s">
        <v>3708</v>
      </c>
    </row>
    <row r="426" spans="3:3" x14ac:dyDescent="0.2">
      <c r="C426" s="2" t="s">
        <v>3709</v>
      </c>
    </row>
    <row r="427" spans="3:3" x14ac:dyDescent="0.2">
      <c r="C427" s="2" t="s">
        <v>3710</v>
      </c>
    </row>
    <row r="428" spans="3:3" x14ac:dyDescent="0.2">
      <c r="C428" s="2" t="s">
        <v>3711</v>
      </c>
    </row>
    <row r="429" spans="3:3" x14ac:dyDescent="0.2">
      <c r="C429" s="2" t="s">
        <v>3712</v>
      </c>
    </row>
    <row r="430" spans="3:3" x14ac:dyDescent="0.2">
      <c r="C430" s="2" t="s">
        <v>3713</v>
      </c>
    </row>
    <row r="431" spans="3:3" x14ac:dyDescent="0.2">
      <c r="C431" s="2" t="s">
        <v>3714</v>
      </c>
    </row>
    <row r="432" spans="3:3" x14ac:dyDescent="0.2">
      <c r="C432" s="2" t="s">
        <v>3715</v>
      </c>
    </row>
    <row r="433" spans="3:3" x14ac:dyDescent="0.2">
      <c r="C433" s="2" t="s">
        <v>3716</v>
      </c>
    </row>
    <row r="434" spans="3:3" x14ac:dyDescent="0.2">
      <c r="C434" s="2" t="s">
        <v>3717</v>
      </c>
    </row>
    <row r="435" spans="3:3" x14ac:dyDescent="0.2">
      <c r="C435" s="2" t="s">
        <v>3718</v>
      </c>
    </row>
    <row r="436" spans="3:3" x14ac:dyDescent="0.2">
      <c r="C436" s="2" t="s">
        <v>3719</v>
      </c>
    </row>
    <row r="437" spans="3:3" x14ac:dyDescent="0.2">
      <c r="C437" s="2" t="s">
        <v>3720</v>
      </c>
    </row>
    <row r="438" spans="3:3" x14ac:dyDescent="0.2">
      <c r="C438" s="2" t="s">
        <v>3721</v>
      </c>
    </row>
    <row r="439" spans="3:3" x14ac:dyDescent="0.2">
      <c r="C439" s="2" t="s">
        <v>3722</v>
      </c>
    </row>
    <row r="440" spans="3:3" x14ac:dyDescent="0.2">
      <c r="C440" s="2" t="s">
        <v>3723</v>
      </c>
    </row>
    <row r="441" spans="3:3" x14ac:dyDescent="0.2">
      <c r="C441" s="2" t="s">
        <v>3724</v>
      </c>
    </row>
    <row r="442" spans="3:3" x14ac:dyDescent="0.2">
      <c r="C442" s="2" t="s">
        <v>3725</v>
      </c>
    </row>
    <row r="443" spans="3:3" x14ac:dyDescent="0.2">
      <c r="C443" s="2" t="s">
        <v>3726</v>
      </c>
    </row>
    <row r="444" spans="3:3" x14ac:dyDescent="0.2">
      <c r="C444" s="2" t="s">
        <v>3727</v>
      </c>
    </row>
    <row r="445" spans="3:3" x14ac:dyDescent="0.2">
      <c r="C445" s="2" t="s">
        <v>3728</v>
      </c>
    </row>
    <row r="446" spans="3:3" x14ac:dyDescent="0.2">
      <c r="C446" s="2" t="s">
        <v>3729</v>
      </c>
    </row>
    <row r="447" spans="3:3" x14ac:dyDescent="0.2">
      <c r="C447" s="2" t="s">
        <v>3730</v>
      </c>
    </row>
    <row r="448" spans="3:3" x14ac:dyDescent="0.2">
      <c r="C448" s="2" t="s">
        <v>3731</v>
      </c>
    </row>
    <row r="449" spans="3:3" x14ac:dyDescent="0.2">
      <c r="C449" s="2" t="s">
        <v>3732</v>
      </c>
    </row>
    <row r="450" spans="3:3" x14ac:dyDescent="0.2">
      <c r="C450" s="2" t="s">
        <v>3733</v>
      </c>
    </row>
    <row r="451" spans="3:3" x14ac:dyDescent="0.2">
      <c r="C451" s="2" t="s">
        <v>3734</v>
      </c>
    </row>
    <row r="452" spans="3:3" x14ac:dyDescent="0.2">
      <c r="C452" s="2" t="s">
        <v>3735</v>
      </c>
    </row>
    <row r="453" spans="3:3" x14ac:dyDescent="0.2">
      <c r="C453" s="2" t="s">
        <v>3736</v>
      </c>
    </row>
    <row r="454" spans="3:3" x14ac:dyDescent="0.2">
      <c r="C454" s="2" t="s">
        <v>3737</v>
      </c>
    </row>
    <row r="455" spans="3:3" x14ac:dyDescent="0.2">
      <c r="C455" s="2" t="s">
        <v>3738</v>
      </c>
    </row>
    <row r="456" spans="3:3" x14ac:dyDescent="0.2">
      <c r="C456" s="2" t="s">
        <v>3739</v>
      </c>
    </row>
    <row r="457" spans="3:3" x14ac:dyDescent="0.2">
      <c r="C457" s="2" t="s">
        <v>3740</v>
      </c>
    </row>
    <row r="458" spans="3:3" x14ac:dyDescent="0.2">
      <c r="C458" s="2" t="s">
        <v>3741</v>
      </c>
    </row>
    <row r="459" spans="3:3" x14ac:dyDescent="0.2">
      <c r="C459" s="2" t="s">
        <v>3742</v>
      </c>
    </row>
    <row r="460" spans="3:3" x14ac:dyDescent="0.2">
      <c r="C460" s="2" t="s">
        <v>3743</v>
      </c>
    </row>
    <row r="461" spans="3:3" x14ac:dyDescent="0.2">
      <c r="C461" s="2" t="s">
        <v>3744</v>
      </c>
    </row>
    <row r="462" spans="3:3" x14ac:dyDescent="0.2">
      <c r="C462" s="2" t="s">
        <v>3745</v>
      </c>
    </row>
    <row r="463" spans="3:3" x14ac:dyDescent="0.2">
      <c r="C463" s="2" t="s">
        <v>3746</v>
      </c>
    </row>
    <row r="464" spans="3:3" x14ac:dyDescent="0.2">
      <c r="C464" s="2" t="s">
        <v>3747</v>
      </c>
    </row>
    <row r="465" spans="3:3" x14ac:dyDescent="0.2">
      <c r="C465" s="2" t="s">
        <v>3748</v>
      </c>
    </row>
    <row r="466" spans="3:3" x14ac:dyDescent="0.2">
      <c r="C466" s="2" t="s">
        <v>3749</v>
      </c>
    </row>
    <row r="467" spans="3:3" x14ac:dyDescent="0.2">
      <c r="C467" s="2" t="s">
        <v>3750</v>
      </c>
    </row>
    <row r="468" spans="3:3" x14ac:dyDescent="0.2">
      <c r="C468" s="2" t="s">
        <v>3751</v>
      </c>
    </row>
    <row r="469" spans="3:3" x14ac:dyDescent="0.2">
      <c r="C469" s="2" t="s">
        <v>3752</v>
      </c>
    </row>
    <row r="470" spans="3:3" x14ac:dyDescent="0.2">
      <c r="C470" s="2" t="s">
        <v>3753</v>
      </c>
    </row>
    <row r="471" spans="3:3" x14ac:dyDescent="0.2">
      <c r="C471" s="2" t="s">
        <v>3754</v>
      </c>
    </row>
    <row r="472" spans="3:3" x14ac:dyDescent="0.2">
      <c r="C472" s="2" t="s">
        <v>3755</v>
      </c>
    </row>
    <row r="473" spans="3:3" x14ac:dyDescent="0.2">
      <c r="C473" s="2" t="s">
        <v>3756</v>
      </c>
    </row>
    <row r="474" spans="3:3" x14ac:dyDescent="0.2">
      <c r="C474" s="2" t="s">
        <v>3757</v>
      </c>
    </row>
    <row r="475" spans="3:3" x14ac:dyDescent="0.2">
      <c r="C475" s="2" t="s">
        <v>3758</v>
      </c>
    </row>
    <row r="476" spans="3:3" x14ac:dyDescent="0.2">
      <c r="C476" s="2" t="s">
        <v>3759</v>
      </c>
    </row>
    <row r="477" spans="3:3" x14ac:dyDescent="0.2">
      <c r="C477" s="2" t="s">
        <v>3760</v>
      </c>
    </row>
    <row r="478" spans="3:3" x14ac:dyDescent="0.2">
      <c r="C478" s="2" t="s">
        <v>3761</v>
      </c>
    </row>
    <row r="479" spans="3:3" x14ac:dyDescent="0.2">
      <c r="C479" s="2" t="s">
        <v>3762</v>
      </c>
    </row>
    <row r="480" spans="3:3" x14ac:dyDescent="0.2">
      <c r="C480" s="2" t="s">
        <v>3763</v>
      </c>
    </row>
    <row r="481" spans="3:3" x14ac:dyDescent="0.2">
      <c r="C481" s="2" t="s">
        <v>3764</v>
      </c>
    </row>
    <row r="482" spans="3:3" x14ac:dyDescent="0.2">
      <c r="C482" s="2" t="s">
        <v>3765</v>
      </c>
    </row>
    <row r="483" spans="3:3" x14ac:dyDescent="0.2">
      <c r="C483" s="2" t="s">
        <v>3766</v>
      </c>
    </row>
    <row r="484" spans="3:3" x14ac:dyDescent="0.2">
      <c r="C484" s="2" t="s">
        <v>3767</v>
      </c>
    </row>
    <row r="485" spans="3:3" x14ac:dyDescent="0.2">
      <c r="C485" s="2" t="s">
        <v>3768</v>
      </c>
    </row>
    <row r="486" spans="3:3" x14ac:dyDescent="0.2">
      <c r="C486" s="2" t="s">
        <v>3769</v>
      </c>
    </row>
    <row r="487" spans="3:3" x14ac:dyDescent="0.2">
      <c r="C487" s="2" t="s">
        <v>3770</v>
      </c>
    </row>
    <row r="488" spans="3:3" x14ac:dyDescent="0.2">
      <c r="C488" s="2" t="s">
        <v>3771</v>
      </c>
    </row>
    <row r="489" spans="3:3" x14ac:dyDescent="0.2">
      <c r="C489" s="2" t="s">
        <v>3772</v>
      </c>
    </row>
    <row r="490" spans="3:3" x14ac:dyDescent="0.2">
      <c r="C490" s="2" t="s">
        <v>3773</v>
      </c>
    </row>
    <row r="491" spans="3:3" x14ac:dyDescent="0.2">
      <c r="C491" s="2" t="s">
        <v>3774</v>
      </c>
    </row>
    <row r="492" spans="3:3" x14ac:dyDescent="0.2">
      <c r="C492" s="2" t="s">
        <v>3775</v>
      </c>
    </row>
    <row r="493" spans="3:3" x14ac:dyDescent="0.2">
      <c r="C493" s="2" t="s">
        <v>3776</v>
      </c>
    </row>
    <row r="494" spans="3:3" x14ac:dyDescent="0.2">
      <c r="C494" s="2" t="s">
        <v>3777</v>
      </c>
    </row>
    <row r="495" spans="3:3" x14ac:dyDescent="0.2">
      <c r="C495" s="2" t="s">
        <v>3778</v>
      </c>
    </row>
    <row r="496" spans="3:3" x14ac:dyDescent="0.2">
      <c r="C496" s="2" t="s">
        <v>3779</v>
      </c>
    </row>
    <row r="497" spans="3:3" x14ac:dyDescent="0.2">
      <c r="C497" s="2" t="s">
        <v>3780</v>
      </c>
    </row>
    <row r="498" spans="3:3" x14ac:dyDescent="0.2">
      <c r="C498" s="2" t="s">
        <v>3781</v>
      </c>
    </row>
    <row r="499" spans="3:3" x14ac:dyDescent="0.2">
      <c r="C499" s="2" t="s">
        <v>3782</v>
      </c>
    </row>
    <row r="500" spans="3:3" x14ac:dyDescent="0.2">
      <c r="C500" s="2" t="s">
        <v>3783</v>
      </c>
    </row>
    <row r="501" spans="3:3" x14ac:dyDescent="0.2">
      <c r="C501" s="2" t="s">
        <v>3784</v>
      </c>
    </row>
    <row r="502" spans="3:3" x14ac:dyDescent="0.2">
      <c r="C502" s="2" t="s">
        <v>3785</v>
      </c>
    </row>
    <row r="503" spans="3:3" x14ac:dyDescent="0.2">
      <c r="C503" s="2" t="s">
        <v>3786</v>
      </c>
    </row>
    <row r="504" spans="3:3" x14ac:dyDescent="0.2">
      <c r="C504" s="2" t="s">
        <v>3787</v>
      </c>
    </row>
    <row r="505" spans="3:3" x14ac:dyDescent="0.2">
      <c r="C505" s="2" t="s">
        <v>3788</v>
      </c>
    </row>
    <row r="506" spans="3:3" x14ac:dyDescent="0.2">
      <c r="C506" s="2" t="s">
        <v>3789</v>
      </c>
    </row>
    <row r="507" spans="3:3" x14ac:dyDescent="0.2">
      <c r="C507" s="2" t="s">
        <v>3790</v>
      </c>
    </row>
    <row r="508" spans="3:3" x14ac:dyDescent="0.2">
      <c r="C508" s="2" t="s">
        <v>3791</v>
      </c>
    </row>
    <row r="509" spans="3:3" x14ac:dyDescent="0.2">
      <c r="C509" s="2" t="s">
        <v>3792</v>
      </c>
    </row>
    <row r="510" spans="3:3" x14ac:dyDescent="0.2">
      <c r="C510" s="2" t="s">
        <v>3793</v>
      </c>
    </row>
    <row r="511" spans="3:3" x14ac:dyDescent="0.2">
      <c r="C511" s="2" t="s">
        <v>3794</v>
      </c>
    </row>
    <row r="512" spans="3:3" x14ac:dyDescent="0.2">
      <c r="C512" s="2" t="s">
        <v>3795</v>
      </c>
    </row>
    <row r="513" spans="3:3" x14ac:dyDescent="0.2">
      <c r="C513" s="2" t="s">
        <v>3796</v>
      </c>
    </row>
    <row r="514" spans="3:3" x14ac:dyDescent="0.2">
      <c r="C514" s="2" t="s">
        <v>3797</v>
      </c>
    </row>
    <row r="515" spans="3:3" x14ac:dyDescent="0.2">
      <c r="C515" s="2" t="s">
        <v>3798</v>
      </c>
    </row>
    <row r="516" spans="3:3" x14ac:dyDescent="0.2">
      <c r="C516" s="2" t="s">
        <v>3799</v>
      </c>
    </row>
    <row r="517" spans="3:3" x14ac:dyDescent="0.2">
      <c r="C517" s="2" t="s">
        <v>3800</v>
      </c>
    </row>
    <row r="518" spans="3:3" x14ac:dyDescent="0.2">
      <c r="C518" s="2" t="s">
        <v>3801</v>
      </c>
    </row>
    <row r="519" spans="3:3" x14ac:dyDescent="0.2">
      <c r="C519" s="2" t="s">
        <v>3802</v>
      </c>
    </row>
    <row r="520" spans="3:3" x14ac:dyDescent="0.2">
      <c r="C520" s="2" t="s">
        <v>3803</v>
      </c>
    </row>
    <row r="521" spans="3:3" x14ac:dyDescent="0.2">
      <c r="C521" s="2" t="s">
        <v>3804</v>
      </c>
    </row>
    <row r="522" spans="3:3" x14ac:dyDescent="0.2">
      <c r="C522" s="2" t="s">
        <v>3805</v>
      </c>
    </row>
    <row r="523" spans="3:3" x14ac:dyDescent="0.2">
      <c r="C523" s="2" t="s">
        <v>3806</v>
      </c>
    </row>
    <row r="524" spans="3:3" x14ac:dyDescent="0.2">
      <c r="C524" s="2" t="s">
        <v>3807</v>
      </c>
    </row>
    <row r="525" spans="3:3" x14ac:dyDescent="0.2">
      <c r="C525" s="2" t="s">
        <v>3808</v>
      </c>
    </row>
    <row r="526" spans="3:3" x14ac:dyDescent="0.2">
      <c r="C526" s="2" t="s">
        <v>3809</v>
      </c>
    </row>
    <row r="527" spans="3:3" x14ac:dyDescent="0.2">
      <c r="C527" s="2" t="s">
        <v>3810</v>
      </c>
    </row>
    <row r="528" spans="3:3" x14ac:dyDescent="0.2">
      <c r="C528" s="2" t="s">
        <v>3811</v>
      </c>
    </row>
    <row r="529" spans="3:3" x14ac:dyDescent="0.2">
      <c r="C529" s="2" t="s">
        <v>3812</v>
      </c>
    </row>
    <row r="530" spans="3:3" x14ac:dyDescent="0.2">
      <c r="C530" s="2" t="s">
        <v>3813</v>
      </c>
    </row>
    <row r="531" spans="3:3" x14ac:dyDescent="0.2">
      <c r="C531" s="2" t="s">
        <v>3814</v>
      </c>
    </row>
    <row r="532" spans="3:3" x14ac:dyDescent="0.2">
      <c r="C532" s="2" t="s">
        <v>3815</v>
      </c>
    </row>
    <row r="533" spans="3:3" x14ac:dyDescent="0.2">
      <c r="C533" s="2" t="s">
        <v>3816</v>
      </c>
    </row>
    <row r="534" spans="3:3" x14ac:dyDescent="0.2">
      <c r="C534" s="2" t="s">
        <v>3817</v>
      </c>
    </row>
    <row r="535" spans="3:3" x14ac:dyDescent="0.2">
      <c r="C535" s="2" t="s">
        <v>3818</v>
      </c>
    </row>
    <row r="536" spans="3:3" x14ac:dyDescent="0.2">
      <c r="C536" s="2" t="s">
        <v>3819</v>
      </c>
    </row>
    <row r="537" spans="3:3" x14ac:dyDescent="0.2">
      <c r="C537" s="2" t="s">
        <v>3820</v>
      </c>
    </row>
    <row r="538" spans="3:3" x14ac:dyDescent="0.2">
      <c r="C538" s="2" t="s">
        <v>3821</v>
      </c>
    </row>
    <row r="539" spans="3:3" x14ac:dyDescent="0.2">
      <c r="C539" s="2" t="s">
        <v>3822</v>
      </c>
    </row>
    <row r="540" spans="3:3" x14ac:dyDescent="0.2">
      <c r="C540" s="2" t="s">
        <v>3823</v>
      </c>
    </row>
    <row r="541" spans="3:3" x14ac:dyDescent="0.2">
      <c r="C541" s="2" t="s">
        <v>3824</v>
      </c>
    </row>
    <row r="542" spans="3:3" x14ac:dyDescent="0.2">
      <c r="C542" s="2" t="s">
        <v>3825</v>
      </c>
    </row>
    <row r="543" spans="3:3" x14ac:dyDescent="0.2">
      <c r="C543" s="2" t="s">
        <v>3826</v>
      </c>
    </row>
    <row r="544" spans="3:3" x14ac:dyDescent="0.2">
      <c r="C544" s="2" t="s">
        <v>3827</v>
      </c>
    </row>
    <row r="545" spans="3:3" x14ac:dyDescent="0.2">
      <c r="C545" s="2" t="s">
        <v>3828</v>
      </c>
    </row>
    <row r="546" spans="3:3" x14ac:dyDescent="0.2">
      <c r="C546" s="2" t="s">
        <v>3829</v>
      </c>
    </row>
    <row r="547" spans="3:3" x14ac:dyDescent="0.2">
      <c r="C547" s="2" t="s">
        <v>3830</v>
      </c>
    </row>
    <row r="548" spans="3:3" x14ac:dyDescent="0.2">
      <c r="C548" s="2" t="s">
        <v>3831</v>
      </c>
    </row>
    <row r="549" spans="3:3" x14ac:dyDescent="0.2">
      <c r="C549" s="2" t="s">
        <v>3832</v>
      </c>
    </row>
    <row r="550" spans="3:3" x14ac:dyDescent="0.2">
      <c r="C550" s="2" t="s">
        <v>3833</v>
      </c>
    </row>
    <row r="551" spans="3:3" x14ac:dyDescent="0.2">
      <c r="C551" s="2" t="s">
        <v>3834</v>
      </c>
    </row>
    <row r="552" spans="3:3" x14ac:dyDescent="0.2">
      <c r="C552" s="2" t="s">
        <v>3835</v>
      </c>
    </row>
    <row r="553" spans="3:3" x14ac:dyDescent="0.2">
      <c r="C553" s="2" t="s">
        <v>3836</v>
      </c>
    </row>
    <row r="554" spans="3:3" x14ac:dyDescent="0.2">
      <c r="C554" s="2" t="s">
        <v>3837</v>
      </c>
    </row>
    <row r="555" spans="3:3" x14ac:dyDescent="0.2">
      <c r="C555" s="2" t="s">
        <v>3838</v>
      </c>
    </row>
    <row r="556" spans="3:3" x14ac:dyDescent="0.2">
      <c r="C556" s="2" t="s">
        <v>3839</v>
      </c>
    </row>
    <row r="557" spans="3:3" x14ac:dyDescent="0.2">
      <c r="C557" s="2" t="s">
        <v>3840</v>
      </c>
    </row>
    <row r="558" spans="3:3" x14ac:dyDescent="0.2">
      <c r="C558" s="2" t="s">
        <v>3841</v>
      </c>
    </row>
    <row r="559" spans="3:3" x14ac:dyDescent="0.2">
      <c r="C559" s="2" t="s">
        <v>3842</v>
      </c>
    </row>
    <row r="560" spans="3:3" x14ac:dyDescent="0.2">
      <c r="C560" s="2" t="s">
        <v>3843</v>
      </c>
    </row>
    <row r="561" spans="3:3" x14ac:dyDescent="0.2">
      <c r="C561" s="2" t="s">
        <v>3844</v>
      </c>
    </row>
    <row r="562" spans="3:3" x14ac:dyDescent="0.2">
      <c r="C562" s="2" t="s">
        <v>3845</v>
      </c>
    </row>
    <row r="563" spans="3:3" x14ac:dyDescent="0.2">
      <c r="C563" s="2" t="s">
        <v>3846</v>
      </c>
    </row>
    <row r="564" spans="3:3" x14ac:dyDescent="0.2">
      <c r="C564" s="2" t="s">
        <v>3847</v>
      </c>
    </row>
    <row r="565" spans="3:3" x14ac:dyDescent="0.2">
      <c r="C565" s="2" t="s">
        <v>3848</v>
      </c>
    </row>
    <row r="566" spans="3:3" x14ac:dyDescent="0.2">
      <c r="C566" s="2" t="s">
        <v>3849</v>
      </c>
    </row>
    <row r="567" spans="3:3" x14ac:dyDescent="0.2">
      <c r="C567" s="2" t="s">
        <v>3850</v>
      </c>
    </row>
    <row r="568" spans="3:3" x14ac:dyDescent="0.2">
      <c r="C568" s="2" t="s">
        <v>3851</v>
      </c>
    </row>
    <row r="569" spans="3:3" x14ac:dyDescent="0.2">
      <c r="C569" s="2" t="s">
        <v>3852</v>
      </c>
    </row>
    <row r="570" spans="3:3" x14ac:dyDescent="0.2">
      <c r="C570" s="2" t="s">
        <v>3853</v>
      </c>
    </row>
    <row r="571" spans="3:3" x14ac:dyDescent="0.2">
      <c r="C571" s="2" t="s">
        <v>3854</v>
      </c>
    </row>
    <row r="572" spans="3:3" x14ac:dyDescent="0.2">
      <c r="C572" s="2" t="s">
        <v>3855</v>
      </c>
    </row>
    <row r="573" spans="3:3" x14ac:dyDescent="0.2">
      <c r="C573" s="2" t="s">
        <v>3856</v>
      </c>
    </row>
    <row r="574" spans="3:3" x14ac:dyDescent="0.2">
      <c r="C574" s="2" t="s">
        <v>3857</v>
      </c>
    </row>
    <row r="575" spans="3:3" x14ac:dyDescent="0.2">
      <c r="C575" s="2" t="s">
        <v>3858</v>
      </c>
    </row>
    <row r="576" spans="3:3" x14ac:dyDescent="0.2">
      <c r="C576" s="2" t="s">
        <v>3859</v>
      </c>
    </row>
    <row r="577" spans="3:3" x14ac:dyDescent="0.2">
      <c r="C577" s="2" t="s">
        <v>3860</v>
      </c>
    </row>
    <row r="578" spans="3:3" x14ac:dyDescent="0.2">
      <c r="C578" s="2" t="s">
        <v>3861</v>
      </c>
    </row>
    <row r="579" spans="3:3" x14ac:dyDescent="0.2">
      <c r="C579" s="2" t="s">
        <v>3862</v>
      </c>
    </row>
    <row r="580" spans="3:3" x14ac:dyDescent="0.2">
      <c r="C580" s="2" t="s">
        <v>3863</v>
      </c>
    </row>
    <row r="581" spans="3:3" x14ac:dyDescent="0.2">
      <c r="C581" s="2" t="s">
        <v>3864</v>
      </c>
    </row>
    <row r="582" spans="3:3" x14ac:dyDescent="0.2">
      <c r="C582" s="2" t="s">
        <v>3865</v>
      </c>
    </row>
    <row r="583" spans="3:3" x14ac:dyDescent="0.2">
      <c r="C583" s="2" t="s">
        <v>3866</v>
      </c>
    </row>
    <row r="584" spans="3:3" x14ac:dyDescent="0.2">
      <c r="C584" s="2" t="s">
        <v>3867</v>
      </c>
    </row>
    <row r="585" spans="3:3" x14ac:dyDescent="0.2">
      <c r="C585" s="2" t="s">
        <v>3868</v>
      </c>
    </row>
    <row r="586" spans="3:3" x14ac:dyDescent="0.2">
      <c r="C586" s="2" t="s">
        <v>3869</v>
      </c>
    </row>
    <row r="587" spans="3:3" x14ac:dyDescent="0.2">
      <c r="C587" s="2" t="s">
        <v>3870</v>
      </c>
    </row>
    <row r="588" spans="3:3" x14ac:dyDescent="0.2">
      <c r="C588" s="2" t="s">
        <v>3871</v>
      </c>
    </row>
    <row r="589" spans="3:3" x14ac:dyDescent="0.2">
      <c r="C589" s="2" t="s">
        <v>3872</v>
      </c>
    </row>
    <row r="590" spans="3:3" x14ac:dyDescent="0.2">
      <c r="C590" s="2" t="s">
        <v>3873</v>
      </c>
    </row>
    <row r="591" spans="3:3" x14ac:dyDescent="0.2">
      <c r="C591" s="2" t="s">
        <v>3874</v>
      </c>
    </row>
    <row r="592" spans="3:3" x14ac:dyDescent="0.2">
      <c r="C592" s="2" t="s">
        <v>3875</v>
      </c>
    </row>
    <row r="593" spans="3:3" x14ac:dyDescent="0.2">
      <c r="C593" s="2" t="s">
        <v>3876</v>
      </c>
    </row>
    <row r="594" spans="3:3" x14ac:dyDescent="0.2">
      <c r="C594" s="2" t="s">
        <v>3877</v>
      </c>
    </row>
    <row r="595" spans="3:3" x14ac:dyDescent="0.2">
      <c r="C595" s="2" t="s">
        <v>3878</v>
      </c>
    </row>
    <row r="596" spans="3:3" x14ac:dyDescent="0.2">
      <c r="C596" s="2" t="s">
        <v>3879</v>
      </c>
    </row>
    <row r="597" spans="3:3" x14ac:dyDescent="0.2">
      <c r="C597" s="2" t="s">
        <v>3880</v>
      </c>
    </row>
    <row r="598" spans="3:3" x14ac:dyDescent="0.2">
      <c r="C598" s="2" t="s">
        <v>3881</v>
      </c>
    </row>
    <row r="599" spans="3:3" x14ac:dyDescent="0.2">
      <c r="C599" s="2" t="s">
        <v>3882</v>
      </c>
    </row>
    <row r="600" spans="3:3" x14ac:dyDescent="0.2">
      <c r="C600" s="2" t="s">
        <v>3883</v>
      </c>
    </row>
    <row r="601" spans="3:3" x14ac:dyDescent="0.2">
      <c r="C601" s="2" t="s">
        <v>3884</v>
      </c>
    </row>
    <row r="602" spans="3:3" x14ac:dyDescent="0.2">
      <c r="C602" s="2" t="s">
        <v>1190</v>
      </c>
    </row>
    <row r="603" spans="3:3" x14ac:dyDescent="0.2">
      <c r="C603" s="2" t="s">
        <v>3885</v>
      </c>
    </row>
    <row r="604" spans="3:3" x14ac:dyDescent="0.2">
      <c r="C604" s="2" t="s">
        <v>3886</v>
      </c>
    </row>
    <row r="605" spans="3:3" x14ac:dyDescent="0.2">
      <c r="C605" s="2" t="s">
        <v>3887</v>
      </c>
    </row>
    <row r="606" spans="3:3" x14ac:dyDescent="0.2">
      <c r="C606" s="2" t="s">
        <v>3888</v>
      </c>
    </row>
    <row r="607" spans="3:3" x14ac:dyDescent="0.2">
      <c r="C607" s="2" t="s">
        <v>1177</v>
      </c>
    </row>
    <row r="608" spans="3:3" x14ac:dyDescent="0.2">
      <c r="C608" s="2" t="s">
        <v>3889</v>
      </c>
    </row>
    <row r="609" spans="3:3" x14ac:dyDescent="0.2">
      <c r="C609" s="2" t="s">
        <v>1156</v>
      </c>
    </row>
    <row r="610" spans="3:3" x14ac:dyDescent="0.2">
      <c r="C610" s="2" t="s">
        <v>3890</v>
      </c>
    </row>
    <row r="611" spans="3:3" x14ac:dyDescent="0.2">
      <c r="C611" s="2" t="s">
        <v>1172</v>
      </c>
    </row>
    <row r="612" spans="3:3" x14ac:dyDescent="0.2">
      <c r="C612" s="2" t="s">
        <v>3891</v>
      </c>
    </row>
    <row r="613" spans="3:3" x14ac:dyDescent="0.2">
      <c r="C613" s="2" t="s">
        <v>3892</v>
      </c>
    </row>
    <row r="614" spans="3:3" x14ac:dyDescent="0.2">
      <c r="C614" s="2" t="s">
        <v>3893</v>
      </c>
    </row>
    <row r="615" spans="3:3" x14ac:dyDescent="0.2">
      <c r="C615" s="2" t="s">
        <v>3894</v>
      </c>
    </row>
    <row r="616" spans="3:3" x14ac:dyDescent="0.2">
      <c r="C616" s="2" t="s">
        <v>3895</v>
      </c>
    </row>
    <row r="617" spans="3:3" x14ac:dyDescent="0.2">
      <c r="C617" s="2" t="s">
        <v>3896</v>
      </c>
    </row>
    <row r="618" spans="3:3" x14ac:dyDescent="0.2">
      <c r="C618" s="2" t="s">
        <v>3897</v>
      </c>
    </row>
    <row r="619" spans="3:3" x14ac:dyDescent="0.2">
      <c r="C619" s="2" t="s">
        <v>1188</v>
      </c>
    </row>
    <row r="620" spans="3:3" x14ac:dyDescent="0.2">
      <c r="C620" s="2" t="s">
        <v>3898</v>
      </c>
    </row>
    <row r="621" spans="3:3" x14ac:dyDescent="0.2">
      <c r="C621" s="2" t="s">
        <v>1171</v>
      </c>
    </row>
    <row r="622" spans="3:3" x14ac:dyDescent="0.2">
      <c r="C622" s="2" t="s">
        <v>3899</v>
      </c>
    </row>
    <row r="623" spans="3:3" x14ac:dyDescent="0.2">
      <c r="C623" s="2" t="s">
        <v>3900</v>
      </c>
    </row>
    <row r="624" spans="3:3" x14ac:dyDescent="0.2">
      <c r="C624" s="2" t="s">
        <v>1162</v>
      </c>
    </row>
    <row r="625" spans="3:3" x14ac:dyDescent="0.2">
      <c r="C625" s="2" t="s">
        <v>1158</v>
      </c>
    </row>
    <row r="626" spans="3:3" x14ac:dyDescent="0.2">
      <c r="C626" s="2" t="s">
        <v>3901</v>
      </c>
    </row>
    <row r="627" spans="3:3" x14ac:dyDescent="0.2">
      <c r="C627" s="2" t="s">
        <v>1161</v>
      </c>
    </row>
    <row r="628" spans="3:3" x14ac:dyDescent="0.2">
      <c r="C628" s="2" t="s">
        <v>1139</v>
      </c>
    </row>
    <row r="629" spans="3:3" x14ac:dyDescent="0.2">
      <c r="C629" s="2" t="s">
        <v>3902</v>
      </c>
    </row>
    <row r="630" spans="3:3" x14ac:dyDescent="0.2">
      <c r="C630" s="2" t="s">
        <v>1165</v>
      </c>
    </row>
    <row r="631" spans="3:3" x14ac:dyDescent="0.2">
      <c r="C631" s="2" t="s">
        <v>1179</v>
      </c>
    </row>
    <row r="632" spans="3:3" x14ac:dyDescent="0.2">
      <c r="C632" s="2" t="s">
        <v>1176</v>
      </c>
    </row>
    <row r="633" spans="3:3" x14ac:dyDescent="0.2">
      <c r="C633" s="2" t="s">
        <v>1185</v>
      </c>
    </row>
    <row r="634" spans="3:3" x14ac:dyDescent="0.2">
      <c r="C634" s="2" t="s">
        <v>1182</v>
      </c>
    </row>
    <row r="635" spans="3:3" x14ac:dyDescent="0.2">
      <c r="C635" s="2" t="s">
        <v>1183</v>
      </c>
    </row>
    <row r="636" spans="3:3" x14ac:dyDescent="0.2">
      <c r="C636" s="2" t="s">
        <v>1170</v>
      </c>
    </row>
    <row r="637" spans="3:3" x14ac:dyDescent="0.2">
      <c r="C637" s="2" t="s">
        <v>1186</v>
      </c>
    </row>
    <row r="638" spans="3:3" x14ac:dyDescent="0.2">
      <c r="C638" s="2" t="s">
        <v>1187</v>
      </c>
    </row>
    <row r="639" spans="3:3" x14ac:dyDescent="0.2">
      <c r="C639" s="2" t="s">
        <v>1167</v>
      </c>
    </row>
    <row r="640" spans="3:3" x14ac:dyDescent="0.2">
      <c r="C640" s="2" t="s">
        <v>1163</v>
      </c>
    </row>
    <row r="641" spans="3:3" x14ac:dyDescent="0.2">
      <c r="C641" s="2" t="s">
        <v>1169</v>
      </c>
    </row>
    <row r="642" spans="3:3" x14ac:dyDescent="0.2">
      <c r="C642" s="2" t="s">
        <v>1160</v>
      </c>
    </row>
    <row r="643" spans="3:3" x14ac:dyDescent="0.2">
      <c r="C643" s="2" t="s">
        <v>1159</v>
      </c>
    </row>
    <row r="644" spans="3:3" x14ac:dyDescent="0.2">
      <c r="C644" s="2" t="s">
        <v>1168</v>
      </c>
    </row>
    <row r="645" spans="3:3" x14ac:dyDescent="0.2">
      <c r="C645" s="2" t="s">
        <v>1166</v>
      </c>
    </row>
    <row r="646" spans="3:3" x14ac:dyDescent="0.2">
      <c r="C646" s="2" t="s">
        <v>1041</v>
      </c>
    </row>
    <row r="647" spans="3:3" x14ac:dyDescent="0.2">
      <c r="C647" s="2" t="s">
        <v>1018</v>
      </c>
    </row>
    <row r="648" spans="3:3" x14ac:dyDescent="0.2">
      <c r="C648" s="2" t="s">
        <v>1019</v>
      </c>
    </row>
    <row r="649" spans="3:3" x14ac:dyDescent="0.2">
      <c r="C649" s="2" t="s">
        <v>1038</v>
      </c>
    </row>
    <row r="650" spans="3:3" x14ac:dyDescent="0.2">
      <c r="C650" s="2" t="s">
        <v>1039</v>
      </c>
    </row>
    <row r="651" spans="3:3" x14ac:dyDescent="0.2">
      <c r="C651" s="2" t="s">
        <v>1029</v>
      </c>
    </row>
    <row r="652" spans="3:3" x14ac:dyDescent="0.2">
      <c r="C652" s="2" t="s">
        <v>1020</v>
      </c>
    </row>
    <row r="653" spans="3:3" x14ac:dyDescent="0.2">
      <c r="C653" s="2" t="s">
        <v>1014</v>
      </c>
    </row>
    <row r="654" spans="3:3" x14ac:dyDescent="0.2">
      <c r="C654" s="2" t="s">
        <v>1027</v>
      </c>
    </row>
    <row r="655" spans="3:3" x14ac:dyDescent="0.2">
      <c r="C655" s="2" t="s">
        <v>1021</v>
      </c>
    </row>
    <row r="656" spans="3:3" x14ac:dyDescent="0.2">
      <c r="C656" s="2" t="s">
        <v>1040</v>
      </c>
    </row>
    <row r="657" spans="3:3" x14ac:dyDescent="0.2">
      <c r="C657" s="2" t="s">
        <v>1157</v>
      </c>
    </row>
    <row r="658" spans="3:3" x14ac:dyDescent="0.2">
      <c r="C658" s="2" t="s">
        <v>1155</v>
      </c>
    </row>
    <row r="659" spans="3:3" x14ac:dyDescent="0.2">
      <c r="C659" s="2" t="s">
        <v>1022</v>
      </c>
    </row>
    <row r="660" spans="3:3" x14ac:dyDescent="0.2">
      <c r="C660" s="2" t="s">
        <v>1173</v>
      </c>
    </row>
    <row r="661" spans="3:3" x14ac:dyDescent="0.2">
      <c r="C661" s="2" t="s">
        <v>1150</v>
      </c>
    </row>
    <row r="662" spans="3:3" x14ac:dyDescent="0.2">
      <c r="C662" s="2" t="s">
        <v>1195</v>
      </c>
    </row>
    <row r="663" spans="3:3" x14ac:dyDescent="0.2">
      <c r="C663" s="2" t="s">
        <v>1048</v>
      </c>
    </row>
    <row r="664" spans="3:3" x14ac:dyDescent="0.2">
      <c r="C664" s="2" t="s">
        <v>1061</v>
      </c>
    </row>
    <row r="665" spans="3:3" x14ac:dyDescent="0.2">
      <c r="C665" s="2" t="s">
        <v>1143</v>
      </c>
    </row>
    <row r="666" spans="3:3" x14ac:dyDescent="0.2">
      <c r="C666" s="2" t="s">
        <v>1096</v>
      </c>
    </row>
    <row r="667" spans="3:3" x14ac:dyDescent="0.2">
      <c r="C667" s="2" t="s">
        <v>1133</v>
      </c>
    </row>
    <row r="668" spans="3:3" x14ac:dyDescent="0.2">
      <c r="C668" s="2" t="s">
        <v>1117</v>
      </c>
    </row>
    <row r="669" spans="3:3" x14ac:dyDescent="0.2">
      <c r="C669" s="2" t="s">
        <v>1080</v>
      </c>
    </row>
    <row r="670" spans="3:3" x14ac:dyDescent="0.2">
      <c r="C670" s="2" t="s">
        <v>1149</v>
      </c>
    </row>
    <row r="671" spans="3:3" x14ac:dyDescent="0.2">
      <c r="C671" s="2" t="s">
        <v>1066</v>
      </c>
    </row>
    <row r="672" spans="3:3" x14ac:dyDescent="0.2">
      <c r="C672" s="2" t="s">
        <v>1087</v>
      </c>
    </row>
    <row r="673" spans="3:3" x14ac:dyDescent="0.2">
      <c r="C673" s="2" t="s">
        <v>1154</v>
      </c>
    </row>
    <row r="674" spans="3:3" x14ac:dyDescent="0.2">
      <c r="C674" s="2" t="s">
        <v>1112</v>
      </c>
    </row>
    <row r="675" spans="3:3" x14ac:dyDescent="0.2">
      <c r="C675" s="2" t="s">
        <v>1078</v>
      </c>
    </row>
    <row r="676" spans="3:3" x14ac:dyDescent="0.2">
      <c r="C676" s="2" t="s">
        <v>1062</v>
      </c>
    </row>
    <row r="677" spans="3:3" x14ac:dyDescent="0.2">
      <c r="C677" s="2" t="s">
        <v>1085</v>
      </c>
    </row>
    <row r="678" spans="3:3" x14ac:dyDescent="0.2">
      <c r="C678" s="2" t="s">
        <v>1104</v>
      </c>
    </row>
    <row r="679" spans="3:3" x14ac:dyDescent="0.2">
      <c r="C679" s="2" t="s">
        <v>1079</v>
      </c>
    </row>
    <row r="680" spans="3:3" x14ac:dyDescent="0.2">
      <c r="C680" s="2" t="s">
        <v>1100</v>
      </c>
    </row>
    <row r="681" spans="3:3" x14ac:dyDescent="0.2">
      <c r="C681" s="2" t="s">
        <v>1116</v>
      </c>
    </row>
    <row r="682" spans="3:3" x14ac:dyDescent="0.2">
      <c r="C682" s="2" t="s">
        <v>1115</v>
      </c>
    </row>
    <row r="683" spans="3:3" x14ac:dyDescent="0.2">
      <c r="C683" s="2" t="s">
        <v>1102</v>
      </c>
    </row>
    <row r="684" spans="3:3" x14ac:dyDescent="0.2">
      <c r="C684" s="2" t="s">
        <v>1025</v>
      </c>
    </row>
    <row r="685" spans="3:3" x14ac:dyDescent="0.2">
      <c r="C685" s="2" t="s">
        <v>1028</v>
      </c>
    </row>
    <row r="686" spans="3:3" x14ac:dyDescent="0.2">
      <c r="C686" s="2" t="s">
        <v>1049</v>
      </c>
    </row>
    <row r="687" spans="3:3" x14ac:dyDescent="0.2">
      <c r="C687" s="2" t="s">
        <v>1043</v>
      </c>
    </row>
    <row r="688" spans="3:3" x14ac:dyDescent="0.2">
      <c r="C688" s="2" t="s">
        <v>1059</v>
      </c>
    </row>
    <row r="689" spans="3:3" x14ac:dyDescent="0.2">
      <c r="C689" s="2" t="s">
        <v>1051</v>
      </c>
    </row>
    <row r="690" spans="3:3" x14ac:dyDescent="0.2">
      <c r="C690" s="2" t="s">
        <v>1037</v>
      </c>
    </row>
    <row r="691" spans="3:3" x14ac:dyDescent="0.2">
      <c r="C691" s="2" t="s">
        <v>1024</v>
      </c>
    </row>
    <row r="692" spans="3:3" x14ac:dyDescent="0.2">
      <c r="C692" s="2" t="s">
        <v>1016</v>
      </c>
    </row>
    <row r="693" spans="3:3" x14ac:dyDescent="0.2">
      <c r="C693" s="2" t="s">
        <v>1015</v>
      </c>
    </row>
    <row r="694" spans="3:3" x14ac:dyDescent="0.2">
      <c r="C694" s="2" t="s">
        <v>1050</v>
      </c>
    </row>
    <row r="695" spans="3:3" x14ac:dyDescent="0.2">
      <c r="C695" s="2" t="s">
        <v>1137</v>
      </c>
    </row>
    <row r="696" spans="3:3" x14ac:dyDescent="0.2">
      <c r="C696" s="2" t="s">
        <v>1099</v>
      </c>
    </row>
    <row r="697" spans="3:3" x14ac:dyDescent="0.2">
      <c r="C697" s="2" t="s">
        <v>1101</v>
      </c>
    </row>
    <row r="698" spans="3:3" x14ac:dyDescent="0.2">
      <c r="C698" s="2" t="s">
        <v>1071</v>
      </c>
    </row>
    <row r="699" spans="3:3" x14ac:dyDescent="0.2">
      <c r="C699" s="2" t="s">
        <v>1109</v>
      </c>
    </row>
    <row r="700" spans="3:3" x14ac:dyDescent="0.2">
      <c r="C700" s="2" t="s">
        <v>1034</v>
      </c>
    </row>
    <row r="701" spans="3:3" x14ac:dyDescent="0.2">
      <c r="C701" s="2" t="s">
        <v>1026</v>
      </c>
    </row>
    <row r="702" spans="3:3" x14ac:dyDescent="0.2">
      <c r="C702" s="2" t="s">
        <v>1089</v>
      </c>
    </row>
    <row r="703" spans="3:3" x14ac:dyDescent="0.2">
      <c r="C703" s="2" t="s">
        <v>1136</v>
      </c>
    </row>
    <row r="704" spans="3:3" x14ac:dyDescent="0.2">
      <c r="C704" s="2" t="s">
        <v>1035</v>
      </c>
    </row>
    <row r="705" spans="3:3" x14ac:dyDescent="0.2">
      <c r="C705" s="2" t="s">
        <v>1134</v>
      </c>
    </row>
    <row r="706" spans="3:3" x14ac:dyDescent="0.2">
      <c r="C706" s="2" t="s">
        <v>1084</v>
      </c>
    </row>
    <row r="707" spans="3:3" x14ac:dyDescent="0.2">
      <c r="C707" s="2" t="s">
        <v>3903</v>
      </c>
    </row>
    <row r="708" spans="3:3" x14ac:dyDescent="0.2">
      <c r="C708" s="2" t="s">
        <v>1017</v>
      </c>
    </row>
    <row r="709" spans="3:3" x14ac:dyDescent="0.2">
      <c r="C709" s="2" t="s">
        <v>1032</v>
      </c>
    </row>
    <row r="710" spans="3:3" x14ac:dyDescent="0.2">
      <c r="C710" s="2" t="s">
        <v>1141</v>
      </c>
    </row>
    <row r="711" spans="3:3" x14ac:dyDescent="0.2">
      <c r="C711" s="2" t="s">
        <v>1023</v>
      </c>
    </row>
    <row r="712" spans="3:3" x14ac:dyDescent="0.2">
      <c r="C712" s="2" t="s">
        <v>1142</v>
      </c>
    </row>
    <row r="713" spans="3:3" x14ac:dyDescent="0.2">
      <c r="C713" s="2" t="s">
        <v>1045</v>
      </c>
    </row>
    <row r="714" spans="3:3" x14ac:dyDescent="0.2">
      <c r="C714" s="2" t="s">
        <v>1130</v>
      </c>
    </row>
    <row r="715" spans="3:3" x14ac:dyDescent="0.2">
      <c r="C715" s="2" t="s">
        <v>1095</v>
      </c>
    </row>
    <row r="716" spans="3:3" x14ac:dyDescent="0.2">
      <c r="C716" s="2" t="s">
        <v>1072</v>
      </c>
    </row>
    <row r="717" spans="3:3" x14ac:dyDescent="0.2">
      <c r="C717" s="2" t="s">
        <v>1131</v>
      </c>
    </row>
    <row r="718" spans="3:3" x14ac:dyDescent="0.2">
      <c r="C718" s="2" t="s">
        <v>1105</v>
      </c>
    </row>
    <row r="719" spans="3:3" x14ac:dyDescent="0.2">
      <c r="C719" s="2" t="s">
        <v>1065</v>
      </c>
    </row>
    <row r="720" spans="3:3" x14ac:dyDescent="0.2">
      <c r="C720" s="2" t="s">
        <v>1138</v>
      </c>
    </row>
    <row r="721" spans="3:3" x14ac:dyDescent="0.2">
      <c r="C721" s="2" t="s">
        <v>1075</v>
      </c>
    </row>
    <row r="722" spans="3:3" x14ac:dyDescent="0.2">
      <c r="C722" s="2" t="s">
        <v>1132</v>
      </c>
    </row>
    <row r="723" spans="3:3" x14ac:dyDescent="0.2">
      <c r="C723" s="2" t="s">
        <v>1097</v>
      </c>
    </row>
    <row r="724" spans="3:3" x14ac:dyDescent="0.2">
      <c r="C724" s="2" t="s">
        <v>1145</v>
      </c>
    </row>
    <row r="725" spans="3:3" x14ac:dyDescent="0.2">
      <c r="C725" s="2" t="s">
        <v>3904</v>
      </c>
    </row>
    <row r="726" spans="3:3" x14ac:dyDescent="0.2">
      <c r="C726" s="2" t="s">
        <v>3905</v>
      </c>
    </row>
    <row r="727" spans="3:3" x14ac:dyDescent="0.2">
      <c r="C727" s="2" t="s">
        <v>3906</v>
      </c>
    </row>
    <row r="728" spans="3:3" x14ac:dyDescent="0.2">
      <c r="C728" s="2" t="s">
        <v>3907</v>
      </c>
    </row>
    <row r="729" spans="3:3" x14ac:dyDescent="0.2">
      <c r="C729" s="2" t="s">
        <v>1144</v>
      </c>
    </row>
    <row r="730" spans="3:3" x14ac:dyDescent="0.2">
      <c r="C730" s="2" t="s">
        <v>1108</v>
      </c>
    </row>
    <row r="731" spans="3:3" x14ac:dyDescent="0.2">
      <c r="C731" s="2" t="s">
        <v>3908</v>
      </c>
    </row>
    <row r="732" spans="3:3" x14ac:dyDescent="0.2">
      <c r="C732" s="2" t="s">
        <v>3909</v>
      </c>
    </row>
    <row r="733" spans="3:3" x14ac:dyDescent="0.2">
      <c r="C733" s="2" t="s">
        <v>1140</v>
      </c>
    </row>
    <row r="734" spans="3:3" x14ac:dyDescent="0.2">
      <c r="C734" s="2" t="s">
        <v>1082</v>
      </c>
    </row>
    <row r="735" spans="3:3" x14ac:dyDescent="0.2">
      <c r="C735" s="2" t="s">
        <v>1055</v>
      </c>
    </row>
    <row r="736" spans="3:3" x14ac:dyDescent="0.2">
      <c r="C736" s="2" t="s">
        <v>3910</v>
      </c>
    </row>
    <row r="737" spans="3:3" x14ac:dyDescent="0.2">
      <c r="C737" s="2" t="s">
        <v>3911</v>
      </c>
    </row>
    <row r="738" spans="3:3" x14ac:dyDescent="0.2">
      <c r="C738" s="2" t="s">
        <v>3912</v>
      </c>
    </row>
    <row r="739" spans="3:3" x14ac:dyDescent="0.2">
      <c r="C739" s="2" t="s">
        <v>3913</v>
      </c>
    </row>
    <row r="740" spans="3:3" x14ac:dyDescent="0.2">
      <c r="C740" s="2" t="s">
        <v>1125</v>
      </c>
    </row>
    <row r="741" spans="3:3" x14ac:dyDescent="0.2">
      <c r="C741" s="2" t="s">
        <v>3914</v>
      </c>
    </row>
    <row r="742" spans="3:3" x14ac:dyDescent="0.2">
      <c r="C742" s="2" t="s">
        <v>3915</v>
      </c>
    </row>
  </sheetData>
  <mergeCells count="3">
    <mergeCell ref="A3:A4"/>
    <mergeCell ref="A158:L158"/>
    <mergeCell ref="O158:P158"/>
  </mergeCells>
  <conditionalFormatting sqref="B3">
    <cfRule type="duplicateValues" dxfId="459" priority="4"/>
  </conditionalFormatting>
  <conditionalFormatting sqref="B4:B157">
    <cfRule type="duplicateValues" dxfId="458" priority="71"/>
  </conditionalFormatting>
  <conditionalFormatting sqref="C166:C742">
    <cfRule type="duplicateValues" dxfId="457" priority="3"/>
  </conditionalFormatting>
  <conditionalFormatting sqref="C166:C742">
    <cfRule type="duplicateValues" dxfId="456" priority="2"/>
  </conditionalFormatting>
  <conditionalFormatting sqref="C1:C1048576">
    <cfRule type="duplicateValues" dxfId="455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00"/>
  <sheetViews>
    <sheetView zoomScale="110" zoomScaleNormal="110" workbookViewId="0">
      <pane xSplit="3" ySplit="2" topLeftCell="D3" activePane="bottomRight" state="frozen"/>
      <selection activeCell="L158" sqref="L158"/>
      <selection pane="topRight" activeCell="L158" sqref="L158"/>
      <selection pane="bottomLeft" activeCell="L158" sqref="L158"/>
      <selection pane="bottomRight" activeCell="G8" sqref="G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.85546875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6" customHeight="1" x14ac:dyDescent="0.2">
      <c r="A3" s="142" t="s">
        <v>1012</v>
      </c>
      <c r="B3" s="73" t="s">
        <v>994</v>
      </c>
      <c r="C3" s="9" t="s">
        <v>995</v>
      </c>
      <c r="D3" s="75" t="s">
        <v>63</v>
      </c>
      <c r="E3" s="13" t="s">
        <v>837</v>
      </c>
      <c r="F3" s="75" t="s">
        <v>836</v>
      </c>
      <c r="G3" s="13">
        <v>44428</v>
      </c>
      <c r="H3" s="10" t="s">
        <v>838</v>
      </c>
      <c r="I3" s="1">
        <v>50</v>
      </c>
      <c r="J3" s="1">
        <v>40</v>
      </c>
      <c r="K3" s="1">
        <v>18</v>
      </c>
      <c r="L3" s="1">
        <v>10</v>
      </c>
      <c r="M3" s="81">
        <v>9</v>
      </c>
      <c r="N3" s="8">
        <v>10</v>
      </c>
      <c r="O3" s="62">
        <v>3000</v>
      </c>
      <c r="P3" s="63">
        <f>Table2245236891011121314151617181920212224234567234568910111213[[#This Row],[PEMBULATAN]]*O3</f>
        <v>30000</v>
      </c>
    </row>
    <row r="4" spans="1:16" ht="36" customHeight="1" x14ac:dyDescent="0.2">
      <c r="A4" s="143"/>
      <c r="B4" s="74"/>
      <c r="C4" s="9" t="s">
        <v>996</v>
      </c>
      <c r="D4" s="75" t="s">
        <v>63</v>
      </c>
      <c r="E4" s="13" t="s">
        <v>837</v>
      </c>
      <c r="F4" s="75" t="s">
        <v>836</v>
      </c>
      <c r="G4" s="13">
        <v>44428</v>
      </c>
      <c r="H4" s="10" t="s">
        <v>838</v>
      </c>
      <c r="I4" s="1">
        <v>76</v>
      </c>
      <c r="J4" s="1">
        <v>48</v>
      </c>
      <c r="K4" s="1">
        <v>30</v>
      </c>
      <c r="L4" s="1">
        <v>2</v>
      </c>
      <c r="M4" s="81">
        <v>27.36</v>
      </c>
      <c r="N4" s="8">
        <v>27</v>
      </c>
      <c r="O4" s="62">
        <v>3000</v>
      </c>
      <c r="P4" s="63">
        <f>Table2245236891011121314151617181920212224234567234568910111213[[#This Row],[PEMBULATAN]]*O4</f>
        <v>81000</v>
      </c>
    </row>
    <row r="5" spans="1:16" ht="36" customHeight="1" x14ac:dyDescent="0.2">
      <c r="A5" s="106"/>
      <c r="B5" s="100"/>
      <c r="C5" s="88" t="s">
        <v>997</v>
      </c>
      <c r="D5" s="77" t="s">
        <v>63</v>
      </c>
      <c r="E5" s="13" t="s">
        <v>837</v>
      </c>
      <c r="F5" s="75" t="s">
        <v>836</v>
      </c>
      <c r="G5" s="13">
        <v>44428</v>
      </c>
      <c r="H5" s="76" t="s">
        <v>838</v>
      </c>
      <c r="I5" s="15">
        <v>95</v>
      </c>
      <c r="J5" s="15">
        <v>60</v>
      </c>
      <c r="K5" s="15">
        <v>29</v>
      </c>
      <c r="L5" s="15">
        <v>10</v>
      </c>
      <c r="M5" s="82">
        <v>41.325000000000003</v>
      </c>
      <c r="N5" s="71">
        <v>41</v>
      </c>
      <c r="O5" s="62">
        <v>3000</v>
      </c>
      <c r="P5" s="63">
        <f>Table2245236891011121314151617181920212224234567234568910111213[[#This Row],[PEMBULATAN]]*O5</f>
        <v>123000</v>
      </c>
    </row>
    <row r="6" spans="1:16" ht="36" customHeight="1" x14ac:dyDescent="0.2">
      <c r="A6" s="106"/>
      <c r="B6" s="74" t="s">
        <v>998</v>
      </c>
      <c r="C6" s="92" t="s">
        <v>999</v>
      </c>
      <c r="D6" s="93" t="s">
        <v>63</v>
      </c>
      <c r="E6" s="94" t="s">
        <v>837</v>
      </c>
      <c r="F6" s="95" t="s">
        <v>836</v>
      </c>
      <c r="G6" s="94">
        <v>44428</v>
      </c>
      <c r="H6" s="96" t="s">
        <v>838</v>
      </c>
      <c r="I6" s="97">
        <v>96</v>
      </c>
      <c r="J6" s="97">
        <v>66</v>
      </c>
      <c r="K6" s="97">
        <v>27</v>
      </c>
      <c r="L6" s="97">
        <v>31</v>
      </c>
      <c r="M6" s="98">
        <v>42.768000000000001</v>
      </c>
      <c r="N6" s="99">
        <v>43</v>
      </c>
      <c r="O6" s="62">
        <v>3000</v>
      </c>
      <c r="P6" s="63">
        <f>Table2245236891011121314151617181920212224234567234568910111213[[#This Row],[PEMBULATAN]]*O6</f>
        <v>129000</v>
      </c>
    </row>
    <row r="7" spans="1:16" ht="36" customHeight="1" x14ac:dyDescent="0.2">
      <c r="A7" s="106"/>
      <c r="B7" s="74"/>
      <c r="C7" s="92" t="s">
        <v>1000</v>
      </c>
      <c r="D7" s="93" t="s">
        <v>63</v>
      </c>
      <c r="E7" s="94" t="s">
        <v>837</v>
      </c>
      <c r="F7" s="95" t="s">
        <v>836</v>
      </c>
      <c r="G7" s="94">
        <v>44428</v>
      </c>
      <c r="H7" s="96" t="s">
        <v>838</v>
      </c>
      <c r="I7" s="97">
        <v>100</v>
      </c>
      <c r="J7" s="97">
        <v>60</v>
      </c>
      <c r="K7" s="97">
        <v>28</v>
      </c>
      <c r="L7" s="97">
        <v>31</v>
      </c>
      <c r="M7" s="98">
        <v>42</v>
      </c>
      <c r="N7" s="99">
        <v>42</v>
      </c>
      <c r="O7" s="62">
        <v>3000</v>
      </c>
      <c r="P7" s="63">
        <f>Table2245236891011121314151617181920212224234567234568910111213[[#This Row],[PEMBULATAN]]*O7</f>
        <v>126000</v>
      </c>
    </row>
    <row r="8" spans="1:16" ht="36" customHeight="1" x14ac:dyDescent="0.2">
      <c r="A8" s="106"/>
      <c r="B8" s="74"/>
      <c r="C8" s="92" t="s">
        <v>1001</v>
      </c>
      <c r="D8" s="93" t="s">
        <v>63</v>
      </c>
      <c r="E8" s="94" t="s">
        <v>837</v>
      </c>
      <c r="F8" s="95" t="s">
        <v>836</v>
      </c>
      <c r="G8" s="94">
        <v>44428</v>
      </c>
      <c r="H8" s="96" t="s">
        <v>838</v>
      </c>
      <c r="I8" s="97">
        <v>96</v>
      </c>
      <c r="J8" s="97">
        <v>40</v>
      </c>
      <c r="K8" s="97">
        <v>30</v>
      </c>
      <c r="L8" s="97">
        <v>9</v>
      </c>
      <c r="M8" s="98">
        <v>28.8</v>
      </c>
      <c r="N8" s="99">
        <v>29</v>
      </c>
      <c r="O8" s="62">
        <v>3000</v>
      </c>
      <c r="P8" s="63">
        <f>Table2245236891011121314151617181920212224234567234568910111213[[#This Row],[PEMBULATAN]]*O8</f>
        <v>87000</v>
      </c>
    </row>
    <row r="9" spans="1:16" ht="36" customHeight="1" x14ac:dyDescent="0.2">
      <c r="A9" s="106"/>
      <c r="B9" s="100"/>
      <c r="C9" s="92" t="s">
        <v>1002</v>
      </c>
      <c r="D9" s="93" t="s">
        <v>63</v>
      </c>
      <c r="E9" s="94" t="s">
        <v>837</v>
      </c>
      <c r="F9" s="95" t="s">
        <v>836</v>
      </c>
      <c r="G9" s="94">
        <v>44428</v>
      </c>
      <c r="H9" s="96" t="s">
        <v>838</v>
      </c>
      <c r="I9" s="97">
        <v>25</v>
      </c>
      <c r="J9" s="97">
        <v>16</v>
      </c>
      <c r="K9" s="97">
        <v>3</v>
      </c>
      <c r="L9" s="97">
        <v>1</v>
      </c>
      <c r="M9" s="98">
        <v>0.3</v>
      </c>
      <c r="N9" s="99">
        <v>1</v>
      </c>
      <c r="O9" s="62">
        <v>3000</v>
      </c>
      <c r="P9" s="63">
        <f>Table2245236891011121314151617181920212224234567234568910111213[[#This Row],[PEMBULATAN]]*O9</f>
        <v>3000</v>
      </c>
    </row>
    <row r="10" spans="1:16" ht="36" customHeight="1" x14ac:dyDescent="0.2">
      <c r="A10" s="106"/>
      <c r="B10" s="74" t="s">
        <v>1003</v>
      </c>
      <c r="C10" s="92" t="s">
        <v>1004</v>
      </c>
      <c r="D10" s="93" t="s">
        <v>63</v>
      </c>
      <c r="E10" s="94" t="s">
        <v>837</v>
      </c>
      <c r="F10" s="95" t="s">
        <v>836</v>
      </c>
      <c r="G10" s="94">
        <v>44428</v>
      </c>
      <c r="H10" s="96" t="s">
        <v>838</v>
      </c>
      <c r="I10" s="97">
        <v>63</v>
      </c>
      <c r="J10" s="97">
        <v>51</v>
      </c>
      <c r="K10" s="97">
        <v>12</v>
      </c>
      <c r="L10" s="97">
        <v>9</v>
      </c>
      <c r="M10" s="98">
        <v>9.6389999999999993</v>
      </c>
      <c r="N10" s="99">
        <v>10</v>
      </c>
      <c r="O10" s="62">
        <v>3000</v>
      </c>
      <c r="P10" s="63">
        <f>Table2245236891011121314151617181920212224234567234568910111213[[#This Row],[PEMBULATAN]]*O10</f>
        <v>30000</v>
      </c>
    </row>
    <row r="11" spans="1:16" ht="36" customHeight="1" x14ac:dyDescent="0.2">
      <c r="A11" s="106"/>
      <c r="B11" s="100"/>
      <c r="C11" s="92" t="s">
        <v>1005</v>
      </c>
      <c r="D11" s="93" t="s">
        <v>63</v>
      </c>
      <c r="E11" s="94" t="s">
        <v>837</v>
      </c>
      <c r="F11" s="95" t="s">
        <v>836</v>
      </c>
      <c r="G11" s="94">
        <v>44428</v>
      </c>
      <c r="H11" s="96" t="s">
        <v>838</v>
      </c>
      <c r="I11" s="97">
        <v>62</v>
      </c>
      <c r="J11" s="97">
        <v>60</v>
      </c>
      <c r="K11" s="97">
        <v>14</v>
      </c>
      <c r="L11" s="97">
        <v>12</v>
      </c>
      <c r="M11" s="98">
        <v>13.02</v>
      </c>
      <c r="N11" s="99">
        <v>13</v>
      </c>
      <c r="O11" s="62">
        <v>3000</v>
      </c>
      <c r="P11" s="63">
        <f>Table2245236891011121314151617181920212224234567234568910111213[[#This Row],[PEMBULATAN]]*O11</f>
        <v>39000</v>
      </c>
    </row>
    <row r="12" spans="1:16" ht="36" customHeight="1" x14ac:dyDescent="0.2">
      <c r="A12" s="106"/>
      <c r="B12" s="74" t="s">
        <v>1006</v>
      </c>
      <c r="C12" s="92" t="s">
        <v>1007</v>
      </c>
      <c r="D12" s="93" t="s">
        <v>63</v>
      </c>
      <c r="E12" s="94" t="s">
        <v>837</v>
      </c>
      <c r="F12" s="95" t="s">
        <v>836</v>
      </c>
      <c r="G12" s="94">
        <v>44428</v>
      </c>
      <c r="H12" s="96" t="s">
        <v>838</v>
      </c>
      <c r="I12" s="97">
        <v>84</v>
      </c>
      <c r="J12" s="97">
        <v>50</v>
      </c>
      <c r="K12" s="97">
        <v>33</v>
      </c>
      <c r="L12" s="97">
        <v>14</v>
      </c>
      <c r="M12" s="98">
        <v>34.65</v>
      </c>
      <c r="N12" s="99">
        <v>35</v>
      </c>
      <c r="O12" s="62">
        <v>3000</v>
      </c>
      <c r="P12" s="63">
        <f>Table2245236891011121314151617181920212224234567234568910111213[[#This Row],[PEMBULATAN]]*O12</f>
        <v>105000</v>
      </c>
    </row>
    <row r="13" spans="1:16" ht="36" customHeight="1" x14ac:dyDescent="0.2">
      <c r="A13" s="106"/>
      <c r="B13" s="74"/>
      <c r="C13" s="92" t="s">
        <v>1008</v>
      </c>
      <c r="D13" s="93" t="s">
        <v>63</v>
      </c>
      <c r="E13" s="94" t="s">
        <v>837</v>
      </c>
      <c r="F13" s="95" t="s">
        <v>836</v>
      </c>
      <c r="G13" s="94">
        <v>44428</v>
      </c>
      <c r="H13" s="96" t="s">
        <v>838</v>
      </c>
      <c r="I13" s="97">
        <v>66</v>
      </c>
      <c r="J13" s="97">
        <v>59</v>
      </c>
      <c r="K13" s="97">
        <v>15</v>
      </c>
      <c r="L13" s="97">
        <v>18</v>
      </c>
      <c r="M13" s="98">
        <v>14.602499999999999</v>
      </c>
      <c r="N13" s="99">
        <v>18</v>
      </c>
      <c r="O13" s="62">
        <v>3000</v>
      </c>
      <c r="P13" s="63">
        <f>Table2245236891011121314151617181920212224234567234568910111213[[#This Row],[PEMBULATAN]]*O13</f>
        <v>54000</v>
      </c>
    </row>
    <row r="14" spans="1:16" ht="36" customHeight="1" x14ac:dyDescent="0.2">
      <c r="A14" s="106"/>
      <c r="B14" s="74"/>
      <c r="C14" s="92" t="s">
        <v>1009</v>
      </c>
      <c r="D14" s="93" t="s">
        <v>63</v>
      </c>
      <c r="E14" s="94" t="s">
        <v>837</v>
      </c>
      <c r="F14" s="95" t="s">
        <v>836</v>
      </c>
      <c r="G14" s="94">
        <v>44428</v>
      </c>
      <c r="H14" s="96" t="s">
        <v>838</v>
      </c>
      <c r="I14" s="97">
        <v>48</v>
      </c>
      <c r="J14" s="97">
        <v>29</v>
      </c>
      <c r="K14" s="97">
        <v>27</v>
      </c>
      <c r="L14" s="97">
        <v>13</v>
      </c>
      <c r="M14" s="98">
        <v>9.3960000000000008</v>
      </c>
      <c r="N14" s="99">
        <v>13</v>
      </c>
      <c r="O14" s="62">
        <v>3000</v>
      </c>
      <c r="P14" s="63">
        <f>Table2245236891011121314151617181920212224234567234568910111213[[#This Row],[PEMBULATAN]]*O14</f>
        <v>39000</v>
      </c>
    </row>
    <row r="15" spans="1:16" ht="36" customHeight="1" x14ac:dyDescent="0.2">
      <c r="A15" s="106"/>
      <c r="B15" s="74"/>
      <c r="C15" s="92" t="s">
        <v>1010</v>
      </c>
      <c r="D15" s="93" t="s">
        <v>63</v>
      </c>
      <c r="E15" s="94" t="s">
        <v>837</v>
      </c>
      <c r="F15" s="95" t="s">
        <v>836</v>
      </c>
      <c r="G15" s="94">
        <v>44428</v>
      </c>
      <c r="H15" s="96" t="s">
        <v>838</v>
      </c>
      <c r="I15" s="97">
        <v>95</v>
      </c>
      <c r="J15" s="97">
        <v>46</v>
      </c>
      <c r="K15" s="97">
        <v>1</v>
      </c>
      <c r="L15" s="97">
        <v>8</v>
      </c>
      <c r="M15" s="98">
        <v>1.0925</v>
      </c>
      <c r="N15" s="99">
        <v>8</v>
      </c>
      <c r="O15" s="62">
        <v>3000</v>
      </c>
      <c r="P15" s="63">
        <f>Table2245236891011121314151617181920212224234567234568910111213[[#This Row],[PEMBULATAN]]*O15</f>
        <v>24000</v>
      </c>
    </row>
    <row r="16" spans="1:16" ht="36" customHeight="1" x14ac:dyDescent="0.2">
      <c r="A16" s="106"/>
      <c r="B16" s="74"/>
      <c r="C16" s="92" t="s">
        <v>1011</v>
      </c>
      <c r="D16" s="93" t="s">
        <v>63</v>
      </c>
      <c r="E16" s="94" t="s">
        <v>837</v>
      </c>
      <c r="F16" s="95" t="s">
        <v>836</v>
      </c>
      <c r="G16" s="94">
        <v>44428</v>
      </c>
      <c r="H16" s="96" t="s">
        <v>838</v>
      </c>
      <c r="I16" s="97">
        <v>64</v>
      </c>
      <c r="J16" s="97">
        <v>35</v>
      </c>
      <c r="K16" s="97">
        <v>45</v>
      </c>
      <c r="L16" s="97">
        <v>15</v>
      </c>
      <c r="M16" s="98">
        <v>25.2</v>
      </c>
      <c r="N16" s="99">
        <v>25</v>
      </c>
      <c r="O16" s="62">
        <v>3000</v>
      </c>
      <c r="P16" s="63">
        <f>Table2245236891011121314151617181920212224234567234568910111213[[#This Row],[PEMBULATAN]]*O16</f>
        <v>75000</v>
      </c>
    </row>
    <row r="17" spans="1:16" ht="22.5" customHeight="1" x14ac:dyDescent="0.2">
      <c r="A17" s="144" t="s">
        <v>33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6"/>
      <c r="M17" s="78">
        <f>SUBTOTAL(109,Table2245236891011121314151617181920212224234567234568910111213[KG VOLUME])</f>
        <v>299.15300000000002</v>
      </c>
      <c r="N17" s="66">
        <f>SUM(N3:N16)</f>
        <v>315</v>
      </c>
      <c r="O17" s="147">
        <f>SUM(P3:P16)</f>
        <v>945000</v>
      </c>
      <c r="P17" s="148"/>
    </row>
    <row r="18" spans="1:16" ht="22.5" customHeight="1" x14ac:dyDescent="0.2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4"/>
      <c r="N18" s="86" t="s">
        <v>54</v>
      </c>
      <c r="O18" s="85"/>
      <c r="P18" s="85">
        <f>O17*10%</f>
        <v>94500</v>
      </c>
    </row>
    <row r="19" spans="1:16" x14ac:dyDescent="0.2">
      <c r="A19" s="11"/>
      <c r="B19" s="54" t="s">
        <v>47</v>
      </c>
      <c r="C19" s="53"/>
      <c r="D19" s="55" t="s">
        <v>48</v>
      </c>
      <c r="H19" s="61"/>
      <c r="N19" s="60" t="s">
        <v>34</v>
      </c>
      <c r="P19" s="67">
        <f>O17*1%</f>
        <v>9450</v>
      </c>
    </row>
    <row r="20" spans="1:16" x14ac:dyDescent="0.2">
      <c r="A20" s="11"/>
      <c r="H20" s="61"/>
      <c r="N20" s="60" t="s">
        <v>35</v>
      </c>
      <c r="P20" s="69">
        <v>0</v>
      </c>
    </row>
    <row r="21" spans="1:16" ht="15.75" thickBot="1" x14ac:dyDescent="0.25">
      <c r="A21" s="11"/>
      <c r="H21" s="61"/>
      <c r="N21" s="60" t="s">
        <v>36</v>
      </c>
      <c r="P21" s="69">
        <v>0</v>
      </c>
    </row>
    <row r="22" spans="1:16" x14ac:dyDescent="0.2">
      <c r="A22" s="11"/>
      <c r="H22" s="61"/>
      <c r="N22" s="64" t="s">
        <v>37</v>
      </c>
      <c r="O22" s="65"/>
      <c r="P22" s="68">
        <f>O17-P18+P19</f>
        <v>859950</v>
      </c>
    </row>
    <row r="23" spans="1:16" x14ac:dyDescent="0.2">
      <c r="B23" s="54"/>
      <c r="C23" s="53"/>
      <c r="D23" s="55"/>
    </row>
    <row r="24" spans="1:16" x14ac:dyDescent="0.2">
      <c r="C24" s="53" t="s">
        <v>1205</v>
      </c>
    </row>
    <row r="25" spans="1:16" x14ac:dyDescent="0.2">
      <c r="A25" s="11"/>
      <c r="C25" s="2" t="s">
        <v>1200</v>
      </c>
      <c r="H25" s="61"/>
      <c r="P25" s="70"/>
    </row>
    <row r="26" spans="1:16" x14ac:dyDescent="0.2">
      <c r="A26" s="11"/>
      <c r="C26" s="2" t="s">
        <v>1206</v>
      </c>
      <c r="H26" s="61"/>
      <c r="O26" s="56"/>
      <c r="P26" s="70"/>
    </row>
    <row r="27" spans="1:16" s="3" customFormat="1" x14ac:dyDescent="0.25">
      <c r="A27" s="11"/>
      <c r="B27" s="2"/>
      <c r="C27" s="2" t="s">
        <v>3533</v>
      </c>
      <c r="E27" s="12"/>
      <c r="H27" s="61"/>
      <c r="N27" s="14"/>
      <c r="O27" s="14"/>
      <c r="P27" s="14"/>
    </row>
    <row r="28" spans="1:16" s="3" customFormat="1" x14ac:dyDescent="0.2">
      <c r="A28" s="11"/>
      <c r="B28" s="2"/>
      <c r="C28" s="53" t="s">
        <v>1198</v>
      </c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 t="s">
        <v>3534</v>
      </c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 t="s">
        <v>1204</v>
      </c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 t="s">
        <v>3535</v>
      </c>
      <c r="E31" s="12"/>
      <c r="H31" s="61"/>
      <c r="N31" s="14"/>
      <c r="O31" s="14"/>
      <c r="P31" s="14"/>
    </row>
    <row r="32" spans="1:16" s="3" customFormat="1" x14ac:dyDescent="0.25">
      <c r="A32" s="11"/>
      <c r="B32" s="2"/>
      <c r="C32" s="2" t="s">
        <v>3536</v>
      </c>
      <c r="E32" s="12"/>
      <c r="H32" s="61"/>
      <c r="N32" s="14"/>
      <c r="O32" s="14"/>
      <c r="P32" s="14"/>
    </row>
    <row r="33" spans="1:16" s="3" customFormat="1" x14ac:dyDescent="0.25">
      <c r="A33" s="11"/>
      <c r="B33" s="2"/>
      <c r="C33" s="2" t="s">
        <v>3537</v>
      </c>
      <c r="E33" s="12"/>
      <c r="H33" s="61"/>
      <c r="N33" s="14"/>
      <c r="O33" s="14"/>
      <c r="P33" s="14"/>
    </row>
    <row r="34" spans="1:16" s="3" customFormat="1" x14ac:dyDescent="0.25">
      <c r="A34" s="11"/>
      <c r="B34" s="2"/>
      <c r="C34" s="2" t="s">
        <v>3538</v>
      </c>
      <c r="E34" s="12"/>
      <c r="H34" s="61"/>
      <c r="N34" s="14"/>
      <c r="O34" s="14"/>
      <c r="P34" s="14"/>
    </row>
    <row r="35" spans="1:16" s="3" customFormat="1" x14ac:dyDescent="0.25">
      <c r="A35" s="11"/>
      <c r="B35" s="2"/>
      <c r="C35" s="2" t="s">
        <v>3539</v>
      </c>
      <c r="E35" s="12"/>
      <c r="H35" s="61"/>
      <c r="N35" s="14"/>
      <c r="O35" s="14"/>
      <c r="P35" s="14"/>
    </row>
    <row r="36" spans="1:16" s="3" customFormat="1" x14ac:dyDescent="0.25">
      <c r="A36" s="11"/>
      <c r="B36" s="2"/>
      <c r="C36" s="2" t="s">
        <v>3540</v>
      </c>
      <c r="E36" s="12"/>
      <c r="H36" s="61"/>
      <c r="N36" s="14"/>
      <c r="O36" s="14"/>
      <c r="P36" s="14"/>
    </row>
    <row r="37" spans="1:16" s="3" customFormat="1" x14ac:dyDescent="0.25">
      <c r="A37" s="11"/>
      <c r="B37" s="2"/>
      <c r="C37" s="2" t="s">
        <v>3541</v>
      </c>
      <c r="E37" s="12"/>
      <c r="H37" s="61"/>
      <c r="N37" s="14"/>
      <c r="O37" s="14"/>
      <c r="P37" s="14"/>
    </row>
    <row r="38" spans="1:16" s="3" customFormat="1" x14ac:dyDescent="0.25">
      <c r="A38" s="11"/>
      <c r="B38" s="2"/>
      <c r="C38" s="2" t="s">
        <v>3542</v>
      </c>
      <c r="E38" s="12"/>
      <c r="H38" s="61"/>
      <c r="N38" s="14"/>
      <c r="O38" s="14"/>
      <c r="P38" s="14"/>
    </row>
    <row r="39" spans="1:16" x14ac:dyDescent="0.2">
      <c r="C39" s="2" t="s">
        <v>3543</v>
      </c>
    </row>
    <row r="40" spans="1:16" x14ac:dyDescent="0.2">
      <c r="C40" s="2" t="s">
        <v>3544</v>
      </c>
    </row>
    <row r="41" spans="1:16" x14ac:dyDescent="0.2">
      <c r="C41" s="2" t="s">
        <v>3545</v>
      </c>
    </row>
    <row r="42" spans="1:16" x14ac:dyDescent="0.2">
      <c r="C42" s="2" t="s">
        <v>3546</v>
      </c>
    </row>
    <row r="43" spans="1:16" x14ac:dyDescent="0.2">
      <c r="C43" s="2" t="s">
        <v>3547</v>
      </c>
    </row>
    <row r="44" spans="1:16" x14ac:dyDescent="0.2">
      <c r="C44" s="2" t="s">
        <v>3548</v>
      </c>
    </row>
    <row r="45" spans="1:16" x14ac:dyDescent="0.2">
      <c r="C45" s="2" t="s">
        <v>3549</v>
      </c>
    </row>
    <row r="46" spans="1:16" x14ac:dyDescent="0.2">
      <c r="C46" s="2" t="s">
        <v>3550</v>
      </c>
    </row>
    <row r="47" spans="1:16" x14ac:dyDescent="0.2">
      <c r="C47" s="2" t="s">
        <v>3551</v>
      </c>
    </row>
    <row r="48" spans="1:16" x14ac:dyDescent="0.2">
      <c r="C48" s="2" t="s">
        <v>3552</v>
      </c>
    </row>
    <row r="49" spans="3:3" x14ac:dyDescent="0.2">
      <c r="C49" s="2" t="s">
        <v>3553</v>
      </c>
    </row>
    <row r="50" spans="3:3" x14ac:dyDescent="0.2">
      <c r="C50" s="2" t="s">
        <v>3554</v>
      </c>
    </row>
    <row r="51" spans="3:3" x14ac:dyDescent="0.2">
      <c r="C51" s="2" t="s">
        <v>3555</v>
      </c>
    </row>
    <row r="52" spans="3:3" x14ac:dyDescent="0.2">
      <c r="C52" s="2" t="s">
        <v>3556</v>
      </c>
    </row>
    <row r="53" spans="3:3" x14ac:dyDescent="0.2">
      <c r="C53" s="2" t="s">
        <v>3557</v>
      </c>
    </row>
    <row r="54" spans="3:3" x14ac:dyDescent="0.2">
      <c r="C54" s="2" t="s">
        <v>3558</v>
      </c>
    </row>
    <row r="55" spans="3:3" x14ac:dyDescent="0.2">
      <c r="C55" s="2" t="s">
        <v>3559</v>
      </c>
    </row>
    <row r="56" spans="3:3" x14ac:dyDescent="0.2">
      <c r="C56" s="2" t="s">
        <v>3560</v>
      </c>
    </row>
    <row r="57" spans="3:3" x14ac:dyDescent="0.2">
      <c r="C57" s="2" t="s">
        <v>3561</v>
      </c>
    </row>
    <row r="58" spans="3:3" x14ac:dyDescent="0.2">
      <c r="C58" s="2" t="s">
        <v>3562</v>
      </c>
    </row>
    <row r="59" spans="3:3" x14ac:dyDescent="0.2">
      <c r="C59" s="2" t="s">
        <v>3563</v>
      </c>
    </row>
    <row r="60" spans="3:3" x14ac:dyDescent="0.2">
      <c r="C60" s="2" t="s">
        <v>3564</v>
      </c>
    </row>
    <row r="61" spans="3:3" x14ac:dyDescent="0.2">
      <c r="C61" s="2" t="s">
        <v>3565</v>
      </c>
    </row>
    <row r="62" spans="3:3" x14ac:dyDescent="0.2">
      <c r="C62" s="2" t="s">
        <v>3566</v>
      </c>
    </row>
    <row r="63" spans="3:3" x14ac:dyDescent="0.2">
      <c r="C63" s="2" t="s">
        <v>3567</v>
      </c>
    </row>
    <row r="64" spans="3:3" x14ac:dyDescent="0.2">
      <c r="C64" s="2" t="s">
        <v>3568</v>
      </c>
    </row>
    <row r="65" spans="3:3" x14ac:dyDescent="0.2">
      <c r="C65" s="2" t="s">
        <v>3569</v>
      </c>
    </row>
    <row r="66" spans="3:3" x14ac:dyDescent="0.2">
      <c r="C66" s="2" t="s">
        <v>3570</v>
      </c>
    </row>
    <row r="67" spans="3:3" x14ac:dyDescent="0.2">
      <c r="C67" s="2" t="s">
        <v>3571</v>
      </c>
    </row>
    <row r="68" spans="3:3" x14ac:dyDescent="0.2">
      <c r="C68" s="2" t="s">
        <v>3572</v>
      </c>
    </row>
    <row r="69" spans="3:3" x14ac:dyDescent="0.2">
      <c r="C69" s="2" t="s">
        <v>3573</v>
      </c>
    </row>
    <row r="70" spans="3:3" x14ac:dyDescent="0.2">
      <c r="C70" s="2" t="s">
        <v>3574</v>
      </c>
    </row>
    <row r="71" spans="3:3" x14ac:dyDescent="0.2">
      <c r="C71" s="2" t="s">
        <v>3575</v>
      </c>
    </row>
    <row r="72" spans="3:3" x14ac:dyDescent="0.2">
      <c r="C72" s="2" t="s">
        <v>3576</v>
      </c>
    </row>
    <row r="73" spans="3:3" x14ac:dyDescent="0.2">
      <c r="C73" s="2" t="s">
        <v>3577</v>
      </c>
    </row>
    <row r="74" spans="3:3" x14ac:dyDescent="0.2">
      <c r="C74" s="2" t="s">
        <v>3578</v>
      </c>
    </row>
    <row r="75" spans="3:3" x14ac:dyDescent="0.2">
      <c r="C75" s="2" t="s">
        <v>3579</v>
      </c>
    </row>
    <row r="76" spans="3:3" x14ac:dyDescent="0.2">
      <c r="C76" s="2" t="s">
        <v>3580</v>
      </c>
    </row>
    <row r="77" spans="3:3" x14ac:dyDescent="0.2">
      <c r="C77" s="2" t="s">
        <v>3581</v>
      </c>
    </row>
    <row r="78" spans="3:3" x14ac:dyDescent="0.2">
      <c r="C78" s="2" t="s">
        <v>3582</v>
      </c>
    </row>
    <row r="79" spans="3:3" x14ac:dyDescent="0.2">
      <c r="C79" s="2" t="s">
        <v>3583</v>
      </c>
    </row>
    <row r="80" spans="3:3" x14ac:dyDescent="0.2">
      <c r="C80" s="2" t="s">
        <v>3584</v>
      </c>
    </row>
    <row r="81" spans="3:3" x14ac:dyDescent="0.2">
      <c r="C81" s="2" t="s">
        <v>3585</v>
      </c>
    </row>
    <row r="82" spans="3:3" x14ac:dyDescent="0.2">
      <c r="C82" s="2" t="s">
        <v>3586</v>
      </c>
    </row>
    <row r="83" spans="3:3" x14ac:dyDescent="0.2">
      <c r="C83" s="2" t="s">
        <v>3587</v>
      </c>
    </row>
    <row r="84" spans="3:3" x14ac:dyDescent="0.2">
      <c r="C84" s="2" t="s">
        <v>3588</v>
      </c>
    </row>
    <row r="85" spans="3:3" x14ac:dyDescent="0.2">
      <c r="C85" s="2" t="s">
        <v>3589</v>
      </c>
    </row>
    <row r="86" spans="3:3" x14ac:dyDescent="0.2">
      <c r="C86" s="2" t="s">
        <v>3590</v>
      </c>
    </row>
    <row r="87" spans="3:3" x14ac:dyDescent="0.2">
      <c r="C87" s="2" t="s">
        <v>3591</v>
      </c>
    </row>
    <row r="88" spans="3:3" x14ac:dyDescent="0.2">
      <c r="C88" s="2" t="s">
        <v>3592</v>
      </c>
    </row>
    <row r="89" spans="3:3" x14ac:dyDescent="0.2">
      <c r="C89" s="2" t="s">
        <v>3593</v>
      </c>
    </row>
    <row r="90" spans="3:3" x14ac:dyDescent="0.2">
      <c r="C90" s="2" t="s">
        <v>3594</v>
      </c>
    </row>
    <row r="91" spans="3:3" x14ac:dyDescent="0.2">
      <c r="C91" s="2" t="s">
        <v>3595</v>
      </c>
    </row>
    <row r="92" spans="3:3" x14ac:dyDescent="0.2">
      <c r="C92" s="2" t="s">
        <v>3596</v>
      </c>
    </row>
    <row r="93" spans="3:3" x14ac:dyDescent="0.2">
      <c r="C93" s="2" t="s">
        <v>3597</v>
      </c>
    </row>
    <row r="94" spans="3:3" x14ac:dyDescent="0.2">
      <c r="C94" s="2" t="s">
        <v>3598</v>
      </c>
    </row>
    <row r="95" spans="3:3" x14ac:dyDescent="0.2">
      <c r="C95" s="2" t="s">
        <v>3599</v>
      </c>
    </row>
    <row r="96" spans="3:3" x14ac:dyDescent="0.2">
      <c r="C96" s="2" t="s">
        <v>3600</v>
      </c>
    </row>
    <row r="97" spans="3:3" x14ac:dyDescent="0.2">
      <c r="C97" s="2" t="s">
        <v>3601</v>
      </c>
    </row>
    <row r="98" spans="3:3" x14ac:dyDescent="0.2">
      <c r="C98" s="2" t="s">
        <v>3602</v>
      </c>
    </row>
    <row r="99" spans="3:3" x14ac:dyDescent="0.2">
      <c r="C99" s="2" t="s">
        <v>3603</v>
      </c>
    </row>
    <row r="100" spans="3:3" x14ac:dyDescent="0.2">
      <c r="C100" s="2" t="s">
        <v>3604</v>
      </c>
    </row>
    <row r="101" spans="3:3" x14ac:dyDescent="0.2">
      <c r="C101" s="2" t="s">
        <v>3605</v>
      </c>
    </row>
    <row r="102" spans="3:3" x14ac:dyDescent="0.2">
      <c r="C102" s="2" t="s">
        <v>3606</v>
      </c>
    </row>
    <row r="103" spans="3:3" x14ac:dyDescent="0.2">
      <c r="C103" s="2" t="s">
        <v>3607</v>
      </c>
    </row>
    <row r="104" spans="3:3" x14ac:dyDescent="0.2">
      <c r="C104" s="2" t="s">
        <v>3608</v>
      </c>
    </row>
    <row r="105" spans="3:3" x14ac:dyDescent="0.2">
      <c r="C105" s="2" t="s">
        <v>3609</v>
      </c>
    </row>
    <row r="106" spans="3:3" x14ac:dyDescent="0.2">
      <c r="C106" s="2" t="s">
        <v>3610</v>
      </c>
    </row>
    <row r="107" spans="3:3" x14ac:dyDescent="0.2">
      <c r="C107" s="2" t="s">
        <v>3611</v>
      </c>
    </row>
    <row r="108" spans="3:3" x14ac:dyDescent="0.2">
      <c r="C108" s="2" t="s">
        <v>3612</v>
      </c>
    </row>
    <row r="109" spans="3:3" x14ac:dyDescent="0.2">
      <c r="C109" s="2" t="s">
        <v>3613</v>
      </c>
    </row>
    <row r="110" spans="3:3" x14ac:dyDescent="0.2">
      <c r="C110" s="2" t="s">
        <v>3614</v>
      </c>
    </row>
    <row r="111" spans="3:3" x14ac:dyDescent="0.2">
      <c r="C111" s="2" t="s">
        <v>3615</v>
      </c>
    </row>
    <row r="112" spans="3:3" x14ac:dyDescent="0.2">
      <c r="C112" s="2" t="s">
        <v>3616</v>
      </c>
    </row>
    <row r="113" spans="3:3" x14ac:dyDescent="0.2">
      <c r="C113" s="2" t="s">
        <v>3617</v>
      </c>
    </row>
    <row r="114" spans="3:3" x14ac:dyDescent="0.2">
      <c r="C114" s="2" t="s">
        <v>3618</v>
      </c>
    </row>
    <row r="115" spans="3:3" x14ac:dyDescent="0.2">
      <c r="C115" s="2" t="s">
        <v>3619</v>
      </c>
    </row>
    <row r="116" spans="3:3" x14ac:dyDescent="0.2">
      <c r="C116" s="2" t="s">
        <v>3620</v>
      </c>
    </row>
    <row r="117" spans="3:3" x14ac:dyDescent="0.2">
      <c r="C117" s="2" t="s">
        <v>3621</v>
      </c>
    </row>
    <row r="118" spans="3:3" x14ac:dyDescent="0.2">
      <c r="C118" s="2" t="s">
        <v>3622</v>
      </c>
    </row>
    <row r="119" spans="3:3" x14ac:dyDescent="0.2">
      <c r="C119" s="2" t="s">
        <v>3623</v>
      </c>
    </row>
    <row r="120" spans="3:3" x14ac:dyDescent="0.2">
      <c r="C120" s="2" t="s">
        <v>3624</v>
      </c>
    </row>
    <row r="121" spans="3:3" x14ac:dyDescent="0.2">
      <c r="C121" s="2" t="s">
        <v>3625</v>
      </c>
    </row>
    <row r="122" spans="3:3" x14ac:dyDescent="0.2">
      <c r="C122" s="2" t="s">
        <v>3626</v>
      </c>
    </row>
    <row r="123" spans="3:3" x14ac:dyDescent="0.2">
      <c r="C123" s="2" t="s">
        <v>3627</v>
      </c>
    </row>
    <row r="124" spans="3:3" x14ac:dyDescent="0.2">
      <c r="C124" s="2" t="s">
        <v>3628</v>
      </c>
    </row>
    <row r="125" spans="3:3" x14ac:dyDescent="0.2">
      <c r="C125" s="2" t="s">
        <v>3629</v>
      </c>
    </row>
    <row r="126" spans="3:3" x14ac:dyDescent="0.2">
      <c r="C126" s="2" t="s">
        <v>3630</v>
      </c>
    </row>
    <row r="127" spans="3:3" x14ac:dyDescent="0.2">
      <c r="C127" s="2" t="s">
        <v>3631</v>
      </c>
    </row>
    <row r="128" spans="3:3" x14ac:dyDescent="0.2">
      <c r="C128" s="2" t="s">
        <v>3632</v>
      </c>
    </row>
    <row r="129" spans="3:3" x14ac:dyDescent="0.2">
      <c r="C129" s="2" t="s">
        <v>3633</v>
      </c>
    </row>
    <row r="130" spans="3:3" x14ac:dyDescent="0.2">
      <c r="C130" s="2" t="s">
        <v>3634</v>
      </c>
    </row>
    <row r="131" spans="3:3" x14ac:dyDescent="0.2">
      <c r="C131" s="2" t="s">
        <v>3635</v>
      </c>
    </row>
    <row r="132" spans="3:3" x14ac:dyDescent="0.2">
      <c r="C132" s="2" t="s">
        <v>3636</v>
      </c>
    </row>
    <row r="133" spans="3:3" x14ac:dyDescent="0.2">
      <c r="C133" s="2" t="s">
        <v>3637</v>
      </c>
    </row>
    <row r="134" spans="3:3" x14ac:dyDescent="0.2">
      <c r="C134" s="2" t="s">
        <v>3638</v>
      </c>
    </row>
    <row r="135" spans="3:3" x14ac:dyDescent="0.2">
      <c r="C135" s="2" t="s">
        <v>3639</v>
      </c>
    </row>
    <row r="136" spans="3:3" x14ac:dyDescent="0.2">
      <c r="C136" s="2" t="s">
        <v>3640</v>
      </c>
    </row>
    <row r="137" spans="3:3" x14ac:dyDescent="0.2">
      <c r="C137" s="2" t="s">
        <v>3641</v>
      </c>
    </row>
    <row r="138" spans="3:3" x14ac:dyDescent="0.2">
      <c r="C138" s="2" t="s">
        <v>3642</v>
      </c>
    </row>
    <row r="139" spans="3:3" x14ac:dyDescent="0.2">
      <c r="C139" s="2" t="s">
        <v>3643</v>
      </c>
    </row>
    <row r="140" spans="3:3" x14ac:dyDescent="0.2">
      <c r="C140" s="2" t="s">
        <v>3644</v>
      </c>
    </row>
    <row r="141" spans="3:3" x14ac:dyDescent="0.2">
      <c r="C141" s="2" t="s">
        <v>3645</v>
      </c>
    </row>
    <row r="142" spans="3:3" x14ac:dyDescent="0.2">
      <c r="C142" s="2" t="s">
        <v>3646</v>
      </c>
    </row>
    <row r="143" spans="3:3" x14ac:dyDescent="0.2">
      <c r="C143" s="2" t="s">
        <v>3647</v>
      </c>
    </row>
    <row r="144" spans="3:3" x14ac:dyDescent="0.2">
      <c r="C144" s="2" t="s">
        <v>3648</v>
      </c>
    </row>
    <row r="145" spans="3:3" x14ac:dyDescent="0.2">
      <c r="C145" s="2" t="s">
        <v>3649</v>
      </c>
    </row>
    <row r="146" spans="3:3" x14ac:dyDescent="0.2">
      <c r="C146" s="2" t="s">
        <v>3650</v>
      </c>
    </row>
    <row r="147" spans="3:3" x14ac:dyDescent="0.2">
      <c r="C147" s="2" t="s">
        <v>3651</v>
      </c>
    </row>
    <row r="148" spans="3:3" x14ac:dyDescent="0.2">
      <c r="C148" s="2" t="s">
        <v>3652</v>
      </c>
    </row>
    <row r="149" spans="3:3" x14ac:dyDescent="0.2">
      <c r="C149" s="2" t="s">
        <v>3653</v>
      </c>
    </row>
    <row r="150" spans="3:3" x14ac:dyDescent="0.2">
      <c r="C150" s="2" t="s">
        <v>3654</v>
      </c>
    </row>
    <row r="151" spans="3:3" x14ac:dyDescent="0.2">
      <c r="C151" s="2" t="s">
        <v>3655</v>
      </c>
    </row>
    <row r="152" spans="3:3" x14ac:dyDescent="0.2">
      <c r="C152" s="2" t="s">
        <v>3656</v>
      </c>
    </row>
    <row r="153" spans="3:3" x14ac:dyDescent="0.2">
      <c r="C153" s="2" t="s">
        <v>3657</v>
      </c>
    </row>
    <row r="154" spans="3:3" x14ac:dyDescent="0.2">
      <c r="C154" s="2" t="s">
        <v>3658</v>
      </c>
    </row>
    <row r="155" spans="3:3" x14ac:dyDescent="0.2">
      <c r="C155" s="2" t="s">
        <v>3659</v>
      </c>
    </row>
    <row r="156" spans="3:3" x14ac:dyDescent="0.2">
      <c r="C156" s="2" t="s">
        <v>3660</v>
      </c>
    </row>
    <row r="157" spans="3:3" x14ac:dyDescent="0.2">
      <c r="C157" s="2" t="s">
        <v>3661</v>
      </c>
    </row>
    <row r="158" spans="3:3" x14ac:dyDescent="0.2">
      <c r="C158" s="2" t="s">
        <v>3662</v>
      </c>
    </row>
    <row r="159" spans="3:3" x14ac:dyDescent="0.2">
      <c r="C159" s="2" t="s">
        <v>3663</v>
      </c>
    </row>
    <row r="160" spans="3:3" x14ac:dyDescent="0.2">
      <c r="C160" s="2" t="s">
        <v>3664</v>
      </c>
    </row>
    <row r="161" spans="3:3" x14ac:dyDescent="0.2">
      <c r="C161" s="2" t="s">
        <v>3665</v>
      </c>
    </row>
    <row r="162" spans="3:3" x14ac:dyDescent="0.2">
      <c r="C162" s="2" t="s">
        <v>3666</v>
      </c>
    </row>
    <row r="163" spans="3:3" x14ac:dyDescent="0.2">
      <c r="C163" s="2" t="s">
        <v>3667</v>
      </c>
    </row>
    <row r="164" spans="3:3" x14ac:dyDescent="0.2">
      <c r="C164" s="2" t="s">
        <v>3668</v>
      </c>
    </row>
    <row r="165" spans="3:3" x14ac:dyDescent="0.2">
      <c r="C165" s="2" t="s">
        <v>3669</v>
      </c>
    </row>
    <row r="166" spans="3:3" x14ac:dyDescent="0.2">
      <c r="C166" s="2" t="s">
        <v>3670</v>
      </c>
    </row>
    <row r="167" spans="3:3" x14ac:dyDescent="0.2">
      <c r="C167" s="2" t="s">
        <v>3671</v>
      </c>
    </row>
    <row r="168" spans="3:3" x14ac:dyDescent="0.2">
      <c r="C168" s="2" t="s">
        <v>3672</v>
      </c>
    </row>
    <row r="169" spans="3:3" x14ac:dyDescent="0.2">
      <c r="C169" s="2" t="s">
        <v>3673</v>
      </c>
    </row>
    <row r="170" spans="3:3" x14ac:dyDescent="0.2">
      <c r="C170" s="2" t="s">
        <v>3674</v>
      </c>
    </row>
    <row r="171" spans="3:3" x14ac:dyDescent="0.2">
      <c r="C171" s="2" t="s">
        <v>3675</v>
      </c>
    </row>
    <row r="172" spans="3:3" x14ac:dyDescent="0.2">
      <c r="C172" s="2" t="s">
        <v>3676</v>
      </c>
    </row>
    <row r="173" spans="3:3" x14ac:dyDescent="0.2">
      <c r="C173" s="2" t="s">
        <v>3677</v>
      </c>
    </row>
    <row r="174" spans="3:3" x14ac:dyDescent="0.2">
      <c r="C174" s="2" t="s">
        <v>3678</v>
      </c>
    </row>
    <row r="175" spans="3:3" x14ac:dyDescent="0.2">
      <c r="C175" s="2" t="s">
        <v>3679</v>
      </c>
    </row>
    <row r="176" spans="3:3" x14ac:dyDescent="0.2">
      <c r="C176" s="2" t="s">
        <v>3680</v>
      </c>
    </row>
    <row r="177" spans="3:3" x14ac:dyDescent="0.2">
      <c r="C177" s="2" t="s">
        <v>3681</v>
      </c>
    </row>
    <row r="178" spans="3:3" x14ac:dyDescent="0.2">
      <c r="C178" s="2" t="s">
        <v>3682</v>
      </c>
    </row>
    <row r="179" spans="3:3" x14ac:dyDescent="0.2">
      <c r="C179" s="2" t="s">
        <v>3683</v>
      </c>
    </row>
    <row r="180" spans="3:3" x14ac:dyDescent="0.2">
      <c r="C180" s="2" t="s">
        <v>3684</v>
      </c>
    </row>
    <row r="181" spans="3:3" x14ac:dyDescent="0.2">
      <c r="C181" s="2" t="s">
        <v>3685</v>
      </c>
    </row>
    <row r="182" spans="3:3" x14ac:dyDescent="0.2">
      <c r="C182" s="2" t="s">
        <v>3686</v>
      </c>
    </row>
    <row r="183" spans="3:3" x14ac:dyDescent="0.2">
      <c r="C183" s="2" t="s">
        <v>3687</v>
      </c>
    </row>
    <row r="184" spans="3:3" x14ac:dyDescent="0.2">
      <c r="C184" s="2" t="s">
        <v>3688</v>
      </c>
    </row>
    <row r="185" spans="3:3" x14ac:dyDescent="0.2">
      <c r="C185" s="2" t="s">
        <v>3689</v>
      </c>
    </row>
    <row r="186" spans="3:3" x14ac:dyDescent="0.2">
      <c r="C186" s="2" t="s">
        <v>3690</v>
      </c>
    </row>
    <row r="187" spans="3:3" x14ac:dyDescent="0.2">
      <c r="C187" s="2" t="s">
        <v>3691</v>
      </c>
    </row>
    <row r="188" spans="3:3" x14ac:dyDescent="0.2">
      <c r="C188" s="2" t="s">
        <v>3692</v>
      </c>
    </row>
    <row r="189" spans="3:3" x14ac:dyDescent="0.2">
      <c r="C189" s="2" t="s">
        <v>3693</v>
      </c>
    </row>
    <row r="190" spans="3:3" x14ac:dyDescent="0.2">
      <c r="C190" s="2" t="s">
        <v>3694</v>
      </c>
    </row>
    <row r="191" spans="3:3" x14ac:dyDescent="0.2">
      <c r="C191" s="2" t="s">
        <v>1174</v>
      </c>
    </row>
    <row r="192" spans="3:3" x14ac:dyDescent="0.2">
      <c r="C192" s="2" t="s">
        <v>1189</v>
      </c>
    </row>
    <row r="193" spans="3:3" x14ac:dyDescent="0.2">
      <c r="C193" s="2" t="s">
        <v>1175</v>
      </c>
    </row>
    <row r="194" spans="3:3" x14ac:dyDescent="0.2">
      <c r="C194" s="2" t="s">
        <v>1180</v>
      </c>
    </row>
    <row r="195" spans="3:3" x14ac:dyDescent="0.2">
      <c r="C195" s="2" t="s">
        <v>1181</v>
      </c>
    </row>
    <row r="196" spans="3:3" x14ac:dyDescent="0.2">
      <c r="C196" s="2" t="s">
        <v>1178</v>
      </c>
    </row>
    <row r="197" spans="3:3" x14ac:dyDescent="0.2">
      <c r="C197" s="2" t="s">
        <v>3695</v>
      </c>
    </row>
    <row r="198" spans="3:3" x14ac:dyDescent="0.2">
      <c r="C198" s="2" t="s">
        <v>1184</v>
      </c>
    </row>
    <row r="199" spans="3:3" x14ac:dyDescent="0.2">
      <c r="C199" s="2" t="s">
        <v>1191</v>
      </c>
    </row>
    <row r="200" spans="3:3" x14ac:dyDescent="0.2">
      <c r="C200" s="2" t="s">
        <v>1192</v>
      </c>
    </row>
    <row r="201" spans="3:3" x14ac:dyDescent="0.2">
      <c r="C201" s="2" t="s">
        <v>1193</v>
      </c>
    </row>
    <row r="202" spans="3:3" x14ac:dyDescent="0.2">
      <c r="C202" s="2" t="s">
        <v>1118</v>
      </c>
    </row>
    <row r="203" spans="3:3" x14ac:dyDescent="0.2">
      <c r="C203" s="2" t="s">
        <v>1081</v>
      </c>
    </row>
    <row r="204" spans="3:3" x14ac:dyDescent="0.2">
      <c r="C204" s="2" t="s">
        <v>1091</v>
      </c>
    </row>
    <row r="205" spans="3:3" x14ac:dyDescent="0.2">
      <c r="C205" s="2" t="s">
        <v>1092</v>
      </c>
    </row>
    <row r="206" spans="3:3" x14ac:dyDescent="0.2">
      <c r="C206" s="2" t="s">
        <v>1113</v>
      </c>
    </row>
    <row r="207" spans="3:3" x14ac:dyDescent="0.2">
      <c r="C207" s="2" t="s">
        <v>1106</v>
      </c>
    </row>
    <row r="208" spans="3:3" x14ac:dyDescent="0.2">
      <c r="C208" s="2" t="s">
        <v>1068</v>
      </c>
    </row>
    <row r="209" spans="3:3" x14ac:dyDescent="0.2">
      <c r="C209" s="2" t="s">
        <v>1076</v>
      </c>
    </row>
    <row r="210" spans="3:3" x14ac:dyDescent="0.2">
      <c r="C210" s="2" t="s">
        <v>1124</v>
      </c>
    </row>
    <row r="211" spans="3:3" x14ac:dyDescent="0.2">
      <c r="C211" s="2" t="s">
        <v>1120</v>
      </c>
    </row>
    <row r="212" spans="3:3" x14ac:dyDescent="0.2">
      <c r="C212" s="2" t="s">
        <v>1070</v>
      </c>
    </row>
    <row r="213" spans="3:3" x14ac:dyDescent="0.2">
      <c r="C213" s="2" t="s">
        <v>1152</v>
      </c>
    </row>
    <row r="214" spans="3:3" x14ac:dyDescent="0.2">
      <c r="C214" s="2" t="s">
        <v>1056</v>
      </c>
    </row>
    <row r="215" spans="3:3" x14ac:dyDescent="0.2">
      <c r="C215" s="2" t="s">
        <v>1093</v>
      </c>
    </row>
    <row r="216" spans="3:3" x14ac:dyDescent="0.2">
      <c r="C216" s="2" t="s">
        <v>1164</v>
      </c>
    </row>
    <row r="217" spans="3:3" x14ac:dyDescent="0.2">
      <c r="C217" s="2" t="s">
        <v>1064</v>
      </c>
    </row>
    <row r="218" spans="3:3" x14ac:dyDescent="0.2">
      <c r="C218" s="2" t="s">
        <v>1057</v>
      </c>
    </row>
    <row r="219" spans="3:3" x14ac:dyDescent="0.2">
      <c r="C219" s="2" t="s">
        <v>1088</v>
      </c>
    </row>
    <row r="220" spans="3:3" x14ac:dyDescent="0.2">
      <c r="C220" s="2" t="s">
        <v>1054</v>
      </c>
    </row>
    <row r="221" spans="3:3" x14ac:dyDescent="0.2">
      <c r="C221" s="2" t="s">
        <v>1042</v>
      </c>
    </row>
    <row r="222" spans="3:3" x14ac:dyDescent="0.2">
      <c r="C222" s="2" t="s">
        <v>1094</v>
      </c>
    </row>
    <row r="223" spans="3:3" x14ac:dyDescent="0.2">
      <c r="C223" s="2" t="s">
        <v>1153</v>
      </c>
    </row>
    <row r="224" spans="3:3" x14ac:dyDescent="0.2">
      <c r="C224" s="2" t="s">
        <v>1122</v>
      </c>
    </row>
    <row r="225" spans="3:3" x14ac:dyDescent="0.2">
      <c r="C225" s="2" t="s">
        <v>1194</v>
      </c>
    </row>
    <row r="226" spans="3:3" x14ac:dyDescent="0.2">
      <c r="C226" s="2" t="s">
        <v>1073</v>
      </c>
    </row>
    <row r="227" spans="3:3" x14ac:dyDescent="0.2">
      <c r="C227" s="2" t="s">
        <v>1069</v>
      </c>
    </row>
    <row r="228" spans="3:3" x14ac:dyDescent="0.2">
      <c r="C228" s="2" t="s">
        <v>1063</v>
      </c>
    </row>
    <row r="229" spans="3:3" x14ac:dyDescent="0.2">
      <c r="C229" s="2" t="s">
        <v>1044</v>
      </c>
    </row>
    <row r="230" spans="3:3" x14ac:dyDescent="0.2">
      <c r="C230" s="2" t="s">
        <v>1135</v>
      </c>
    </row>
    <row r="231" spans="3:3" x14ac:dyDescent="0.2">
      <c r="C231" s="2" t="s">
        <v>1060</v>
      </c>
    </row>
    <row r="232" spans="3:3" x14ac:dyDescent="0.2">
      <c r="C232" s="2" t="s">
        <v>1053</v>
      </c>
    </row>
    <row r="233" spans="3:3" x14ac:dyDescent="0.2">
      <c r="C233" s="2" t="s">
        <v>1036</v>
      </c>
    </row>
    <row r="234" spans="3:3" x14ac:dyDescent="0.2">
      <c r="C234" s="2" t="s">
        <v>1047</v>
      </c>
    </row>
    <row r="235" spans="3:3" x14ac:dyDescent="0.2">
      <c r="C235" s="2" t="s">
        <v>1033</v>
      </c>
    </row>
    <row r="236" spans="3:3" x14ac:dyDescent="0.2">
      <c r="C236" s="2" t="s">
        <v>1031</v>
      </c>
    </row>
    <row r="237" spans="3:3" x14ac:dyDescent="0.2">
      <c r="C237" s="2" t="s">
        <v>1083</v>
      </c>
    </row>
    <row r="238" spans="3:3" x14ac:dyDescent="0.2">
      <c r="C238" s="2" t="s">
        <v>1098</v>
      </c>
    </row>
    <row r="239" spans="3:3" x14ac:dyDescent="0.2">
      <c r="C239" s="2" t="s">
        <v>1067</v>
      </c>
    </row>
    <row r="240" spans="3:3" x14ac:dyDescent="0.2">
      <c r="C240" s="2" t="s">
        <v>1052</v>
      </c>
    </row>
    <row r="241" spans="3:3" x14ac:dyDescent="0.2">
      <c r="C241" s="2" t="s">
        <v>1074</v>
      </c>
    </row>
    <row r="242" spans="3:3" x14ac:dyDescent="0.2">
      <c r="C242" s="2" t="s">
        <v>1128</v>
      </c>
    </row>
    <row r="243" spans="3:3" x14ac:dyDescent="0.2">
      <c r="C243" s="2" t="s">
        <v>1146</v>
      </c>
    </row>
    <row r="244" spans="3:3" x14ac:dyDescent="0.2">
      <c r="C244" s="2" t="s">
        <v>1090</v>
      </c>
    </row>
    <row r="245" spans="3:3" x14ac:dyDescent="0.2">
      <c r="C245" s="2" t="s">
        <v>1119</v>
      </c>
    </row>
    <row r="246" spans="3:3" x14ac:dyDescent="0.2">
      <c r="C246" s="2" t="s">
        <v>1126</v>
      </c>
    </row>
    <row r="247" spans="3:3" x14ac:dyDescent="0.2">
      <c r="C247" s="2" t="s">
        <v>1127</v>
      </c>
    </row>
    <row r="248" spans="3:3" x14ac:dyDescent="0.2">
      <c r="C248" s="2" t="s">
        <v>1030</v>
      </c>
    </row>
    <row r="249" spans="3:3" x14ac:dyDescent="0.2">
      <c r="C249" s="2" t="s">
        <v>1013</v>
      </c>
    </row>
    <row r="250" spans="3:3" x14ac:dyDescent="0.2">
      <c r="C250" s="2" t="s">
        <v>1111</v>
      </c>
    </row>
    <row r="251" spans="3:3" x14ac:dyDescent="0.2">
      <c r="C251" s="2" t="s">
        <v>1121</v>
      </c>
    </row>
    <row r="252" spans="3:3" x14ac:dyDescent="0.2">
      <c r="C252" s="2" t="s">
        <v>1107</v>
      </c>
    </row>
    <row r="253" spans="3:3" x14ac:dyDescent="0.2">
      <c r="C253" s="2" t="s">
        <v>1058</v>
      </c>
    </row>
    <row r="254" spans="3:3" x14ac:dyDescent="0.2">
      <c r="C254" s="2" t="s">
        <v>1123</v>
      </c>
    </row>
    <row r="255" spans="3:3" x14ac:dyDescent="0.2">
      <c r="C255" s="2" t="s">
        <v>1086</v>
      </c>
    </row>
    <row r="256" spans="3:3" x14ac:dyDescent="0.2">
      <c r="C256" s="2" t="s">
        <v>1046</v>
      </c>
    </row>
    <row r="257" spans="3:3" x14ac:dyDescent="0.2">
      <c r="C257" s="2" t="s">
        <v>1103</v>
      </c>
    </row>
    <row r="258" spans="3:3" x14ac:dyDescent="0.2">
      <c r="C258" s="2" t="s">
        <v>1077</v>
      </c>
    </row>
    <row r="259" spans="3:3" x14ac:dyDescent="0.2">
      <c r="C259" s="2" t="s">
        <v>1114</v>
      </c>
    </row>
    <row r="260" spans="3:3" x14ac:dyDescent="0.2">
      <c r="C260" s="2" t="s">
        <v>1110</v>
      </c>
    </row>
    <row r="261" spans="3:3" x14ac:dyDescent="0.2">
      <c r="C261" s="2" t="s">
        <v>1129</v>
      </c>
    </row>
    <row r="262" spans="3:3" x14ac:dyDescent="0.2">
      <c r="C262" s="2" t="s">
        <v>1148</v>
      </c>
    </row>
    <row r="263" spans="3:3" x14ac:dyDescent="0.2">
      <c r="C263" s="2" t="s">
        <v>1147</v>
      </c>
    </row>
    <row r="264" spans="3:3" x14ac:dyDescent="0.2">
      <c r="C264" s="2" t="s">
        <v>1151</v>
      </c>
    </row>
    <row r="265" spans="3:3" x14ac:dyDescent="0.2">
      <c r="C265" s="2" t="s">
        <v>1197</v>
      </c>
    </row>
    <row r="266" spans="3:3" x14ac:dyDescent="0.2">
      <c r="C266" s="2" t="s">
        <v>3696</v>
      </c>
    </row>
    <row r="267" spans="3:3" x14ac:dyDescent="0.2">
      <c r="C267" s="2" t="s">
        <v>3697</v>
      </c>
    </row>
    <row r="268" spans="3:3" x14ac:dyDescent="0.2">
      <c r="C268" s="2" t="s">
        <v>1202</v>
      </c>
    </row>
    <row r="269" spans="3:3" x14ac:dyDescent="0.2">
      <c r="C269" s="2" t="s">
        <v>3698</v>
      </c>
    </row>
    <row r="270" spans="3:3" x14ac:dyDescent="0.2">
      <c r="C270" s="2" t="s">
        <v>3699</v>
      </c>
    </row>
    <row r="271" spans="3:3" x14ac:dyDescent="0.2">
      <c r="C271" s="2" t="s">
        <v>3700</v>
      </c>
    </row>
    <row r="272" spans="3:3" x14ac:dyDescent="0.2">
      <c r="C272" s="2" t="s">
        <v>3701</v>
      </c>
    </row>
    <row r="273" spans="3:3" x14ac:dyDescent="0.2">
      <c r="C273" s="2" t="s">
        <v>1203</v>
      </c>
    </row>
    <row r="274" spans="3:3" x14ac:dyDescent="0.2">
      <c r="C274" s="2" t="s">
        <v>3702</v>
      </c>
    </row>
    <row r="275" spans="3:3" x14ac:dyDescent="0.2">
      <c r="C275" s="2" t="s">
        <v>1201</v>
      </c>
    </row>
    <row r="276" spans="3:3" x14ac:dyDescent="0.2">
      <c r="C276" s="2" t="s">
        <v>1196</v>
      </c>
    </row>
    <row r="277" spans="3:3" x14ac:dyDescent="0.2">
      <c r="C277" s="2" t="s">
        <v>3703</v>
      </c>
    </row>
    <row r="278" spans="3:3" x14ac:dyDescent="0.2">
      <c r="C278" s="2" t="s">
        <v>1199</v>
      </c>
    </row>
    <row r="279" spans="3:3" x14ac:dyDescent="0.2">
      <c r="C279" s="2" t="s">
        <v>3704</v>
      </c>
    </row>
    <row r="280" spans="3:3" x14ac:dyDescent="0.2">
      <c r="C280" s="2" t="s">
        <v>3705</v>
      </c>
    </row>
    <row r="281" spans="3:3" x14ac:dyDescent="0.2">
      <c r="C281" s="2" t="s">
        <v>3706</v>
      </c>
    </row>
    <row r="282" spans="3:3" x14ac:dyDescent="0.2">
      <c r="C282" s="2" t="s">
        <v>3707</v>
      </c>
    </row>
    <row r="283" spans="3:3" x14ac:dyDescent="0.2">
      <c r="C283" s="2" t="s">
        <v>3708</v>
      </c>
    </row>
    <row r="284" spans="3:3" x14ac:dyDescent="0.2">
      <c r="C284" s="2" t="s">
        <v>3709</v>
      </c>
    </row>
    <row r="285" spans="3:3" x14ac:dyDescent="0.2">
      <c r="C285" s="2" t="s">
        <v>3710</v>
      </c>
    </row>
    <row r="286" spans="3:3" x14ac:dyDescent="0.2">
      <c r="C286" s="2" t="s">
        <v>3711</v>
      </c>
    </row>
    <row r="287" spans="3:3" x14ac:dyDescent="0.2">
      <c r="C287" s="2" t="s">
        <v>3712</v>
      </c>
    </row>
    <row r="288" spans="3:3" x14ac:dyDescent="0.2">
      <c r="C288" s="2" t="s">
        <v>3713</v>
      </c>
    </row>
    <row r="289" spans="3:3" x14ac:dyDescent="0.2">
      <c r="C289" s="2" t="s">
        <v>3714</v>
      </c>
    </row>
    <row r="290" spans="3:3" x14ac:dyDescent="0.2">
      <c r="C290" s="2" t="s">
        <v>3715</v>
      </c>
    </row>
    <row r="291" spans="3:3" x14ac:dyDescent="0.2">
      <c r="C291" s="2" t="s">
        <v>3716</v>
      </c>
    </row>
    <row r="292" spans="3:3" x14ac:dyDescent="0.2">
      <c r="C292" s="2" t="s">
        <v>3717</v>
      </c>
    </row>
    <row r="293" spans="3:3" x14ac:dyDescent="0.2">
      <c r="C293" s="2" t="s">
        <v>3718</v>
      </c>
    </row>
    <row r="294" spans="3:3" x14ac:dyDescent="0.2">
      <c r="C294" s="2" t="s">
        <v>3719</v>
      </c>
    </row>
    <row r="295" spans="3:3" x14ac:dyDescent="0.2">
      <c r="C295" s="2" t="s">
        <v>3720</v>
      </c>
    </row>
    <row r="296" spans="3:3" x14ac:dyDescent="0.2">
      <c r="C296" s="2" t="s">
        <v>3721</v>
      </c>
    </row>
    <row r="297" spans="3:3" x14ac:dyDescent="0.2">
      <c r="C297" s="2" t="s">
        <v>3722</v>
      </c>
    </row>
    <row r="298" spans="3:3" x14ac:dyDescent="0.2">
      <c r="C298" s="2" t="s">
        <v>3723</v>
      </c>
    </row>
    <row r="299" spans="3:3" x14ac:dyDescent="0.2">
      <c r="C299" s="2" t="s">
        <v>3724</v>
      </c>
    </row>
    <row r="300" spans="3:3" x14ac:dyDescent="0.2">
      <c r="C300" s="2" t="s">
        <v>3725</v>
      </c>
    </row>
    <row r="301" spans="3:3" x14ac:dyDescent="0.2">
      <c r="C301" s="2" t="s">
        <v>3726</v>
      </c>
    </row>
    <row r="302" spans="3:3" x14ac:dyDescent="0.2">
      <c r="C302" s="2" t="s">
        <v>3727</v>
      </c>
    </row>
    <row r="303" spans="3:3" x14ac:dyDescent="0.2">
      <c r="C303" s="2" t="s">
        <v>3728</v>
      </c>
    </row>
    <row r="304" spans="3:3" x14ac:dyDescent="0.2">
      <c r="C304" s="2" t="s">
        <v>3729</v>
      </c>
    </row>
    <row r="305" spans="3:3" x14ac:dyDescent="0.2">
      <c r="C305" s="2" t="s">
        <v>3730</v>
      </c>
    </row>
    <row r="306" spans="3:3" x14ac:dyDescent="0.2">
      <c r="C306" s="2" t="s">
        <v>3731</v>
      </c>
    </row>
    <row r="307" spans="3:3" x14ac:dyDescent="0.2">
      <c r="C307" s="2" t="s">
        <v>3732</v>
      </c>
    </row>
    <row r="308" spans="3:3" x14ac:dyDescent="0.2">
      <c r="C308" s="2" t="s">
        <v>3733</v>
      </c>
    </row>
    <row r="309" spans="3:3" x14ac:dyDescent="0.2">
      <c r="C309" s="2" t="s">
        <v>3734</v>
      </c>
    </row>
    <row r="310" spans="3:3" x14ac:dyDescent="0.2">
      <c r="C310" s="2" t="s">
        <v>3735</v>
      </c>
    </row>
    <row r="311" spans="3:3" x14ac:dyDescent="0.2">
      <c r="C311" s="2" t="s">
        <v>3736</v>
      </c>
    </row>
    <row r="312" spans="3:3" x14ac:dyDescent="0.2">
      <c r="C312" s="2" t="s">
        <v>3737</v>
      </c>
    </row>
    <row r="313" spans="3:3" x14ac:dyDescent="0.2">
      <c r="C313" s="2" t="s">
        <v>3738</v>
      </c>
    </row>
    <row r="314" spans="3:3" x14ac:dyDescent="0.2">
      <c r="C314" s="2" t="s">
        <v>3739</v>
      </c>
    </row>
    <row r="315" spans="3:3" x14ac:dyDescent="0.2">
      <c r="C315" s="2" t="s">
        <v>3740</v>
      </c>
    </row>
    <row r="316" spans="3:3" x14ac:dyDescent="0.2">
      <c r="C316" s="2" t="s">
        <v>3741</v>
      </c>
    </row>
    <row r="317" spans="3:3" x14ac:dyDescent="0.2">
      <c r="C317" s="2" t="s">
        <v>3742</v>
      </c>
    </row>
    <row r="318" spans="3:3" x14ac:dyDescent="0.2">
      <c r="C318" s="2" t="s">
        <v>3743</v>
      </c>
    </row>
    <row r="319" spans="3:3" x14ac:dyDescent="0.2">
      <c r="C319" s="2" t="s">
        <v>3744</v>
      </c>
    </row>
    <row r="320" spans="3:3" x14ac:dyDescent="0.2">
      <c r="C320" s="2" t="s">
        <v>3745</v>
      </c>
    </row>
    <row r="321" spans="3:3" x14ac:dyDescent="0.2">
      <c r="C321" s="2" t="s">
        <v>3746</v>
      </c>
    </row>
    <row r="322" spans="3:3" x14ac:dyDescent="0.2">
      <c r="C322" s="2" t="s">
        <v>3747</v>
      </c>
    </row>
    <row r="323" spans="3:3" x14ac:dyDescent="0.2">
      <c r="C323" s="2" t="s">
        <v>3748</v>
      </c>
    </row>
    <row r="324" spans="3:3" x14ac:dyDescent="0.2">
      <c r="C324" s="2" t="s">
        <v>3749</v>
      </c>
    </row>
    <row r="325" spans="3:3" x14ac:dyDescent="0.2">
      <c r="C325" s="2" t="s">
        <v>3750</v>
      </c>
    </row>
    <row r="326" spans="3:3" x14ac:dyDescent="0.2">
      <c r="C326" s="2" t="s">
        <v>3751</v>
      </c>
    </row>
    <row r="327" spans="3:3" x14ac:dyDescent="0.2">
      <c r="C327" s="2" t="s">
        <v>3752</v>
      </c>
    </row>
    <row r="328" spans="3:3" x14ac:dyDescent="0.2">
      <c r="C328" s="2" t="s">
        <v>3753</v>
      </c>
    </row>
    <row r="329" spans="3:3" x14ac:dyDescent="0.2">
      <c r="C329" s="2" t="s">
        <v>3754</v>
      </c>
    </row>
    <row r="330" spans="3:3" x14ac:dyDescent="0.2">
      <c r="C330" s="2" t="s">
        <v>3755</v>
      </c>
    </row>
    <row r="331" spans="3:3" x14ac:dyDescent="0.2">
      <c r="C331" s="2" t="s">
        <v>3756</v>
      </c>
    </row>
    <row r="332" spans="3:3" x14ac:dyDescent="0.2">
      <c r="C332" s="2" t="s">
        <v>3757</v>
      </c>
    </row>
    <row r="333" spans="3:3" x14ac:dyDescent="0.2">
      <c r="C333" s="2" t="s">
        <v>3758</v>
      </c>
    </row>
    <row r="334" spans="3:3" x14ac:dyDescent="0.2">
      <c r="C334" s="2" t="s">
        <v>3759</v>
      </c>
    </row>
    <row r="335" spans="3:3" x14ac:dyDescent="0.2">
      <c r="C335" s="2" t="s">
        <v>3760</v>
      </c>
    </row>
    <row r="336" spans="3:3" x14ac:dyDescent="0.2">
      <c r="C336" s="2" t="s">
        <v>3761</v>
      </c>
    </row>
    <row r="337" spans="3:3" x14ac:dyDescent="0.2">
      <c r="C337" s="2" t="s">
        <v>3762</v>
      </c>
    </row>
    <row r="338" spans="3:3" x14ac:dyDescent="0.2">
      <c r="C338" s="2" t="s">
        <v>3763</v>
      </c>
    </row>
    <row r="339" spans="3:3" x14ac:dyDescent="0.2">
      <c r="C339" s="2" t="s">
        <v>3764</v>
      </c>
    </row>
    <row r="340" spans="3:3" x14ac:dyDescent="0.2">
      <c r="C340" s="2" t="s">
        <v>3765</v>
      </c>
    </row>
    <row r="341" spans="3:3" x14ac:dyDescent="0.2">
      <c r="C341" s="2" t="s">
        <v>3766</v>
      </c>
    </row>
    <row r="342" spans="3:3" x14ac:dyDescent="0.2">
      <c r="C342" s="2" t="s">
        <v>3767</v>
      </c>
    </row>
    <row r="343" spans="3:3" x14ac:dyDescent="0.2">
      <c r="C343" s="2" t="s">
        <v>3768</v>
      </c>
    </row>
    <row r="344" spans="3:3" x14ac:dyDescent="0.2">
      <c r="C344" s="2" t="s">
        <v>3769</v>
      </c>
    </row>
    <row r="345" spans="3:3" x14ac:dyDescent="0.2">
      <c r="C345" s="2" t="s">
        <v>3770</v>
      </c>
    </row>
    <row r="346" spans="3:3" x14ac:dyDescent="0.2">
      <c r="C346" s="2" t="s">
        <v>3771</v>
      </c>
    </row>
    <row r="347" spans="3:3" x14ac:dyDescent="0.2">
      <c r="C347" s="2" t="s">
        <v>3772</v>
      </c>
    </row>
    <row r="348" spans="3:3" x14ac:dyDescent="0.2">
      <c r="C348" s="2" t="s">
        <v>3773</v>
      </c>
    </row>
    <row r="349" spans="3:3" x14ac:dyDescent="0.2">
      <c r="C349" s="2" t="s">
        <v>3774</v>
      </c>
    </row>
    <row r="350" spans="3:3" x14ac:dyDescent="0.2">
      <c r="C350" s="2" t="s">
        <v>3775</v>
      </c>
    </row>
    <row r="351" spans="3:3" x14ac:dyDescent="0.2">
      <c r="C351" s="2" t="s">
        <v>3776</v>
      </c>
    </row>
    <row r="352" spans="3:3" x14ac:dyDescent="0.2">
      <c r="C352" s="2" t="s">
        <v>3777</v>
      </c>
    </row>
    <row r="353" spans="3:3" x14ac:dyDescent="0.2">
      <c r="C353" s="2" t="s">
        <v>3778</v>
      </c>
    </row>
    <row r="354" spans="3:3" x14ac:dyDescent="0.2">
      <c r="C354" s="2" t="s">
        <v>3779</v>
      </c>
    </row>
    <row r="355" spans="3:3" x14ac:dyDescent="0.2">
      <c r="C355" s="2" t="s">
        <v>3780</v>
      </c>
    </row>
    <row r="356" spans="3:3" x14ac:dyDescent="0.2">
      <c r="C356" s="2" t="s">
        <v>3781</v>
      </c>
    </row>
    <row r="357" spans="3:3" x14ac:dyDescent="0.2">
      <c r="C357" s="2" t="s">
        <v>3782</v>
      </c>
    </row>
    <row r="358" spans="3:3" x14ac:dyDescent="0.2">
      <c r="C358" s="2" t="s">
        <v>3783</v>
      </c>
    </row>
    <row r="359" spans="3:3" x14ac:dyDescent="0.2">
      <c r="C359" s="2" t="s">
        <v>3784</v>
      </c>
    </row>
    <row r="360" spans="3:3" x14ac:dyDescent="0.2">
      <c r="C360" s="2" t="s">
        <v>3785</v>
      </c>
    </row>
    <row r="361" spans="3:3" x14ac:dyDescent="0.2">
      <c r="C361" s="2" t="s">
        <v>3786</v>
      </c>
    </row>
    <row r="362" spans="3:3" x14ac:dyDescent="0.2">
      <c r="C362" s="2" t="s">
        <v>3787</v>
      </c>
    </row>
    <row r="363" spans="3:3" x14ac:dyDescent="0.2">
      <c r="C363" s="2" t="s">
        <v>3788</v>
      </c>
    </row>
    <row r="364" spans="3:3" x14ac:dyDescent="0.2">
      <c r="C364" s="2" t="s">
        <v>3789</v>
      </c>
    </row>
    <row r="365" spans="3:3" x14ac:dyDescent="0.2">
      <c r="C365" s="2" t="s">
        <v>3790</v>
      </c>
    </row>
    <row r="366" spans="3:3" x14ac:dyDescent="0.2">
      <c r="C366" s="2" t="s">
        <v>3791</v>
      </c>
    </row>
    <row r="367" spans="3:3" x14ac:dyDescent="0.2">
      <c r="C367" s="2" t="s">
        <v>3792</v>
      </c>
    </row>
    <row r="368" spans="3:3" x14ac:dyDescent="0.2">
      <c r="C368" s="2" t="s">
        <v>3793</v>
      </c>
    </row>
    <row r="369" spans="3:3" x14ac:dyDescent="0.2">
      <c r="C369" s="2" t="s">
        <v>3794</v>
      </c>
    </row>
    <row r="370" spans="3:3" x14ac:dyDescent="0.2">
      <c r="C370" s="2" t="s">
        <v>3795</v>
      </c>
    </row>
    <row r="371" spans="3:3" x14ac:dyDescent="0.2">
      <c r="C371" s="2" t="s">
        <v>3796</v>
      </c>
    </row>
    <row r="372" spans="3:3" x14ac:dyDescent="0.2">
      <c r="C372" s="2" t="s">
        <v>3797</v>
      </c>
    </row>
    <row r="373" spans="3:3" x14ac:dyDescent="0.2">
      <c r="C373" s="2" t="s">
        <v>3798</v>
      </c>
    </row>
    <row r="374" spans="3:3" x14ac:dyDescent="0.2">
      <c r="C374" s="2" t="s">
        <v>3799</v>
      </c>
    </row>
    <row r="375" spans="3:3" x14ac:dyDescent="0.2">
      <c r="C375" s="2" t="s">
        <v>3800</v>
      </c>
    </row>
    <row r="376" spans="3:3" x14ac:dyDescent="0.2">
      <c r="C376" s="2" t="s">
        <v>3801</v>
      </c>
    </row>
    <row r="377" spans="3:3" x14ac:dyDescent="0.2">
      <c r="C377" s="2" t="s">
        <v>3802</v>
      </c>
    </row>
    <row r="378" spans="3:3" x14ac:dyDescent="0.2">
      <c r="C378" s="2" t="s">
        <v>3803</v>
      </c>
    </row>
    <row r="379" spans="3:3" x14ac:dyDescent="0.2">
      <c r="C379" s="2" t="s">
        <v>3804</v>
      </c>
    </row>
    <row r="380" spans="3:3" x14ac:dyDescent="0.2">
      <c r="C380" s="2" t="s">
        <v>3805</v>
      </c>
    </row>
    <row r="381" spans="3:3" x14ac:dyDescent="0.2">
      <c r="C381" s="2" t="s">
        <v>3806</v>
      </c>
    </row>
    <row r="382" spans="3:3" x14ac:dyDescent="0.2">
      <c r="C382" s="2" t="s">
        <v>3807</v>
      </c>
    </row>
    <row r="383" spans="3:3" x14ac:dyDescent="0.2">
      <c r="C383" s="2" t="s">
        <v>3808</v>
      </c>
    </row>
    <row r="384" spans="3:3" x14ac:dyDescent="0.2">
      <c r="C384" s="2" t="s">
        <v>3809</v>
      </c>
    </row>
    <row r="385" spans="3:3" x14ac:dyDescent="0.2">
      <c r="C385" s="2" t="s">
        <v>3810</v>
      </c>
    </row>
    <row r="386" spans="3:3" x14ac:dyDescent="0.2">
      <c r="C386" s="2" t="s">
        <v>3811</v>
      </c>
    </row>
    <row r="387" spans="3:3" x14ac:dyDescent="0.2">
      <c r="C387" s="2" t="s">
        <v>3812</v>
      </c>
    </row>
    <row r="388" spans="3:3" x14ac:dyDescent="0.2">
      <c r="C388" s="2" t="s">
        <v>3813</v>
      </c>
    </row>
    <row r="389" spans="3:3" x14ac:dyDescent="0.2">
      <c r="C389" s="2" t="s">
        <v>3814</v>
      </c>
    </row>
    <row r="390" spans="3:3" x14ac:dyDescent="0.2">
      <c r="C390" s="2" t="s">
        <v>3815</v>
      </c>
    </row>
    <row r="391" spans="3:3" x14ac:dyDescent="0.2">
      <c r="C391" s="2" t="s">
        <v>3816</v>
      </c>
    </row>
    <row r="392" spans="3:3" x14ac:dyDescent="0.2">
      <c r="C392" s="2" t="s">
        <v>3817</v>
      </c>
    </row>
    <row r="393" spans="3:3" x14ac:dyDescent="0.2">
      <c r="C393" s="2" t="s">
        <v>3818</v>
      </c>
    </row>
    <row r="394" spans="3:3" x14ac:dyDescent="0.2">
      <c r="C394" s="2" t="s">
        <v>3819</v>
      </c>
    </row>
    <row r="395" spans="3:3" x14ac:dyDescent="0.2">
      <c r="C395" s="2" t="s">
        <v>3820</v>
      </c>
    </row>
    <row r="396" spans="3:3" x14ac:dyDescent="0.2">
      <c r="C396" s="2" t="s">
        <v>3821</v>
      </c>
    </row>
    <row r="397" spans="3:3" x14ac:dyDescent="0.2">
      <c r="C397" s="2" t="s">
        <v>3822</v>
      </c>
    </row>
    <row r="398" spans="3:3" x14ac:dyDescent="0.2">
      <c r="C398" s="2" t="s">
        <v>3823</v>
      </c>
    </row>
    <row r="399" spans="3:3" x14ac:dyDescent="0.2">
      <c r="C399" s="2" t="s">
        <v>3824</v>
      </c>
    </row>
    <row r="400" spans="3:3" x14ac:dyDescent="0.2">
      <c r="C400" s="2" t="s">
        <v>3825</v>
      </c>
    </row>
    <row r="401" spans="3:3" x14ac:dyDescent="0.2">
      <c r="C401" s="2" t="s">
        <v>3826</v>
      </c>
    </row>
    <row r="402" spans="3:3" x14ac:dyDescent="0.2">
      <c r="C402" s="2" t="s">
        <v>3827</v>
      </c>
    </row>
    <row r="403" spans="3:3" x14ac:dyDescent="0.2">
      <c r="C403" s="2" t="s">
        <v>3828</v>
      </c>
    </row>
    <row r="404" spans="3:3" x14ac:dyDescent="0.2">
      <c r="C404" s="2" t="s">
        <v>3829</v>
      </c>
    </row>
    <row r="405" spans="3:3" x14ac:dyDescent="0.2">
      <c r="C405" s="2" t="s">
        <v>3830</v>
      </c>
    </row>
    <row r="406" spans="3:3" x14ac:dyDescent="0.2">
      <c r="C406" s="2" t="s">
        <v>3831</v>
      </c>
    </row>
    <row r="407" spans="3:3" x14ac:dyDescent="0.2">
      <c r="C407" s="2" t="s">
        <v>3832</v>
      </c>
    </row>
    <row r="408" spans="3:3" x14ac:dyDescent="0.2">
      <c r="C408" s="2" t="s">
        <v>3833</v>
      </c>
    </row>
    <row r="409" spans="3:3" x14ac:dyDescent="0.2">
      <c r="C409" s="2" t="s">
        <v>3834</v>
      </c>
    </row>
    <row r="410" spans="3:3" x14ac:dyDescent="0.2">
      <c r="C410" s="2" t="s">
        <v>3835</v>
      </c>
    </row>
    <row r="411" spans="3:3" x14ac:dyDescent="0.2">
      <c r="C411" s="2" t="s">
        <v>3836</v>
      </c>
    </row>
    <row r="412" spans="3:3" x14ac:dyDescent="0.2">
      <c r="C412" s="2" t="s">
        <v>3837</v>
      </c>
    </row>
    <row r="413" spans="3:3" x14ac:dyDescent="0.2">
      <c r="C413" s="2" t="s">
        <v>3838</v>
      </c>
    </row>
    <row r="414" spans="3:3" x14ac:dyDescent="0.2">
      <c r="C414" s="2" t="s">
        <v>3839</v>
      </c>
    </row>
    <row r="415" spans="3:3" x14ac:dyDescent="0.2">
      <c r="C415" s="2" t="s">
        <v>3840</v>
      </c>
    </row>
    <row r="416" spans="3:3" x14ac:dyDescent="0.2">
      <c r="C416" s="2" t="s">
        <v>3841</v>
      </c>
    </row>
    <row r="417" spans="3:3" x14ac:dyDescent="0.2">
      <c r="C417" s="2" t="s">
        <v>3842</v>
      </c>
    </row>
    <row r="418" spans="3:3" x14ac:dyDescent="0.2">
      <c r="C418" s="2" t="s">
        <v>3843</v>
      </c>
    </row>
    <row r="419" spans="3:3" x14ac:dyDescent="0.2">
      <c r="C419" s="2" t="s">
        <v>3844</v>
      </c>
    </row>
    <row r="420" spans="3:3" x14ac:dyDescent="0.2">
      <c r="C420" s="2" t="s">
        <v>3845</v>
      </c>
    </row>
    <row r="421" spans="3:3" x14ac:dyDescent="0.2">
      <c r="C421" s="2" t="s">
        <v>3846</v>
      </c>
    </row>
    <row r="422" spans="3:3" x14ac:dyDescent="0.2">
      <c r="C422" s="2" t="s">
        <v>3847</v>
      </c>
    </row>
    <row r="423" spans="3:3" x14ac:dyDescent="0.2">
      <c r="C423" s="2" t="s">
        <v>3848</v>
      </c>
    </row>
    <row r="424" spans="3:3" x14ac:dyDescent="0.2">
      <c r="C424" s="2" t="s">
        <v>3849</v>
      </c>
    </row>
    <row r="425" spans="3:3" x14ac:dyDescent="0.2">
      <c r="C425" s="2" t="s">
        <v>3850</v>
      </c>
    </row>
    <row r="426" spans="3:3" x14ac:dyDescent="0.2">
      <c r="C426" s="2" t="s">
        <v>3851</v>
      </c>
    </row>
    <row r="427" spans="3:3" x14ac:dyDescent="0.2">
      <c r="C427" s="2" t="s">
        <v>3852</v>
      </c>
    </row>
    <row r="428" spans="3:3" x14ac:dyDescent="0.2">
      <c r="C428" s="2" t="s">
        <v>3853</v>
      </c>
    </row>
    <row r="429" spans="3:3" x14ac:dyDescent="0.2">
      <c r="C429" s="2" t="s">
        <v>3854</v>
      </c>
    </row>
    <row r="430" spans="3:3" x14ac:dyDescent="0.2">
      <c r="C430" s="2" t="s">
        <v>3855</v>
      </c>
    </row>
    <row r="431" spans="3:3" x14ac:dyDescent="0.2">
      <c r="C431" s="2" t="s">
        <v>3856</v>
      </c>
    </row>
    <row r="432" spans="3:3" x14ac:dyDescent="0.2">
      <c r="C432" s="2" t="s">
        <v>3857</v>
      </c>
    </row>
    <row r="433" spans="3:3" x14ac:dyDescent="0.2">
      <c r="C433" s="2" t="s">
        <v>3858</v>
      </c>
    </row>
    <row r="434" spans="3:3" x14ac:dyDescent="0.2">
      <c r="C434" s="2" t="s">
        <v>3859</v>
      </c>
    </row>
    <row r="435" spans="3:3" x14ac:dyDescent="0.2">
      <c r="C435" s="2" t="s">
        <v>3860</v>
      </c>
    </row>
    <row r="436" spans="3:3" x14ac:dyDescent="0.2">
      <c r="C436" s="2" t="s">
        <v>3861</v>
      </c>
    </row>
    <row r="437" spans="3:3" x14ac:dyDescent="0.2">
      <c r="C437" s="2" t="s">
        <v>3862</v>
      </c>
    </row>
    <row r="438" spans="3:3" x14ac:dyDescent="0.2">
      <c r="C438" s="2" t="s">
        <v>3863</v>
      </c>
    </row>
    <row r="439" spans="3:3" x14ac:dyDescent="0.2">
      <c r="C439" s="2" t="s">
        <v>3864</v>
      </c>
    </row>
    <row r="440" spans="3:3" x14ac:dyDescent="0.2">
      <c r="C440" s="2" t="s">
        <v>3865</v>
      </c>
    </row>
    <row r="441" spans="3:3" x14ac:dyDescent="0.2">
      <c r="C441" s="2" t="s">
        <v>3866</v>
      </c>
    </row>
    <row r="442" spans="3:3" x14ac:dyDescent="0.2">
      <c r="C442" s="2" t="s">
        <v>3867</v>
      </c>
    </row>
    <row r="443" spans="3:3" x14ac:dyDescent="0.2">
      <c r="C443" s="2" t="s">
        <v>3868</v>
      </c>
    </row>
    <row r="444" spans="3:3" x14ac:dyDescent="0.2">
      <c r="C444" s="2" t="s">
        <v>3869</v>
      </c>
    </row>
    <row r="445" spans="3:3" x14ac:dyDescent="0.2">
      <c r="C445" s="2" t="s">
        <v>3870</v>
      </c>
    </row>
    <row r="446" spans="3:3" x14ac:dyDescent="0.2">
      <c r="C446" s="2" t="s">
        <v>3871</v>
      </c>
    </row>
    <row r="447" spans="3:3" x14ac:dyDescent="0.2">
      <c r="C447" s="2" t="s">
        <v>3872</v>
      </c>
    </row>
    <row r="448" spans="3:3" x14ac:dyDescent="0.2">
      <c r="C448" s="2" t="s">
        <v>3873</v>
      </c>
    </row>
    <row r="449" spans="3:3" x14ac:dyDescent="0.2">
      <c r="C449" s="2" t="s">
        <v>3874</v>
      </c>
    </row>
    <row r="450" spans="3:3" x14ac:dyDescent="0.2">
      <c r="C450" s="2" t="s">
        <v>3875</v>
      </c>
    </row>
    <row r="451" spans="3:3" x14ac:dyDescent="0.2">
      <c r="C451" s="2" t="s">
        <v>3876</v>
      </c>
    </row>
    <row r="452" spans="3:3" x14ac:dyDescent="0.2">
      <c r="C452" s="2" t="s">
        <v>3877</v>
      </c>
    </row>
    <row r="453" spans="3:3" x14ac:dyDescent="0.2">
      <c r="C453" s="2" t="s">
        <v>3878</v>
      </c>
    </row>
    <row r="454" spans="3:3" x14ac:dyDescent="0.2">
      <c r="C454" s="2" t="s">
        <v>3879</v>
      </c>
    </row>
    <row r="455" spans="3:3" x14ac:dyDescent="0.2">
      <c r="C455" s="2" t="s">
        <v>3880</v>
      </c>
    </row>
    <row r="456" spans="3:3" x14ac:dyDescent="0.2">
      <c r="C456" s="2" t="s">
        <v>3881</v>
      </c>
    </row>
    <row r="457" spans="3:3" x14ac:dyDescent="0.2">
      <c r="C457" s="2" t="s">
        <v>3882</v>
      </c>
    </row>
    <row r="458" spans="3:3" x14ac:dyDescent="0.2">
      <c r="C458" s="2" t="s">
        <v>3883</v>
      </c>
    </row>
    <row r="459" spans="3:3" x14ac:dyDescent="0.2">
      <c r="C459" s="2" t="s">
        <v>3884</v>
      </c>
    </row>
    <row r="460" spans="3:3" x14ac:dyDescent="0.2">
      <c r="C460" s="2" t="s">
        <v>1190</v>
      </c>
    </row>
    <row r="461" spans="3:3" x14ac:dyDescent="0.2">
      <c r="C461" s="2" t="s">
        <v>3885</v>
      </c>
    </row>
    <row r="462" spans="3:3" x14ac:dyDescent="0.2">
      <c r="C462" s="2" t="s">
        <v>3886</v>
      </c>
    </row>
    <row r="463" spans="3:3" x14ac:dyDescent="0.2">
      <c r="C463" s="2" t="s">
        <v>3887</v>
      </c>
    </row>
    <row r="464" spans="3:3" x14ac:dyDescent="0.2">
      <c r="C464" s="2" t="s">
        <v>3888</v>
      </c>
    </row>
    <row r="465" spans="3:3" x14ac:dyDescent="0.2">
      <c r="C465" s="2" t="s">
        <v>1177</v>
      </c>
    </row>
    <row r="466" spans="3:3" x14ac:dyDescent="0.2">
      <c r="C466" s="2" t="s">
        <v>3889</v>
      </c>
    </row>
    <row r="467" spans="3:3" x14ac:dyDescent="0.2">
      <c r="C467" s="2" t="s">
        <v>1156</v>
      </c>
    </row>
    <row r="468" spans="3:3" x14ac:dyDescent="0.2">
      <c r="C468" s="2" t="s">
        <v>3890</v>
      </c>
    </row>
    <row r="469" spans="3:3" x14ac:dyDescent="0.2">
      <c r="C469" s="2" t="s">
        <v>1172</v>
      </c>
    </row>
    <row r="470" spans="3:3" x14ac:dyDescent="0.2">
      <c r="C470" s="2" t="s">
        <v>3891</v>
      </c>
    </row>
    <row r="471" spans="3:3" x14ac:dyDescent="0.2">
      <c r="C471" s="2" t="s">
        <v>3892</v>
      </c>
    </row>
    <row r="472" spans="3:3" x14ac:dyDescent="0.2">
      <c r="C472" s="2" t="s">
        <v>3893</v>
      </c>
    </row>
    <row r="473" spans="3:3" x14ac:dyDescent="0.2">
      <c r="C473" s="2" t="s">
        <v>3894</v>
      </c>
    </row>
    <row r="474" spans="3:3" x14ac:dyDescent="0.2">
      <c r="C474" s="2" t="s">
        <v>3895</v>
      </c>
    </row>
    <row r="475" spans="3:3" x14ac:dyDescent="0.2">
      <c r="C475" s="2" t="s">
        <v>3896</v>
      </c>
    </row>
    <row r="476" spans="3:3" x14ac:dyDescent="0.2">
      <c r="C476" s="2" t="s">
        <v>3897</v>
      </c>
    </row>
    <row r="477" spans="3:3" x14ac:dyDescent="0.2">
      <c r="C477" s="2" t="s">
        <v>1188</v>
      </c>
    </row>
    <row r="478" spans="3:3" x14ac:dyDescent="0.2">
      <c r="C478" s="2" t="s">
        <v>3898</v>
      </c>
    </row>
    <row r="479" spans="3:3" x14ac:dyDescent="0.2">
      <c r="C479" s="2" t="s">
        <v>1171</v>
      </c>
    </row>
    <row r="480" spans="3:3" x14ac:dyDescent="0.2">
      <c r="C480" s="2" t="s">
        <v>3899</v>
      </c>
    </row>
    <row r="481" spans="3:3" x14ac:dyDescent="0.2">
      <c r="C481" s="2" t="s">
        <v>3900</v>
      </c>
    </row>
    <row r="482" spans="3:3" x14ac:dyDescent="0.2">
      <c r="C482" s="2" t="s">
        <v>1162</v>
      </c>
    </row>
    <row r="483" spans="3:3" x14ac:dyDescent="0.2">
      <c r="C483" s="2" t="s">
        <v>1158</v>
      </c>
    </row>
    <row r="484" spans="3:3" x14ac:dyDescent="0.2">
      <c r="C484" s="2" t="s">
        <v>3901</v>
      </c>
    </row>
    <row r="485" spans="3:3" x14ac:dyDescent="0.2">
      <c r="C485" s="2" t="s">
        <v>1161</v>
      </c>
    </row>
    <row r="486" spans="3:3" x14ac:dyDescent="0.2">
      <c r="C486" s="2" t="s">
        <v>1139</v>
      </c>
    </row>
    <row r="487" spans="3:3" x14ac:dyDescent="0.2">
      <c r="C487" s="2" t="s">
        <v>3902</v>
      </c>
    </row>
    <row r="488" spans="3:3" x14ac:dyDescent="0.2">
      <c r="C488" s="2" t="s">
        <v>1165</v>
      </c>
    </row>
    <row r="489" spans="3:3" x14ac:dyDescent="0.2">
      <c r="C489" s="2" t="s">
        <v>1179</v>
      </c>
    </row>
    <row r="490" spans="3:3" x14ac:dyDescent="0.2">
      <c r="C490" s="2" t="s">
        <v>1176</v>
      </c>
    </row>
    <row r="491" spans="3:3" x14ac:dyDescent="0.2">
      <c r="C491" s="2" t="s">
        <v>1185</v>
      </c>
    </row>
    <row r="492" spans="3:3" x14ac:dyDescent="0.2">
      <c r="C492" s="2" t="s">
        <v>1182</v>
      </c>
    </row>
    <row r="493" spans="3:3" x14ac:dyDescent="0.2">
      <c r="C493" s="2" t="s">
        <v>1183</v>
      </c>
    </row>
    <row r="494" spans="3:3" x14ac:dyDescent="0.2">
      <c r="C494" s="2" t="s">
        <v>1170</v>
      </c>
    </row>
    <row r="495" spans="3:3" x14ac:dyDescent="0.2">
      <c r="C495" s="2" t="s">
        <v>1186</v>
      </c>
    </row>
    <row r="496" spans="3:3" x14ac:dyDescent="0.2">
      <c r="C496" s="2" t="s">
        <v>1187</v>
      </c>
    </row>
    <row r="497" spans="3:3" x14ac:dyDescent="0.2">
      <c r="C497" s="2" t="s">
        <v>1167</v>
      </c>
    </row>
    <row r="498" spans="3:3" x14ac:dyDescent="0.2">
      <c r="C498" s="2" t="s">
        <v>1163</v>
      </c>
    </row>
    <row r="499" spans="3:3" x14ac:dyDescent="0.2">
      <c r="C499" s="2" t="s">
        <v>1169</v>
      </c>
    </row>
    <row r="500" spans="3:3" x14ac:dyDescent="0.2">
      <c r="C500" s="2" t="s">
        <v>1160</v>
      </c>
    </row>
    <row r="501" spans="3:3" x14ac:dyDescent="0.2">
      <c r="C501" s="2" t="s">
        <v>1159</v>
      </c>
    </row>
    <row r="502" spans="3:3" x14ac:dyDescent="0.2">
      <c r="C502" s="2" t="s">
        <v>1168</v>
      </c>
    </row>
    <row r="503" spans="3:3" x14ac:dyDescent="0.2">
      <c r="C503" s="2" t="s">
        <v>1166</v>
      </c>
    </row>
    <row r="504" spans="3:3" x14ac:dyDescent="0.2">
      <c r="C504" s="2" t="s">
        <v>1041</v>
      </c>
    </row>
    <row r="505" spans="3:3" x14ac:dyDescent="0.2">
      <c r="C505" s="2" t="s">
        <v>1018</v>
      </c>
    </row>
    <row r="506" spans="3:3" x14ac:dyDescent="0.2">
      <c r="C506" s="2" t="s">
        <v>1019</v>
      </c>
    </row>
    <row r="507" spans="3:3" x14ac:dyDescent="0.2">
      <c r="C507" s="2" t="s">
        <v>1038</v>
      </c>
    </row>
    <row r="508" spans="3:3" x14ac:dyDescent="0.2">
      <c r="C508" s="2" t="s">
        <v>1039</v>
      </c>
    </row>
    <row r="509" spans="3:3" x14ac:dyDescent="0.2">
      <c r="C509" s="2" t="s">
        <v>1029</v>
      </c>
    </row>
    <row r="510" spans="3:3" x14ac:dyDescent="0.2">
      <c r="C510" s="2" t="s">
        <v>1020</v>
      </c>
    </row>
    <row r="511" spans="3:3" x14ac:dyDescent="0.2">
      <c r="C511" s="2" t="s">
        <v>1014</v>
      </c>
    </row>
    <row r="512" spans="3:3" x14ac:dyDescent="0.2">
      <c r="C512" s="2" t="s">
        <v>1027</v>
      </c>
    </row>
    <row r="513" spans="3:3" x14ac:dyDescent="0.2">
      <c r="C513" s="2" t="s">
        <v>1021</v>
      </c>
    </row>
    <row r="514" spans="3:3" x14ac:dyDescent="0.2">
      <c r="C514" s="2" t="s">
        <v>1040</v>
      </c>
    </row>
    <row r="515" spans="3:3" x14ac:dyDescent="0.2">
      <c r="C515" s="2" t="s">
        <v>1157</v>
      </c>
    </row>
    <row r="516" spans="3:3" x14ac:dyDescent="0.2">
      <c r="C516" s="2" t="s">
        <v>1155</v>
      </c>
    </row>
    <row r="517" spans="3:3" x14ac:dyDescent="0.2">
      <c r="C517" s="2" t="s">
        <v>1022</v>
      </c>
    </row>
    <row r="518" spans="3:3" x14ac:dyDescent="0.2">
      <c r="C518" s="2" t="s">
        <v>1173</v>
      </c>
    </row>
    <row r="519" spans="3:3" x14ac:dyDescent="0.2">
      <c r="C519" s="2" t="s">
        <v>1150</v>
      </c>
    </row>
    <row r="520" spans="3:3" x14ac:dyDescent="0.2">
      <c r="C520" s="2" t="s">
        <v>1195</v>
      </c>
    </row>
    <row r="521" spans="3:3" x14ac:dyDescent="0.2">
      <c r="C521" s="2" t="s">
        <v>1048</v>
      </c>
    </row>
    <row r="522" spans="3:3" x14ac:dyDescent="0.2">
      <c r="C522" s="2" t="s">
        <v>1061</v>
      </c>
    </row>
    <row r="523" spans="3:3" x14ac:dyDescent="0.2">
      <c r="C523" s="2" t="s">
        <v>1143</v>
      </c>
    </row>
    <row r="524" spans="3:3" x14ac:dyDescent="0.2">
      <c r="C524" s="2" t="s">
        <v>1096</v>
      </c>
    </row>
    <row r="525" spans="3:3" x14ac:dyDescent="0.2">
      <c r="C525" s="2" t="s">
        <v>1133</v>
      </c>
    </row>
    <row r="526" spans="3:3" x14ac:dyDescent="0.2">
      <c r="C526" s="2" t="s">
        <v>1117</v>
      </c>
    </row>
    <row r="527" spans="3:3" x14ac:dyDescent="0.2">
      <c r="C527" s="2" t="s">
        <v>1080</v>
      </c>
    </row>
    <row r="528" spans="3:3" x14ac:dyDescent="0.2">
      <c r="C528" s="2" t="s">
        <v>1149</v>
      </c>
    </row>
    <row r="529" spans="3:3" x14ac:dyDescent="0.2">
      <c r="C529" s="2" t="s">
        <v>1066</v>
      </c>
    </row>
    <row r="530" spans="3:3" x14ac:dyDescent="0.2">
      <c r="C530" s="2" t="s">
        <v>1087</v>
      </c>
    </row>
    <row r="531" spans="3:3" x14ac:dyDescent="0.2">
      <c r="C531" s="2" t="s">
        <v>1154</v>
      </c>
    </row>
    <row r="532" spans="3:3" x14ac:dyDescent="0.2">
      <c r="C532" s="2" t="s">
        <v>1112</v>
      </c>
    </row>
    <row r="533" spans="3:3" x14ac:dyDescent="0.2">
      <c r="C533" s="2" t="s">
        <v>1078</v>
      </c>
    </row>
    <row r="534" spans="3:3" x14ac:dyDescent="0.2">
      <c r="C534" s="2" t="s">
        <v>1062</v>
      </c>
    </row>
    <row r="535" spans="3:3" x14ac:dyDescent="0.2">
      <c r="C535" s="2" t="s">
        <v>1085</v>
      </c>
    </row>
    <row r="536" spans="3:3" x14ac:dyDescent="0.2">
      <c r="C536" s="2" t="s">
        <v>1104</v>
      </c>
    </row>
    <row r="537" spans="3:3" x14ac:dyDescent="0.2">
      <c r="C537" s="2" t="s">
        <v>1079</v>
      </c>
    </row>
    <row r="538" spans="3:3" x14ac:dyDescent="0.2">
      <c r="C538" s="2" t="s">
        <v>1100</v>
      </c>
    </row>
    <row r="539" spans="3:3" x14ac:dyDescent="0.2">
      <c r="C539" s="2" t="s">
        <v>1116</v>
      </c>
    </row>
    <row r="540" spans="3:3" x14ac:dyDescent="0.2">
      <c r="C540" s="2" t="s">
        <v>1115</v>
      </c>
    </row>
    <row r="541" spans="3:3" x14ac:dyDescent="0.2">
      <c r="C541" s="2" t="s">
        <v>1102</v>
      </c>
    </row>
    <row r="542" spans="3:3" x14ac:dyDescent="0.2">
      <c r="C542" s="2" t="s">
        <v>1025</v>
      </c>
    </row>
    <row r="543" spans="3:3" x14ac:dyDescent="0.2">
      <c r="C543" s="2" t="s">
        <v>1028</v>
      </c>
    </row>
    <row r="544" spans="3:3" x14ac:dyDescent="0.2">
      <c r="C544" s="2" t="s">
        <v>1049</v>
      </c>
    </row>
    <row r="545" spans="3:3" x14ac:dyDescent="0.2">
      <c r="C545" s="2" t="s">
        <v>1043</v>
      </c>
    </row>
    <row r="546" spans="3:3" x14ac:dyDescent="0.2">
      <c r="C546" s="2" t="s">
        <v>1059</v>
      </c>
    </row>
    <row r="547" spans="3:3" x14ac:dyDescent="0.2">
      <c r="C547" s="2" t="s">
        <v>1051</v>
      </c>
    </row>
    <row r="548" spans="3:3" x14ac:dyDescent="0.2">
      <c r="C548" s="2" t="s">
        <v>1037</v>
      </c>
    </row>
    <row r="549" spans="3:3" x14ac:dyDescent="0.2">
      <c r="C549" s="2" t="s">
        <v>1024</v>
      </c>
    </row>
    <row r="550" spans="3:3" x14ac:dyDescent="0.2">
      <c r="C550" s="2" t="s">
        <v>1016</v>
      </c>
    </row>
    <row r="551" spans="3:3" x14ac:dyDescent="0.2">
      <c r="C551" s="2" t="s">
        <v>1015</v>
      </c>
    </row>
    <row r="552" spans="3:3" x14ac:dyDescent="0.2">
      <c r="C552" s="2" t="s">
        <v>1050</v>
      </c>
    </row>
    <row r="553" spans="3:3" x14ac:dyDescent="0.2">
      <c r="C553" s="2" t="s">
        <v>1137</v>
      </c>
    </row>
    <row r="554" spans="3:3" x14ac:dyDescent="0.2">
      <c r="C554" s="2" t="s">
        <v>1099</v>
      </c>
    </row>
    <row r="555" spans="3:3" x14ac:dyDescent="0.2">
      <c r="C555" s="2" t="s">
        <v>1101</v>
      </c>
    </row>
    <row r="556" spans="3:3" x14ac:dyDescent="0.2">
      <c r="C556" s="2" t="s">
        <v>1071</v>
      </c>
    </row>
    <row r="557" spans="3:3" x14ac:dyDescent="0.2">
      <c r="C557" s="2" t="s">
        <v>1109</v>
      </c>
    </row>
    <row r="558" spans="3:3" x14ac:dyDescent="0.2">
      <c r="C558" s="2" t="s">
        <v>1034</v>
      </c>
    </row>
    <row r="559" spans="3:3" x14ac:dyDescent="0.2">
      <c r="C559" s="2" t="s">
        <v>1026</v>
      </c>
    </row>
    <row r="560" spans="3:3" x14ac:dyDescent="0.2">
      <c r="C560" s="2" t="s">
        <v>1089</v>
      </c>
    </row>
    <row r="561" spans="3:3" x14ac:dyDescent="0.2">
      <c r="C561" s="2" t="s">
        <v>1136</v>
      </c>
    </row>
    <row r="562" spans="3:3" x14ac:dyDescent="0.2">
      <c r="C562" s="2" t="s">
        <v>1035</v>
      </c>
    </row>
    <row r="563" spans="3:3" x14ac:dyDescent="0.2">
      <c r="C563" s="2" t="s">
        <v>1134</v>
      </c>
    </row>
    <row r="564" spans="3:3" x14ac:dyDescent="0.2">
      <c r="C564" s="2" t="s">
        <v>1084</v>
      </c>
    </row>
    <row r="565" spans="3:3" x14ac:dyDescent="0.2">
      <c r="C565" s="2" t="s">
        <v>3903</v>
      </c>
    </row>
    <row r="566" spans="3:3" x14ac:dyDescent="0.2">
      <c r="C566" s="2" t="s">
        <v>1017</v>
      </c>
    </row>
    <row r="567" spans="3:3" x14ac:dyDescent="0.2">
      <c r="C567" s="2" t="s">
        <v>1032</v>
      </c>
    </row>
    <row r="568" spans="3:3" x14ac:dyDescent="0.2">
      <c r="C568" s="2" t="s">
        <v>1141</v>
      </c>
    </row>
    <row r="569" spans="3:3" x14ac:dyDescent="0.2">
      <c r="C569" s="2" t="s">
        <v>1023</v>
      </c>
    </row>
    <row r="570" spans="3:3" x14ac:dyDescent="0.2">
      <c r="C570" s="2" t="s">
        <v>1142</v>
      </c>
    </row>
    <row r="571" spans="3:3" x14ac:dyDescent="0.2">
      <c r="C571" s="2" t="s">
        <v>1045</v>
      </c>
    </row>
    <row r="572" spans="3:3" x14ac:dyDescent="0.2">
      <c r="C572" s="2" t="s">
        <v>1130</v>
      </c>
    </row>
    <row r="573" spans="3:3" x14ac:dyDescent="0.2">
      <c r="C573" s="2" t="s">
        <v>1095</v>
      </c>
    </row>
    <row r="574" spans="3:3" x14ac:dyDescent="0.2">
      <c r="C574" s="2" t="s">
        <v>1072</v>
      </c>
    </row>
    <row r="575" spans="3:3" x14ac:dyDescent="0.2">
      <c r="C575" s="2" t="s">
        <v>1131</v>
      </c>
    </row>
    <row r="576" spans="3:3" x14ac:dyDescent="0.2">
      <c r="C576" s="2" t="s">
        <v>1105</v>
      </c>
    </row>
    <row r="577" spans="3:3" x14ac:dyDescent="0.2">
      <c r="C577" s="2" t="s">
        <v>1065</v>
      </c>
    </row>
    <row r="578" spans="3:3" x14ac:dyDescent="0.2">
      <c r="C578" s="2" t="s">
        <v>1138</v>
      </c>
    </row>
    <row r="579" spans="3:3" x14ac:dyDescent="0.2">
      <c r="C579" s="2" t="s">
        <v>1075</v>
      </c>
    </row>
    <row r="580" spans="3:3" x14ac:dyDescent="0.2">
      <c r="C580" s="2" t="s">
        <v>1132</v>
      </c>
    </row>
    <row r="581" spans="3:3" x14ac:dyDescent="0.2">
      <c r="C581" s="2" t="s">
        <v>1097</v>
      </c>
    </row>
    <row r="582" spans="3:3" x14ac:dyDescent="0.2">
      <c r="C582" s="2" t="s">
        <v>1145</v>
      </c>
    </row>
    <row r="583" spans="3:3" x14ac:dyDescent="0.2">
      <c r="C583" s="2" t="s">
        <v>3904</v>
      </c>
    </row>
    <row r="584" spans="3:3" x14ac:dyDescent="0.2">
      <c r="C584" s="2" t="s">
        <v>3905</v>
      </c>
    </row>
    <row r="585" spans="3:3" x14ac:dyDescent="0.2">
      <c r="C585" s="2" t="s">
        <v>3906</v>
      </c>
    </row>
    <row r="586" spans="3:3" x14ac:dyDescent="0.2">
      <c r="C586" s="2" t="s">
        <v>3907</v>
      </c>
    </row>
    <row r="587" spans="3:3" x14ac:dyDescent="0.2">
      <c r="C587" s="2" t="s">
        <v>1144</v>
      </c>
    </row>
    <row r="588" spans="3:3" x14ac:dyDescent="0.2">
      <c r="C588" s="2" t="s">
        <v>1108</v>
      </c>
    </row>
    <row r="589" spans="3:3" x14ac:dyDescent="0.2">
      <c r="C589" s="2" t="s">
        <v>3908</v>
      </c>
    </row>
    <row r="590" spans="3:3" x14ac:dyDescent="0.2">
      <c r="C590" s="2" t="s">
        <v>3909</v>
      </c>
    </row>
    <row r="591" spans="3:3" x14ac:dyDescent="0.2">
      <c r="C591" s="2" t="s">
        <v>1140</v>
      </c>
    </row>
    <row r="592" spans="3:3" x14ac:dyDescent="0.2">
      <c r="C592" s="2" t="s">
        <v>1082</v>
      </c>
    </row>
    <row r="593" spans="3:3" x14ac:dyDescent="0.2">
      <c r="C593" s="2" t="s">
        <v>1055</v>
      </c>
    </row>
    <row r="594" spans="3:3" x14ac:dyDescent="0.2">
      <c r="C594" s="2" t="s">
        <v>3910</v>
      </c>
    </row>
    <row r="595" spans="3:3" x14ac:dyDescent="0.2">
      <c r="C595" s="2" t="s">
        <v>3911</v>
      </c>
    </row>
    <row r="596" spans="3:3" x14ac:dyDescent="0.2">
      <c r="C596" s="2" t="s">
        <v>3912</v>
      </c>
    </row>
    <row r="597" spans="3:3" x14ac:dyDescent="0.2">
      <c r="C597" s="2" t="s">
        <v>3913</v>
      </c>
    </row>
    <row r="598" spans="3:3" x14ac:dyDescent="0.2">
      <c r="C598" s="2" t="s">
        <v>1125</v>
      </c>
    </row>
    <row r="599" spans="3:3" x14ac:dyDescent="0.2">
      <c r="C599" s="2" t="s">
        <v>3914</v>
      </c>
    </row>
    <row r="600" spans="3:3" x14ac:dyDescent="0.2">
      <c r="C600" s="2" t="s">
        <v>3915</v>
      </c>
    </row>
  </sheetData>
  <mergeCells count="3">
    <mergeCell ref="A3:A4"/>
    <mergeCell ref="A17:L17"/>
    <mergeCell ref="O17:P17"/>
  </mergeCells>
  <conditionalFormatting sqref="B3">
    <cfRule type="duplicateValues" dxfId="439" priority="5"/>
  </conditionalFormatting>
  <conditionalFormatting sqref="B4:B16">
    <cfRule type="duplicateValues" dxfId="438" priority="73"/>
  </conditionalFormatting>
  <conditionalFormatting sqref="C24:C600">
    <cfRule type="duplicateValues" dxfId="437" priority="4"/>
  </conditionalFormatting>
  <conditionalFormatting sqref="C24:C600">
    <cfRule type="duplicateValues" dxfId="436" priority="3"/>
  </conditionalFormatting>
  <conditionalFormatting sqref="C1:C1048576">
    <cfRule type="duplicateValues" dxfId="435" priority="1"/>
    <cfRule type="duplicateValues" dxfId="434" priority="2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85"/>
  <sheetViews>
    <sheetView zoomScale="110" zoomScaleNormal="110" workbookViewId="0">
      <pane xSplit="3" ySplit="2" topLeftCell="D180" activePane="bottomRight" state="frozen"/>
      <selection activeCell="N32" sqref="N32"/>
      <selection pane="topRight" activeCell="N32" sqref="N32"/>
      <selection pane="bottomLeft" activeCell="N32" sqref="N32"/>
      <selection pane="bottomRight" activeCell="J184" sqref="J18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2" t="s">
        <v>3509</v>
      </c>
      <c r="B3" s="73" t="s">
        <v>1207</v>
      </c>
      <c r="C3" s="9" t="s">
        <v>1208</v>
      </c>
      <c r="D3" s="75" t="s">
        <v>63</v>
      </c>
      <c r="E3" s="13">
        <v>44427</v>
      </c>
      <c r="F3" s="75" t="s">
        <v>1406</v>
      </c>
      <c r="G3" s="13">
        <v>44429</v>
      </c>
      <c r="H3" s="10" t="s">
        <v>1407</v>
      </c>
      <c r="I3" s="1">
        <v>84</v>
      </c>
      <c r="J3" s="1">
        <v>42</v>
      </c>
      <c r="K3" s="1">
        <v>34</v>
      </c>
      <c r="L3" s="1">
        <v>22</v>
      </c>
      <c r="M3" s="81">
        <v>29.988</v>
      </c>
      <c r="N3" s="8">
        <v>30</v>
      </c>
      <c r="O3" s="62">
        <v>3000</v>
      </c>
      <c r="P3" s="63">
        <f>Table224523689101112131415161718192021222423456723456891011121314151617[[#This Row],[PEMBULATAN]]*O3</f>
        <v>90000</v>
      </c>
    </row>
    <row r="4" spans="1:16" ht="39" customHeight="1" x14ac:dyDescent="0.2">
      <c r="A4" s="143"/>
      <c r="B4" s="74"/>
      <c r="C4" s="9" t="s">
        <v>1209</v>
      </c>
      <c r="D4" s="75" t="s">
        <v>63</v>
      </c>
      <c r="E4" s="13">
        <v>44427</v>
      </c>
      <c r="F4" s="75" t="s">
        <v>1406</v>
      </c>
      <c r="G4" s="13">
        <v>44429</v>
      </c>
      <c r="H4" s="10" t="s">
        <v>1407</v>
      </c>
      <c r="I4" s="1">
        <v>93</v>
      </c>
      <c r="J4" s="1">
        <v>49</v>
      </c>
      <c r="K4" s="1">
        <v>31</v>
      </c>
      <c r="L4" s="1">
        <v>19</v>
      </c>
      <c r="M4" s="81">
        <v>35.316749999999999</v>
      </c>
      <c r="N4" s="8">
        <v>35</v>
      </c>
      <c r="O4" s="62">
        <v>3000</v>
      </c>
      <c r="P4" s="63">
        <f>Table224523689101112131415161718192021222423456723456891011121314151617[[#This Row],[PEMBULATAN]]*O4</f>
        <v>105000</v>
      </c>
    </row>
    <row r="5" spans="1:16" ht="39" customHeight="1" x14ac:dyDescent="0.2">
      <c r="A5" s="106"/>
      <c r="B5" s="74"/>
      <c r="C5" s="88" t="s">
        <v>1210</v>
      </c>
      <c r="D5" s="77" t="s">
        <v>63</v>
      </c>
      <c r="E5" s="13">
        <v>44427</v>
      </c>
      <c r="F5" s="75" t="s">
        <v>1406</v>
      </c>
      <c r="G5" s="13">
        <v>44429</v>
      </c>
      <c r="H5" s="76" t="s">
        <v>1407</v>
      </c>
      <c r="I5" s="15">
        <v>97</v>
      </c>
      <c r="J5" s="15">
        <v>55</v>
      </c>
      <c r="K5" s="15">
        <v>24</v>
      </c>
      <c r="L5" s="15">
        <v>26</v>
      </c>
      <c r="M5" s="82">
        <v>32.01</v>
      </c>
      <c r="N5" s="71">
        <v>32</v>
      </c>
      <c r="O5" s="62">
        <v>3000</v>
      </c>
      <c r="P5" s="63">
        <f>Table224523689101112131415161718192021222423456723456891011121314151617[[#This Row],[PEMBULATAN]]*O5</f>
        <v>96000</v>
      </c>
    </row>
    <row r="6" spans="1:16" ht="39" customHeight="1" x14ac:dyDescent="0.2">
      <c r="A6" s="106"/>
      <c r="B6" s="74"/>
      <c r="C6" s="92" t="s">
        <v>1211</v>
      </c>
      <c r="D6" s="93" t="s">
        <v>63</v>
      </c>
      <c r="E6" s="94">
        <v>44427</v>
      </c>
      <c r="F6" s="95" t="s">
        <v>1406</v>
      </c>
      <c r="G6" s="94">
        <v>44429</v>
      </c>
      <c r="H6" s="96" t="s">
        <v>1407</v>
      </c>
      <c r="I6" s="97">
        <v>63</v>
      </c>
      <c r="J6" s="97">
        <v>51</v>
      </c>
      <c r="K6" s="97">
        <v>22</v>
      </c>
      <c r="L6" s="97">
        <v>7</v>
      </c>
      <c r="M6" s="98">
        <v>17.671500000000002</v>
      </c>
      <c r="N6" s="99">
        <v>18</v>
      </c>
      <c r="O6" s="62">
        <v>3000</v>
      </c>
      <c r="P6" s="63">
        <f>Table224523689101112131415161718192021222423456723456891011121314151617[[#This Row],[PEMBULATAN]]*O6</f>
        <v>54000</v>
      </c>
    </row>
    <row r="7" spans="1:16" ht="39" customHeight="1" x14ac:dyDescent="0.2">
      <c r="A7" s="106"/>
      <c r="B7" s="74"/>
      <c r="C7" s="92" t="s">
        <v>1212</v>
      </c>
      <c r="D7" s="93" t="s">
        <v>63</v>
      </c>
      <c r="E7" s="94">
        <v>44427</v>
      </c>
      <c r="F7" s="95" t="s">
        <v>1406</v>
      </c>
      <c r="G7" s="94">
        <v>44429</v>
      </c>
      <c r="H7" s="96" t="s">
        <v>1407</v>
      </c>
      <c r="I7" s="97">
        <v>82</v>
      </c>
      <c r="J7" s="97">
        <v>47</v>
      </c>
      <c r="K7" s="97">
        <v>22</v>
      </c>
      <c r="L7" s="97">
        <v>8</v>
      </c>
      <c r="M7" s="98">
        <v>21.196999999999999</v>
      </c>
      <c r="N7" s="99">
        <v>21</v>
      </c>
      <c r="O7" s="62">
        <v>3000</v>
      </c>
      <c r="P7" s="63">
        <f>Table224523689101112131415161718192021222423456723456891011121314151617[[#This Row],[PEMBULATAN]]*O7</f>
        <v>63000</v>
      </c>
    </row>
    <row r="8" spans="1:16" ht="39" customHeight="1" x14ac:dyDescent="0.2">
      <c r="A8" s="106"/>
      <c r="B8" s="74"/>
      <c r="C8" s="92" t="s">
        <v>1213</v>
      </c>
      <c r="D8" s="93" t="s">
        <v>63</v>
      </c>
      <c r="E8" s="94">
        <v>44427</v>
      </c>
      <c r="F8" s="95" t="s">
        <v>1406</v>
      </c>
      <c r="G8" s="94">
        <v>44429</v>
      </c>
      <c r="H8" s="96" t="s">
        <v>1407</v>
      </c>
      <c r="I8" s="97">
        <v>90</v>
      </c>
      <c r="J8" s="97">
        <v>80</v>
      </c>
      <c r="K8" s="97">
        <v>30</v>
      </c>
      <c r="L8" s="97">
        <v>16</v>
      </c>
      <c r="M8" s="98">
        <v>54</v>
      </c>
      <c r="N8" s="99">
        <v>54</v>
      </c>
      <c r="O8" s="62">
        <v>3000</v>
      </c>
      <c r="P8" s="63">
        <f>Table224523689101112131415161718192021222423456723456891011121314151617[[#This Row],[PEMBULATAN]]*O8</f>
        <v>162000</v>
      </c>
    </row>
    <row r="9" spans="1:16" ht="39" customHeight="1" x14ac:dyDescent="0.2">
      <c r="A9" s="106"/>
      <c r="B9" s="74"/>
      <c r="C9" s="92" t="s">
        <v>1214</v>
      </c>
      <c r="D9" s="93" t="s">
        <v>63</v>
      </c>
      <c r="E9" s="94">
        <v>44427</v>
      </c>
      <c r="F9" s="95" t="s">
        <v>1406</v>
      </c>
      <c r="G9" s="94">
        <v>44429</v>
      </c>
      <c r="H9" s="96" t="s">
        <v>1407</v>
      </c>
      <c r="I9" s="97">
        <v>100</v>
      </c>
      <c r="J9" s="97">
        <v>72</v>
      </c>
      <c r="K9" s="97">
        <v>35</v>
      </c>
      <c r="L9" s="97">
        <v>15</v>
      </c>
      <c r="M9" s="98">
        <v>63</v>
      </c>
      <c r="N9" s="99">
        <v>63</v>
      </c>
      <c r="O9" s="62">
        <v>3000</v>
      </c>
      <c r="P9" s="63">
        <f>Table224523689101112131415161718192021222423456723456891011121314151617[[#This Row],[PEMBULATAN]]*O9</f>
        <v>189000</v>
      </c>
    </row>
    <row r="10" spans="1:16" ht="39" customHeight="1" x14ac:dyDescent="0.2">
      <c r="A10" s="106"/>
      <c r="B10" s="74"/>
      <c r="C10" s="92" t="s">
        <v>1215</v>
      </c>
      <c r="D10" s="93" t="s">
        <v>63</v>
      </c>
      <c r="E10" s="94">
        <v>44427</v>
      </c>
      <c r="F10" s="95" t="s">
        <v>1406</v>
      </c>
      <c r="G10" s="94">
        <v>44429</v>
      </c>
      <c r="H10" s="96" t="s">
        <v>1407</v>
      </c>
      <c r="I10" s="97">
        <v>85</v>
      </c>
      <c r="J10" s="97">
        <v>57</v>
      </c>
      <c r="K10" s="97">
        <v>32</v>
      </c>
      <c r="L10" s="97">
        <v>12</v>
      </c>
      <c r="M10" s="98">
        <v>38.76</v>
      </c>
      <c r="N10" s="99">
        <v>39</v>
      </c>
      <c r="O10" s="62">
        <v>3000</v>
      </c>
      <c r="P10" s="63">
        <f>Table224523689101112131415161718192021222423456723456891011121314151617[[#This Row],[PEMBULATAN]]*O10</f>
        <v>117000</v>
      </c>
    </row>
    <row r="11" spans="1:16" ht="39" customHeight="1" x14ac:dyDescent="0.2">
      <c r="A11" s="106"/>
      <c r="B11" s="74"/>
      <c r="C11" s="92" t="s">
        <v>1216</v>
      </c>
      <c r="D11" s="93" t="s">
        <v>63</v>
      </c>
      <c r="E11" s="94">
        <v>44427</v>
      </c>
      <c r="F11" s="95" t="s">
        <v>1406</v>
      </c>
      <c r="G11" s="94">
        <v>44429</v>
      </c>
      <c r="H11" s="96" t="s">
        <v>1407</v>
      </c>
      <c r="I11" s="97">
        <v>120</v>
      </c>
      <c r="J11" s="97">
        <v>57</v>
      </c>
      <c r="K11" s="97">
        <v>42</v>
      </c>
      <c r="L11" s="97">
        <v>22</v>
      </c>
      <c r="M11" s="98">
        <v>71.819999999999993</v>
      </c>
      <c r="N11" s="99">
        <v>72</v>
      </c>
      <c r="O11" s="62">
        <v>3000</v>
      </c>
      <c r="P11" s="63">
        <f>Table224523689101112131415161718192021222423456723456891011121314151617[[#This Row],[PEMBULATAN]]*O11</f>
        <v>216000</v>
      </c>
    </row>
    <row r="12" spans="1:16" ht="39" customHeight="1" x14ac:dyDescent="0.2">
      <c r="A12" s="106"/>
      <c r="B12" s="74"/>
      <c r="C12" s="92" t="s">
        <v>1217</v>
      </c>
      <c r="D12" s="93" t="s">
        <v>63</v>
      </c>
      <c r="E12" s="94">
        <v>44427</v>
      </c>
      <c r="F12" s="95" t="s">
        <v>1406</v>
      </c>
      <c r="G12" s="94">
        <v>44429</v>
      </c>
      <c r="H12" s="96" t="s">
        <v>1407</v>
      </c>
      <c r="I12" s="97">
        <v>50</v>
      </c>
      <c r="J12" s="97">
        <v>50</v>
      </c>
      <c r="K12" s="97">
        <v>20</v>
      </c>
      <c r="L12" s="97">
        <v>8</v>
      </c>
      <c r="M12" s="98">
        <v>12.5</v>
      </c>
      <c r="N12" s="99">
        <v>13</v>
      </c>
      <c r="O12" s="62">
        <v>3000</v>
      </c>
      <c r="P12" s="63">
        <f>Table224523689101112131415161718192021222423456723456891011121314151617[[#This Row],[PEMBULATAN]]*O12</f>
        <v>39000</v>
      </c>
    </row>
    <row r="13" spans="1:16" ht="39" customHeight="1" x14ac:dyDescent="0.2">
      <c r="A13" s="106"/>
      <c r="B13" s="74"/>
      <c r="C13" s="92" t="s">
        <v>1218</v>
      </c>
      <c r="D13" s="93" t="s">
        <v>63</v>
      </c>
      <c r="E13" s="94">
        <v>44427</v>
      </c>
      <c r="F13" s="95" t="s">
        <v>1406</v>
      </c>
      <c r="G13" s="94">
        <v>44429</v>
      </c>
      <c r="H13" s="96" t="s">
        <v>1407</v>
      </c>
      <c r="I13" s="97">
        <v>81</v>
      </c>
      <c r="J13" s="97">
        <v>62</v>
      </c>
      <c r="K13" s="97">
        <v>40</v>
      </c>
      <c r="L13" s="97">
        <v>23</v>
      </c>
      <c r="M13" s="98">
        <v>50.22</v>
      </c>
      <c r="N13" s="99">
        <v>50</v>
      </c>
      <c r="O13" s="62">
        <v>3000</v>
      </c>
      <c r="P13" s="63">
        <f>Table224523689101112131415161718192021222423456723456891011121314151617[[#This Row],[PEMBULATAN]]*O13</f>
        <v>150000</v>
      </c>
    </row>
    <row r="14" spans="1:16" ht="39" customHeight="1" x14ac:dyDescent="0.2">
      <c r="A14" s="106"/>
      <c r="B14" s="74"/>
      <c r="C14" s="92" t="s">
        <v>1219</v>
      </c>
      <c r="D14" s="93" t="s">
        <v>63</v>
      </c>
      <c r="E14" s="94">
        <v>44427</v>
      </c>
      <c r="F14" s="95" t="s">
        <v>1406</v>
      </c>
      <c r="G14" s="94">
        <v>44429</v>
      </c>
      <c r="H14" s="96" t="s">
        <v>1407</v>
      </c>
      <c r="I14" s="97">
        <v>90</v>
      </c>
      <c r="J14" s="97">
        <v>62</v>
      </c>
      <c r="K14" s="97">
        <v>51</v>
      </c>
      <c r="L14" s="97">
        <v>24</v>
      </c>
      <c r="M14" s="98">
        <v>71.144999999999996</v>
      </c>
      <c r="N14" s="99">
        <v>71</v>
      </c>
      <c r="O14" s="62">
        <v>3000</v>
      </c>
      <c r="P14" s="63">
        <f>Table224523689101112131415161718192021222423456723456891011121314151617[[#This Row],[PEMBULATAN]]*O14</f>
        <v>213000</v>
      </c>
    </row>
    <row r="15" spans="1:16" ht="39" customHeight="1" x14ac:dyDescent="0.2">
      <c r="A15" s="106"/>
      <c r="B15" s="74"/>
      <c r="C15" s="92" t="s">
        <v>1220</v>
      </c>
      <c r="D15" s="93" t="s">
        <v>63</v>
      </c>
      <c r="E15" s="94">
        <v>44427</v>
      </c>
      <c r="F15" s="95" t="s">
        <v>1406</v>
      </c>
      <c r="G15" s="94">
        <v>44429</v>
      </c>
      <c r="H15" s="96" t="s">
        <v>1407</v>
      </c>
      <c r="I15" s="97">
        <v>92</v>
      </c>
      <c r="J15" s="97">
        <v>52</v>
      </c>
      <c r="K15" s="97">
        <v>43</v>
      </c>
      <c r="L15" s="97">
        <v>26</v>
      </c>
      <c r="M15" s="98">
        <v>51.427999999999997</v>
      </c>
      <c r="N15" s="99">
        <v>51</v>
      </c>
      <c r="O15" s="62">
        <v>3000</v>
      </c>
      <c r="P15" s="63">
        <f>Table224523689101112131415161718192021222423456723456891011121314151617[[#This Row],[PEMBULATAN]]*O15</f>
        <v>153000</v>
      </c>
    </row>
    <row r="16" spans="1:16" ht="39" customHeight="1" x14ac:dyDescent="0.2">
      <c r="A16" s="106"/>
      <c r="B16" s="74"/>
      <c r="C16" s="92" t="s">
        <v>1221</v>
      </c>
      <c r="D16" s="93" t="s">
        <v>63</v>
      </c>
      <c r="E16" s="94">
        <v>44427</v>
      </c>
      <c r="F16" s="95" t="s">
        <v>1406</v>
      </c>
      <c r="G16" s="94">
        <v>44429</v>
      </c>
      <c r="H16" s="96" t="s">
        <v>1407</v>
      </c>
      <c r="I16" s="97">
        <v>67</v>
      </c>
      <c r="J16" s="97">
        <v>60</v>
      </c>
      <c r="K16" s="97">
        <v>32</v>
      </c>
      <c r="L16" s="97">
        <v>8</v>
      </c>
      <c r="M16" s="98">
        <v>32.159999999999997</v>
      </c>
      <c r="N16" s="99">
        <v>32</v>
      </c>
      <c r="O16" s="62">
        <v>3000</v>
      </c>
      <c r="P16" s="63">
        <f>Table224523689101112131415161718192021222423456723456891011121314151617[[#This Row],[PEMBULATAN]]*O16</f>
        <v>96000</v>
      </c>
    </row>
    <row r="17" spans="1:16" ht="39" customHeight="1" x14ac:dyDescent="0.2">
      <c r="A17" s="106"/>
      <c r="B17" s="74"/>
      <c r="C17" s="92" t="s">
        <v>1222</v>
      </c>
      <c r="D17" s="93" t="s">
        <v>63</v>
      </c>
      <c r="E17" s="94">
        <v>44427</v>
      </c>
      <c r="F17" s="95" t="s">
        <v>1406</v>
      </c>
      <c r="G17" s="94">
        <v>44429</v>
      </c>
      <c r="H17" s="96" t="s">
        <v>1407</v>
      </c>
      <c r="I17" s="97">
        <v>62</v>
      </c>
      <c r="J17" s="97">
        <v>53</v>
      </c>
      <c r="K17" s="97">
        <v>30</v>
      </c>
      <c r="L17" s="97">
        <v>6</v>
      </c>
      <c r="M17" s="98">
        <v>24.645</v>
      </c>
      <c r="N17" s="99">
        <v>25</v>
      </c>
      <c r="O17" s="62">
        <v>3000</v>
      </c>
      <c r="P17" s="63">
        <f>Table224523689101112131415161718192021222423456723456891011121314151617[[#This Row],[PEMBULATAN]]*O17</f>
        <v>75000</v>
      </c>
    </row>
    <row r="18" spans="1:16" ht="39" customHeight="1" x14ac:dyDescent="0.2">
      <c r="A18" s="106"/>
      <c r="B18" s="74"/>
      <c r="C18" s="92" t="s">
        <v>1223</v>
      </c>
      <c r="D18" s="93" t="s">
        <v>63</v>
      </c>
      <c r="E18" s="94">
        <v>44427</v>
      </c>
      <c r="F18" s="95" t="s">
        <v>1406</v>
      </c>
      <c r="G18" s="94">
        <v>44429</v>
      </c>
      <c r="H18" s="96" t="s">
        <v>1407</v>
      </c>
      <c r="I18" s="97">
        <v>86</v>
      </c>
      <c r="J18" s="97">
        <v>54</v>
      </c>
      <c r="K18" s="97">
        <v>25</v>
      </c>
      <c r="L18" s="97">
        <v>16</v>
      </c>
      <c r="M18" s="98">
        <v>29.024999999999999</v>
      </c>
      <c r="N18" s="99">
        <v>29</v>
      </c>
      <c r="O18" s="62">
        <v>3000</v>
      </c>
      <c r="P18" s="63">
        <f>Table224523689101112131415161718192021222423456723456891011121314151617[[#This Row],[PEMBULATAN]]*O18</f>
        <v>87000</v>
      </c>
    </row>
    <row r="19" spans="1:16" ht="39" customHeight="1" x14ac:dyDescent="0.2">
      <c r="A19" s="106"/>
      <c r="B19" s="74"/>
      <c r="C19" s="92" t="s">
        <v>1224</v>
      </c>
      <c r="D19" s="93" t="s">
        <v>63</v>
      </c>
      <c r="E19" s="94">
        <v>44427</v>
      </c>
      <c r="F19" s="95" t="s">
        <v>1406</v>
      </c>
      <c r="G19" s="94">
        <v>44429</v>
      </c>
      <c r="H19" s="96" t="s">
        <v>1407</v>
      </c>
      <c r="I19" s="97">
        <v>70</v>
      </c>
      <c r="J19" s="97">
        <v>42</v>
      </c>
      <c r="K19" s="97">
        <v>22</v>
      </c>
      <c r="L19" s="97">
        <v>3</v>
      </c>
      <c r="M19" s="98">
        <v>16.170000000000002</v>
      </c>
      <c r="N19" s="99">
        <v>16</v>
      </c>
      <c r="O19" s="62">
        <v>3000</v>
      </c>
      <c r="P19" s="63">
        <f>Table224523689101112131415161718192021222423456723456891011121314151617[[#This Row],[PEMBULATAN]]*O19</f>
        <v>48000</v>
      </c>
    </row>
    <row r="20" spans="1:16" ht="39" customHeight="1" x14ac:dyDescent="0.2">
      <c r="A20" s="106"/>
      <c r="B20" s="74"/>
      <c r="C20" s="92" t="s">
        <v>1225</v>
      </c>
      <c r="D20" s="93" t="s">
        <v>63</v>
      </c>
      <c r="E20" s="94">
        <v>44427</v>
      </c>
      <c r="F20" s="95" t="s">
        <v>1406</v>
      </c>
      <c r="G20" s="94">
        <v>44429</v>
      </c>
      <c r="H20" s="96" t="s">
        <v>1407</v>
      </c>
      <c r="I20" s="97">
        <v>82</v>
      </c>
      <c r="J20" s="97">
        <v>53</v>
      </c>
      <c r="K20" s="97">
        <v>33</v>
      </c>
      <c r="L20" s="97">
        <v>7</v>
      </c>
      <c r="M20" s="98">
        <v>35.854500000000002</v>
      </c>
      <c r="N20" s="99">
        <v>36</v>
      </c>
      <c r="O20" s="62">
        <v>3000</v>
      </c>
      <c r="P20" s="63">
        <f>Table224523689101112131415161718192021222423456723456891011121314151617[[#This Row],[PEMBULATAN]]*O20</f>
        <v>108000</v>
      </c>
    </row>
    <row r="21" spans="1:16" ht="39" customHeight="1" x14ac:dyDescent="0.2">
      <c r="A21" s="106"/>
      <c r="B21" s="74"/>
      <c r="C21" s="92" t="s">
        <v>1226</v>
      </c>
      <c r="D21" s="93" t="s">
        <v>63</v>
      </c>
      <c r="E21" s="94">
        <v>44427</v>
      </c>
      <c r="F21" s="95" t="s">
        <v>1406</v>
      </c>
      <c r="G21" s="94">
        <v>44429</v>
      </c>
      <c r="H21" s="96" t="s">
        <v>1407</v>
      </c>
      <c r="I21" s="97">
        <v>93</v>
      </c>
      <c r="J21" s="97">
        <v>51</v>
      </c>
      <c r="K21" s="97">
        <v>31</v>
      </c>
      <c r="L21" s="97">
        <v>10</v>
      </c>
      <c r="M21" s="98">
        <v>36.758249999999997</v>
      </c>
      <c r="N21" s="99">
        <v>37</v>
      </c>
      <c r="O21" s="62">
        <v>3000</v>
      </c>
      <c r="P21" s="63">
        <f>Table224523689101112131415161718192021222423456723456891011121314151617[[#This Row],[PEMBULATAN]]*O21</f>
        <v>111000</v>
      </c>
    </row>
    <row r="22" spans="1:16" ht="39" customHeight="1" x14ac:dyDescent="0.2">
      <c r="A22" s="106"/>
      <c r="B22" s="74"/>
      <c r="C22" s="92" t="s">
        <v>1227</v>
      </c>
      <c r="D22" s="93" t="s">
        <v>63</v>
      </c>
      <c r="E22" s="94">
        <v>44427</v>
      </c>
      <c r="F22" s="95" t="s">
        <v>1406</v>
      </c>
      <c r="G22" s="94">
        <v>44429</v>
      </c>
      <c r="H22" s="96" t="s">
        <v>1407</v>
      </c>
      <c r="I22" s="97">
        <v>63</v>
      </c>
      <c r="J22" s="97">
        <v>51</v>
      </c>
      <c r="K22" s="97">
        <v>27</v>
      </c>
      <c r="L22" s="97">
        <v>8</v>
      </c>
      <c r="M22" s="98">
        <v>21.687750000000001</v>
      </c>
      <c r="N22" s="99">
        <v>22</v>
      </c>
      <c r="O22" s="62">
        <v>3000</v>
      </c>
      <c r="P22" s="63">
        <f>Table224523689101112131415161718192021222423456723456891011121314151617[[#This Row],[PEMBULATAN]]*O22</f>
        <v>66000</v>
      </c>
    </row>
    <row r="23" spans="1:16" ht="39" customHeight="1" x14ac:dyDescent="0.2">
      <c r="A23" s="106"/>
      <c r="B23" s="74"/>
      <c r="C23" s="92" t="s">
        <v>1228</v>
      </c>
      <c r="D23" s="93" t="s">
        <v>63</v>
      </c>
      <c r="E23" s="94">
        <v>44427</v>
      </c>
      <c r="F23" s="95" t="s">
        <v>1406</v>
      </c>
      <c r="G23" s="94">
        <v>44429</v>
      </c>
      <c r="H23" s="96" t="s">
        <v>1407</v>
      </c>
      <c r="I23" s="97">
        <v>85</v>
      </c>
      <c r="J23" s="97">
        <v>43</v>
      </c>
      <c r="K23" s="97">
        <v>40</v>
      </c>
      <c r="L23" s="97">
        <v>16</v>
      </c>
      <c r="M23" s="98">
        <v>36.549999999999997</v>
      </c>
      <c r="N23" s="99">
        <v>37</v>
      </c>
      <c r="O23" s="62">
        <v>3000</v>
      </c>
      <c r="P23" s="63">
        <f>Table224523689101112131415161718192021222423456723456891011121314151617[[#This Row],[PEMBULATAN]]*O23</f>
        <v>111000</v>
      </c>
    </row>
    <row r="24" spans="1:16" ht="39" customHeight="1" x14ac:dyDescent="0.2">
      <c r="A24" s="106"/>
      <c r="B24" s="74"/>
      <c r="C24" s="92" t="s">
        <v>1229</v>
      </c>
      <c r="D24" s="93" t="s">
        <v>63</v>
      </c>
      <c r="E24" s="94">
        <v>44427</v>
      </c>
      <c r="F24" s="95" t="s">
        <v>1406</v>
      </c>
      <c r="G24" s="94">
        <v>44429</v>
      </c>
      <c r="H24" s="96" t="s">
        <v>1407</v>
      </c>
      <c r="I24" s="97">
        <v>63</v>
      </c>
      <c r="J24" s="97">
        <v>52</v>
      </c>
      <c r="K24" s="97">
        <v>21</v>
      </c>
      <c r="L24" s="97">
        <v>7</v>
      </c>
      <c r="M24" s="98">
        <v>17.199000000000002</v>
      </c>
      <c r="N24" s="99">
        <v>17</v>
      </c>
      <c r="O24" s="62">
        <v>3000</v>
      </c>
      <c r="P24" s="63">
        <f>Table224523689101112131415161718192021222423456723456891011121314151617[[#This Row],[PEMBULATAN]]*O24</f>
        <v>51000</v>
      </c>
    </row>
    <row r="25" spans="1:16" ht="39" customHeight="1" x14ac:dyDescent="0.2">
      <c r="A25" s="106"/>
      <c r="B25" s="74"/>
      <c r="C25" s="92" t="s">
        <v>1230</v>
      </c>
      <c r="D25" s="93" t="s">
        <v>63</v>
      </c>
      <c r="E25" s="94">
        <v>44427</v>
      </c>
      <c r="F25" s="95" t="s">
        <v>1406</v>
      </c>
      <c r="G25" s="94">
        <v>44429</v>
      </c>
      <c r="H25" s="96" t="s">
        <v>1407</v>
      </c>
      <c r="I25" s="97">
        <v>81</v>
      </c>
      <c r="J25" s="97">
        <v>60</v>
      </c>
      <c r="K25" s="97">
        <v>22</v>
      </c>
      <c r="L25" s="97">
        <v>8</v>
      </c>
      <c r="M25" s="98">
        <v>26.73</v>
      </c>
      <c r="N25" s="99">
        <v>27</v>
      </c>
      <c r="O25" s="62">
        <v>3000</v>
      </c>
      <c r="P25" s="63">
        <f>Table224523689101112131415161718192021222423456723456891011121314151617[[#This Row],[PEMBULATAN]]*O25</f>
        <v>81000</v>
      </c>
    </row>
    <row r="26" spans="1:16" ht="39" customHeight="1" x14ac:dyDescent="0.2">
      <c r="A26" s="106"/>
      <c r="B26" s="74"/>
      <c r="C26" s="92" t="s">
        <v>1231</v>
      </c>
      <c r="D26" s="93" t="s">
        <v>63</v>
      </c>
      <c r="E26" s="94">
        <v>44427</v>
      </c>
      <c r="F26" s="95" t="s">
        <v>1406</v>
      </c>
      <c r="G26" s="94">
        <v>44429</v>
      </c>
      <c r="H26" s="96" t="s">
        <v>1407</v>
      </c>
      <c r="I26" s="97">
        <v>90</v>
      </c>
      <c r="J26" s="97">
        <v>53</v>
      </c>
      <c r="K26" s="97">
        <v>28</v>
      </c>
      <c r="L26" s="97">
        <v>16</v>
      </c>
      <c r="M26" s="98">
        <v>33.39</v>
      </c>
      <c r="N26" s="99">
        <v>33</v>
      </c>
      <c r="O26" s="62">
        <v>3000</v>
      </c>
      <c r="P26" s="63">
        <f>Table224523689101112131415161718192021222423456723456891011121314151617[[#This Row],[PEMBULATAN]]*O26</f>
        <v>99000</v>
      </c>
    </row>
    <row r="27" spans="1:16" ht="39" customHeight="1" x14ac:dyDescent="0.2">
      <c r="A27" s="106"/>
      <c r="B27" s="74"/>
      <c r="C27" s="92" t="s">
        <v>1232</v>
      </c>
      <c r="D27" s="93" t="s">
        <v>63</v>
      </c>
      <c r="E27" s="94">
        <v>44427</v>
      </c>
      <c r="F27" s="95" t="s">
        <v>1406</v>
      </c>
      <c r="G27" s="94">
        <v>44429</v>
      </c>
      <c r="H27" s="96" t="s">
        <v>1407</v>
      </c>
      <c r="I27" s="97">
        <v>62</v>
      </c>
      <c r="J27" s="97">
        <v>53</v>
      </c>
      <c r="K27" s="97">
        <v>23</v>
      </c>
      <c r="L27" s="97">
        <v>9</v>
      </c>
      <c r="M27" s="98">
        <v>18.894500000000001</v>
      </c>
      <c r="N27" s="99">
        <v>19</v>
      </c>
      <c r="O27" s="62">
        <v>3000</v>
      </c>
      <c r="P27" s="63">
        <f>Table224523689101112131415161718192021222423456723456891011121314151617[[#This Row],[PEMBULATAN]]*O27</f>
        <v>57000</v>
      </c>
    </row>
    <row r="28" spans="1:16" ht="39" customHeight="1" x14ac:dyDescent="0.2">
      <c r="A28" s="106"/>
      <c r="B28" s="74"/>
      <c r="C28" s="92" t="s">
        <v>1233</v>
      </c>
      <c r="D28" s="93" t="s">
        <v>63</v>
      </c>
      <c r="E28" s="94">
        <v>44427</v>
      </c>
      <c r="F28" s="95" t="s">
        <v>1406</v>
      </c>
      <c r="G28" s="94">
        <v>44429</v>
      </c>
      <c r="H28" s="96" t="s">
        <v>1407</v>
      </c>
      <c r="I28" s="97">
        <v>70</v>
      </c>
      <c r="J28" s="97">
        <v>53</v>
      </c>
      <c r="K28" s="97">
        <v>23</v>
      </c>
      <c r="L28" s="97">
        <v>8</v>
      </c>
      <c r="M28" s="98">
        <v>21.3325</v>
      </c>
      <c r="N28" s="99">
        <v>21</v>
      </c>
      <c r="O28" s="62">
        <v>3000</v>
      </c>
      <c r="P28" s="63">
        <f>Table224523689101112131415161718192021222423456723456891011121314151617[[#This Row],[PEMBULATAN]]*O28</f>
        <v>63000</v>
      </c>
    </row>
    <row r="29" spans="1:16" ht="39" customHeight="1" x14ac:dyDescent="0.2">
      <c r="A29" s="106"/>
      <c r="B29" s="74"/>
      <c r="C29" s="92" t="s">
        <v>1234</v>
      </c>
      <c r="D29" s="93" t="s">
        <v>63</v>
      </c>
      <c r="E29" s="94">
        <v>44427</v>
      </c>
      <c r="F29" s="95" t="s">
        <v>1406</v>
      </c>
      <c r="G29" s="94">
        <v>44429</v>
      </c>
      <c r="H29" s="96" t="s">
        <v>1407</v>
      </c>
      <c r="I29" s="97">
        <v>87</v>
      </c>
      <c r="J29" s="97">
        <v>40</v>
      </c>
      <c r="K29" s="97">
        <v>22</v>
      </c>
      <c r="L29" s="97">
        <v>8</v>
      </c>
      <c r="M29" s="98">
        <v>19.14</v>
      </c>
      <c r="N29" s="99">
        <v>19</v>
      </c>
      <c r="O29" s="62">
        <v>3000</v>
      </c>
      <c r="P29" s="63">
        <f>Table224523689101112131415161718192021222423456723456891011121314151617[[#This Row],[PEMBULATAN]]*O29</f>
        <v>57000</v>
      </c>
    </row>
    <row r="30" spans="1:16" ht="39" customHeight="1" x14ac:dyDescent="0.2">
      <c r="A30" s="106"/>
      <c r="B30" s="74"/>
      <c r="C30" s="92" t="s">
        <v>1235</v>
      </c>
      <c r="D30" s="93" t="s">
        <v>63</v>
      </c>
      <c r="E30" s="94">
        <v>44427</v>
      </c>
      <c r="F30" s="95" t="s">
        <v>1406</v>
      </c>
      <c r="G30" s="94">
        <v>44429</v>
      </c>
      <c r="H30" s="96" t="s">
        <v>1407</v>
      </c>
      <c r="I30" s="97">
        <v>87</v>
      </c>
      <c r="J30" s="97">
        <v>45</v>
      </c>
      <c r="K30" s="97">
        <v>32</v>
      </c>
      <c r="L30" s="97">
        <v>23</v>
      </c>
      <c r="M30" s="98">
        <v>31.32</v>
      </c>
      <c r="N30" s="99">
        <v>31</v>
      </c>
      <c r="O30" s="62">
        <v>3000</v>
      </c>
      <c r="P30" s="63">
        <f>Table224523689101112131415161718192021222423456723456891011121314151617[[#This Row],[PEMBULATAN]]*O30</f>
        <v>93000</v>
      </c>
    </row>
    <row r="31" spans="1:16" ht="39" customHeight="1" x14ac:dyDescent="0.2">
      <c r="A31" s="106"/>
      <c r="B31" s="74"/>
      <c r="C31" s="92" t="s">
        <v>1236</v>
      </c>
      <c r="D31" s="93" t="s">
        <v>63</v>
      </c>
      <c r="E31" s="94">
        <v>44427</v>
      </c>
      <c r="F31" s="95" t="s">
        <v>1406</v>
      </c>
      <c r="G31" s="94">
        <v>44429</v>
      </c>
      <c r="H31" s="96" t="s">
        <v>1407</v>
      </c>
      <c r="I31" s="97">
        <v>86</v>
      </c>
      <c r="J31" s="97">
        <v>47</v>
      </c>
      <c r="K31" s="97">
        <v>31</v>
      </c>
      <c r="L31" s="97">
        <v>16</v>
      </c>
      <c r="M31" s="98">
        <v>31.325500000000002</v>
      </c>
      <c r="N31" s="99">
        <v>31</v>
      </c>
      <c r="O31" s="62">
        <v>3000</v>
      </c>
      <c r="P31" s="63">
        <f>Table224523689101112131415161718192021222423456723456891011121314151617[[#This Row],[PEMBULATAN]]*O31</f>
        <v>93000</v>
      </c>
    </row>
    <row r="32" spans="1:16" ht="39" customHeight="1" x14ac:dyDescent="0.2">
      <c r="A32" s="106"/>
      <c r="B32" s="74"/>
      <c r="C32" s="92" t="s">
        <v>1237</v>
      </c>
      <c r="D32" s="93" t="s">
        <v>63</v>
      </c>
      <c r="E32" s="94">
        <v>44427</v>
      </c>
      <c r="F32" s="95" t="s">
        <v>1406</v>
      </c>
      <c r="G32" s="94">
        <v>44429</v>
      </c>
      <c r="H32" s="96" t="s">
        <v>1407</v>
      </c>
      <c r="I32" s="97">
        <v>70</v>
      </c>
      <c r="J32" s="97">
        <v>55</v>
      </c>
      <c r="K32" s="97">
        <v>20</v>
      </c>
      <c r="L32" s="97">
        <v>5</v>
      </c>
      <c r="M32" s="98">
        <v>19.25</v>
      </c>
      <c r="N32" s="99">
        <v>19</v>
      </c>
      <c r="O32" s="62">
        <v>3000</v>
      </c>
      <c r="P32" s="63">
        <f>Table224523689101112131415161718192021222423456723456891011121314151617[[#This Row],[PEMBULATAN]]*O32</f>
        <v>57000</v>
      </c>
    </row>
    <row r="33" spans="1:16" ht="39" customHeight="1" x14ac:dyDescent="0.2">
      <c r="A33" s="106"/>
      <c r="B33" s="74"/>
      <c r="C33" s="92" t="s">
        <v>1238</v>
      </c>
      <c r="D33" s="93" t="s">
        <v>63</v>
      </c>
      <c r="E33" s="94">
        <v>44427</v>
      </c>
      <c r="F33" s="95" t="s">
        <v>1406</v>
      </c>
      <c r="G33" s="94">
        <v>44429</v>
      </c>
      <c r="H33" s="96" t="s">
        <v>1407</v>
      </c>
      <c r="I33" s="97">
        <v>95</v>
      </c>
      <c r="J33" s="97">
        <v>58</v>
      </c>
      <c r="K33" s="97">
        <v>32</v>
      </c>
      <c r="L33" s="97">
        <v>20</v>
      </c>
      <c r="M33" s="98">
        <v>44.08</v>
      </c>
      <c r="N33" s="99">
        <v>44</v>
      </c>
      <c r="O33" s="62">
        <v>3000</v>
      </c>
      <c r="P33" s="63">
        <f>Table224523689101112131415161718192021222423456723456891011121314151617[[#This Row],[PEMBULATAN]]*O33</f>
        <v>132000</v>
      </c>
    </row>
    <row r="34" spans="1:16" ht="39" customHeight="1" x14ac:dyDescent="0.2">
      <c r="A34" s="106"/>
      <c r="B34" s="74"/>
      <c r="C34" s="92" t="s">
        <v>1239</v>
      </c>
      <c r="D34" s="93" t="s">
        <v>63</v>
      </c>
      <c r="E34" s="94">
        <v>44427</v>
      </c>
      <c r="F34" s="95" t="s">
        <v>1406</v>
      </c>
      <c r="G34" s="94">
        <v>44429</v>
      </c>
      <c r="H34" s="96" t="s">
        <v>1407</v>
      </c>
      <c r="I34" s="97">
        <v>94</v>
      </c>
      <c r="J34" s="97">
        <v>53</v>
      </c>
      <c r="K34" s="97">
        <v>37</v>
      </c>
      <c r="L34" s="97">
        <v>23</v>
      </c>
      <c r="M34" s="98">
        <v>46.083500000000001</v>
      </c>
      <c r="N34" s="99">
        <v>46</v>
      </c>
      <c r="O34" s="62">
        <v>3000</v>
      </c>
      <c r="P34" s="63">
        <f>Table224523689101112131415161718192021222423456723456891011121314151617[[#This Row],[PEMBULATAN]]*O34</f>
        <v>138000</v>
      </c>
    </row>
    <row r="35" spans="1:16" ht="39" customHeight="1" x14ac:dyDescent="0.2">
      <c r="A35" s="106"/>
      <c r="B35" s="74"/>
      <c r="C35" s="92" t="s">
        <v>1240</v>
      </c>
      <c r="D35" s="93" t="s">
        <v>63</v>
      </c>
      <c r="E35" s="94">
        <v>44427</v>
      </c>
      <c r="F35" s="95" t="s">
        <v>1406</v>
      </c>
      <c r="G35" s="94">
        <v>44429</v>
      </c>
      <c r="H35" s="96" t="s">
        <v>1407</v>
      </c>
      <c r="I35" s="97">
        <v>80</v>
      </c>
      <c r="J35" s="97">
        <v>50</v>
      </c>
      <c r="K35" s="97">
        <v>24</v>
      </c>
      <c r="L35" s="97">
        <v>14</v>
      </c>
      <c r="M35" s="98">
        <v>24</v>
      </c>
      <c r="N35" s="99">
        <v>24</v>
      </c>
      <c r="O35" s="62">
        <v>3000</v>
      </c>
      <c r="P35" s="63">
        <f>Table224523689101112131415161718192021222423456723456891011121314151617[[#This Row],[PEMBULATAN]]*O35</f>
        <v>72000</v>
      </c>
    </row>
    <row r="36" spans="1:16" ht="39" customHeight="1" x14ac:dyDescent="0.2">
      <c r="A36" s="106"/>
      <c r="B36" s="74"/>
      <c r="C36" s="92" t="s">
        <v>1241</v>
      </c>
      <c r="D36" s="93" t="s">
        <v>63</v>
      </c>
      <c r="E36" s="94">
        <v>44427</v>
      </c>
      <c r="F36" s="95" t="s">
        <v>1406</v>
      </c>
      <c r="G36" s="94">
        <v>44429</v>
      </c>
      <c r="H36" s="96" t="s">
        <v>1407</v>
      </c>
      <c r="I36" s="97">
        <v>91</v>
      </c>
      <c r="J36" s="97">
        <v>57</v>
      </c>
      <c r="K36" s="97">
        <v>31</v>
      </c>
      <c r="L36" s="97">
        <v>17</v>
      </c>
      <c r="M36" s="98">
        <v>40.199249999999999</v>
      </c>
      <c r="N36" s="99">
        <v>40</v>
      </c>
      <c r="O36" s="62">
        <v>3000</v>
      </c>
      <c r="P36" s="63">
        <f>Table224523689101112131415161718192021222423456723456891011121314151617[[#This Row],[PEMBULATAN]]*O36</f>
        <v>120000</v>
      </c>
    </row>
    <row r="37" spans="1:16" ht="39" customHeight="1" x14ac:dyDescent="0.2">
      <c r="A37" s="106"/>
      <c r="B37" s="74"/>
      <c r="C37" s="92" t="s">
        <v>1242</v>
      </c>
      <c r="D37" s="93" t="s">
        <v>63</v>
      </c>
      <c r="E37" s="94">
        <v>44427</v>
      </c>
      <c r="F37" s="95" t="s">
        <v>1406</v>
      </c>
      <c r="G37" s="94">
        <v>44429</v>
      </c>
      <c r="H37" s="96" t="s">
        <v>1407</v>
      </c>
      <c r="I37" s="97">
        <v>93</v>
      </c>
      <c r="J37" s="97">
        <v>56</v>
      </c>
      <c r="K37" s="97">
        <v>34</v>
      </c>
      <c r="L37" s="97">
        <v>25</v>
      </c>
      <c r="M37" s="98">
        <v>44.268000000000001</v>
      </c>
      <c r="N37" s="99">
        <v>44</v>
      </c>
      <c r="O37" s="62">
        <v>3000</v>
      </c>
      <c r="P37" s="63">
        <f>Table224523689101112131415161718192021222423456723456891011121314151617[[#This Row],[PEMBULATAN]]*O37</f>
        <v>132000</v>
      </c>
    </row>
    <row r="38" spans="1:16" ht="39" customHeight="1" x14ac:dyDescent="0.2">
      <c r="A38" s="106"/>
      <c r="B38" s="74"/>
      <c r="C38" s="92" t="s">
        <v>1243</v>
      </c>
      <c r="D38" s="93" t="s">
        <v>63</v>
      </c>
      <c r="E38" s="94">
        <v>44427</v>
      </c>
      <c r="F38" s="95" t="s">
        <v>1406</v>
      </c>
      <c r="G38" s="94">
        <v>44429</v>
      </c>
      <c r="H38" s="96" t="s">
        <v>1407</v>
      </c>
      <c r="I38" s="97">
        <v>81</v>
      </c>
      <c r="J38" s="97">
        <v>52</v>
      </c>
      <c r="K38" s="97">
        <v>31</v>
      </c>
      <c r="L38" s="97">
        <v>19</v>
      </c>
      <c r="M38" s="98">
        <v>32.643000000000001</v>
      </c>
      <c r="N38" s="99">
        <v>33</v>
      </c>
      <c r="O38" s="62">
        <v>3000</v>
      </c>
      <c r="P38" s="63">
        <f>Table224523689101112131415161718192021222423456723456891011121314151617[[#This Row],[PEMBULATAN]]*O38</f>
        <v>99000</v>
      </c>
    </row>
    <row r="39" spans="1:16" ht="39" customHeight="1" x14ac:dyDescent="0.2">
      <c r="A39" s="106"/>
      <c r="B39" s="74"/>
      <c r="C39" s="92" t="s">
        <v>1244</v>
      </c>
      <c r="D39" s="93" t="s">
        <v>63</v>
      </c>
      <c r="E39" s="94">
        <v>44427</v>
      </c>
      <c r="F39" s="95" t="s">
        <v>1406</v>
      </c>
      <c r="G39" s="94">
        <v>44429</v>
      </c>
      <c r="H39" s="96" t="s">
        <v>1407</v>
      </c>
      <c r="I39" s="97">
        <v>89</v>
      </c>
      <c r="J39" s="97">
        <v>53</v>
      </c>
      <c r="K39" s="97">
        <v>33</v>
      </c>
      <c r="L39" s="97">
        <v>9</v>
      </c>
      <c r="M39" s="98">
        <v>38.91525</v>
      </c>
      <c r="N39" s="99">
        <v>39</v>
      </c>
      <c r="O39" s="62">
        <v>3000</v>
      </c>
      <c r="P39" s="63">
        <f>Table224523689101112131415161718192021222423456723456891011121314151617[[#This Row],[PEMBULATAN]]*O39</f>
        <v>117000</v>
      </c>
    </row>
    <row r="40" spans="1:16" ht="39" customHeight="1" x14ac:dyDescent="0.2">
      <c r="A40" s="106"/>
      <c r="B40" s="74"/>
      <c r="C40" s="92" t="s">
        <v>1245</v>
      </c>
      <c r="D40" s="93" t="s">
        <v>63</v>
      </c>
      <c r="E40" s="94">
        <v>44427</v>
      </c>
      <c r="F40" s="95" t="s">
        <v>1406</v>
      </c>
      <c r="G40" s="94">
        <v>44429</v>
      </c>
      <c r="H40" s="96" t="s">
        <v>1407</v>
      </c>
      <c r="I40" s="97">
        <v>77</v>
      </c>
      <c r="J40" s="97">
        <v>42</v>
      </c>
      <c r="K40" s="97">
        <v>40</v>
      </c>
      <c r="L40" s="97">
        <v>15</v>
      </c>
      <c r="M40" s="98">
        <v>32.340000000000003</v>
      </c>
      <c r="N40" s="99">
        <v>32</v>
      </c>
      <c r="O40" s="62">
        <v>3000</v>
      </c>
      <c r="P40" s="63">
        <f>Table224523689101112131415161718192021222423456723456891011121314151617[[#This Row],[PEMBULATAN]]*O40</f>
        <v>96000</v>
      </c>
    </row>
    <row r="41" spans="1:16" ht="39" customHeight="1" x14ac:dyDescent="0.2">
      <c r="A41" s="106"/>
      <c r="B41" s="74"/>
      <c r="C41" s="92" t="s">
        <v>1246</v>
      </c>
      <c r="D41" s="93" t="s">
        <v>63</v>
      </c>
      <c r="E41" s="94">
        <v>44427</v>
      </c>
      <c r="F41" s="95" t="s">
        <v>1406</v>
      </c>
      <c r="G41" s="94">
        <v>44429</v>
      </c>
      <c r="H41" s="96" t="s">
        <v>1407</v>
      </c>
      <c r="I41" s="97">
        <v>105</v>
      </c>
      <c r="J41" s="97">
        <v>46</v>
      </c>
      <c r="K41" s="97">
        <v>38</v>
      </c>
      <c r="L41" s="97">
        <v>21</v>
      </c>
      <c r="M41" s="98">
        <v>45.884999999999998</v>
      </c>
      <c r="N41" s="99">
        <v>46</v>
      </c>
      <c r="O41" s="62">
        <v>3000</v>
      </c>
      <c r="P41" s="63">
        <f>Table224523689101112131415161718192021222423456723456891011121314151617[[#This Row],[PEMBULATAN]]*O41</f>
        <v>138000</v>
      </c>
    </row>
    <row r="42" spans="1:16" ht="39" customHeight="1" x14ac:dyDescent="0.2">
      <c r="A42" s="106"/>
      <c r="B42" s="74"/>
      <c r="C42" s="92" t="s">
        <v>1247</v>
      </c>
      <c r="D42" s="93" t="s">
        <v>63</v>
      </c>
      <c r="E42" s="94">
        <v>44427</v>
      </c>
      <c r="F42" s="95" t="s">
        <v>1406</v>
      </c>
      <c r="G42" s="94">
        <v>44429</v>
      </c>
      <c r="H42" s="96" t="s">
        <v>1407</v>
      </c>
      <c r="I42" s="97">
        <v>100</v>
      </c>
      <c r="J42" s="97">
        <v>54</v>
      </c>
      <c r="K42" s="97">
        <v>34</v>
      </c>
      <c r="L42" s="97">
        <v>17</v>
      </c>
      <c r="M42" s="98">
        <v>45.9</v>
      </c>
      <c r="N42" s="99">
        <v>46</v>
      </c>
      <c r="O42" s="62">
        <v>3000</v>
      </c>
      <c r="P42" s="63">
        <f>Table224523689101112131415161718192021222423456723456891011121314151617[[#This Row],[PEMBULATAN]]*O42</f>
        <v>138000</v>
      </c>
    </row>
    <row r="43" spans="1:16" ht="39" customHeight="1" x14ac:dyDescent="0.2">
      <c r="A43" s="106"/>
      <c r="B43" s="74"/>
      <c r="C43" s="92" t="s">
        <v>1248</v>
      </c>
      <c r="D43" s="93" t="s">
        <v>63</v>
      </c>
      <c r="E43" s="94">
        <v>44427</v>
      </c>
      <c r="F43" s="95" t="s">
        <v>1406</v>
      </c>
      <c r="G43" s="94">
        <v>44429</v>
      </c>
      <c r="H43" s="96" t="s">
        <v>1407</v>
      </c>
      <c r="I43" s="97">
        <v>100</v>
      </c>
      <c r="J43" s="97">
        <v>56</v>
      </c>
      <c r="K43" s="97">
        <v>42</v>
      </c>
      <c r="L43" s="97">
        <v>21</v>
      </c>
      <c r="M43" s="98">
        <v>58.8</v>
      </c>
      <c r="N43" s="99">
        <v>59</v>
      </c>
      <c r="O43" s="62">
        <v>3000</v>
      </c>
      <c r="P43" s="63">
        <f>Table224523689101112131415161718192021222423456723456891011121314151617[[#This Row],[PEMBULATAN]]*O43</f>
        <v>177000</v>
      </c>
    </row>
    <row r="44" spans="1:16" ht="39" customHeight="1" x14ac:dyDescent="0.2">
      <c r="A44" s="106"/>
      <c r="B44" s="74"/>
      <c r="C44" s="92" t="s">
        <v>1249</v>
      </c>
      <c r="D44" s="93" t="s">
        <v>63</v>
      </c>
      <c r="E44" s="94">
        <v>44427</v>
      </c>
      <c r="F44" s="95" t="s">
        <v>1406</v>
      </c>
      <c r="G44" s="94">
        <v>44429</v>
      </c>
      <c r="H44" s="96" t="s">
        <v>1407</v>
      </c>
      <c r="I44" s="97">
        <v>72</v>
      </c>
      <c r="J44" s="97">
        <v>40</v>
      </c>
      <c r="K44" s="97">
        <v>17</v>
      </c>
      <c r="L44" s="97">
        <v>6</v>
      </c>
      <c r="M44" s="98">
        <v>12.24</v>
      </c>
      <c r="N44" s="99">
        <v>12</v>
      </c>
      <c r="O44" s="62">
        <v>3000</v>
      </c>
      <c r="P44" s="63">
        <f>Table224523689101112131415161718192021222423456723456891011121314151617[[#This Row],[PEMBULATAN]]*O44</f>
        <v>36000</v>
      </c>
    </row>
    <row r="45" spans="1:16" ht="39" customHeight="1" x14ac:dyDescent="0.2">
      <c r="A45" s="106"/>
      <c r="B45" s="74"/>
      <c r="C45" s="92" t="s">
        <v>1250</v>
      </c>
      <c r="D45" s="93" t="s">
        <v>63</v>
      </c>
      <c r="E45" s="94">
        <v>44427</v>
      </c>
      <c r="F45" s="95" t="s">
        <v>1406</v>
      </c>
      <c r="G45" s="94">
        <v>44429</v>
      </c>
      <c r="H45" s="96" t="s">
        <v>1407</v>
      </c>
      <c r="I45" s="97">
        <v>96</v>
      </c>
      <c r="J45" s="97">
        <v>52</v>
      </c>
      <c r="K45" s="97">
        <v>25</v>
      </c>
      <c r="L45" s="97">
        <v>20</v>
      </c>
      <c r="M45" s="98">
        <v>31.2</v>
      </c>
      <c r="N45" s="99">
        <v>31</v>
      </c>
      <c r="O45" s="62">
        <v>3000</v>
      </c>
      <c r="P45" s="63">
        <f>Table224523689101112131415161718192021222423456723456891011121314151617[[#This Row],[PEMBULATAN]]*O45</f>
        <v>93000</v>
      </c>
    </row>
    <row r="46" spans="1:16" ht="39" customHeight="1" x14ac:dyDescent="0.2">
      <c r="A46" s="106"/>
      <c r="B46" s="74"/>
      <c r="C46" s="92" t="s">
        <v>1251</v>
      </c>
      <c r="D46" s="93" t="s">
        <v>63</v>
      </c>
      <c r="E46" s="94">
        <v>44427</v>
      </c>
      <c r="F46" s="95" t="s">
        <v>1406</v>
      </c>
      <c r="G46" s="94">
        <v>44429</v>
      </c>
      <c r="H46" s="96" t="s">
        <v>1407</v>
      </c>
      <c r="I46" s="97">
        <v>88</v>
      </c>
      <c r="J46" s="97">
        <v>52</v>
      </c>
      <c r="K46" s="97">
        <v>21</v>
      </c>
      <c r="L46" s="97">
        <v>21</v>
      </c>
      <c r="M46" s="98">
        <v>24.024000000000001</v>
      </c>
      <c r="N46" s="99">
        <v>24</v>
      </c>
      <c r="O46" s="62">
        <v>3000</v>
      </c>
      <c r="P46" s="63">
        <f>Table224523689101112131415161718192021222423456723456891011121314151617[[#This Row],[PEMBULATAN]]*O46</f>
        <v>72000</v>
      </c>
    </row>
    <row r="47" spans="1:16" ht="39" customHeight="1" x14ac:dyDescent="0.2">
      <c r="A47" s="106"/>
      <c r="B47" s="74"/>
      <c r="C47" s="92" t="s">
        <v>1252</v>
      </c>
      <c r="D47" s="93" t="s">
        <v>63</v>
      </c>
      <c r="E47" s="94">
        <v>44427</v>
      </c>
      <c r="F47" s="95" t="s">
        <v>1406</v>
      </c>
      <c r="G47" s="94">
        <v>44429</v>
      </c>
      <c r="H47" s="96" t="s">
        <v>1407</v>
      </c>
      <c r="I47" s="97">
        <v>83</v>
      </c>
      <c r="J47" s="97">
        <v>56</v>
      </c>
      <c r="K47" s="97">
        <v>31</v>
      </c>
      <c r="L47" s="97">
        <v>7</v>
      </c>
      <c r="M47" s="98">
        <v>36.021999999999998</v>
      </c>
      <c r="N47" s="99">
        <v>36</v>
      </c>
      <c r="O47" s="62">
        <v>3000</v>
      </c>
      <c r="P47" s="63">
        <f>Table224523689101112131415161718192021222423456723456891011121314151617[[#This Row],[PEMBULATAN]]*O47</f>
        <v>108000</v>
      </c>
    </row>
    <row r="48" spans="1:16" ht="39" customHeight="1" x14ac:dyDescent="0.2">
      <c r="A48" s="106"/>
      <c r="B48" s="74"/>
      <c r="C48" s="92" t="s">
        <v>1253</v>
      </c>
      <c r="D48" s="93" t="s">
        <v>63</v>
      </c>
      <c r="E48" s="94">
        <v>44427</v>
      </c>
      <c r="F48" s="95" t="s">
        <v>1406</v>
      </c>
      <c r="G48" s="94">
        <v>44429</v>
      </c>
      <c r="H48" s="96" t="s">
        <v>1407</v>
      </c>
      <c r="I48" s="97">
        <v>93</v>
      </c>
      <c r="J48" s="97">
        <v>60</v>
      </c>
      <c r="K48" s="97">
        <v>35</v>
      </c>
      <c r="L48" s="97">
        <v>14</v>
      </c>
      <c r="M48" s="98">
        <v>48.825000000000003</v>
      </c>
      <c r="N48" s="99">
        <v>49</v>
      </c>
      <c r="O48" s="62">
        <v>3000</v>
      </c>
      <c r="P48" s="63">
        <f>Table224523689101112131415161718192021222423456723456891011121314151617[[#This Row],[PEMBULATAN]]*O48</f>
        <v>147000</v>
      </c>
    </row>
    <row r="49" spans="1:16" ht="39" customHeight="1" x14ac:dyDescent="0.2">
      <c r="A49" s="106"/>
      <c r="B49" s="74"/>
      <c r="C49" s="92" t="s">
        <v>1254</v>
      </c>
      <c r="D49" s="93" t="s">
        <v>63</v>
      </c>
      <c r="E49" s="94">
        <v>44427</v>
      </c>
      <c r="F49" s="95" t="s">
        <v>1406</v>
      </c>
      <c r="G49" s="94">
        <v>44429</v>
      </c>
      <c r="H49" s="96" t="s">
        <v>1407</v>
      </c>
      <c r="I49" s="97">
        <v>82</v>
      </c>
      <c r="J49" s="97">
        <v>50</v>
      </c>
      <c r="K49" s="97">
        <v>20</v>
      </c>
      <c r="L49" s="97">
        <v>11</v>
      </c>
      <c r="M49" s="98">
        <v>20.5</v>
      </c>
      <c r="N49" s="99">
        <v>21</v>
      </c>
      <c r="O49" s="62">
        <v>3000</v>
      </c>
      <c r="P49" s="63">
        <f>Table224523689101112131415161718192021222423456723456891011121314151617[[#This Row],[PEMBULATAN]]*O49</f>
        <v>63000</v>
      </c>
    </row>
    <row r="50" spans="1:16" ht="39" customHeight="1" x14ac:dyDescent="0.2">
      <c r="A50" s="106"/>
      <c r="B50" s="74"/>
      <c r="C50" s="92" t="s">
        <v>1255</v>
      </c>
      <c r="D50" s="93" t="s">
        <v>63</v>
      </c>
      <c r="E50" s="94">
        <v>44427</v>
      </c>
      <c r="F50" s="95" t="s">
        <v>1406</v>
      </c>
      <c r="G50" s="94">
        <v>44429</v>
      </c>
      <c r="H50" s="96" t="s">
        <v>1407</v>
      </c>
      <c r="I50" s="97">
        <v>93</v>
      </c>
      <c r="J50" s="97">
        <v>57</v>
      </c>
      <c r="K50" s="97">
        <v>38</v>
      </c>
      <c r="L50" s="97">
        <v>19</v>
      </c>
      <c r="M50" s="98">
        <v>50.359499999999997</v>
      </c>
      <c r="N50" s="99">
        <v>50</v>
      </c>
      <c r="O50" s="62">
        <v>3000</v>
      </c>
      <c r="P50" s="63">
        <f>Table224523689101112131415161718192021222423456723456891011121314151617[[#This Row],[PEMBULATAN]]*O50</f>
        <v>150000</v>
      </c>
    </row>
    <row r="51" spans="1:16" ht="39" customHeight="1" x14ac:dyDescent="0.2">
      <c r="A51" s="106"/>
      <c r="B51" s="74"/>
      <c r="C51" s="92" t="s">
        <v>1256</v>
      </c>
      <c r="D51" s="93" t="s">
        <v>63</v>
      </c>
      <c r="E51" s="94">
        <v>44427</v>
      </c>
      <c r="F51" s="95" t="s">
        <v>1406</v>
      </c>
      <c r="G51" s="94">
        <v>44429</v>
      </c>
      <c r="H51" s="96" t="s">
        <v>1407</v>
      </c>
      <c r="I51" s="97">
        <v>83</v>
      </c>
      <c r="J51" s="97">
        <v>48</v>
      </c>
      <c r="K51" s="97">
        <v>36</v>
      </c>
      <c r="L51" s="97">
        <v>16</v>
      </c>
      <c r="M51" s="98">
        <v>35.856000000000002</v>
      </c>
      <c r="N51" s="99">
        <v>36</v>
      </c>
      <c r="O51" s="62">
        <v>3000</v>
      </c>
      <c r="P51" s="63">
        <f>Table224523689101112131415161718192021222423456723456891011121314151617[[#This Row],[PEMBULATAN]]*O51</f>
        <v>108000</v>
      </c>
    </row>
    <row r="52" spans="1:16" ht="39" customHeight="1" x14ac:dyDescent="0.2">
      <c r="A52" s="106"/>
      <c r="B52" s="74"/>
      <c r="C52" s="92" t="s">
        <v>1257</v>
      </c>
      <c r="D52" s="93" t="s">
        <v>63</v>
      </c>
      <c r="E52" s="94">
        <v>44427</v>
      </c>
      <c r="F52" s="95" t="s">
        <v>1406</v>
      </c>
      <c r="G52" s="94">
        <v>44429</v>
      </c>
      <c r="H52" s="96" t="s">
        <v>1407</v>
      </c>
      <c r="I52" s="97">
        <v>70</v>
      </c>
      <c r="J52" s="97">
        <v>52</v>
      </c>
      <c r="K52" s="97">
        <v>17</v>
      </c>
      <c r="L52" s="97">
        <v>7</v>
      </c>
      <c r="M52" s="98">
        <v>15.47</v>
      </c>
      <c r="N52" s="99">
        <v>15</v>
      </c>
      <c r="O52" s="62">
        <v>3000</v>
      </c>
      <c r="P52" s="63">
        <f>Table224523689101112131415161718192021222423456723456891011121314151617[[#This Row],[PEMBULATAN]]*O52</f>
        <v>45000</v>
      </c>
    </row>
    <row r="53" spans="1:16" ht="39" customHeight="1" x14ac:dyDescent="0.2">
      <c r="A53" s="106"/>
      <c r="B53" s="74"/>
      <c r="C53" s="92" t="s">
        <v>1258</v>
      </c>
      <c r="D53" s="93" t="s">
        <v>63</v>
      </c>
      <c r="E53" s="94">
        <v>44427</v>
      </c>
      <c r="F53" s="95" t="s">
        <v>1406</v>
      </c>
      <c r="G53" s="94">
        <v>44429</v>
      </c>
      <c r="H53" s="96" t="s">
        <v>1407</v>
      </c>
      <c r="I53" s="97">
        <v>78</v>
      </c>
      <c r="J53" s="97">
        <v>54</v>
      </c>
      <c r="K53" s="97">
        <v>27</v>
      </c>
      <c r="L53" s="97">
        <v>18</v>
      </c>
      <c r="M53" s="98">
        <v>28.431000000000001</v>
      </c>
      <c r="N53" s="99">
        <v>28</v>
      </c>
      <c r="O53" s="62">
        <v>3000</v>
      </c>
      <c r="P53" s="63">
        <f>Table224523689101112131415161718192021222423456723456891011121314151617[[#This Row],[PEMBULATAN]]*O53</f>
        <v>84000</v>
      </c>
    </row>
    <row r="54" spans="1:16" ht="39" customHeight="1" x14ac:dyDescent="0.2">
      <c r="A54" s="106"/>
      <c r="B54" s="74"/>
      <c r="C54" s="92" t="s">
        <v>1259</v>
      </c>
      <c r="D54" s="93" t="s">
        <v>63</v>
      </c>
      <c r="E54" s="94">
        <v>44427</v>
      </c>
      <c r="F54" s="95" t="s">
        <v>1406</v>
      </c>
      <c r="G54" s="94">
        <v>44429</v>
      </c>
      <c r="H54" s="96" t="s">
        <v>1407</v>
      </c>
      <c r="I54" s="97">
        <v>101</v>
      </c>
      <c r="J54" s="97">
        <v>54</v>
      </c>
      <c r="K54" s="97">
        <v>40</v>
      </c>
      <c r="L54" s="97">
        <v>17</v>
      </c>
      <c r="M54" s="98">
        <v>54.54</v>
      </c>
      <c r="N54" s="99">
        <v>55</v>
      </c>
      <c r="O54" s="62">
        <v>3000</v>
      </c>
      <c r="P54" s="63">
        <f>Table224523689101112131415161718192021222423456723456891011121314151617[[#This Row],[PEMBULATAN]]*O54</f>
        <v>165000</v>
      </c>
    </row>
    <row r="55" spans="1:16" ht="39" customHeight="1" x14ac:dyDescent="0.2">
      <c r="A55" s="106"/>
      <c r="B55" s="74"/>
      <c r="C55" s="92" t="s">
        <v>1260</v>
      </c>
      <c r="D55" s="93" t="s">
        <v>63</v>
      </c>
      <c r="E55" s="94">
        <v>44427</v>
      </c>
      <c r="F55" s="95" t="s">
        <v>1406</v>
      </c>
      <c r="G55" s="94">
        <v>44429</v>
      </c>
      <c r="H55" s="96" t="s">
        <v>1407</v>
      </c>
      <c r="I55" s="97">
        <v>68</v>
      </c>
      <c r="J55" s="97">
        <v>58</v>
      </c>
      <c r="K55" s="97">
        <v>20</v>
      </c>
      <c r="L55" s="97">
        <v>9</v>
      </c>
      <c r="M55" s="98">
        <v>19.72</v>
      </c>
      <c r="N55" s="99">
        <v>20</v>
      </c>
      <c r="O55" s="62">
        <v>3000</v>
      </c>
      <c r="P55" s="63">
        <f>Table224523689101112131415161718192021222423456723456891011121314151617[[#This Row],[PEMBULATAN]]*O55</f>
        <v>60000</v>
      </c>
    </row>
    <row r="56" spans="1:16" ht="39" customHeight="1" x14ac:dyDescent="0.2">
      <c r="A56" s="106"/>
      <c r="B56" s="74"/>
      <c r="C56" s="92" t="s">
        <v>1261</v>
      </c>
      <c r="D56" s="93" t="s">
        <v>63</v>
      </c>
      <c r="E56" s="94">
        <v>44427</v>
      </c>
      <c r="F56" s="95" t="s">
        <v>1406</v>
      </c>
      <c r="G56" s="94">
        <v>44429</v>
      </c>
      <c r="H56" s="96" t="s">
        <v>1407</v>
      </c>
      <c r="I56" s="97">
        <v>90</v>
      </c>
      <c r="J56" s="97">
        <v>52</v>
      </c>
      <c r="K56" s="97">
        <v>24</v>
      </c>
      <c r="L56" s="97">
        <v>7</v>
      </c>
      <c r="M56" s="98">
        <v>28.08</v>
      </c>
      <c r="N56" s="99">
        <v>28</v>
      </c>
      <c r="O56" s="62">
        <v>3000</v>
      </c>
      <c r="P56" s="63">
        <f>Table224523689101112131415161718192021222423456723456891011121314151617[[#This Row],[PEMBULATAN]]*O56</f>
        <v>84000</v>
      </c>
    </row>
    <row r="57" spans="1:16" ht="39" customHeight="1" x14ac:dyDescent="0.2">
      <c r="A57" s="106"/>
      <c r="B57" s="74"/>
      <c r="C57" s="92" t="s">
        <v>1262</v>
      </c>
      <c r="D57" s="93" t="s">
        <v>63</v>
      </c>
      <c r="E57" s="94">
        <v>44427</v>
      </c>
      <c r="F57" s="95" t="s">
        <v>1406</v>
      </c>
      <c r="G57" s="94">
        <v>44429</v>
      </c>
      <c r="H57" s="96" t="s">
        <v>1407</v>
      </c>
      <c r="I57" s="97">
        <v>91</v>
      </c>
      <c r="J57" s="97">
        <v>53</v>
      </c>
      <c r="K57" s="97">
        <v>26</v>
      </c>
      <c r="L57" s="97">
        <v>12</v>
      </c>
      <c r="M57" s="98">
        <v>31.349499999999999</v>
      </c>
      <c r="N57" s="99">
        <v>31</v>
      </c>
      <c r="O57" s="62">
        <v>3000</v>
      </c>
      <c r="P57" s="63">
        <f>Table224523689101112131415161718192021222423456723456891011121314151617[[#This Row],[PEMBULATAN]]*O57</f>
        <v>93000</v>
      </c>
    </row>
    <row r="58" spans="1:16" ht="39" customHeight="1" x14ac:dyDescent="0.2">
      <c r="A58" s="106"/>
      <c r="B58" s="74"/>
      <c r="C58" s="92" t="s">
        <v>1263</v>
      </c>
      <c r="D58" s="93" t="s">
        <v>63</v>
      </c>
      <c r="E58" s="94">
        <v>44427</v>
      </c>
      <c r="F58" s="95" t="s">
        <v>1406</v>
      </c>
      <c r="G58" s="94">
        <v>44429</v>
      </c>
      <c r="H58" s="96" t="s">
        <v>1407</v>
      </c>
      <c r="I58" s="97">
        <v>72</v>
      </c>
      <c r="J58" s="97">
        <v>52</v>
      </c>
      <c r="K58" s="97">
        <v>27</v>
      </c>
      <c r="L58" s="97">
        <v>10</v>
      </c>
      <c r="M58" s="98">
        <v>25.271999999999998</v>
      </c>
      <c r="N58" s="99">
        <v>25</v>
      </c>
      <c r="O58" s="62">
        <v>3000</v>
      </c>
      <c r="P58" s="63">
        <f>Table224523689101112131415161718192021222423456723456891011121314151617[[#This Row],[PEMBULATAN]]*O58</f>
        <v>75000</v>
      </c>
    </row>
    <row r="59" spans="1:16" ht="39" customHeight="1" x14ac:dyDescent="0.2">
      <c r="A59" s="106"/>
      <c r="B59" s="74"/>
      <c r="C59" s="92" t="s">
        <v>1264</v>
      </c>
      <c r="D59" s="93" t="s">
        <v>63</v>
      </c>
      <c r="E59" s="94">
        <v>44427</v>
      </c>
      <c r="F59" s="95" t="s">
        <v>1406</v>
      </c>
      <c r="G59" s="94">
        <v>44429</v>
      </c>
      <c r="H59" s="96" t="s">
        <v>1407</v>
      </c>
      <c r="I59" s="97">
        <v>94</v>
      </c>
      <c r="J59" s="97">
        <v>57</v>
      </c>
      <c r="K59" s="97">
        <v>25</v>
      </c>
      <c r="L59" s="97">
        <v>16</v>
      </c>
      <c r="M59" s="98">
        <v>33.487499999999997</v>
      </c>
      <c r="N59" s="99">
        <v>33</v>
      </c>
      <c r="O59" s="62">
        <v>3000</v>
      </c>
      <c r="P59" s="63">
        <f>Table224523689101112131415161718192021222423456723456891011121314151617[[#This Row],[PEMBULATAN]]*O59</f>
        <v>99000</v>
      </c>
    </row>
    <row r="60" spans="1:16" ht="39" customHeight="1" x14ac:dyDescent="0.2">
      <c r="A60" s="106"/>
      <c r="B60" s="74"/>
      <c r="C60" s="92" t="s">
        <v>1265</v>
      </c>
      <c r="D60" s="93" t="s">
        <v>63</v>
      </c>
      <c r="E60" s="94">
        <v>44427</v>
      </c>
      <c r="F60" s="95" t="s">
        <v>1406</v>
      </c>
      <c r="G60" s="94">
        <v>44429</v>
      </c>
      <c r="H60" s="96" t="s">
        <v>1407</v>
      </c>
      <c r="I60" s="97">
        <v>92</v>
      </c>
      <c r="J60" s="97">
        <v>50</v>
      </c>
      <c r="K60" s="97">
        <v>40</v>
      </c>
      <c r="L60" s="97">
        <v>15</v>
      </c>
      <c r="M60" s="98">
        <v>46</v>
      </c>
      <c r="N60" s="99">
        <v>46</v>
      </c>
      <c r="O60" s="62">
        <v>3000</v>
      </c>
      <c r="P60" s="63">
        <f>Table224523689101112131415161718192021222423456723456891011121314151617[[#This Row],[PEMBULATAN]]*O60</f>
        <v>138000</v>
      </c>
    </row>
    <row r="61" spans="1:16" ht="39" customHeight="1" x14ac:dyDescent="0.2">
      <c r="A61" s="106"/>
      <c r="B61" s="74"/>
      <c r="C61" s="92" t="s">
        <v>1266</v>
      </c>
      <c r="D61" s="93" t="s">
        <v>63</v>
      </c>
      <c r="E61" s="94">
        <v>44427</v>
      </c>
      <c r="F61" s="95" t="s">
        <v>1406</v>
      </c>
      <c r="G61" s="94">
        <v>44429</v>
      </c>
      <c r="H61" s="96" t="s">
        <v>1407</v>
      </c>
      <c r="I61" s="97">
        <v>91</v>
      </c>
      <c r="J61" s="97">
        <v>55</v>
      </c>
      <c r="K61" s="97">
        <v>33</v>
      </c>
      <c r="L61" s="97">
        <v>20</v>
      </c>
      <c r="M61" s="98">
        <v>41.291249999999998</v>
      </c>
      <c r="N61" s="99">
        <v>41</v>
      </c>
      <c r="O61" s="62">
        <v>3000</v>
      </c>
      <c r="P61" s="63">
        <f>Table224523689101112131415161718192021222423456723456891011121314151617[[#This Row],[PEMBULATAN]]*O61</f>
        <v>123000</v>
      </c>
    </row>
    <row r="62" spans="1:16" ht="39" customHeight="1" x14ac:dyDescent="0.2">
      <c r="A62" s="106"/>
      <c r="B62" s="74"/>
      <c r="C62" s="92" t="s">
        <v>1267</v>
      </c>
      <c r="D62" s="93" t="s">
        <v>63</v>
      </c>
      <c r="E62" s="94">
        <v>44427</v>
      </c>
      <c r="F62" s="95" t="s">
        <v>1406</v>
      </c>
      <c r="G62" s="94">
        <v>44429</v>
      </c>
      <c r="H62" s="96" t="s">
        <v>1407</v>
      </c>
      <c r="I62" s="97">
        <v>92</v>
      </c>
      <c r="J62" s="97">
        <v>57</v>
      </c>
      <c r="K62" s="97">
        <v>34</v>
      </c>
      <c r="L62" s="97">
        <v>17</v>
      </c>
      <c r="M62" s="98">
        <v>44.573999999999998</v>
      </c>
      <c r="N62" s="99">
        <v>45</v>
      </c>
      <c r="O62" s="62">
        <v>3000</v>
      </c>
      <c r="P62" s="63">
        <f>Table224523689101112131415161718192021222423456723456891011121314151617[[#This Row],[PEMBULATAN]]*O62</f>
        <v>135000</v>
      </c>
    </row>
    <row r="63" spans="1:16" ht="39" customHeight="1" x14ac:dyDescent="0.2">
      <c r="A63" s="106"/>
      <c r="B63" s="74"/>
      <c r="C63" s="92" t="s">
        <v>1268</v>
      </c>
      <c r="D63" s="93" t="s">
        <v>63</v>
      </c>
      <c r="E63" s="94">
        <v>44427</v>
      </c>
      <c r="F63" s="95" t="s">
        <v>1406</v>
      </c>
      <c r="G63" s="94">
        <v>44429</v>
      </c>
      <c r="H63" s="96" t="s">
        <v>1407</v>
      </c>
      <c r="I63" s="97">
        <v>60</v>
      </c>
      <c r="J63" s="97">
        <v>50</v>
      </c>
      <c r="K63" s="97">
        <v>40</v>
      </c>
      <c r="L63" s="97">
        <v>6</v>
      </c>
      <c r="M63" s="98">
        <v>30</v>
      </c>
      <c r="N63" s="99">
        <v>30</v>
      </c>
      <c r="O63" s="62">
        <v>3000</v>
      </c>
      <c r="P63" s="63">
        <f>Table224523689101112131415161718192021222423456723456891011121314151617[[#This Row],[PEMBULATAN]]*O63</f>
        <v>90000</v>
      </c>
    </row>
    <row r="64" spans="1:16" ht="39" customHeight="1" x14ac:dyDescent="0.2">
      <c r="A64" s="106"/>
      <c r="B64" s="74"/>
      <c r="C64" s="92" t="s">
        <v>1269</v>
      </c>
      <c r="D64" s="93" t="s">
        <v>63</v>
      </c>
      <c r="E64" s="94">
        <v>44427</v>
      </c>
      <c r="F64" s="95" t="s">
        <v>1406</v>
      </c>
      <c r="G64" s="94">
        <v>44429</v>
      </c>
      <c r="H64" s="96" t="s">
        <v>1407</v>
      </c>
      <c r="I64" s="97">
        <v>50</v>
      </c>
      <c r="J64" s="97">
        <v>40</v>
      </c>
      <c r="K64" s="97">
        <v>24</v>
      </c>
      <c r="L64" s="97">
        <v>4</v>
      </c>
      <c r="M64" s="98">
        <v>12</v>
      </c>
      <c r="N64" s="99">
        <v>12</v>
      </c>
      <c r="O64" s="62">
        <v>3000</v>
      </c>
      <c r="P64" s="63">
        <f>Table224523689101112131415161718192021222423456723456891011121314151617[[#This Row],[PEMBULATAN]]*O64</f>
        <v>36000</v>
      </c>
    </row>
    <row r="65" spans="1:16" ht="39" customHeight="1" x14ac:dyDescent="0.2">
      <c r="A65" s="106"/>
      <c r="B65" s="74"/>
      <c r="C65" s="92" t="s">
        <v>1270</v>
      </c>
      <c r="D65" s="93" t="s">
        <v>63</v>
      </c>
      <c r="E65" s="94">
        <v>44427</v>
      </c>
      <c r="F65" s="95" t="s">
        <v>1406</v>
      </c>
      <c r="G65" s="94">
        <v>44429</v>
      </c>
      <c r="H65" s="96" t="s">
        <v>1407</v>
      </c>
      <c r="I65" s="97">
        <v>92</v>
      </c>
      <c r="J65" s="97">
        <v>43</v>
      </c>
      <c r="K65" s="97">
        <v>31</v>
      </c>
      <c r="L65" s="97">
        <v>24</v>
      </c>
      <c r="M65" s="98">
        <v>30.658999999999999</v>
      </c>
      <c r="N65" s="99">
        <v>31</v>
      </c>
      <c r="O65" s="62">
        <v>3000</v>
      </c>
      <c r="P65" s="63">
        <f>Table224523689101112131415161718192021222423456723456891011121314151617[[#This Row],[PEMBULATAN]]*O65</f>
        <v>93000</v>
      </c>
    </row>
    <row r="66" spans="1:16" ht="39" customHeight="1" x14ac:dyDescent="0.2">
      <c r="A66" s="106"/>
      <c r="B66" s="74"/>
      <c r="C66" s="92" t="s">
        <v>1271</v>
      </c>
      <c r="D66" s="93" t="s">
        <v>63</v>
      </c>
      <c r="E66" s="94">
        <v>44427</v>
      </c>
      <c r="F66" s="95" t="s">
        <v>1406</v>
      </c>
      <c r="G66" s="94">
        <v>44429</v>
      </c>
      <c r="H66" s="96" t="s">
        <v>1407</v>
      </c>
      <c r="I66" s="97">
        <v>77</v>
      </c>
      <c r="J66" s="97">
        <v>45</v>
      </c>
      <c r="K66" s="97">
        <v>35</v>
      </c>
      <c r="L66" s="97">
        <v>20</v>
      </c>
      <c r="M66" s="98">
        <v>30.318750000000001</v>
      </c>
      <c r="N66" s="99">
        <v>30</v>
      </c>
      <c r="O66" s="62">
        <v>3000</v>
      </c>
      <c r="P66" s="63">
        <f>Table224523689101112131415161718192021222423456723456891011121314151617[[#This Row],[PEMBULATAN]]*O66</f>
        <v>90000</v>
      </c>
    </row>
    <row r="67" spans="1:16" ht="39" customHeight="1" x14ac:dyDescent="0.2">
      <c r="A67" s="106"/>
      <c r="B67" s="74"/>
      <c r="C67" s="92" t="s">
        <v>1272</v>
      </c>
      <c r="D67" s="93" t="s">
        <v>63</v>
      </c>
      <c r="E67" s="94">
        <v>44427</v>
      </c>
      <c r="F67" s="95" t="s">
        <v>1406</v>
      </c>
      <c r="G67" s="94">
        <v>44429</v>
      </c>
      <c r="H67" s="96" t="s">
        <v>1407</v>
      </c>
      <c r="I67" s="97">
        <v>55</v>
      </c>
      <c r="J67" s="97">
        <v>47</v>
      </c>
      <c r="K67" s="97">
        <v>25</v>
      </c>
      <c r="L67" s="97">
        <v>9</v>
      </c>
      <c r="M67" s="98">
        <v>16.15625</v>
      </c>
      <c r="N67" s="99">
        <v>16</v>
      </c>
      <c r="O67" s="62">
        <v>3000</v>
      </c>
      <c r="P67" s="63">
        <f>Table224523689101112131415161718192021222423456723456891011121314151617[[#This Row],[PEMBULATAN]]*O67</f>
        <v>48000</v>
      </c>
    </row>
    <row r="68" spans="1:16" ht="39" customHeight="1" x14ac:dyDescent="0.2">
      <c r="A68" s="106"/>
      <c r="B68" s="74"/>
      <c r="C68" s="92" t="s">
        <v>1273</v>
      </c>
      <c r="D68" s="93" t="s">
        <v>63</v>
      </c>
      <c r="E68" s="94">
        <v>44427</v>
      </c>
      <c r="F68" s="95" t="s">
        <v>1406</v>
      </c>
      <c r="G68" s="94">
        <v>44429</v>
      </c>
      <c r="H68" s="96" t="s">
        <v>1407</v>
      </c>
      <c r="I68" s="97">
        <v>84</v>
      </c>
      <c r="J68" s="97">
        <v>42</v>
      </c>
      <c r="K68" s="97">
        <v>25</v>
      </c>
      <c r="L68" s="97">
        <v>10</v>
      </c>
      <c r="M68" s="98">
        <v>22.05</v>
      </c>
      <c r="N68" s="99">
        <v>22</v>
      </c>
      <c r="O68" s="62">
        <v>3000</v>
      </c>
      <c r="P68" s="63">
        <f>Table224523689101112131415161718192021222423456723456891011121314151617[[#This Row],[PEMBULATAN]]*O68</f>
        <v>66000</v>
      </c>
    </row>
    <row r="69" spans="1:16" ht="39" customHeight="1" x14ac:dyDescent="0.2">
      <c r="A69" s="106"/>
      <c r="B69" s="74"/>
      <c r="C69" s="92" t="s">
        <v>1274</v>
      </c>
      <c r="D69" s="93" t="s">
        <v>63</v>
      </c>
      <c r="E69" s="94">
        <v>44427</v>
      </c>
      <c r="F69" s="95" t="s">
        <v>1406</v>
      </c>
      <c r="G69" s="94">
        <v>44429</v>
      </c>
      <c r="H69" s="96" t="s">
        <v>1407</v>
      </c>
      <c r="I69" s="97">
        <v>85</v>
      </c>
      <c r="J69" s="97">
        <v>60</v>
      </c>
      <c r="K69" s="97">
        <v>30</v>
      </c>
      <c r="L69" s="97">
        <v>10</v>
      </c>
      <c r="M69" s="98">
        <v>38.25</v>
      </c>
      <c r="N69" s="99">
        <v>38</v>
      </c>
      <c r="O69" s="62">
        <v>3000</v>
      </c>
      <c r="P69" s="63">
        <f>Table224523689101112131415161718192021222423456723456891011121314151617[[#This Row],[PEMBULATAN]]*O69</f>
        <v>114000</v>
      </c>
    </row>
    <row r="70" spans="1:16" ht="39" customHeight="1" x14ac:dyDescent="0.2">
      <c r="A70" s="106"/>
      <c r="B70" s="74"/>
      <c r="C70" s="92" t="s">
        <v>1275</v>
      </c>
      <c r="D70" s="93" t="s">
        <v>63</v>
      </c>
      <c r="E70" s="94">
        <v>44427</v>
      </c>
      <c r="F70" s="95" t="s">
        <v>1406</v>
      </c>
      <c r="G70" s="94">
        <v>44429</v>
      </c>
      <c r="H70" s="96" t="s">
        <v>1407</v>
      </c>
      <c r="I70" s="97">
        <v>93</v>
      </c>
      <c r="J70" s="97">
        <v>44</v>
      </c>
      <c r="K70" s="97">
        <v>42</v>
      </c>
      <c r="L70" s="97">
        <v>10</v>
      </c>
      <c r="M70" s="98">
        <v>42.966000000000001</v>
      </c>
      <c r="N70" s="99">
        <v>43</v>
      </c>
      <c r="O70" s="62">
        <v>3000</v>
      </c>
      <c r="P70" s="63">
        <f>Table224523689101112131415161718192021222423456723456891011121314151617[[#This Row],[PEMBULATAN]]*O70</f>
        <v>129000</v>
      </c>
    </row>
    <row r="71" spans="1:16" ht="39" customHeight="1" x14ac:dyDescent="0.2">
      <c r="A71" s="106"/>
      <c r="B71" s="74"/>
      <c r="C71" s="92" t="s">
        <v>1276</v>
      </c>
      <c r="D71" s="93" t="s">
        <v>63</v>
      </c>
      <c r="E71" s="94">
        <v>44427</v>
      </c>
      <c r="F71" s="95" t="s">
        <v>1406</v>
      </c>
      <c r="G71" s="94">
        <v>44429</v>
      </c>
      <c r="H71" s="96" t="s">
        <v>1407</v>
      </c>
      <c r="I71" s="97">
        <v>91</v>
      </c>
      <c r="J71" s="97">
        <v>48</v>
      </c>
      <c r="K71" s="97">
        <v>40</v>
      </c>
      <c r="L71" s="97">
        <v>16</v>
      </c>
      <c r="M71" s="98">
        <v>43.68</v>
      </c>
      <c r="N71" s="99">
        <v>44</v>
      </c>
      <c r="O71" s="62">
        <v>3000</v>
      </c>
      <c r="P71" s="63">
        <f>Table224523689101112131415161718192021222423456723456891011121314151617[[#This Row],[PEMBULATAN]]*O71</f>
        <v>132000</v>
      </c>
    </row>
    <row r="72" spans="1:16" ht="39" customHeight="1" x14ac:dyDescent="0.2">
      <c r="A72" s="106"/>
      <c r="B72" s="74"/>
      <c r="C72" s="92" t="s">
        <v>1277</v>
      </c>
      <c r="D72" s="93" t="s">
        <v>63</v>
      </c>
      <c r="E72" s="94">
        <v>44427</v>
      </c>
      <c r="F72" s="95" t="s">
        <v>1406</v>
      </c>
      <c r="G72" s="94">
        <v>44429</v>
      </c>
      <c r="H72" s="96" t="s">
        <v>1407</v>
      </c>
      <c r="I72" s="97">
        <v>90</v>
      </c>
      <c r="J72" s="97">
        <v>43</v>
      </c>
      <c r="K72" s="97">
        <v>23</v>
      </c>
      <c r="L72" s="97">
        <v>17</v>
      </c>
      <c r="M72" s="98">
        <v>22.252500000000001</v>
      </c>
      <c r="N72" s="99">
        <v>22</v>
      </c>
      <c r="O72" s="62">
        <v>3000</v>
      </c>
      <c r="P72" s="63">
        <f>Table224523689101112131415161718192021222423456723456891011121314151617[[#This Row],[PEMBULATAN]]*O72</f>
        <v>66000</v>
      </c>
    </row>
    <row r="73" spans="1:16" ht="39" customHeight="1" x14ac:dyDescent="0.2">
      <c r="A73" s="106"/>
      <c r="B73" s="74"/>
      <c r="C73" s="92" t="s">
        <v>1278</v>
      </c>
      <c r="D73" s="93" t="s">
        <v>63</v>
      </c>
      <c r="E73" s="94">
        <v>44427</v>
      </c>
      <c r="F73" s="95" t="s">
        <v>1406</v>
      </c>
      <c r="G73" s="94">
        <v>44429</v>
      </c>
      <c r="H73" s="96" t="s">
        <v>1407</v>
      </c>
      <c r="I73" s="97">
        <v>83</v>
      </c>
      <c r="J73" s="97">
        <v>51</v>
      </c>
      <c r="K73" s="97">
        <v>22</v>
      </c>
      <c r="L73" s="97">
        <v>11</v>
      </c>
      <c r="M73" s="98">
        <v>23.281500000000001</v>
      </c>
      <c r="N73" s="99">
        <v>23</v>
      </c>
      <c r="O73" s="62">
        <v>3000</v>
      </c>
      <c r="P73" s="63">
        <f>Table224523689101112131415161718192021222423456723456891011121314151617[[#This Row],[PEMBULATAN]]*O73</f>
        <v>69000</v>
      </c>
    </row>
    <row r="74" spans="1:16" ht="39" customHeight="1" x14ac:dyDescent="0.2">
      <c r="A74" s="106"/>
      <c r="B74" s="74"/>
      <c r="C74" s="88" t="s">
        <v>1279</v>
      </c>
      <c r="D74" s="77" t="s">
        <v>63</v>
      </c>
      <c r="E74" s="13">
        <v>44427</v>
      </c>
      <c r="F74" s="75" t="s">
        <v>1406</v>
      </c>
      <c r="G74" s="13">
        <v>44429</v>
      </c>
      <c r="H74" s="76" t="s">
        <v>1407</v>
      </c>
      <c r="I74" s="15">
        <v>51</v>
      </c>
      <c r="J74" s="15">
        <v>37</v>
      </c>
      <c r="K74" s="15">
        <v>22</v>
      </c>
      <c r="L74" s="15">
        <v>4</v>
      </c>
      <c r="M74" s="82">
        <v>10.378500000000001</v>
      </c>
      <c r="N74" s="71">
        <v>10</v>
      </c>
      <c r="O74" s="62">
        <v>3000</v>
      </c>
      <c r="P74" s="63">
        <f>Table224523689101112131415161718192021222423456723456891011121314151617[[#This Row],[PEMBULATAN]]*O74</f>
        <v>30000</v>
      </c>
    </row>
    <row r="75" spans="1:16" ht="39" customHeight="1" x14ac:dyDescent="0.2">
      <c r="A75" s="106"/>
      <c r="B75" s="74"/>
      <c r="C75" s="88" t="s">
        <v>1280</v>
      </c>
      <c r="D75" s="77" t="s">
        <v>63</v>
      </c>
      <c r="E75" s="13">
        <v>44427</v>
      </c>
      <c r="F75" s="75" t="s">
        <v>1406</v>
      </c>
      <c r="G75" s="13">
        <v>44429</v>
      </c>
      <c r="H75" s="76" t="s">
        <v>1407</v>
      </c>
      <c r="I75" s="15">
        <v>90</v>
      </c>
      <c r="J75" s="15">
        <v>44</v>
      </c>
      <c r="K75" s="15">
        <v>20</v>
      </c>
      <c r="L75" s="15">
        <v>12</v>
      </c>
      <c r="M75" s="82">
        <v>19.8</v>
      </c>
      <c r="N75" s="71">
        <v>20</v>
      </c>
      <c r="O75" s="62">
        <v>3000</v>
      </c>
      <c r="P75" s="63">
        <f>Table224523689101112131415161718192021222423456723456891011121314151617[[#This Row],[PEMBULATAN]]*O75</f>
        <v>60000</v>
      </c>
    </row>
    <row r="76" spans="1:16" ht="39" customHeight="1" x14ac:dyDescent="0.2">
      <c r="A76" s="106"/>
      <c r="B76" s="74"/>
      <c r="C76" s="88" t="s">
        <v>1281</v>
      </c>
      <c r="D76" s="77" t="s">
        <v>63</v>
      </c>
      <c r="E76" s="13">
        <v>44427</v>
      </c>
      <c r="F76" s="75" t="s">
        <v>1406</v>
      </c>
      <c r="G76" s="13">
        <v>44429</v>
      </c>
      <c r="H76" s="76" t="s">
        <v>1407</v>
      </c>
      <c r="I76" s="15">
        <v>97</v>
      </c>
      <c r="J76" s="15">
        <v>48</v>
      </c>
      <c r="K76" s="15">
        <v>28</v>
      </c>
      <c r="L76" s="15">
        <v>15</v>
      </c>
      <c r="M76" s="82">
        <v>32.591999999999999</v>
      </c>
      <c r="N76" s="71">
        <v>33</v>
      </c>
      <c r="O76" s="62">
        <v>3000</v>
      </c>
      <c r="P76" s="63">
        <f>Table224523689101112131415161718192021222423456723456891011121314151617[[#This Row],[PEMBULATAN]]*O76</f>
        <v>99000</v>
      </c>
    </row>
    <row r="77" spans="1:16" ht="39" customHeight="1" x14ac:dyDescent="0.2">
      <c r="A77" s="106"/>
      <c r="B77" s="74"/>
      <c r="C77" s="88" t="s">
        <v>1282</v>
      </c>
      <c r="D77" s="77" t="s">
        <v>63</v>
      </c>
      <c r="E77" s="13">
        <v>44427</v>
      </c>
      <c r="F77" s="75" t="s">
        <v>1406</v>
      </c>
      <c r="G77" s="13">
        <v>44429</v>
      </c>
      <c r="H77" s="76" t="s">
        <v>1407</v>
      </c>
      <c r="I77" s="15">
        <v>80</v>
      </c>
      <c r="J77" s="15">
        <v>50</v>
      </c>
      <c r="K77" s="15">
        <v>20</v>
      </c>
      <c r="L77" s="15">
        <v>11</v>
      </c>
      <c r="M77" s="82">
        <v>20</v>
      </c>
      <c r="N77" s="71">
        <v>20</v>
      </c>
      <c r="O77" s="62">
        <v>3000</v>
      </c>
      <c r="P77" s="63">
        <f>Table224523689101112131415161718192021222423456723456891011121314151617[[#This Row],[PEMBULATAN]]*O77</f>
        <v>60000</v>
      </c>
    </row>
    <row r="78" spans="1:16" ht="39" customHeight="1" x14ac:dyDescent="0.2">
      <c r="A78" s="106"/>
      <c r="B78" s="74"/>
      <c r="C78" s="88" t="s">
        <v>1283</v>
      </c>
      <c r="D78" s="77" t="s">
        <v>63</v>
      </c>
      <c r="E78" s="13">
        <v>44427</v>
      </c>
      <c r="F78" s="75" t="s">
        <v>1406</v>
      </c>
      <c r="G78" s="13">
        <v>44429</v>
      </c>
      <c r="H78" s="76" t="s">
        <v>1407</v>
      </c>
      <c r="I78" s="15">
        <v>70</v>
      </c>
      <c r="J78" s="15">
        <v>50</v>
      </c>
      <c r="K78" s="15">
        <v>30</v>
      </c>
      <c r="L78" s="15">
        <v>11</v>
      </c>
      <c r="M78" s="82">
        <v>26.25</v>
      </c>
      <c r="N78" s="71">
        <v>26</v>
      </c>
      <c r="O78" s="62">
        <v>3000</v>
      </c>
      <c r="P78" s="63">
        <f>Table224523689101112131415161718192021222423456723456891011121314151617[[#This Row],[PEMBULATAN]]*O78</f>
        <v>78000</v>
      </c>
    </row>
    <row r="79" spans="1:16" ht="39" customHeight="1" x14ac:dyDescent="0.2">
      <c r="A79" s="106"/>
      <c r="B79" s="74"/>
      <c r="C79" s="88" t="s">
        <v>1284</v>
      </c>
      <c r="D79" s="77" t="s">
        <v>63</v>
      </c>
      <c r="E79" s="13">
        <v>44427</v>
      </c>
      <c r="F79" s="75" t="s">
        <v>1406</v>
      </c>
      <c r="G79" s="13">
        <v>44429</v>
      </c>
      <c r="H79" s="76" t="s">
        <v>1407</v>
      </c>
      <c r="I79" s="15">
        <v>92</v>
      </c>
      <c r="J79" s="15">
        <v>51</v>
      </c>
      <c r="K79" s="15">
        <v>28</v>
      </c>
      <c r="L79" s="15">
        <v>15</v>
      </c>
      <c r="M79" s="82">
        <v>32.844000000000001</v>
      </c>
      <c r="N79" s="71">
        <v>33</v>
      </c>
      <c r="O79" s="62">
        <v>3000</v>
      </c>
      <c r="P79" s="63">
        <f>Table224523689101112131415161718192021222423456723456891011121314151617[[#This Row],[PEMBULATAN]]*O79</f>
        <v>99000</v>
      </c>
    </row>
    <row r="80" spans="1:16" ht="39" customHeight="1" x14ac:dyDescent="0.2">
      <c r="A80" s="106"/>
      <c r="B80" s="74"/>
      <c r="C80" s="88" t="s">
        <v>1285</v>
      </c>
      <c r="D80" s="77" t="s">
        <v>63</v>
      </c>
      <c r="E80" s="13">
        <v>44427</v>
      </c>
      <c r="F80" s="75" t="s">
        <v>1406</v>
      </c>
      <c r="G80" s="13">
        <v>44429</v>
      </c>
      <c r="H80" s="76" t="s">
        <v>1407</v>
      </c>
      <c r="I80" s="15">
        <v>88</v>
      </c>
      <c r="J80" s="15">
        <v>53</v>
      </c>
      <c r="K80" s="15">
        <v>20</v>
      </c>
      <c r="L80" s="15">
        <v>8</v>
      </c>
      <c r="M80" s="82">
        <v>23.32</v>
      </c>
      <c r="N80" s="71">
        <v>23</v>
      </c>
      <c r="O80" s="62">
        <v>3000</v>
      </c>
      <c r="P80" s="63">
        <f>Table224523689101112131415161718192021222423456723456891011121314151617[[#This Row],[PEMBULATAN]]*O80</f>
        <v>69000</v>
      </c>
    </row>
    <row r="81" spans="1:16" ht="39" customHeight="1" x14ac:dyDescent="0.2">
      <c r="A81" s="106"/>
      <c r="B81" s="74"/>
      <c r="C81" s="88" t="s">
        <v>1286</v>
      </c>
      <c r="D81" s="77" t="s">
        <v>63</v>
      </c>
      <c r="E81" s="13">
        <v>44427</v>
      </c>
      <c r="F81" s="75" t="s">
        <v>1406</v>
      </c>
      <c r="G81" s="13">
        <v>44429</v>
      </c>
      <c r="H81" s="76" t="s">
        <v>1407</v>
      </c>
      <c r="I81" s="15">
        <v>95</v>
      </c>
      <c r="J81" s="15">
        <v>54</v>
      </c>
      <c r="K81" s="15">
        <v>17</v>
      </c>
      <c r="L81" s="15">
        <v>15</v>
      </c>
      <c r="M81" s="82">
        <v>21.802499999999998</v>
      </c>
      <c r="N81" s="71">
        <v>22</v>
      </c>
      <c r="O81" s="62">
        <v>3000</v>
      </c>
      <c r="P81" s="63">
        <f>Table224523689101112131415161718192021222423456723456891011121314151617[[#This Row],[PEMBULATAN]]*O81</f>
        <v>66000</v>
      </c>
    </row>
    <row r="82" spans="1:16" ht="39" customHeight="1" x14ac:dyDescent="0.2">
      <c r="A82" s="106"/>
      <c r="B82" s="74"/>
      <c r="C82" s="88" t="s">
        <v>1287</v>
      </c>
      <c r="D82" s="77" t="s">
        <v>63</v>
      </c>
      <c r="E82" s="13">
        <v>44427</v>
      </c>
      <c r="F82" s="75" t="s">
        <v>1406</v>
      </c>
      <c r="G82" s="13">
        <v>44429</v>
      </c>
      <c r="H82" s="76" t="s">
        <v>1407</v>
      </c>
      <c r="I82" s="15">
        <v>104</v>
      </c>
      <c r="J82" s="15">
        <v>54</v>
      </c>
      <c r="K82" s="15">
        <v>21</v>
      </c>
      <c r="L82" s="15">
        <v>12</v>
      </c>
      <c r="M82" s="82">
        <v>29.484000000000002</v>
      </c>
      <c r="N82" s="71">
        <v>29</v>
      </c>
      <c r="O82" s="62">
        <v>3000</v>
      </c>
      <c r="P82" s="63">
        <f>Table224523689101112131415161718192021222423456723456891011121314151617[[#This Row],[PEMBULATAN]]*O82</f>
        <v>87000</v>
      </c>
    </row>
    <row r="83" spans="1:16" ht="39" customHeight="1" x14ac:dyDescent="0.2">
      <c r="A83" s="106"/>
      <c r="B83" s="74"/>
      <c r="C83" s="88" t="s">
        <v>1288</v>
      </c>
      <c r="D83" s="77" t="s">
        <v>63</v>
      </c>
      <c r="E83" s="13">
        <v>44427</v>
      </c>
      <c r="F83" s="75" t="s">
        <v>1406</v>
      </c>
      <c r="G83" s="13">
        <v>44429</v>
      </c>
      <c r="H83" s="76" t="s">
        <v>1407</v>
      </c>
      <c r="I83" s="15">
        <v>106</v>
      </c>
      <c r="J83" s="15">
        <v>55</v>
      </c>
      <c r="K83" s="15">
        <v>20</v>
      </c>
      <c r="L83" s="15">
        <v>19</v>
      </c>
      <c r="M83" s="82">
        <v>29.15</v>
      </c>
      <c r="N83" s="71">
        <v>29</v>
      </c>
      <c r="O83" s="62">
        <v>3000</v>
      </c>
      <c r="P83" s="63">
        <f>Table224523689101112131415161718192021222423456723456891011121314151617[[#This Row],[PEMBULATAN]]*O83</f>
        <v>87000</v>
      </c>
    </row>
    <row r="84" spans="1:16" ht="39" customHeight="1" x14ac:dyDescent="0.2">
      <c r="A84" s="106"/>
      <c r="B84" s="74"/>
      <c r="C84" s="88" t="s">
        <v>1289</v>
      </c>
      <c r="D84" s="77" t="s">
        <v>63</v>
      </c>
      <c r="E84" s="13">
        <v>44427</v>
      </c>
      <c r="F84" s="75" t="s">
        <v>1406</v>
      </c>
      <c r="G84" s="13">
        <v>44429</v>
      </c>
      <c r="H84" s="76" t="s">
        <v>1407</v>
      </c>
      <c r="I84" s="15">
        <v>97</v>
      </c>
      <c r="J84" s="15">
        <v>54</v>
      </c>
      <c r="K84" s="15">
        <v>21</v>
      </c>
      <c r="L84" s="15">
        <v>12</v>
      </c>
      <c r="M84" s="82">
        <v>27.499500000000001</v>
      </c>
      <c r="N84" s="71">
        <v>27</v>
      </c>
      <c r="O84" s="62">
        <v>3000</v>
      </c>
      <c r="P84" s="63">
        <f>Table224523689101112131415161718192021222423456723456891011121314151617[[#This Row],[PEMBULATAN]]*O84</f>
        <v>81000</v>
      </c>
    </row>
    <row r="85" spans="1:16" ht="39" customHeight="1" x14ac:dyDescent="0.2">
      <c r="A85" s="106"/>
      <c r="B85" s="74"/>
      <c r="C85" s="88" t="s">
        <v>1290</v>
      </c>
      <c r="D85" s="77" t="s">
        <v>63</v>
      </c>
      <c r="E85" s="13">
        <v>44427</v>
      </c>
      <c r="F85" s="75" t="s">
        <v>1406</v>
      </c>
      <c r="G85" s="13">
        <v>44429</v>
      </c>
      <c r="H85" s="76" t="s">
        <v>1407</v>
      </c>
      <c r="I85" s="15">
        <v>102</v>
      </c>
      <c r="J85" s="15">
        <v>71</v>
      </c>
      <c r="K85" s="15">
        <v>17</v>
      </c>
      <c r="L85" s="15">
        <v>16</v>
      </c>
      <c r="M85" s="82">
        <v>30.778500000000001</v>
      </c>
      <c r="N85" s="71">
        <v>31</v>
      </c>
      <c r="O85" s="62">
        <v>3000</v>
      </c>
      <c r="P85" s="63">
        <f>Table224523689101112131415161718192021222423456723456891011121314151617[[#This Row],[PEMBULATAN]]*O85</f>
        <v>93000</v>
      </c>
    </row>
    <row r="86" spans="1:16" ht="39" customHeight="1" x14ac:dyDescent="0.2">
      <c r="A86" s="106"/>
      <c r="B86" s="74"/>
      <c r="C86" s="88" t="s">
        <v>1291</v>
      </c>
      <c r="D86" s="77" t="s">
        <v>63</v>
      </c>
      <c r="E86" s="13">
        <v>44427</v>
      </c>
      <c r="F86" s="75" t="s">
        <v>1406</v>
      </c>
      <c r="G86" s="13">
        <v>44429</v>
      </c>
      <c r="H86" s="76" t="s">
        <v>1407</v>
      </c>
      <c r="I86" s="15">
        <v>87</v>
      </c>
      <c r="J86" s="15">
        <v>56</v>
      </c>
      <c r="K86" s="15">
        <v>18</v>
      </c>
      <c r="L86" s="15">
        <v>18</v>
      </c>
      <c r="M86" s="82">
        <v>21.923999999999999</v>
      </c>
      <c r="N86" s="71">
        <v>22</v>
      </c>
      <c r="O86" s="62">
        <v>3000</v>
      </c>
      <c r="P86" s="63">
        <f>Table224523689101112131415161718192021222423456723456891011121314151617[[#This Row],[PEMBULATAN]]*O86</f>
        <v>66000</v>
      </c>
    </row>
    <row r="87" spans="1:16" ht="39" customHeight="1" x14ac:dyDescent="0.2">
      <c r="A87" s="106"/>
      <c r="B87" s="74"/>
      <c r="C87" s="88" t="s">
        <v>1292</v>
      </c>
      <c r="D87" s="77" t="s">
        <v>63</v>
      </c>
      <c r="E87" s="13">
        <v>44427</v>
      </c>
      <c r="F87" s="75" t="s">
        <v>1406</v>
      </c>
      <c r="G87" s="13">
        <v>44429</v>
      </c>
      <c r="H87" s="76" t="s">
        <v>1407</v>
      </c>
      <c r="I87" s="15">
        <v>58</v>
      </c>
      <c r="J87" s="15">
        <v>36</v>
      </c>
      <c r="K87" s="15">
        <v>10</v>
      </c>
      <c r="L87" s="15">
        <v>3</v>
      </c>
      <c r="M87" s="82">
        <v>5.22</v>
      </c>
      <c r="N87" s="71">
        <v>5</v>
      </c>
      <c r="O87" s="62">
        <v>3000</v>
      </c>
      <c r="P87" s="63">
        <f>Table224523689101112131415161718192021222423456723456891011121314151617[[#This Row],[PEMBULATAN]]*O87</f>
        <v>15000</v>
      </c>
    </row>
    <row r="88" spans="1:16" ht="39" customHeight="1" x14ac:dyDescent="0.2">
      <c r="A88" s="106"/>
      <c r="B88" s="74"/>
      <c r="C88" s="88" t="s">
        <v>1293</v>
      </c>
      <c r="D88" s="77" t="s">
        <v>63</v>
      </c>
      <c r="E88" s="13">
        <v>44427</v>
      </c>
      <c r="F88" s="75" t="s">
        <v>1406</v>
      </c>
      <c r="G88" s="13">
        <v>44429</v>
      </c>
      <c r="H88" s="76" t="s">
        <v>1407</v>
      </c>
      <c r="I88" s="15">
        <v>105</v>
      </c>
      <c r="J88" s="15">
        <v>61</v>
      </c>
      <c r="K88" s="15">
        <v>22</v>
      </c>
      <c r="L88" s="15">
        <v>14</v>
      </c>
      <c r="M88" s="82">
        <v>35.227499999999999</v>
      </c>
      <c r="N88" s="71">
        <v>35</v>
      </c>
      <c r="O88" s="62">
        <v>3000</v>
      </c>
      <c r="P88" s="63">
        <f>Table224523689101112131415161718192021222423456723456891011121314151617[[#This Row],[PEMBULATAN]]*O88</f>
        <v>105000</v>
      </c>
    </row>
    <row r="89" spans="1:16" ht="39" customHeight="1" x14ac:dyDescent="0.2">
      <c r="A89" s="106"/>
      <c r="B89" s="74"/>
      <c r="C89" s="88" t="s">
        <v>1294</v>
      </c>
      <c r="D89" s="77" t="s">
        <v>63</v>
      </c>
      <c r="E89" s="13">
        <v>44427</v>
      </c>
      <c r="F89" s="75" t="s">
        <v>1406</v>
      </c>
      <c r="G89" s="13">
        <v>44429</v>
      </c>
      <c r="H89" s="76" t="s">
        <v>1407</v>
      </c>
      <c r="I89" s="15">
        <v>68</v>
      </c>
      <c r="J89" s="15">
        <v>45</v>
      </c>
      <c r="K89" s="15">
        <v>13</v>
      </c>
      <c r="L89" s="15">
        <v>8</v>
      </c>
      <c r="M89" s="82">
        <v>9.9450000000000003</v>
      </c>
      <c r="N89" s="71">
        <v>10</v>
      </c>
      <c r="O89" s="62">
        <v>3000</v>
      </c>
      <c r="P89" s="63">
        <f>Table224523689101112131415161718192021222423456723456891011121314151617[[#This Row],[PEMBULATAN]]*O89</f>
        <v>30000</v>
      </c>
    </row>
    <row r="90" spans="1:16" ht="39" customHeight="1" x14ac:dyDescent="0.2">
      <c r="A90" s="106"/>
      <c r="B90" s="74"/>
      <c r="C90" s="88" t="s">
        <v>1295</v>
      </c>
      <c r="D90" s="77" t="s">
        <v>63</v>
      </c>
      <c r="E90" s="13">
        <v>44427</v>
      </c>
      <c r="F90" s="75" t="s">
        <v>1406</v>
      </c>
      <c r="G90" s="13">
        <v>44429</v>
      </c>
      <c r="H90" s="76" t="s">
        <v>1407</v>
      </c>
      <c r="I90" s="15">
        <v>80</v>
      </c>
      <c r="J90" s="15">
        <v>60</v>
      </c>
      <c r="K90" s="15">
        <v>41</v>
      </c>
      <c r="L90" s="15">
        <v>6</v>
      </c>
      <c r="M90" s="82">
        <v>49.2</v>
      </c>
      <c r="N90" s="71">
        <v>49</v>
      </c>
      <c r="O90" s="62">
        <v>3000</v>
      </c>
      <c r="P90" s="63">
        <f>Table224523689101112131415161718192021222423456723456891011121314151617[[#This Row],[PEMBULATAN]]*O90</f>
        <v>147000</v>
      </c>
    </row>
    <row r="91" spans="1:16" ht="39" customHeight="1" x14ac:dyDescent="0.2">
      <c r="A91" s="106"/>
      <c r="B91" s="74"/>
      <c r="C91" s="88" t="s">
        <v>1296</v>
      </c>
      <c r="D91" s="77" t="s">
        <v>63</v>
      </c>
      <c r="E91" s="13">
        <v>44427</v>
      </c>
      <c r="F91" s="75" t="s">
        <v>1406</v>
      </c>
      <c r="G91" s="13">
        <v>44429</v>
      </c>
      <c r="H91" s="76" t="s">
        <v>1407</v>
      </c>
      <c r="I91" s="15">
        <v>90</v>
      </c>
      <c r="J91" s="15">
        <v>55</v>
      </c>
      <c r="K91" s="15">
        <v>42</v>
      </c>
      <c r="L91" s="15">
        <v>19</v>
      </c>
      <c r="M91" s="82">
        <v>51.975000000000001</v>
      </c>
      <c r="N91" s="71">
        <v>52</v>
      </c>
      <c r="O91" s="62">
        <v>3000</v>
      </c>
      <c r="P91" s="63">
        <f>Table224523689101112131415161718192021222423456723456891011121314151617[[#This Row],[PEMBULATAN]]*O91</f>
        <v>156000</v>
      </c>
    </row>
    <row r="92" spans="1:16" ht="39" customHeight="1" x14ac:dyDescent="0.2">
      <c r="A92" s="106"/>
      <c r="B92" s="74"/>
      <c r="C92" s="88" t="s">
        <v>1297</v>
      </c>
      <c r="D92" s="77" t="s">
        <v>63</v>
      </c>
      <c r="E92" s="13">
        <v>44427</v>
      </c>
      <c r="F92" s="75" t="s">
        <v>1406</v>
      </c>
      <c r="G92" s="13">
        <v>44429</v>
      </c>
      <c r="H92" s="76" t="s">
        <v>1407</v>
      </c>
      <c r="I92" s="15">
        <v>88</v>
      </c>
      <c r="J92" s="15">
        <v>55</v>
      </c>
      <c r="K92" s="15">
        <v>36</v>
      </c>
      <c r="L92" s="15">
        <v>14</v>
      </c>
      <c r="M92" s="82">
        <v>43.56</v>
      </c>
      <c r="N92" s="71">
        <v>44</v>
      </c>
      <c r="O92" s="62">
        <v>3000</v>
      </c>
      <c r="P92" s="63">
        <f>Table224523689101112131415161718192021222423456723456891011121314151617[[#This Row],[PEMBULATAN]]*O92</f>
        <v>132000</v>
      </c>
    </row>
    <row r="93" spans="1:16" ht="39" customHeight="1" x14ac:dyDescent="0.2">
      <c r="A93" s="106"/>
      <c r="B93" s="74"/>
      <c r="C93" s="88" t="s">
        <v>1298</v>
      </c>
      <c r="D93" s="77" t="s">
        <v>63</v>
      </c>
      <c r="E93" s="13">
        <v>44427</v>
      </c>
      <c r="F93" s="75" t="s">
        <v>1406</v>
      </c>
      <c r="G93" s="13">
        <v>44429</v>
      </c>
      <c r="H93" s="76" t="s">
        <v>1407</v>
      </c>
      <c r="I93" s="15">
        <v>53</v>
      </c>
      <c r="J93" s="15">
        <v>31</v>
      </c>
      <c r="K93" s="15">
        <v>21</v>
      </c>
      <c r="L93" s="15">
        <v>4</v>
      </c>
      <c r="M93" s="82">
        <v>8.62575</v>
      </c>
      <c r="N93" s="71">
        <v>9</v>
      </c>
      <c r="O93" s="62">
        <v>3000</v>
      </c>
      <c r="P93" s="63">
        <f>Table224523689101112131415161718192021222423456723456891011121314151617[[#This Row],[PEMBULATAN]]*O93</f>
        <v>27000</v>
      </c>
    </row>
    <row r="94" spans="1:16" ht="39" customHeight="1" x14ac:dyDescent="0.2">
      <c r="A94" s="106"/>
      <c r="B94" s="74"/>
      <c r="C94" s="88" t="s">
        <v>1299</v>
      </c>
      <c r="D94" s="77" t="s">
        <v>63</v>
      </c>
      <c r="E94" s="13">
        <v>44427</v>
      </c>
      <c r="F94" s="75" t="s">
        <v>1406</v>
      </c>
      <c r="G94" s="13">
        <v>44429</v>
      </c>
      <c r="H94" s="76" t="s">
        <v>1407</v>
      </c>
      <c r="I94" s="15">
        <v>60</v>
      </c>
      <c r="J94" s="15">
        <v>37</v>
      </c>
      <c r="K94" s="15">
        <v>37</v>
      </c>
      <c r="L94" s="15">
        <v>12</v>
      </c>
      <c r="M94" s="82">
        <v>20.535</v>
      </c>
      <c r="N94" s="71">
        <v>21</v>
      </c>
      <c r="O94" s="62">
        <v>3000</v>
      </c>
      <c r="P94" s="63">
        <f>Table224523689101112131415161718192021222423456723456891011121314151617[[#This Row],[PEMBULATAN]]*O94</f>
        <v>63000</v>
      </c>
    </row>
    <row r="95" spans="1:16" ht="39" customHeight="1" x14ac:dyDescent="0.2">
      <c r="A95" s="106"/>
      <c r="B95" s="74"/>
      <c r="C95" s="88" t="s">
        <v>1300</v>
      </c>
      <c r="D95" s="77" t="s">
        <v>63</v>
      </c>
      <c r="E95" s="13">
        <v>44427</v>
      </c>
      <c r="F95" s="75" t="s">
        <v>1406</v>
      </c>
      <c r="G95" s="13">
        <v>44429</v>
      </c>
      <c r="H95" s="76" t="s">
        <v>1407</v>
      </c>
      <c r="I95" s="15">
        <v>100</v>
      </c>
      <c r="J95" s="15">
        <v>47</v>
      </c>
      <c r="K95" s="15">
        <v>42</v>
      </c>
      <c r="L95" s="15">
        <v>21</v>
      </c>
      <c r="M95" s="82">
        <v>49.35</v>
      </c>
      <c r="N95" s="71">
        <v>49</v>
      </c>
      <c r="O95" s="62">
        <v>3000</v>
      </c>
      <c r="P95" s="63">
        <f>Table224523689101112131415161718192021222423456723456891011121314151617[[#This Row],[PEMBULATAN]]*O95</f>
        <v>147000</v>
      </c>
    </row>
    <row r="96" spans="1:16" ht="39" customHeight="1" x14ac:dyDescent="0.2">
      <c r="A96" s="106"/>
      <c r="B96" s="74"/>
      <c r="C96" s="88" t="s">
        <v>1301</v>
      </c>
      <c r="D96" s="77" t="s">
        <v>63</v>
      </c>
      <c r="E96" s="13">
        <v>44427</v>
      </c>
      <c r="F96" s="75" t="s">
        <v>1406</v>
      </c>
      <c r="G96" s="13">
        <v>44429</v>
      </c>
      <c r="H96" s="76" t="s">
        <v>1407</v>
      </c>
      <c r="I96" s="15">
        <v>56</v>
      </c>
      <c r="J96" s="15">
        <v>54</v>
      </c>
      <c r="K96" s="15">
        <v>27</v>
      </c>
      <c r="L96" s="15">
        <v>5</v>
      </c>
      <c r="M96" s="82">
        <v>20.411999999999999</v>
      </c>
      <c r="N96" s="71">
        <v>20</v>
      </c>
      <c r="O96" s="62">
        <v>3000</v>
      </c>
      <c r="P96" s="63">
        <f>Table224523689101112131415161718192021222423456723456891011121314151617[[#This Row],[PEMBULATAN]]*O96</f>
        <v>60000</v>
      </c>
    </row>
    <row r="97" spans="1:16" ht="39" customHeight="1" x14ac:dyDescent="0.2">
      <c r="A97" s="106"/>
      <c r="B97" s="74"/>
      <c r="C97" s="88" t="s">
        <v>1302</v>
      </c>
      <c r="D97" s="77" t="s">
        <v>63</v>
      </c>
      <c r="E97" s="13">
        <v>44427</v>
      </c>
      <c r="F97" s="75" t="s">
        <v>1406</v>
      </c>
      <c r="G97" s="13">
        <v>44429</v>
      </c>
      <c r="H97" s="76" t="s">
        <v>1407</v>
      </c>
      <c r="I97" s="15">
        <v>72</v>
      </c>
      <c r="J97" s="15">
        <v>53</v>
      </c>
      <c r="K97" s="15">
        <v>31</v>
      </c>
      <c r="L97" s="15">
        <v>8</v>
      </c>
      <c r="M97" s="82">
        <v>29.574000000000002</v>
      </c>
      <c r="N97" s="71">
        <v>30</v>
      </c>
      <c r="O97" s="62">
        <v>3000</v>
      </c>
      <c r="P97" s="63">
        <f>Table224523689101112131415161718192021222423456723456891011121314151617[[#This Row],[PEMBULATAN]]*O97</f>
        <v>90000</v>
      </c>
    </row>
    <row r="98" spans="1:16" ht="39" customHeight="1" x14ac:dyDescent="0.2">
      <c r="A98" s="106"/>
      <c r="B98" s="74"/>
      <c r="C98" s="88" t="s">
        <v>1303</v>
      </c>
      <c r="D98" s="77" t="s">
        <v>63</v>
      </c>
      <c r="E98" s="13">
        <v>44427</v>
      </c>
      <c r="F98" s="75" t="s">
        <v>1406</v>
      </c>
      <c r="G98" s="13">
        <v>44429</v>
      </c>
      <c r="H98" s="76" t="s">
        <v>1407</v>
      </c>
      <c r="I98" s="15">
        <v>82</v>
      </c>
      <c r="J98" s="15">
        <v>43</v>
      </c>
      <c r="K98" s="15">
        <v>45</v>
      </c>
      <c r="L98" s="15">
        <v>23</v>
      </c>
      <c r="M98" s="82">
        <v>39.667499999999997</v>
      </c>
      <c r="N98" s="71">
        <v>40</v>
      </c>
      <c r="O98" s="62">
        <v>3000</v>
      </c>
      <c r="P98" s="63">
        <f>Table224523689101112131415161718192021222423456723456891011121314151617[[#This Row],[PEMBULATAN]]*O98</f>
        <v>120000</v>
      </c>
    </row>
    <row r="99" spans="1:16" ht="39" customHeight="1" x14ac:dyDescent="0.2">
      <c r="A99" s="106"/>
      <c r="B99" s="74"/>
      <c r="C99" s="88" t="s">
        <v>1304</v>
      </c>
      <c r="D99" s="77" t="s">
        <v>63</v>
      </c>
      <c r="E99" s="13">
        <v>44427</v>
      </c>
      <c r="F99" s="75" t="s">
        <v>1406</v>
      </c>
      <c r="G99" s="13">
        <v>44429</v>
      </c>
      <c r="H99" s="76" t="s">
        <v>1407</v>
      </c>
      <c r="I99" s="15">
        <v>80</v>
      </c>
      <c r="J99" s="15">
        <v>57</v>
      </c>
      <c r="K99" s="15">
        <v>32</v>
      </c>
      <c r="L99" s="15">
        <v>20</v>
      </c>
      <c r="M99" s="82">
        <v>36.479999999999997</v>
      </c>
      <c r="N99" s="71">
        <v>36</v>
      </c>
      <c r="O99" s="62">
        <v>3000</v>
      </c>
      <c r="P99" s="63">
        <f>Table224523689101112131415161718192021222423456723456891011121314151617[[#This Row],[PEMBULATAN]]*O99</f>
        <v>108000</v>
      </c>
    </row>
    <row r="100" spans="1:16" ht="39" customHeight="1" x14ac:dyDescent="0.2">
      <c r="A100" s="106"/>
      <c r="B100" s="74"/>
      <c r="C100" s="88" t="s">
        <v>1305</v>
      </c>
      <c r="D100" s="77" t="s">
        <v>63</v>
      </c>
      <c r="E100" s="13">
        <v>44427</v>
      </c>
      <c r="F100" s="75" t="s">
        <v>1406</v>
      </c>
      <c r="G100" s="13">
        <v>44429</v>
      </c>
      <c r="H100" s="76" t="s">
        <v>1407</v>
      </c>
      <c r="I100" s="15">
        <v>90</v>
      </c>
      <c r="J100" s="15">
        <v>57</v>
      </c>
      <c r="K100" s="15">
        <v>31</v>
      </c>
      <c r="L100" s="15">
        <v>12</v>
      </c>
      <c r="M100" s="82">
        <v>39.7575</v>
      </c>
      <c r="N100" s="71">
        <v>40</v>
      </c>
      <c r="O100" s="62">
        <v>3000</v>
      </c>
      <c r="P100" s="63">
        <f>Table224523689101112131415161718192021222423456723456891011121314151617[[#This Row],[PEMBULATAN]]*O100</f>
        <v>120000</v>
      </c>
    </row>
    <row r="101" spans="1:16" ht="39" customHeight="1" x14ac:dyDescent="0.2">
      <c r="A101" s="106"/>
      <c r="B101" s="74"/>
      <c r="C101" s="88" t="s">
        <v>1306</v>
      </c>
      <c r="D101" s="77" t="s">
        <v>63</v>
      </c>
      <c r="E101" s="13">
        <v>44427</v>
      </c>
      <c r="F101" s="75" t="s">
        <v>1406</v>
      </c>
      <c r="G101" s="13">
        <v>44429</v>
      </c>
      <c r="H101" s="76" t="s">
        <v>1407</v>
      </c>
      <c r="I101" s="15">
        <v>77</v>
      </c>
      <c r="J101" s="15">
        <v>50</v>
      </c>
      <c r="K101" s="15">
        <v>12</v>
      </c>
      <c r="L101" s="15">
        <v>10</v>
      </c>
      <c r="M101" s="82">
        <v>11.55</v>
      </c>
      <c r="N101" s="71">
        <v>12</v>
      </c>
      <c r="O101" s="62">
        <v>3000</v>
      </c>
      <c r="P101" s="63">
        <f>Table224523689101112131415161718192021222423456723456891011121314151617[[#This Row],[PEMBULATAN]]*O101</f>
        <v>36000</v>
      </c>
    </row>
    <row r="102" spans="1:16" ht="39" customHeight="1" x14ac:dyDescent="0.2">
      <c r="A102" s="106"/>
      <c r="B102" s="74"/>
      <c r="C102" s="88" t="s">
        <v>1307</v>
      </c>
      <c r="D102" s="77" t="s">
        <v>63</v>
      </c>
      <c r="E102" s="13">
        <v>44427</v>
      </c>
      <c r="F102" s="75" t="s">
        <v>1406</v>
      </c>
      <c r="G102" s="13">
        <v>44429</v>
      </c>
      <c r="H102" s="76" t="s">
        <v>1407</v>
      </c>
      <c r="I102" s="15">
        <v>50</v>
      </c>
      <c r="J102" s="15">
        <v>36</v>
      </c>
      <c r="K102" s="15">
        <v>15</v>
      </c>
      <c r="L102" s="15">
        <v>2</v>
      </c>
      <c r="M102" s="82">
        <v>6.75</v>
      </c>
      <c r="N102" s="71">
        <v>7</v>
      </c>
      <c r="O102" s="62">
        <v>3000</v>
      </c>
      <c r="P102" s="63">
        <f>Table224523689101112131415161718192021222423456723456891011121314151617[[#This Row],[PEMBULATAN]]*O102</f>
        <v>21000</v>
      </c>
    </row>
    <row r="103" spans="1:16" ht="39" customHeight="1" x14ac:dyDescent="0.2">
      <c r="A103" s="106"/>
      <c r="B103" s="74"/>
      <c r="C103" s="88" t="s">
        <v>1308</v>
      </c>
      <c r="D103" s="77" t="s">
        <v>63</v>
      </c>
      <c r="E103" s="13">
        <v>44427</v>
      </c>
      <c r="F103" s="75" t="s">
        <v>1406</v>
      </c>
      <c r="G103" s="13">
        <v>44429</v>
      </c>
      <c r="H103" s="76" t="s">
        <v>1407</v>
      </c>
      <c r="I103" s="15">
        <v>80</v>
      </c>
      <c r="J103" s="15">
        <v>50</v>
      </c>
      <c r="K103" s="15">
        <v>23</v>
      </c>
      <c r="L103" s="15">
        <v>11</v>
      </c>
      <c r="M103" s="82">
        <v>23</v>
      </c>
      <c r="N103" s="71">
        <v>23</v>
      </c>
      <c r="O103" s="62">
        <v>3000</v>
      </c>
      <c r="P103" s="63">
        <f>Table224523689101112131415161718192021222423456723456891011121314151617[[#This Row],[PEMBULATAN]]*O103</f>
        <v>69000</v>
      </c>
    </row>
    <row r="104" spans="1:16" ht="39" customHeight="1" x14ac:dyDescent="0.2">
      <c r="A104" s="106"/>
      <c r="B104" s="74"/>
      <c r="C104" s="88" t="s">
        <v>1309</v>
      </c>
      <c r="D104" s="77" t="s">
        <v>63</v>
      </c>
      <c r="E104" s="13">
        <v>44427</v>
      </c>
      <c r="F104" s="75" t="s">
        <v>1406</v>
      </c>
      <c r="G104" s="13">
        <v>44429</v>
      </c>
      <c r="H104" s="76" t="s">
        <v>1407</v>
      </c>
      <c r="I104" s="15">
        <v>60</v>
      </c>
      <c r="J104" s="15">
        <v>31</v>
      </c>
      <c r="K104" s="15">
        <v>23</v>
      </c>
      <c r="L104" s="15">
        <v>5</v>
      </c>
      <c r="M104" s="82">
        <v>10.695</v>
      </c>
      <c r="N104" s="71">
        <v>11</v>
      </c>
      <c r="O104" s="62">
        <v>3000</v>
      </c>
      <c r="P104" s="63">
        <f>Table224523689101112131415161718192021222423456723456891011121314151617[[#This Row],[PEMBULATAN]]*O104</f>
        <v>33000</v>
      </c>
    </row>
    <row r="105" spans="1:16" ht="39" customHeight="1" x14ac:dyDescent="0.2">
      <c r="A105" s="106"/>
      <c r="B105" s="74"/>
      <c r="C105" s="88" t="s">
        <v>1310</v>
      </c>
      <c r="D105" s="77" t="s">
        <v>63</v>
      </c>
      <c r="E105" s="13">
        <v>44427</v>
      </c>
      <c r="F105" s="75" t="s">
        <v>1406</v>
      </c>
      <c r="G105" s="13">
        <v>44429</v>
      </c>
      <c r="H105" s="76" t="s">
        <v>1407</v>
      </c>
      <c r="I105" s="15">
        <v>60</v>
      </c>
      <c r="J105" s="15">
        <v>42</v>
      </c>
      <c r="K105" s="15">
        <v>22</v>
      </c>
      <c r="L105" s="15">
        <v>8</v>
      </c>
      <c r="M105" s="82">
        <v>13.86</v>
      </c>
      <c r="N105" s="71">
        <v>14</v>
      </c>
      <c r="O105" s="62">
        <v>3000</v>
      </c>
      <c r="P105" s="63">
        <f>Table224523689101112131415161718192021222423456723456891011121314151617[[#This Row],[PEMBULATAN]]*O105</f>
        <v>42000</v>
      </c>
    </row>
    <row r="106" spans="1:16" ht="39" customHeight="1" x14ac:dyDescent="0.2">
      <c r="A106" s="106"/>
      <c r="B106" s="74"/>
      <c r="C106" s="88" t="s">
        <v>1311</v>
      </c>
      <c r="D106" s="77" t="s">
        <v>63</v>
      </c>
      <c r="E106" s="13">
        <v>44427</v>
      </c>
      <c r="F106" s="75" t="s">
        <v>1406</v>
      </c>
      <c r="G106" s="13">
        <v>44429</v>
      </c>
      <c r="H106" s="76" t="s">
        <v>1407</v>
      </c>
      <c r="I106" s="15">
        <v>90</v>
      </c>
      <c r="J106" s="15">
        <v>53</v>
      </c>
      <c r="K106" s="15">
        <v>28</v>
      </c>
      <c r="L106" s="15">
        <v>15</v>
      </c>
      <c r="M106" s="82">
        <v>33.39</v>
      </c>
      <c r="N106" s="71">
        <v>33</v>
      </c>
      <c r="O106" s="62">
        <v>3000</v>
      </c>
      <c r="P106" s="63">
        <f>Table224523689101112131415161718192021222423456723456891011121314151617[[#This Row],[PEMBULATAN]]*O106</f>
        <v>99000</v>
      </c>
    </row>
    <row r="107" spans="1:16" ht="39" customHeight="1" x14ac:dyDescent="0.2">
      <c r="A107" s="106"/>
      <c r="B107" s="74"/>
      <c r="C107" s="88" t="s">
        <v>1312</v>
      </c>
      <c r="D107" s="77" t="s">
        <v>63</v>
      </c>
      <c r="E107" s="13">
        <v>44427</v>
      </c>
      <c r="F107" s="75" t="s">
        <v>1406</v>
      </c>
      <c r="G107" s="13">
        <v>44429</v>
      </c>
      <c r="H107" s="76" t="s">
        <v>1407</v>
      </c>
      <c r="I107" s="15">
        <v>72</v>
      </c>
      <c r="J107" s="15">
        <v>60</v>
      </c>
      <c r="K107" s="15">
        <v>17</v>
      </c>
      <c r="L107" s="15">
        <v>8</v>
      </c>
      <c r="M107" s="82">
        <v>18.36</v>
      </c>
      <c r="N107" s="71">
        <v>18</v>
      </c>
      <c r="O107" s="62">
        <v>3000</v>
      </c>
      <c r="P107" s="63">
        <f>Table224523689101112131415161718192021222423456723456891011121314151617[[#This Row],[PEMBULATAN]]*O107</f>
        <v>54000</v>
      </c>
    </row>
    <row r="108" spans="1:16" ht="39" customHeight="1" x14ac:dyDescent="0.2">
      <c r="A108" s="106"/>
      <c r="B108" s="74"/>
      <c r="C108" s="88" t="s">
        <v>1313</v>
      </c>
      <c r="D108" s="77" t="s">
        <v>63</v>
      </c>
      <c r="E108" s="13">
        <v>44427</v>
      </c>
      <c r="F108" s="75" t="s">
        <v>1406</v>
      </c>
      <c r="G108" s="13">
        <v>44429</v>
      </c>
      <c r="H108" s="76" t="s">
        <v>1407</v>
      </c>
      <c r="I108" s="15">
        <v>57</v>
      </c>
      <c r="J108" s="15">
        <v>51</v>
      </c>
      <c r="K108" s="15">
        <v>32</v>
      </c>
      <c r="L108" s="15">
        <v>8</v>
      </c>
      <c r="M108" s="82">
        <v>23.256</v>
      </c>
      <c r="N108" s="71">
        <v>23</v>
      </c>
      <c r="O108" s="62">
        <v>3000</v>
      </c>
      <c r="P108" s="63">
        <f>Table224523689101112131415161718192021222423456723456891011121314151617[[#This Row],[PEMBULATAN]]*O108</f>
        <v>69000</v>
      </c>
    </row>
    <row r="109" spans="1:16" ht="39" customHeight="1" x14ac:dyDescent="0.2">
      <c r="A109" s="106"/>
      <c r="B109" s="74"/>
      <c r="C109" s="88" t="s">
        <v>1314</v>
      </c>
      <c r="D109" s="77" t="s">
        <v>63</v>
      </c>
      <c r="E109" s="13">
        <v>44427</v>
      </c>
      <c r="F109" s="75" t="s">
        <v>1406</v>
      </c>
      <c r="G109" s="13">
        <v>44429</v>
      </c>
      <c r="H109" s="76" t="s">
        <v>1407</v>
      </c>
      <c r="I109" s="15">
        <v>106</v>
      </c>
      <c r="J109" s="15">
        <v>61</v>
      </c>
      <c r="K109" s="15">
        <v>30</v>
      </c>
      <c r="L109" s="15">
        <v>14</v>
      </c>
      <c r="M109" s="82">
        <v>48.494999999999997</v>
      </c>
      <c r="N109" s="71">
        <v>48</v>
      </c>
      <c r="O109" s="62">
        <v>3000</v>
      </c>
      <c r="P109" s="63">
        <f>Table224523689101112131415161718192021222423456723456891011121314151617[[#This Row],[PEMBULATAN]]*O109</f>
        <v>144000</v>
      </c>
    </row>
    <row r="110" spans="1:16" ht="39" customHeight="1" x14ac:dyDescent="0.2">
      <c r="A110" s="106"/>
      <c r="B110" s="74"/>
      <c r="C110" s="88" t="s">
        <v>1315</v>
      </c>
      <c r="D110" s="77" t="s">
        <v>63</v>
      </c>
      <c r="E110" s="13">
        <v>44427</v>
      </c>
      <c r="F110" s="75" t="s">
        <v>1406</v>
      </c>
      <c r="G110" s="13">
        <v>44429</v>
      </c>
      <c r="H110" s="76" t="s">
        <v>1407</v>
      </c>
      <c r="I110" s="15">
        <v>88</v>
      </c>
      <c r="J110" s="15">
        <v>52</v>
      </c>
      <c r="K110" s="15">
        <v>23</v>
      </c>
      <c r="L110" s="15">
        <v>8</v>
      </c>
      <c r="M110" s="82">
        <v>26.312000000000001</v>
      </c>
      <c r="N110" s="71">
        <v>26</v>
      </c>
      <c r="O110" s="62">
        <v>3000</v>
      </c>
      <c r="P110" s="63">
        <f>Table224523689101112131415161718192021222423456723456891011121314151617[[#This Row],[PEMBULATAN]]*O110</f>
        <v>78000</v>
      </c>
    </row>
    <row r="111" spans="1:16" ht="39" customHeight="1" x14ac:dyDescent="0.2">
      <c r="A111" s="106"/>
      <c r="B111" s="74"/>
      <c r="C111" s="88" t="s">
        <v>1316</v>
      </c>
      <c r="D111" s="77" t="s">
        <v>63</v>
      </c>
      <c r="E111" s="13">
        <v>44427</v>
      </c>
      <c r="F111" s="75" t="s">
        <v>1406</v>
      </c>
      <c r="G111" s="13">
        <v>44429</v>
      </c>
      <c r="H111" s="76" t="s">
        <v>1407</v>
      </c>
      <c r="I111" s="15">
        <v>86</v>
      </c>
      <c r="J111" s="15">
        <v>53</v>
      </c>
      <c r="K111" s="15">
        <v>47</v>
      </c>
      <c r="L111" s="15">
        <v>20</v>
      </c>
      <c r="M111" s="82">
        <v>53.5565</v>
      </c>
      <c r="N111" s="71">
        <v>54</v>
      </c>
      <c r="O111" s="62">
        <v>3000</v>
      </c>
      <c r="P111" s="63">
        <f>Table224523689101112131415161718192021222423456723456891011121314151617[[#This Row],[PEMBULATAN]]*O111</f>
        <v>162000</v>
      </c>
    </row>
    <row r="112" spans="1:16" ht="39" customHeight="1" x14ac:dyDescent="0.2">
      <c r="A112" s="106"/>
      <c r="B112" s="74"/>
      <c r="C112" s="88" t="s">
        <v>1317</v>
      </c>
      <c r="D112" s="77" t="s">
        <v>63</v>
      </c>
      <c r="E112" s="13">
        <v>44427</v>
      </c>
      <c r="F112" s="75" t="s">
        <v>1406</v>
      </c>
      <c r="G112" s="13">
        <v>44429</v>
      </c>
      <c r="H112" s="76" t="s">
        <v>1407</v>
      </c>
      <c r="I112" s="15">
        <v>43</v>
      </c>
      <c r="J112" s="15">
        <v>47</v>
      </c>
      <c r="K112" s="15">
        <v>20</v>
      </c>
      <c r="L112" s="15">
        <v>4</v>
      </c>
      <c r="M112" s="82">
        <v>10.105</v>
      </c>
      <c r="N112" s="71">
        <v>10</v>
      </c>
      <c r="O112" s="62">
        <v>3000</v>
      </c>
      <c r="P112" s="63">
        <f>Table224523689101112131415161718192021222423456723456891011121314151617[[#This Row],[PEMBULATAN]]*O112</f>
        <v>30000</v>
      </c>
    </row>
    <row r="113" spans="1:16" ht="39" customHeight="1" x14ac:dyDescent="0.2">
      <c r="A113" s="106"/>
      <c r="B113" s="74"/>
      <c r="C113" s="88" t="s">
        <v>1318</v>
      </c>
      <c r="D113" s="77" t="s">
        <v>63</v>
      </c>
      <c r="E113" s="13">
        <v>44427</v>
      </c>
      <c r="F113" s="75" t="s">
        <v>1406</v>
      </c>
      <c r="G113" s="13">
        <v>44429</v>
      </c>
      <c r="H113" s="76" t="s">
        <v>1407</v>
      </c>
      <c r="I113" s="15">
        <v>50</v>
      </c>
      <c r="J113" s="15">
        <v>40</v>
      </c>
      <c r="K113" s="15">
        <v>22</v>
      </c>
      <c r="L113" s="15">
        <v>2</v>
      </c>
      <c r="M113" s="82">
        <v>11</v>
      </c>
      <c r="N113" s="71">
        <v>11</v>
      </c>
      <c r="O113" s="62">
        <v>3000</v>
      </c>
      <c r="P113" s="63">
        <f>Table224523689101112131415161718192021222423456723456891011121314151617[[#This Row],[PEMBULATAN]]*O113</f>
        <v>33000</v>
      </c>
    </row>
    <row r="114" spans="1:16" ht="39" customHeight="1" x14ac:dyDescent="0.2">
      <c r="A114" s="106"/>
      <c r="B114" s="74"/>
      <c r="C114" s="88" t="s">
        <v>1319</v>
      </c>
      <c r="D114" s="77" t="s">
        <v>63</v>
      </c>
      <c r="E114" s="13">
        <v>44427</v>
      </c>
      <c r="F114" s="75" t="s">
        <v>1406</v>
      </c>
      <c r="G114" s="13">
        <v>44429</v>
      </c>
      <c r="H114" s="76" t="s">
        <v>1407</v>
      </c>
      <c r="I114" s="15">
        <v>83</v>
      </c>
      <c r="J114" s="15">
        <v>60</v>
      </c>
      <c r="K114" s="15">
        <v>31</v>
      </c>
      <c r="L114" s="15">
        <v>13</v>
      </c>
      <c r="M114" s="82">
        <v>38.594999999999999</v>
      </c>
      <c r="N114" s="71">
        <v>39</v>
      </c>
      <c r="O114" s="62">
        <v>3000</v>
      </c>
      <c r="P114" s="63">
        <f>Table224523689101112131415161718192021222423456723456891011121314151617[[#This Row],[PEMBULATAN]]*O114</f>
        <v>117000</v>
      </c>
    </row>
    <row r="115" spans="1:16" ht="39" customHeight="1" x14ac:dyDescent="0.2">
      <c r="A115" s="106"/>
      <c r="B115" s="74"/>
      <c r="C115" s="88" t="s">
        <v>1320</v>
      </c>
      <c r="D115" s="77" t="s">
        <v>63</v>
      </c>
      <c r="E115" s="13">
        <v>44427</v>
      </c>
      <c r="F115" s="75" t="s">
        <v>1406</v>
      </c>
      <c r="G115" s="13">
        <v>44429</v>
      </c>
      <c r="H115" s="76" t="s">
        <v>1407</v>
      </c>
      <c r="I115" s="15">
        <v>50</v>
      </c>
      <c r="J115" s="15">
        <v>52</v>
      </c>
      <c r="K115" s="15">
        <v>32</v>
      </c>
      <c r="L115" s="15">
        <v>7</v>
      </c>
      <c r="M115" s="82">
        <v>20.8</v>
      </c>
      <c r="N115" s="71">
        <v>21</v>
      </c>
      <c r="O115" s="62">
        <v>3000</v>
      </c>
      <c r="P115" s="63">
        <f>Table224523689101112131415161718192021222423456723456891011121314151617[[#This Row],[PEMBULATAN]]*O115</f>
        <v>63000</v>
      </c>
    </row>
    <row r="116" spans="1:16" ht="39" customHeight="1" x14ac:dyDescent="0.2">
      <c r="A116" s="106"/>
      <c r="B116" s="74"/>
      <c r="C116" s="88" t="s">
        <v>1321</v>
      </c>
      <c r="D116" s="77" t="s">
        <v>63</v>
      </c>
      <c r="E116" s="13">
        <v>44427</v>
      </c>
      <c r="F116" s="75" t="s">
        <v>1406</v>
      </c>
      <c r="G116" s="13">
        <v>44429</v>
      </c>
      <c r="H116" s="76" t="s">
        <v>1407</v>
      </c>
      <c r="I116" s="15">
        <v>53</v>
      </c>
      <c r="J116" s="15">
        <v>52</v>
      </c>
      <c r="K116" s="15">
        <v>30</v>
      </c>
      <c r="L116" s="15">
        <v>10</v>
      </c>
      <c r="M116" s="82">
        <v>20.67</v>
      </c>
      <c r="N116" s="71">
        <v>21</v>
      </c>
      <c r="O116" s="62">
        <v>3000</v>
      </c>
      <c r="P116" s="63">
        <f>Table224523689101112131415161718192021222423456723456891011121314151617[[#This Row],[PEMBULATAN]]*O116</f>
        <v>63000</v>
      </c>
    </row>
    <row r="117" spans="1:16" ht="39" customHeight="1" x14ac:dyDescent="0.2">
      <c r="A117" s="106"/>
      <c r="B117" s="74"/>
      <c r="C117" s="88" t="s">
        <v>1322</v>
      </c>
      <c r="D117" s="77" t="s">
        <v>63</v>
      </c>
      <c r="E117" s="13">
        <v>44427</v>
      </c>
      <c r="F117" s="75" t="s">
        <v>1406</v>
      </c>
      <c r="G117" s="13">
        <v>44429</v>
      </c>
      <c r="H117" s="76" t="s">
        <v>1407</v>
      </c>
      <c r="I117" s="15">
        <v>60</v>
      </c>
      <c r="J117" s="15">
        <v>7</v>
      </c>
      <c r="K117" s="15">
        <v>7</v>
      </c>
      <c r="L117" s="15">
        <v>2</v>
      </c>
      <c r="M117" s="82">
        <v>0.73499999999999999</v>
      </c>
      <c r="N117" s="71">
        <v>2</v>
      </c>
      <c r="O117" s="62">
        <v>3000</v>
      </c>
      <c r="P117" s="63">
        <f>Table224523689101112131415161718192021222423456723456891011121314151617[[#This Row],[PEMBULATAN]]*O117</f>
        <v>6000</v>
      </c>
    </row>
    <row r="118" spans="1:16" ht="39" customHeight="1" x14ac:dyDescent="0.2">
      <c r="A118" s="106"/>
      <c r="B118" s="74"/>
      <c r="C118" s="88" t="s">
        <v>1323</v>
      </c>
      <c r="D118" s="77" t="s">
        <v>63</v>
      </c>
      <c r="E118" s="13">
        <v>44427</v>
      </c>
      <c r="F118" s="75" t="s">
        <v>1406</v>
      </c>
      <c r="G118" s="13">
        <v>44429</v>
      </c>
      <c r="H118" s="76" t="s">
        <v>1407</v>
      </c>
      <c r="I118" s="15">
        <v>43</v>
      </c>
      <c r="J118" s="15">
        <v>60</v>
      </c>
      <c r="K118" s="15">
        <v>25</v>
      </c>
      <c r="L118" s="15">
        <v>3</v>
      </c>
      <c r="M118" s="82">
        <v>16.125</v>
      </c>
      <c r="N118" s="71">
        <v>16</v>
      </c>
      <c r="O118" s="62">
        <v>3000</v>
      </c>
      <c r="P118" s="63">
        <f>Table224523689101112131415161718192021222423456723456891011121314151617[[#This Row],[PEMBULATAN]]*O118</f>
        <v>48000</v>
      </c>
    </row>
    <row r="119" spans="1:16" ht="39" customHeight="1" x14ac:dyDescent="0.2">
      <c r="A119" s="106"/>
      <c r="B119" s="74"/>
      <c r="C119" s="88" t="s">
        <v>1324</v>
      </c>
      <c r="D119" s="77" t="s">
        <v>63</v>
      </c>
      <c r="E119" s="13">
        <v>44427</v>
      </c>
      <c r="F119" s="75" t="s">
        <v>1406</v>
      </c>
      <c r="G119" s="13">
        <v>44429</v>
      </c>
      <c r="H119" s="76" t="s">
        <v>1407</v>
      </c>
      <c r="I119" s="15">
        <v>71</v>
      </c>
      <c r="J119" s="15">
        <v>62</v>
      </c>
      <c r="K119" s="15">
        <v>32</v>
      </c>
      <c r="L119" s="15">
        <v>10</v>
      </c>
      <c r="M119" s="82">
        <v>35.216000000000001</v>
      </c>
      <c r="N119" s="71">
        <v>35</v>
      </c>
      <c r="O119" s="62">
        <v>3000</v>
      </c>
      <c r="P119" s="63">
        <f>Table224523689101112131415161718192021222423456723456891011121314151617[[#This Row],[PEMBULATAN]]*O119</f>
        <v>105000</v>
      </c>
    </row>
    <row r="120" spans="1:16" ht="39" customHeight="1" x14ac:dyDescent="0.2">
      <c r="A120" s="106"/>
      <c r="B120" s="74"/>
      <c r="C120" s="88" t="s">
        <v>1325</v>
      </c>
      <c r="D120" s="77" t="s">
        <v>63</v>
      </c>
      <c r="E120" s="13">
        <v>44427</v>
      </c>
      <c r="F120" s="75" t="s">
        <v>1406</v>
      </c>
      <c r="G120" s="13">
        <v>44429</v>
      </c>
      <c r="H120" s="76" t="s">
        <v>1407</v>
      </c>
      <c r="I120" s="15">
        <v>55</v>
      </c>
      <c r="J120" s="15">
        <v>34</v>
      </c>
      <c r="K120" s="15">
        <v>22</v>
      </c>
      <c r="L120" s="15">
        <v>7</v>
      </c>
      <c r="M120" s="82">
        <v>10.285</v>
      </c>
      <c r="N120" s="71">
        <v>10</v>
      </c>
      <c r="O120" s="62">
        <v>3000</v>
      </c>
      <c r="P120" s="63">
        <f>Table224523689101112131415161718192021222423456723456891011121314151617[[#This Row],[PEMBULATAN]]*O120</f>
        <v>30000</v>
      </c>
    </row>
    <row r="121" spans="1:16" ht="39" customHeight="1" x14ac:dyDescent="0.2">
      <c r="A121" s="106"/>
      <c r="B121" s="74"/>
      <c r="C121" s="88" t="s">
        <v>1326</v>
      </c>
      <c r="D121" s="77" t="s">
        <v>63</v>
      </c>
      <c r="E121" s="13">
        <v>44427</v>
      </c>
      <c r="F121" s="75" t="s">
        <v>1406</v>
      </c>
      <c r="G121" s="13">
        <v>44429</v>
      </c>
      <c r="H121" s="76" t="s">
        <v>1407</v>
      </c>
      <c r="I121" s="15">
        <v>80</v>
      </c>
      <c r="J121" s="15">
        <v>61</v>
      </c>
      <c r="K121" s="15">
        <v>22</v>
      </c>
      <c r="L121" s="15">
        <v>8</v>
      </c>
      <c r="M121" s="82">
        <v>26.84</v>
      </c>
      <c r="N121" s="71">
        <v>27</v>
      </c>
      <c r="O121" s="62">
        <v>3000</v>
      </c>
      <c r="P121" s="63">
        <f>Table224523689101112131415161718192021222423456723456891011121314151617[[#This Row],[PEMBULATAN]]*O121</f>
        <v>81000</v>
      </c>
    </row>
    <row r="122" spans="1:16" ht="39" customHeight="1" x14ac:dyDescent="0.2">
      <c r="A122" s="106"/>
      <c r="B122" s="74"/>
      <c r="C122" s="88" t="s">
        <v>1327</v>
      </c>
      <c r="D122" s="77" t="s">
        <v>63</v>
      </c>
      <c r="E122" s="13">
        <v>44427</v>
      </c>
      <c r="F122" s="75" t="s">
        <v>1406</v>
      </c>
      <c r="G122" s="13">
        <v>44429</v>
      </c>
      <c r="H122" s="76" t="s">
        <v>1407</v>
      </c>
      <c r="I122" s="15">
        <v>72</v>
      </c>
      <c r="J122" s="15">
        <v>52</v>
      </c>
      <c r="K122" s="15">
        <v>27</v>
      </c>
      <c r="L122" s="15">
        <v>8</v>
      </c>
      <c r="M122" s="82">
        <v>25.271999999999998</v>
      </c>
      <c r="N122" s="71">
        <v>25</v>
      </c>
      <c r="O122" s="62">
        <v>3000</v>
      </c>
      <c r="P122" s="63">
        <f>Table224523689101112131415161718192021222423456723456891011121314151617[[#This Row],[PEMBULATAN]]*O122</f>
        <v>75000</v>
      </c>
    </row>
    <row r="123" spans="1:16" ht="39" customHeight="1" x14ac:dyDescent="0.2">
      <c r="A123" s="106"/>
      <c r="B123" s="74"/>
      <c r="C123" s="88" t="s">
        <v>1328</v>
      </c>
      <c r="D123" s="77" t="s">
        <v>63</v>
      </c>
      <c r="E123" s="13">
        <v>44427</v>
      </c>
      <c r="F123" s="75" t="s">
        <v>1406</v>
      </c>
      <c r="G123" s="13">
        <v>44429</v>
      </c>
      <c r="H123" s="76" t="s">
        <v>1407</v>
      </c>
      <c r="I123" s="15">
        <v>90</v>
      </c>
      <c r="J123" s="15">
        <v>55</v>
      </c>
      <c r="K123" s="15">
        <v>34</v>
      </c>
      <c r="L123" s="15">
        <v>12</v>
      </c>
      <c r="M123" s="82">
        <v>42.075000000000003</v>
      </c>
      <c r="N123" s="71">
        <v>42</v>
      </c>
      <c r="O123" s="62">
        <v>3000</v>
      </c>
      <c r="P123" s="63">
        <f>Table224523689101112131415161718192021222423456723456891011121314151617[[#This Row],[PEMBULATAN]]*O123</f>
        <v>126000</v>
      </c>
    </row>
    <row r="124" spans="1:16" ht="39" customHeight="1" x14ac:dyDescent="0.2">
      <c r="A124" s="106"/>
      <c r="B124" s="74"/>
      <c r="C124" s="88" t="s">
        <v>1329</v>
      </c>
      <c r="D124" s="77" t="s">
        <v>63</v>
      </c>
      <c r="E124" s="13">
        <v>44427</v>
      </c>
      <c r="F124" s="75" t="s">
        <v>1406</v>
      </c>
      <c r="G124" s="13">
        <v>44429</v>
      </c>
      <c r="H124" s="76" t="s">
        <v>1407</v>
      </c>
      <c r="I124" s="15">
        <v>93</v>
      </c>
      <c r="J124" s="15">
        <v>52</v>
      </c>
      <c r="K124" s="15">
        <v>40</v>
      </c>
      <c r="L124" s="15">
        <v>21</v>
      </c>
      <c r="M124" s="82">
        <v>48.36</v>
      </c>
      <c r="N124" s="71">
        <v>48</v>
      </c>
      <c r="O124" s="62">
        <v>3000</v>
      </c>
      <c r="P124" s="63">
        <f>Table224523689101112131415161718192021222423456723456891011121314151617[[#This Row],[PEMBULATAN]]*O124</f>
        <v>144000</v>
      </c>
    </row>
    <row r="125" spans="1:16" ht="39" customHeight="1" x14ac:dyDescent="0.2">
      <c r="A125" s="106"/>
      <c r="B125" s="74"/>
      <c r="C125" s="88" t="s">
        <v>1330</v>
      </c>
      <c r="D125" s="77" t="s">
        <v>63</v>
      </c>
      <c r="E125" s="13">
        <v>44427</v>
      </c>
      <c r="F125" s="75" t="s">
        <v>1406</v>
      </c>
      <c r="G125" s="13">
        <v>44429</v>
      </c>
      <c r="H125" s="76" t="s">
        <v>1407</v>
      </c>
      <c r="I125" s="15">
        <v>62</v>
      </c>
      <c r="J125" s="15">
        <v>62</v>
      </c>
      <c r="K125" s="15">
        <v>37</v>
      </c>
      <c r="L125" s="15">
        <v>7</v>
      </c>
      <c r="M125" s="82">
        <v>35.557000000000002</v>
      </c>
      <c r="N125" s="71">
        <v>36</v>
      </c>
      <c r="O125" s="62">
        <v>3000</v>
      </c>
      <c r="P125" s="63">
        <f>Table224523689101112131415161718192021222423456723456891011121314151617[[#This Row],[PEMBULATAN]]*O125</f>
        <v>108000</v>
      </c>
    </row>
    <row r="126" spans="1:16" ht="39" customHeight="1" x14ac:dyDescent="0.2">
      <c r="A126" s="106"/>
      <c r="B126" s="74"/>
      <c r="C126" s="88" t="s">
        <v>1331</v>
      </c>
      <c r="D126" s="77" t="s">
        <v>63</v>
      </c>
      <c r="E126" s="13">
        <v>44427</v>
      </c>
      <c r="F126" s="75" t="s">
        <v>1406</v>
      </c>
      <c r="G126" s="13">
        <v>44429</v>
      </c>
      <c r="H126" s="76" t="s">
        <v>1407</v>
      </c>
      <c r="I126" s="15">
        <v>92</v>
      </c>
      <c r="J126" s="15">
        <v>55</v>
      </c>
      <c r="K126" s="15">
        <v>33</v>
      </c>
      <c r="L126" s="15">
        <v>15</v>
      </c>
      <c r="M126" s="82">
        <v>41.744999999999997</v>
      </c>
      <c r="N126" s="71">
        <v>42</v>
      </c>
      <c r="O126" s="62">
        <v>3000</v>
      </c>
      <c r="P126" s="63">
        <f>Table224523689101112131415161718192021222423456723456891011121314151617[[#This Row],[PEMBULATAN]]*O126</f>
        <v>126000</v>
      </c>
    </row>
    <row r="127" spans="1:16" ht="39" customHeight="1" x14ac:dyDescent="0.2">
      <c r="A127" s="106"/>
      <c r="B127" s="74"/>
      <c r="C127" s="88" t="s">
        <v>1332</v>
      </c>
      <c r="D127" s="77" t="s">
        <v>63</v>
      </c>
      <c r="E127" s="13">
        <v>44427</v>
      </c>
      <c r="F127" s="75" t="s">
        <v>1406</v>
      </c>
      <c r="G127" s="13">
        <v>44429</v>
      </c>
      <c r="H127" s="76" t="s">
        <v>1407</v>
      </c>
      <c r="I127" s="15">
        <v>87</v>
      </c>
      <c r="J127" s="15">
        <v>42</v>
      </c>
      <c r="K127" s="15">
        <v>32</v>
      </c>
      <c r="L127" s="15">
        <v>17</v>
      </c>
      <c r="M127" s="82">
        <v>29.231999999999999</v>
      </c>
      <c r="N127" s="71">
        <v>29</v>
      </c>
      <c r="O127" s="62">
        <v>3000</v>
      </c>
      <c r="P127" s="63">
        <f>Table224523689101112131415161718192021222423456723456891011121314151617[[#This Row],[PEMBULATAN]]*O127</f>
        <v>87000</v>
      </c>
    </row>
    <row r="128" spans="1:16" ht="39" customHeight="1" x14ac:dyDescent="0.2">
      <c r="A128" s="106"/>
      <c r="B128" s="74"/>
      <c r="C128" s="88" t="s">
        <v>1333</v>
      </c>
      <c r="D128" s="77" t="s">
        <v>63</v>
      </c>
      <c r="E128" s="13">
        <v>44427</v>
      </c>
      <c r="F128" s="75" t="s">
        <v>1406</v>
      </c>
      <c r="G128" s="13">
        <v>44429</v>
      </c>
      <c r="H128" s="76" t="s">
        <v>1407</v>
      </c>
      <c r="I128" s="15">
        <v>51</v>
      </c>
      <c r="J128" s="15">
        <v>40</v>
      </c>
      <c r="K128" s="15">
        <v>10</v>
      </c>
      <c r="L128" s="15">
        <v>6</v>
      </c>
      <c r="M128" s="82">
        <v>5.0999999999999996</v>
      </c>
      <c r="N128" s="71">
        <v>6</v>
      </c>
      <c r="O128" s="62">
        <v>3000</v>
      </c>
      <c r="P128" s="63">
        <f>Table224523689101112131415161718192021222423456723456891011121314151617[[#This Row],[PEMBULATAN]]*O128</f>
        <v>18000</v>
      </c>
    </row>
    <row r="129" spans="1:16" ht="39" customHeight="1" x14ac:dyDescent="0.2">
      <c r="A129" s="106"/>
      <c r="B129" s="74"/>
      <c r="C129" s="88" t="s">
        <v>1334</v>
      </c>
      <c r="D129" s="77" t="s">
        <v>63</v>
      </c>
      <c r="E129" s="13">
        <v>44427</v>
      </c>
      <c r="F129" s="75" t="s">
        <v>1406</v>
      </c>
      <c r="G129" s="13">
        <v>44429</v>
      </c>
      <c r="H129" s="76" t="s">
        <v>1407</v>
      </c>
      <c r="I129" s="15">
        <v>80</v>
      </c>
      <c r="J129" s="15">
        <v>37</v>
      </c>
      <c r="K129" s="15">
        <v>7</v>
      </c>
      <c r="L129" s="15">
        <v>2</v>
      </c>
      <c r="M129" s="82">
        <v>5.18</v>
      </c>
      <c r="N129" s="71">
        <v>5</v>
      </c>
      <c r="O129" s="62">
        <v>3000</v>
      </c>
      <c r="P129" s="63">
        <f>Table224523689101112131415161718192021222423456723456891011121314151617[[#This Row],[PEMBULATAN]]*O129</f>
        <v>15000</v>
      </c>
    </row>
    <row r="130" spans="1:16" ht="39" customHeight="1" x14ac:dyDescent="0.2">
      <c r="A130" s="106"/>
      <c r="B130" s="74"/>
      <c r="C130" s="88" t="s">
        <v>1335</v>
      </c>
      <c r="D130" s="77" t="s">
        <v>63</v>
      </c>
      <c r="E130" s="13">
        <v>44427</v>
      </c>
      <c r="F130" s="75" t="s">
        <v>1406</v>
      </c>
      <c r="G130" s="13">
        <v>44429</v>
      </c>
      <c r="H130" s="76" t="s">
        <v>1407</v>
      </c>
      <c r="I130" s="15">
        <v>109</v>
      </c>
      <c r="J130" s="15">
        <v>31</v>
      </c>
      <c r="K130" s="15">
        <v>31</v>
      </c>
      <c r="L130" s="15">
        <v>13</v>
      </c>
      <c r="M130" s="82">
        <v>26.187249999999999</v>
      </c>
      <c r="N130" s="71">
        <v>26</v>
      </c>
      <c r="O130" s="62">
        <v>3000</v>
      </c>
      <c r="P130" s="63">
        <f>Table224523689101112131415161718192021222423456723456891011121314151617[[#This Row],[PEMBULATAN]]*O130</f>
        <v>78000</v>
      </c>
    </row>
    <row r="131" spans="1:16" ht="39" customHeight="1" x14ac:dyDescent="0.2">
      <c r="A131" s="106"/>
      <c r="B131" s="74"/>
      <c r="C131" s="88" t="s">
        <v>1336</v>
      </c>
      <c r="D131" s="77" t="s">
        <v>63</v>
      </c>
      <c r="E131" s="13">
        <v>44427</v>
      </c>
      <c r="F131" s="75" t="s">
        <v>1406</v>
      </c>
      <c r="G131" s="13">
        <v>44429</v>
      </c>
      <c r="H131" s="76" t="s">
        <v>1407</v>
      </c>
      <c r="I131" s="15">
        <v>70</v>
      </c>
      <c r="J131" s="15">
        <v>40</v>
      </c>
      <c r="K131" s="15">
        <v>45</v>
      </c>
      <c r="L131" s="15">
        <v>14</v>
      </c>
      <c r="M131" s="82">
        <v>31.5</v>
      </c>
      <c r="N131" s="71">
        <v>32</v>
      </c>
      <c r="O131" s="62">
        <v>3000</v>
      </c>
      <c r="P131" s="63">
        <f>Table224523689101112131415161718192021222423456723456891011121314151617[[#This Row],[PEMBULATAN]]*O131</f>
        <v>96000</v>
      </c>
    </row>
    <row r="132" spans="1:16" ht="39" customHeight="1" x14ac:dyDescent="0.2">
      <c r="A132" s="106"/>
      <c r="B132" s="74"/>
      <c r="C132" s="88" t="s">
        <v>1337</v>
      </c>
      <c r="D132" s="77" t="s">
        <v>63</v>
      </c>
      <c r="E132" s="13">
        <v>44427</v>
      </c>
      <c r="F132" s="75" t="s">
        <v>1406</v>
      </c>
      <c r="G132" s="13">
        <v>44429</v>
      </c>
      <c r="H132" s="76" t="s">
        <v>1407</v>
      </c>
      <c r="I132" s="15">
        <v>73</v>
      </c>
      <c r="J132" s="15">
        <v>43</v>
      </c>
      <c r="K132" s="15">
        <v>87</v>
      </c>
      <c r="L132" s="15">
        <v>40</v>
      </c>
      <c r="M132" s="82">
        <v>68.273250000000004</v>
      </c>
      <c r="N132" s="71">
        <v>68</v>
      </c>
      <c r="O132" s="62">
        <v>3000</v>
      </c>
      <c r="P132" s="63">
        <f>Table224523689101112131415161718192021222423456723456891011121314151617[[#This Row],[PEMBULATAN]]*O132</f>
        <v>204000</v>
      </c>
    </row>
    <row r="133" spans="1:16" ht="39" customHeight="1" x14ac:dyDescent="0.2">
      <c r="A133" s="106"/>
      <c r="B133" s="74"/>
      <c r="C133" s="88" t="s">
        <v>1338</v>
      </c>
      <c r="D133" s="77" t="s">
        <v>63</v>
      </c>
      <c r="E133" s="13">
        <v>44427</v>
      </c>
      <c r="F133" s="75" t="s">
        <v>1406</v>
      </c>
      <c r="G133" s="13">
        <v>44429</v>
      </c>
      <c r="H133" s="76" t="s">
        <v>1407</v>
      </c>
      <c r="I133" s="15">
        <v>64</v>
      </c>
      <c r="J133" s="15">
        <v>37</v>
      </c>
      <c r="K133" s="15">
        <v>31</v>
      </c>
      <c r="L133" s="15">
        <v>13</v>
      </c>
      <c r="M133" s="82">
        <v>18.352</v>
      </c>
      <c r="N133" s="71">
        <v>18</v>
      </c>
      <c r="O133" s="62">
        <v>3000</v>
      </c>
      <c r="P133" s="63">
        <f>Table224523689101112131415161718192021222423456723456891011121314151617[[#This Row],[PEMBULATAN]]*O133</f>
        <v>54000</v>
      </c>
    </row>
    <row r="134" spans="1:16" ht="39" customHeight="1" x14ac:dyDescent="0.2">
      <c r="A134" s="106"/>
      <c r="B134" s="74"/>
      <c r="C134" s="88" t="s">
        <v>1339</v>
      </c>
      <c r="D134" s="77" t="s">
        <v>63</v>
      </c>
      <c r="E134" s="13">
        <v>44427</v>
      </c>
      <c r="F134" s="75" t="s">
        <v>1406</v>
      </c>
      <c r="G134" s="13">
        <v>44429</v>
      </c>
      <c r="H134" s="76" t="s">
        <v>1407</v>
      </c>
      <c r="I134" s="15">
        <v>45</v>
      </c>
      <c r="J134" s="15">
        <v>41</v>
      </c>
      <c r="K134" s="15">
        <v>15</v>
      </c>
      <c r="L134" s="15">
        <v>4</v>
      </c>
      <c r="M134" s="82">
        <v>6.9187500000000002</v>
      </c>
      <c r="N134" s="71">
        <v>7</v>
      </c>
      <c r="O134" s="62">
        <v>3000</v>
      </c>
      <c r="P134" s="63">
        <f>Table224523689101112131415161718192021222423456723456891011121314151617[[#This Row],[PEMBULATAN]]*O134</f>
        <v>21000</v>
      </c>
    </row>
    <row r="135" spans="1:16" ht="39" customHeight="1" x14ac:dyDescent="0.2">
      <c r="A135" s="106"/>
      <c r="B135" s="74"/>
      <c r="C135" s="88" t="s">
        <v>1340</v>
      </c>
      <c r="D135" s="77" t="s">
        <v>63</v>
      </c>
      <c r="E135" s="13">
        <v>44427</v>
      </c>
      <c r="F135" s="75" t="s">
        <v>1406</v>
      </c>
      <c r="G135" s="13">
        <v>44429</v>
      </c>
      <c r="H135" s="76" t="s">
        <v>1407</v>
      </c>
      <c r="I135" s="15">
        <v>70</v>
      </c>
      <c r="J135" s="15">
        <v>40</v>
      </c>
      <c r="K135" s="15">
        <v>32</v>
      </c>
      <c r="L135" s="15">
        <v>4</v>
      </c>
      <c r="M135" s="82">
        <v>22.4</v>
      </c>
      <c r="N135" s="71">
        <v>22</v>
      </c>
      <c r="O135" s="62">
        <v>3000</v>
      </c>
      <c r="P135" s="63">
        <f>Table224523689101112131415161718192021222423456723456891011121314151617[[#This Row],[PEMBULATAN]]*O135</f>
        <v>66000</v>
      </c>
    </row>
    <row r="136" spans="1:16" ht="39" customHeight="1" x14ac:dyDescent="0.2">
      <c r="A136" s="106"/>
      <c r="B136" s="74"/>
      <c r="C136" s="88" t="s">
        <v>1341</v>
      </c>
      <c r="D136" s="77" t="s">
        <v>63</v>
      </c>
      <c r="E136" s="13">
        <v>44427</v>
      </c>
      <c r="F136" s="75" t="s">
        <v>1406</v>
      </c>
      <c r="G136" s="13">
        <v>44429</v>
      </c>
      <c r="H136" s="76" t="s">
        <v>1407</v>
      </c>
      <c r="I136" s="15">
        <v>44</v>
      </c>
      <c r="J136" s="15">
        <v>38</v>
      </c>
      <c r="K136" s="15">
        <v>41</v>
      </c>
      <c r="L136" s="15">
        <v>8</v>
      </c>
      <c r="M136" s="82">
        <v>17.138000000000002</v>
      </c>
      <c r="N136" s="71">
        <v>17</v>
      </c>
      <c r="O136" s="62">
        <v>3000</v>
      </c>
      <c r="P136" s="63">
        <f>Table224523689101112131415161718192021222423456723456891011121314151617[[#This Row],[PEMBULATAN]]*O136</f>
        <v>51000</v>
      </c>
    </row>
    <row r="137" spans="1:16" ht="39" customHeight="1" x14ac:dyDescent="0.2">
      <c r="A137" s="106"/>
      <c r="B137" s="74"/>
      <c r="C137" s="88" t="s">
        <v>1342</v>
      </c>
      <c r="D137" s="77" t="s">
        <v>63</v>
      </c>
      <c r="E137" s="13">
        <v>44427</v>
      </c>
      <c r="F137" s="75" t="s">
        <v>1406</v>
      </c>
      <c r="G137" s="13">
        <v>44429</v>
      </c>
      <c r="H137" s="76" t="s">
        <v>1407</v>
      </c>
      <c r="I137" s="15">
        <v>63</v>
      </c>
      <c r="J137" s="15">
        <v>23</v>
      </c>
      <c r="K137" s="15">
        <v>33</v>
      </c>
      <c r="L137" s="15">
        <v>16</v>
      </c>
      <c r="M137" s="82">
        <v>11.95425</v>
      </c>
      <c r="N137" s="71">
        <v>16</v>
      </c>
      <c r="O137" s="62">
        <v>3000</v>
      </c>
      <c r="P137" s="63">
        <f>Table224523689101112131415161718192021222423456723456891011121314151617[[#This Row],[PEMBULATAN]]*O137</f>
        <v>48000</v>
      </c>
    </row>
    <row r="138" spans="1:16" ht="39" customHeight="1" x14ac:dyDescent="0.2">
      <c r="A138" s="106"/>
      <c r="B138" s="74"/>
      <c r="C138" s="88" t="s">
        <v>1343</v>
      </c>
      <c r="D138" s="77" t="s">
        <v>63</v>
      </c>
      <c r="E138" s="13">
        <v>44427</v>
      </c>
      <c r="F138" s="75" t="s">
        <v>1406</v>
      </c>
      <c r="G138" s="13">
        <v>44429</v>
      </c>
      <c r="H138" s="76" t="s">
        <v>1407</v>
      </c>
      <c r="I138" s="15">
        <v>50</v>
      </c>
      <c r="J138" s="15">
        <v>40</v>
      </c>
      <c r="K138" s="15">
        <v>21</v>
      </c>
      <c r="L138" s="15">
        <v>4</v>
      </c>
      <c r="M138" s="82">
        <v>10.5</v>
      </c>
      <c r="N138" s="71">
        <v>11</v>
      </c>
      <c r="O138" s="62">
        <v>3000</v>
      </c>
      <c r="P138" s="63">
        <f>Table224523689101112131415161718192021222423456723456891011121314151617[[#This Row],[PEMBULATAN]]*O138</f>
        <v>33000</v>
      </c>
    </row>
    <row r="139" spans="1:16" ht="39" customHeight="1" x14ac:dyDescent="0.2">
      <c r="A139" s="106"/>
      <c r="B139" s="74"/>
      <c r="C139" s="88" t="s">
        <v>1344</v>
      </c>
      <c r="D139" s="77" t="s">
        <v>63</v>
      </c>
      <c r="E139" s="13">
        <v>44427</v>
      </c>
      <c r="F139" s="75" t="s">
        <v>1406</v>
      </c>
      <c r="G139" s="13">
        <v>44429</v>
      </c>
      <c r="H139" s="76" t="s">
        <v>1407</v>
      </c>
      <c r="I139" s="15">
        <v>63</v>
      </c>
      <c r="J139" s="15">
        <v>35</v>
      </c>
      <c r="K139" s="15">
        <v>19</v>
      </c>
      <c r="L139" s="15">
        <v>8</v>
      </c>
      <c r="M139" s="82">
        <v>10.473750000000001</v>
      </c>
      <c r="N139" s="71">
        <v>10</v>
      </c>
      <c r="O139" s="62">
        <v>3000</v>
      </c>
      <c r="P139" s="63">
        <f>Table224523689101112131415161718192021222423456723456891011121314151617[[#This Row],[PEMBULATAN]]*O139</f>
        <v>30000</v>
      </c>
    </row>
    <row r="140" spans="1:16" ht="39" customHeight="1" x14ac:dyDescent="0.2">
      <c r="A140" s="106"/>
      <c r="B140" s="74"/>
      <c r="C140" s="88" t="s">
        <v>1345</v>
      </c>
      <c r="D140" s="77" t="s">
        <v>63</v>
      </c>
      <c r="E140" s="13">
        <v>44427</v>
      </c>
      <c r="F140" s="75" t="s">
        <v>1406</v>
      </c>
      <c r="G140" s="13">
        <v>44429</v>
      </c>
      <c r="H140" s="76" t="s">
        <v>1407</v>
      </c>
      <c r="I140" s="15">
        <v>40</v>
      </c>
      <c r="J140" s="15">
        <v>32</v>
      </c>
      <c r="K140" s="15">
        <v>18</v>
      </c>
      <c r="L140" s="15">
        <v>9</v>
      </c>
      <c r="M140" s="82">
        <v>5.76</v>
      </c>
      <c r="N140" s="71">
        <v>9</v>
      </c>
      <c r="O140" s="62">
        <v>3000</v>
      </c>
      <c r="P140" s="63">
        <f>Table224523689101112131415161718192021222423456723456891011121314151617[[#This Row],[PEMBULATAN]]*O140</f>
        <v>27000</v>
      </c>
    </row>
    <row r="141" spans="1:16" ht="39" customHeight="1" x14ac:dyDescent="0.2">
      <c r="A141" s="106"/>
      <c r="B141" s="74"/>
      <c r="C141" s="88" t="s">
        <v>1346</v>
      </c>
      <c r="D141" s="77" t="s">
        <v>63</v>
      </c>
      <c r="E141" s="13">
        <v>44427</v>
      </c>
      <c r="F141" s="75" t="s">
        <v>1406</v>
      </c>
      <c r="G141" s="13">
        <v>44429</v>
      </c>
      <c r="H141" s="76" t="s">
        <v>1407</v>
      </c>
      <c r="I141" s="15">
        <v>44</v>
      </c>
      <c r="J141" s="15">
        <v>33</v>
      </c>
      <c r="K141" s="15">
        <v>25</v>
      </c>
      <c r="L141" s="15">
        <v>12</v>
      </c>
      <c r="M141" s="82">
        <v>9.0749999999999993</v>
      </c>
      <c r="N141" s="71">
        <v>12</v>
      </c>
      <c r="O141" s="62">
        <v>3000</v>
      </c>
      <c r="P141" s="63">
        <f>Table224523689101112131415161718192021222423456723456891011121314151617[[#This Row],[PEMBULATAN]]*O141</f>
        <v>36000</v>
      </c>
    </row>
    <row r="142" spans="1:16" ht="39" customHeight="1" x14ac:dyDescent="0.2">
      <c r="A142" s="106"/>
      <c r="B142" s="74"/>
      <c r="C142" s="88" t="s">
        <v>1347</v>
      </c>
      <c r="D142" s="77" t="s">
        <v>63</v>
      </c>
      <c r="E142" s="13">
        <v>44427</v>
      </c>
      <c r="F142" s="75" t="s">
        <v>1406</v>
      </c>
      <c r="G142" s="13">
        <v>44429</v>
      </c>
      <c r="H142" s="76" t="s">
        <v>1407</v>
      </c>
      <c r="I142" s="15">
        <v>35</v>
      </c>
      <c r="J142" s="15">
        <v>30</v>
      </c>
      <c r="K142" s="15">
        <v>23</v>
      </c>
      <c r="L142" s="15">
        <v>9</v>
      </c>
      <c r="M142" s="82">
        <v>6.0374999999999996</v>
      </c>
      <c r="N142" s="71">
        <v>9</v>
      </c>
      <c r="O142" s="62">
        <v>3000</v>
      </c>
      <c r="P142" s="63">
        <f>Table224523689101112131415161718192021222423456723456891011121314151617[[#This Row],[PEMBULATAN]]*O142</f>
        <v>27000</v>
      </c>
    </row>
    <row r="143" spans="1:16" ht="39" customHeight="1" x14ac:dyDescent="0.2">
      <c r="A143" s="106"/>
      <c r="B143" s="74"/>
      <c r="C143" s="88" t="s">
        <v>1348</v>
      </c>
      <c r="D143" s="77" t="s">
        <v>63</v>
      </c>
      <c r="E143" s="13">
        <v>44427</v>
      </c>
      <c r="F143" s="75" t="s">
        <v>1406</v>
      </c>
      <c r="G143" s="13">
        <v>44429</v>
      </c>
      <c r="H143" s="76" t="s">
        <v>1407</v>
      </c>
      <c r="I143" s="15">
        <v>107</v>
      </c>
      <c r="J143" s="15">
        <v>42</v>
      </c>
      <c r="K143" s="15">
        <v>22</v>
      </c>
      <c r="L143" s="15">
        <v>15</v>
      </c>
      <c r="M143" s="82">
        <v>24.716999999999999</v>
      </c>
      <c r="N143" s="71">
        <v>25</v>
      </c>
      <c r="O143" s="62">
        <v>3000</v>
      </c>
      <c r="P143" s="63">
        <f>Table224523689101112131415161718192021222423456723456891011121314151617[[#This Row],[PEMBULATAN]]*O143</f>
        <v>75000</v>
      </c>
    </row>
    <row r="144" spans="1:16" ht="39" customHeight="1" x14ac:dyDescent="0.2">
      <c r="A144" s="106"/>
      <c r="B144" s="74"/>
      <c r="C144" s="88" t="s">
        <v>1349</v>
      </c>
      <c r="D144" s="77" t="s">
        <v>63</v>
      </c>
      <c r="E144" s="13">
        <v>44427</v>
      </c>
      <c r="F144" s="75" t="s">
        <v>1406</v>
      </c>
      <c r="G144" s="13">
        <v>44429</v>
      </c>
      <c r="H144" s="76" t="s">
        <v>1407</v>
      </c>
      <c r="I144" s="15">
        <v>48</v>
      </c>
      <c r="J144" s="15">
        <v>28</v>
      </c>
      <c r="K144" s="15">
        <v>25</v>
      </c>
      <c r="L144" s="15">
        <v>10</v>
      </c>
      <c r="M144" s="82">
        <v>8.4</v>
      </c>
      <c r="N144" s="71">
        <v>10</v>
      </c>
      <c r="O144" s="62">
        <v>3000</v>
      </c>
      <c r="P144" s="63">
        <f>Table224523689101112131415161718192021222423456723456891011121314151617[[#This Row],[PEMBULATAN]]*O144</f>
        <v>30000</v>
      </c>
    </row>
    <row r="145" spans="1:16" ht="39" customHeight="1" x14ac:dyDescent="0.2">
      <c r="A145" s="106"/>
      <c r="B145" s="74"/>
      <c r="C145" s="88" t="s">
        <v>1350</v>
      </c>
      <c r="D145" s="77" t="s">
        <v>63</v>
      </c>
      <c r="E145" s="13">
        <v>44427</v>
      </c>
      <c r="F145" s="75" t="s">
        <v>1406</v>
      </c>
      <c r="G145" s="13">
        <v>44429</v>
      </c>
      <c r="H145" s="76" t="s">
        <v>1407</v>
      </c>
      <c r="I145" s="15">
        <v>64</v>
      </c>
      <c r="J145" s="15">
        <v>38</v>
      </c>
      <c r="K145" s="15">
        <v>31</v>
      </c>
      <c r="L145" s="15">
        <v>15</v>
      </c>
      <c r="M145" s="82">
        <v>18.847999999999999</v>
      </c>
      <c r="N145" s="71">
        <v>19</v>
      </c>
      <c r="O145" s="62">
        <v>3000</v>
      </c>
      <c r="P145" s="63">
        <f>Table224523689101112131415161718192021222423456723456891011121314151617[[#This Row],[PEMBULATAN]]*O145</f>
        <v>57000</v>
      </c>
    </row>
    <row r="146" spans="1:16" ht="39" customHeight="1" x14ac:dyDescent="0.2">
      <c r="A146" s="106"/>
      <c r="B146" s="74"/>
      <c r="C146" s="88" t="s">
        <v>1351</v>
      </c>
      <c r="D146" s="77" t="s">
        <v>63</v>
      </c>
      <c r="E146" s="13">
        <v>44427</v>
      </c>
      <c r="F146" s="75" t="s">
        <v>1406</v>
      </c>
      <c r="G146" s="13">
        <v>44429</v>
      </c>
      <c r="H146" s="76" t="s">
        <v>1407</v>
      </c>
      <c r="I146" s="15">
        <v>57</v>
      </c>
      <c r="J146" s="15">
        <v>57</v>
      </c>
      <c r="K146" s="15">
        <v>53</v>
      </c>
      <c r="L146" s="15">
        <v>14</v>
      </c>
      <c r="M146" s="82">
        <v>43.049250000000001</v>
      </c>
      <c r="N146" s="71">
        <v>43</v>
      </c>
      <c r="O146" s="62">
        <v>3000</v>
      </c>
      <c r="P146" s="63">
        <f>Table224523689101112131415161718192021222423456723456891011121314151617[[#This Row],[PEMBULATAN]]*O146</f>
        <v>129000</v>
      </c>
    </row>
    <row r="147" spans="1:16" ht="39" customHeight="1" x14ac:dyDescent="0.2">
      <c r="A147" s="106"/>
      <c r="B147" s="74"/>
      <c r="C147" s="88" t="s">
        <v>1352</v>
      </c>
      <c r="D147" s="77" t="s">
        <v>63</v>
      </c>
      <c r="E147" s="13">
        <v>44427</v>
      </c>
      <c r="F147" s="75" t="s">
        <v>1406</v>
      </c>
      <c r="G147" s="13">
        <v>44429</v>
      </c>
      <c r="H147" s="76" t="s">
        <v>1407</v>
      </c>
      <c r="I147" s="15">
        <v>38</v>
      </c>
      <c r="J147" s="15">
        <v>38</v>
      </c>
      <c r="K147" s="15">
        <v>39</v>
      </c>
      <c r="L147" s="15">
        <v>6</v>
      </c>
      <c r="M147" s="82">
        <v>14.079000000000001</v>
      </c>
      <c r="N147" s="71">
        <v>14</v>
      </c>
      <c r="O147" s="62">
        <v>3000</v>
      </c>
      <c r="P147" s="63">
        <f>Table224523689101112131415161718192021222423456723456891011121314151617[[#This Row],[PEMBULATAN]]*O147</f>
        <v>42000</v>
      </c>
    </row>
    <row r="148" spans="1:16" ht="39" customHeight="1" x14ac:dyDescent="0.2">
      <c r="A148" s="106"/>
      <c r="B148" s="74"/>
      <c r="C148" s="88" t="s">
        <v>1353</v>
      </c>
      <c r="D148" s="77" t="s">
        <v>63</v>
      </c>
      <c r="E148" s="13">
        <v>44427</v>
      </c>
      <c r="F148" s="75" t="s">
        <v>1406</v>
      </c>
      <c r="G148" s="13">
        <v>44429</v>
      </c>
      <c r="H148" s="76" t="s">
        <v>1407</v>
      </c>
      <c r="I148" s="15">
        <v>54</v>
      </c>
      <c r="J148" s="15">
        <v>26</v>
      </c>
      <c r="K148" s="15">
        <v>26</v>
      </c>
      <c r="L148" s="15">
        <v>1</v>
      </c>
      <c r="M148" s="82">
        <v>9.1259999999999994</v>
      </c>
      <c r="N148" s="71">
        <v>9</v>
      </c>
      <c r="O148" s="62">
        <v>3000</v>
      </c>
      <c r="P148" s="63">
        <f>Table224523689101112131415161718192021222423456723456891011121314151617[[#This Row],[PEMBULATAN]]*O148</f>
        <v>27000</v>
      </c>
    </row>
    <row r="149" spans="1:16" ht="39" customHeight="1" x14ac:dyDescent="0.2">
      <c r="A149" s="106"/>
      <c r="B149" s="74"/>
      <c r="C149" s="88" t="s">
        <v>1354</v>
      </c>
      <c r="D149" s="77" t="s">
        <v>63</v>
      </c>
      <c r="E149" s="13">
        <v>44427</v>
      </c>
      <c r="F149" s="75" t="s">
        <v>1406</v>
      </c>
      <c r="G149" s="13">
        <v>44429</v>
      </c>
      <c r="H149" s="76" t="s">
        <v>1407</v>
      </c>
      <c r="I149" s="15">
        <v>40</v>
      </c>
      <c r="J149" s="15">
        <v>32</v>
      </c>
      <c r="K149" s="15">
        <v>35</v>
      </c>
      <c r="L149" s="15">
        <v>6</v>
      </c>
      <c r="M149" s="82">
        <v>11.2</v>
      </c>
      <c r="N149" s="71">
        <v>11</v>
      </c>
      <c r="O149" s="62">
        <v>3000</v>
      </c>
      <c r="P149" s="63">
        <f>Table224523689101112131415161718192021222423456723456891011121314151617[[#This Row],[PEMBULATAN]]*O149</f>
        <v>33000</v>
      </c>
    </row>
    <row r="150" spans="1:16" ht="39" customHeight="1" x14ac:dyDescent="0.2">
      <c r="A150" s="106"/>
      <c r="B150" s="74"/>
      <c r="C150" s="88" t="s">
        <v>1355</v>
      </c>
      <c r="D150" s="77" t="s">
        <v>63</v>
      </c>
      <c r="E150" s="13">
        <v>44427</v>
      </c>
      <c r="F150" s="75" t="s">
        <v>1406</v>
      </c>
      <c r="G150" s="13">
        <v>44429</v>
      </c>
      <c r="H150" s="76" t="s">
        <v>1407</v>
      </c>
      <c r="I150" s="15">
        <v>142</v>
      </c>
      <c r="J150" s="15">
        <v>76</v>
      </c>
      <c r="K150" s="15">
        <v>23</v>
      </c>
      <c r="L150" s="15">
        <v>20</v>
      </c>
      <c r="M150" s="82">
        <v>62.054000000000002</v>
      </c>
      <c r="N150" s="71">
        <v>62</v>
      </c>
      <c r="O150" s="62">
        <v>3000</v>
      </c>
      <c r="P150" s="63">
        <f>Table224523689101112131415161718192021222423456723456891011121314151617[[#This Row],[PEMBULATAN]]*O150</f>
        <v>186000</v>
      </c>
    </row>
    <row r="151" spans="1:16" ht="39" customHeight="1" x14ac:dyDescent="0.2">
      <c r="A151" s="106"/>
      <c r="B151" s="74"/>
      <c r="C151" s="88" t="s">
        <v>1356</v>
      </c>
      <c r="D151" s="77" t="s">
        <v>63</v>
      </c>
      <c r="E151" s="13">
        <v>44427</v>
      </c>
      <c r="F151" s="75" t="s">
        <v>1406</v>
      </c>
      <c r="G151" s="13">
        <v>44429</v>
      </c>
      <c r="H151" s="76" t="s">
        <v>1407</v>
      </c>
      <c r="I151" s="15">
        <v>122</v>
      </c>
      <c r="J151" s="15">
        <v>38</v>
      </c>
      <c r="K151" s="15">
        <v>7</v>
      </c>
      <c r="L151" s="15">
        <v>1</v>
      </c>
      <c r="M151" s="82">
        <v>8.1129999999999995</v>
      </c>
      <c r="N151" s="71">
        <v>8</v>
      </c>
      <c r="O151" s="62">
        <v>3000</v>
      </c>
      <c r="P151" s="63">
        <f>Table224523689101112131415161718192021222423456723456891011121314151617[[#This Row],[PEMBULATAN]]*O151</f>
        <v>24000</v>
      </c>
    </row>
    <row r="152" spans="1:16" ht="39" customHeight="1" x14ac:dyDescent="0.2">
      <c r="A152" s="106"/>
      <c r="B152" s="74"/>
      <c r="C152" s="88" t="s">
        <v>1357</v>
      </c>
      <c r="D152" s="77" t="s">
        <v>63</v>
      </c>
      <c r="E152" s="13">
        <v>44427</v>
      </c>
      <c r="F152" s="75" t="s">
        <v>1406</v>
      </c>
      <c r="G152" s="13">
        <v>44429</v>
      </c>
      <c r="H152" s="76" t="s">
        <v>1407</v>
      </c>
      <c r="I152" s="15">
        <v>100</v>
      </c>
      <c r="J152" s="15">
        <v>15</v>
      </c>
      <c r="K152" s="15">
        <v>15</v>
      </c>
      <c r="L152" s="15">
        <v>1</v>
      </c>
      <c r="M152" s="82">
        <v>5.625</v>
      </c>
      <c r="N152" s="71">
        <v>6</v>
      </c>
      <c r="O152" s="62">
        <v>3000</v>
      </c>
      <c r="P152" s="63">
        <f>Table224523689101112131415161718192021222423456723456891011121314151617[[#This Row],[PEMBULATAN]]*O152</f>
        <v>18000</v>
      </c>
    </row>
    <row r="153" spans="1:16" ht="39" customHeight="1" x14ac:dyDescent="0.2">
      <c r="A153" s="106"/>
      <c r="B153" s="74"/>
      <c r="C153" s="88" t="s">
        <v>1358</v>
      </c>
      <c r="D153" s="77" t="s">
        <v>63</v>
      </c>
      <c r="E153" s="13">
        <v>44427</v>
      </c>
      <c r="F153" s="75" t="s">
        <v>1406</v>
      </c>
      <c r="G153" s="13">
        <v>44429</v>
      </c>
      <c r="H153" s="76" t="s">
        <v>1407</v>
      </c>
      <c r="I153" s="15">
        <v>110</v>
      </c>
      <c r="J153" s="15">
        <v>22</v>
      </c>
      <c r="K153" s="15">
        <v>35</v>
      </c>
      <c r="L153" s="15">
        <v>1</v>
      </c>
      <c r="M153" s="82">
        <v>21.175000000000001</v>
      </c>
      <c r="N153" s="71">
        <v>21</v>
      </c>
      <c r="O153" s="62">
        <v>3000</v>
      </c>
      <c r="P153" s="63">
        <f>Table224523689101112131415161718192021222423456723456891011121314151617[[#This Row],[PEMBULATAN]]*O153</f>
        <v>63000</v>
      </c>
    </row>
    <row r="154" spans="1:16" ht="39" customHeight="1" x14ac:dyDescent="0.2">
      <c r="A154" s="106"/>
      <c r="B154" s="74"/>
      <c r="C154" s="88" t="s">
        <v>1359</v>
      </c>
      <c r="D154" s="77" t="s">
        <v>63</v>
      </c>
      <c r="E154" s="13">
        <v>44427</v>
      </c>
      <c r="F154" s="75" t="s">
        <v>1406</v>
      </c>
      <c r="G154" s="13">
        <v>44429</v>
      </c>
      <c r="H154" s="76" t="s">
        <v>1407</v>
      </c>
      <c r="I154" s="15">
        <v>112</v>
      </c>
      <c r="J154" s="15">
        <v>10</v>
      </c>
      <c r="K154" s="15">
        <v>6</v>
      </c>
      <c r="L154" s="15">
        <v>1</v>
      </c>
      <c r="M154" s="82">
        <v>1.68</v>
      </c>
      <c r="N154" s="71">
        <v>2</v>
      </c>
      <c r="O154" s="62">
        <v>3000</v>
      </c>
      <c r="P154" s="63">
        <f>Table224523689101112131415161718192021222423456723456891011121314151617[[#This Row],[PEMBULATAN]]*O154</f>
        <v>6000</v>
      </c>
    </row>
    <row r="155" spans="1:16" ht="39" customHeight="1" x14ac:dyDescent="0.2">
      <c r="A155" s="106"/>
      <c r="B155" s="74"/>
      <c r="C155" s="88" t="s">
        <v>1360</v>
      </c>
      <c r="D155" s="77" t="s">
        <v>63</v>
      </c>
      <c r="E155" s="13">
        <v>44427</v>
      </c>
      <c r="F155" s="75" t="s">
        <v>1406</v>
      </c>
      <c r="G155" s="13">
        <v>44429</v>
      </c>
      <c r="H155" s="76" t="s">
        <v>1407</v>
      </c>
      <c r="I155" s="15">
        <v>90</v>
      </c>
      <c r="J155" s="15">
        <v>30</v>
      </c>
      <c r="K155" s="15">
        <v>20</v>
      </c>
      <c r="L155" s="15">
        <v>1</v>
      </c>
      <c r="M155" s="82">
        <v>13.5</v>
      </c>
      <c r="N155" s="71">
        <v>14</v>
      </c>
      <c r="O155" s="62">
        <v>3000</v>
      </c>
      <c r="P155" s="63">
        <f>Table224523689101112131415161718192021222423456723456891011121314151617[[#This Row],[PEMBULATAN]]*O155</f>
        <v>42000</v>
      </c>
    </row>
    <row r="156" spans="1:16" ht="39" customHeight="1" x14ac:dyDescent="0.2">
      <c r="A156" s="106"/>
      <c r="B156" s="74"/>
      <c r="C156" s="88" t="s">
        <v>1361</v>
      </c>
      <c r="D156" s="77" t="s">
        <v>63</v>
      </c>
      <c r="E156" s="13">
        <v>44427</v>
      </c>
      <c r="F156" s="75" t="s">
        <v>1406</v>
      </c>
      <c r="G156" s="13">
        <v>44429</v>
      </c>
      <c r="H156" s="76" t="s">
        <v>1407</v>
      </c>
      <c r="I156" s="15">
        <v>108</v>
      </c>
      <c r="J156" s="15">
        <v>9</v>
      </c>
      <c r="K156" s="15">
        <v>9</v>
      </c>
      <c r="L156" s="15">
        <v>1</v>
      </c>
      <c r="M156" s="82">
        <v>2.1869999999999998</v>
      </c>
      <c r="N156" s="71">
        <v>2</v>
      </c>
      <c r="O156" s="62">
        <v>3000</v>
      </c>
      <c r="P156" s="63">
        <f>Table224523689101112131415161718192021222423456723456891011121314151617[[#This Row],[PEMBULATAN]]*O156</f>
        <v>6000</v>
      </c>
    </row>
    <row r="157" spans="1:16" ht="39" customHeight="1" x14ac:dyDescent="0.2">
      <c r="A157" s="106"/>
      <c r="B157" s="74"/>
      <c r="C157" s="88" t="s">
        <v>1362</v>
      </c>
      <c r="D157" s="77" t="s">
        <v>63</v>
      </c>
      <c r="E157" s="13">
        <v>44427</v>
      </c>
      <c r="F157" s="75" t="s">
        <v>1406</v>
      </c>
      <c r="G157" s="13">
        <v>44429</v>
      </c>
      <c r="H157" s="76" t="s">
        <v>1407</v>
      </c>
      <c r="I157" s="15">
        <v>102</v>
      </c>
      <c r="J157" s="15">
        <v>6</v>
      </c>
      <c r="K157" s="15">
        <v>6</v>
      </c>
      <c r="L157" s="15">
        <v>1</v>
      </c>
      <c r="M157" s="82">
        <v>0.91800000000000004</v>
      </c>
      <c r="N157" s="71">
        <v>1</v>
      </c>
      <c r="O157" s="62">
        <v>3000</v>
      </c>
      <c r="P157" s="63">
        <f>Table224523689101112131415161718192021222423456723456891011121314151617[[#This Row],[PEMBULATAN]]*O157</f>
        <v>3000</v>
      </c>
    </row>
    <row r="158" spans="1:16" ht="39" customHeight="1" x14ac:dyDescent="0.2">
      <c r="A158" s="106"/>
      <c r="B158" s="74"/>
      <c r="C158" s="88" t="s">
        <v>1363</v>
      </c>
      <c r="D158" s="77" t="s">
        <v>63</v>
      </c>
      <c r="E158" s="13">
        <v>44427</v>
      </c>
      <c r="F158" s="75" t="s">
        <v>1406</v>
      </c>
      <c r="G158" s="13">
        <v>44429</v>
      </c>
      <c r="H158" s="76" t="s">
        <v>1407</v>
      </c>
      <c r="I158" s="15">
        <v>111</v>
      </c>
      <c r="J158" s="15">
        <v>12</v>
      </c>
      <c r="K158" s="15">
        <v>12</v>
      </c>
      <c r="L158" s="15">
        <v>2</v>
      </c>
      <c r="M158" s="82">
        <v>3.996</v>
      </c>
      <c r="N158" s="71">
        <v>4</v>
      </c>
      <c r="O158" s="62">
        <v>3000</v>
      </c>
      <c r="P158" s="63">
        <f>Table224523689101112131415161718192021222423456723456891011121314151617[[#This Row],[PEMBULATAN]]*O158</f>
        <v>12000</v>
      </c>
    </row>
    <row r="159" spans="1:16" ht="39" customHeight="1" x14ac:dyDescent="0.2">
      <c r="A159" s="106"/>
      <c r="B159" s="74"/>
      <c r="C159" s="88" t="s">
        <v>1364</v>
      </c>
      <c r="D159" s="77" t="s">
        <v>63</v>
      </c>
      <c r="E159" s="13">
        <v>44427</v>
      </c>
      <c r="F159" s="75" t="s">
        <v>1406</v>
      </c>
      <c r="G159" s="13">
        <v>44429</v>
      </c>
      <c r="H159" s="76" t="s">
        <v>1407</v>
      </c>
      <c r="I159" s="15">
        <v>151</v>
      </c>
      <c r="J159" s="15">
        <v>14</v>
      </c>
      <c r="K159" s="15">
        <v>8</v>
      </c>
      <c r="L159" s="15">
        <v>4</v>
      </c>
      <c r="M159" s="82">
        <v>4.2279999999999998</v>
      </c>
      <c r="N159" s="71">
        <v>4</v>
      </c>
      <c r="O159" s="62">
        <v>3000</v>
      </c>
      <c r="P159" s="63">
        <f>Table224523689101112131415161718192021222423456723456891011121314151617[[#This Row],[PEMBULATAN]]*O159</f>
        <v>12000</v>
      </c>
    </row>
    <row r="160" spans="1:16" ht="39" customHeight="1" x14ac:dyDescent="0.2">
      <c r="A160" s="106"/>
      <c r="B160" s="74"/>
      <c r="C160" s="88" t="s">
        <v>1365</v>
      </c>
      <c r="D160" s="77" t="s">
        <v>63</v>
      </c>
      <c r="E160" s="13">
        <v>44427</v>
      </c>
      <c r="F160" s="75" t="s">
        <v>1406</v>
      </c>
      <c r="G160" s="13">
        <v>44429</v>
      </c>
      <c r="H160" s="76" t="s">
        <v>1407</v>
      </c>
      <c r="I160" s="15">
        <v>122</v>
      </c>
      <c r="J160" s="15">
        <v>6</v>
      </c>
      <c r="K160" s="15">
        <v>3</v>
      </c>
      <c r="L160" s="15">
        <v>1</v>
      </c>
      <c r="M160" s="82">
        <v>0.54900000000000004</v>
      </c>
      <c r="N160" s="71">
        <v>1</v>
      </c>
      <c r="O160" s="62">
        <v>3000</v>
      </c>
      <c r="P160" s="63">
        <f>Table224523689101112131415161718192021222423456723456891011121314151617[[#This Row],[PEMBULATAN]]*O160</f>
        <v>3000</v>
      </c>
    </row>
    <row r="161" spans="1:16" ht="39" customHeight="1" x14ac:dyDescent="0.2">
      <c r="A161" s="106"/>
      <c r="B161" s="74"/>
      <c r="C161" s="88" t="s">
        <v>1366</v>
      </c>
      <c r="D161" s="77" t="s">
        <v>63</v>
      </c>
      <c r="E161" s="13">
        <v>44427</v>
      </c>
      <c r="F161" s="75" t="s">
        <v>1406</v>
      </c>
      <c r="G161" s="13">
        <v>44429</v>
      </c>
      <c r="H161" s="76" t="s">
        <v>1407</v>
      </c>
      <c r="I161" s="15">
        <v>131</v>
      </c>
      <c r="J161" s="15">
        <v>11</v>
      </c>
      <c r="K161" s="15">
        <v>5</v>
      </c>
      <c r="L161" s="15">
        <v>3</v>
      </c>
      <c r="M161" s="82">
        <v>1.80125</v>
      </c>
      <c r="N161" s="71">
        <v>3</v>
      </c>
      <c r="O161" s="62">
        <v>3000</v>
      </c>
      <c r="P161" s="63">
        <f>Table224523689101112131415161718192021222423456723456891011121314151617[[#This Row],[PEMBULATAN]]*O161</f>
        <v>9000</v>
      </c>
    </row>
    <row r="162" spans="1:16" ht="39" customHeight="1" x14ac:dyDescent="0.2">
      <c r="A162" s="106"/>
      <c r="B162" s="74"/>
      <c r="C162" s="88" t="s">
        <v>1367</v>
      </c>
      <c r="D162" s="77" t="s">
        <v>63</v>
      </c>
      <c r="E162" s="13">
        <v>44427</v>
      </c>
      <c r="F162" s="75" t="s">
        <v>1406</v>
      </c>
      <c r="G162" s="13">
        <v>44429</v>
      </c>
      <c r="H162" s="76" t="s">
        <v>1407</v>
      </c>
      <c r="I162" s="15">
        <v>36</v>
      </c>
      <c r="J162" s="15">
        <v>21</v>
      </c>
      <c r="K162" s="15">
        <v>23</v>
      </c>
      <c r="L162" s="15">
        <v>12</v>
      </c>
      <c r="M162" s="82">
        <v>4.3470000000000004</v>
      </c>
      <c r="N162" s="71">
        <v>12</v>
      </c>
      <c r="O162" s="62">
        <v>3000</v>
      </c>
      <c r="P162" s="63">
        <f>Table224523689101112131415161718192021222423456723456891011121314151617[[#This Row],[PEMBULATAN]]*O162</f>
        <v>36000</v>
      </c>
    </row>
    <row r="163" spans="1:16" ht="39" customHeight="1" x14ac:dyDescent="0.2">
      <c r="A163" s="106"/>
      <c r="B163" s="74"/>
      <c r="C163" s="88" t="s">
        <v>1368</v>
      </c>
      <c r="D163" s="77" t="s">
        <v>63</v>
      </c>
      <c r="E163" s="13">
        <v>44427</v>
      </c>
      <c r="F163" s="75" t="s">
        <v>1406</v>
      </c>
      <c r="G163" s="13">
        <v>44429</v>
      </c>
      <c r="H163" s="76" t="s">
        <v>1407</v>
      </c>
      <c r="I163" s="15">
        <v>73</v>
      </c>
      <c r="J163" s="15">
        <v>25</v>
      </c>
      <c r="K163" s="15">
        <v>6</v>
      </c>
      <c r="L163" s="15">
        <v>1</v>
      </c>
      <c r="M163" s="82">
        <v>2.7374999999999998</v>
      </c>
      <c r="N163" s="71">
        <v>3</v>
      </c>
      <c r="O163" s="62">
        <v>3000</v>
      </c>
      <c r="P163" s="63">
        <f>Table224523689101112131415161718192021222423456723456891011121314151617[[#This Row],[PEMBULATAN]]*O163</f>
        <v>9000</v>
      </c>
    </row>
    <row r="164" spans="1:16" ht="39" customHeight="1" x14ac:dyDescent="0.2">
      <c r="A164" s="106"/>
      <c r="B164" s="74"/>
      <c r="C164" s="88" t="s">
        <v>1369</v>
      </c>
      <c r="D164" s="77" t="s">
        <v>63</v>
      </c>
      <c r="E164" s="13">
        <v>44427</v>
      </c>
      <c r="F164" s="75" t="s">
        <v>1406</v>
      </c>
      <c r="G164" s="13">
        <v>44429</v>
      </c>
      <c r="H164" s="76" t="s">
        <v>1407</v>
      </c>
      <c r="I164" s="15">
        <v>110</v>
      </c>
      <c r="J164" s="15">
        <v>19</v>
      </c>
      <c r="K164" s="15">
        <v>7</v>
      </c>
      <c r="L164" s="15">
        <v>3</v>
      </c>
      <c r="M164" s="82">
        <v>3.6575000000000002</v>
      </c>
      <c r="N164" s="71">
        <v>4</v>
      </c>
      <c r="O164" s="62">
        <v>3000</v>
      </c>
      <c r="P164" s="63">
        <f>Table224523689101112131415161718192021222423456723456891011121314151617[[#This Row],[PEMBULATAN]]*O164</f>
        <v>12000</v>
      </c>
    </row>
    <row r="165" spans="1:16" ht="39" customHeight="1" x14ac:dyDescent="0.2">
      <c r="A165" s="106"/>
      <c r="B165" s="74"/>
      <c r="C165" s="88" t="s">
        <v>1370</v>
      </c>
      <c r="D165" s="77" t="s">
        <v>63</v>
      </c>
      <c r="E165" s="13">
        <v>44427</v>
      </c>
      <c r="F165" s="75" t="s">
        <v>1406</v>
      </c>
      <c r="G165" s="13">
        <v>44429</v>
      </c>
      <c r="H165" s="76" t="s">
        <v>1407</v>
      </c>
      <c r="I165" s="15">
        <v>40</v>
      </c>
      <c r="J165" s="15">
        <v>37</v>
      </c>
      <c r="K165" s="15">
        <v>27</v>
      </c>
      <c r="L165" s="15">
        <v>6</v>
      </c>
      <c r="M165" s="82">
        <v>9.99</v>
      </c>
      <c r="N165" s="71">
        <v>10</v>
      </c>
      <c r="O165" s="62">
        <v>3000</v>
      </c>
      <c r="P165" s="63">
        <f>Table224523689101112131415161718192021222423456723456891011121314151617[[#This Row],[PEMBULATAN]]*O165</f>
        <v>30000</v>
      </c>
    </row>
    <row r="166" spans="1:16" ht="39" customHeight="1" x14ac:dyDescent="0.2">
      <c r="A166" s="106"/>
      <c r="B166" s="74"/>
      <c r="C166" s="88" t="s">
        <v>1371</v>
      </c>
      <c r="D166" s="77" t="s">
        <v>63</v>
      </c>
      <c r="E166" s="13">
        <v>44427</v>
      </c>
      <c r="F166" s="75" t="s">
        <v>1406</v>
      </c>
      <c r="G166" s="13">
        <v>44429</v>
      </c>
      <c r="H166" s="76" t="s">
        <v>1407</v>
      </c>
      <c r="I166" s="15">
        <v>90</v>
      </c>
      <c r="J166" s="15">
        <v>55</v>
      </c>
      <c r="K166" s="15">
        <v>21</v>
      </c>
      <c r="L166" s="15">
        <v>15</v>
      </c>
      <c r="M166" s="82">
        <v>25.987500000000001</v>
      </c>
      <c r="N166" s="71">
        <v>26</v>
      </c>
      <c r="O166" s="62">
        <v>3000</v>
      </c>
      <c r="P166" s="63">
        <f>Table224523689101112131415161718192021222423456723456891011121314151617[[#This Row],[PEMBULATAN]]*O166</f>
        <v>78000</v>
      </c>
    </row>
    <row r="167" spans="1:16" ht="39" customHeight="1" x14ac:dyDescent="0.2">
      <c r="A167" s="106"/>
      <c r="B167" s="74"/>
      <c r="C167" s="88" t="s">
        <v>1372</v>
      </c>
      <c r="D167" s="77" t="s">
        <v>63</v>
      </c>
      <c r="E167" s="13">
        <v>44427</v>
      </c>
      <c r="F167" s="75" t="s">
        <v>1406</v>
      </c>
      <c r="G167" s="13">
        <v>44429</v>
      </c>
      <c r="H167" s="76" t="s">
        <v>1407</v>
      </c>
      <c r="I167" s="15">
        <v>90</v>
      </c>
      <c r="J167" s="15">
        <v>35</v>
      </c>
      <c r="K167" s="15">
        <v>13</v>
      </c>
      <c r="L167" s="15">
        <v>5</v>
      </c>
      <c r="M167" s="82">
        <v>10.237500000000001</v>
      </c>
      <c r="N167" s="71">
        <v>10</v>
      </c>
      <c r="O167" s="62">
        <v>3000</v>
      </c>
      <c r="P167" s="63">
        <f>Table224523689101112131415161718192021222423456723456891011121314151617[[#This Row],[PEMBULATAN]]*O167</f>
        <v>30000</v>
      </c>
    </row>
    <row r="168" spans="1:16" ht="39" customHeight="1" x14ac:dyDescent="0.2">
      <c r="A168" s="106"/>
      <c r="B168" s="74"/>
      <c r="C168" s="88" t="s">
        <v>1373</v>
      </c>
      <c r="D168" s="77" t="s">
        <v>63</v>
      </c>
      <c r="E168" s="13">
        <v>44427</v>
      </c>
      <c r="F168" s="75" t="s">
        <v>1406</v>
      </c>
      <c r="G168" s="13">
        <v>44429</v>
      </c>
      <c r="H168" s="76" t="s">
        <v>1407</v>
      </c>
      <c r="I168" s="15">
        <v>116</v>
      </c>
      <c r="J168" s="15">
        <v>23</v>
      </c>
      <c r="K168" s="15">
        <v>5</v>
      </c>
      <c r="L168" s="15">
        <v>3</v>
      </c>
      <c r="M168" s="82">
        <v>3.335</v>
      </c>
      <c r="N168" s="71">
        <v>3</v>
      </c>
      <c r="O168" s="62">
        <v>3000</v>
      </c>
      <c r="P168" s="63">
        <f>Table224523689101112131415161718192021222423456723456891011121314151617[[#This Row],[PEMBULATAN]]*O168</f>
        <v>9000</v>
      </c>
    </row>
    <row r="169" spans="1:16" ht="39" customHeight="1" x14ac:dyDescent="0.2">
      <c r="A169" s="106"/>
      <c r="B169" s="74"/>
      <c r="C169" s="88" t="s">
        <v>1374</v>
      </c>
      <c r="D169" s="77" t="s">
        <v>63</v>
      </c>
      <c r="E169" s="13">
        <v>44427</v>
      </c>
      <c r="F169" s="75" t="s">
        <v>1406</v>
      </c>
      <c r="G169" s="13">
        <v>44429</v>
      </c>
      <c r="H169" s="76" t="s">
        <v>1407</v>
      </c>
      <c r="I169" s="15">
        <v>70</v>
      </c>
      <c r="J169" s="15">
        <v>40</v>
      </c>
      <c r="K169" s="15">
        <v>12</v>
      </c>
      <c r="L169" s="15">
        <v>4</v>
      </c>
      <c r="M169" s="82">
        <v>8.4</v>
      </c>
      <c r="N169" s="71">
        <v>8</v>
      </c>
      <c r="O169" s="62">
        <v>3000</v>
      </c>
      <c r="P169" s="63">
        <f>Table224523689101112131415161718192021222423456723456891011121314151617[[#This Row],[PEMBULATAN]]*O169</f>
        <v>24000</v>
      </c>
    </row>
    <row r="170" spans="1:16" ht="39" customHeight="1" x14ac:dyDescent="0.2">
      <c r="A170" s="106"/>
      <c r="B170" s="74"/>
      <c r="C170" s="88" t="s">
        <v>1375</v>
      </c>
      <c r="D170" s="77" t="s">
        <v>63</v>
      </c>
      <c r="E170" s="13">
        <v>44427</v>
      </c>
      <c r="F170" s="75" t="s">
        <v>1406</v>
      </c>
      <c r="G170" s="13">
        <v>44429</v>
      </c>
      <c r="H170" s="76" t="s">
        <v>1407</v>
      </c>
      <c r="I170" s="15">
        <v>71</v>
      </c>
      <c r="J170" s="15">
        <v>42</v>
      </c>
      <c r="K170" s="15">
        <v>1</v>
      </c>
      <c r="L170" s="15">
        <v>1</v>
      </c>
      <c r="M170" s="82">
        <v>0.74550000000000005</v>
      </c>
      <c r="N170" s="71">
        <v>1</v>
      </c>
      <c r="O170" s="62">
        <v>3000</v>
      </c>
      <c r="P170" s="63">
        <f>Table224523689101112131415161718192021222423456723456891011121314151617[[#This Row],[PEMBULATAN]]*O170</f>
        <v>3000</v>
      </c>
    </row>
    <row r="171" spans="1:16" ht="39" customHeight="1" x14ac:dyDescent="0.2">
      <c r="A171" s="106"/>
      <c r="B171" s="74"/>
      <c r="C171" s="88" t="s">
        <v>1376</v>
      </c>
      <c r="D171" s="77" t="s">
        <v>63</v>
      </c>
      <c r="E171" s="13">
        <v>44427</v>
      </c>
      <c r="F171" s="75" t="s">
        <v>1406</v>
      </c>
      <c r="G171" s="13">
        <v>44429</v>
      </c>
      <c r="H171" s="76" t="s">
        <v>1407</v>
      </c>
      <c r="I171" s="15">
        <v>110</v>
      </c>
      <c r="J171" s="15">
        <v>27</v>
      </c>
      <c r="K171" s="15">
        <v>20</v>
      </c>
      <c r="L171" s="15">
        <v>2</v>
      </c>
      <c r="M171" s="82">
        <v>14.85</v>
      </c>
      <c r="N171" s="71">
        <v>15</v>
      </c>
      <c r="O171" s="62">
        <v>3000</v>
      </c>
      <c r="P171" s="63">
        <f>Table224523689101112131415161718192021222423456723456891011121314151617[[#This Row],[PEMBULATAN]]*O171</f>
        <v>45000</v>
      </c>
    </row>
    <row r="172" spans="1:16" ht="39" customHeight="1" x14ac:dyDescent="0.2">
      <c r="A172" s="106"/>
      <c r="B172" s="74"/>
      <c r="C172" s="88" t="s">
        <v>1377</v>
      </c>
      <c r="D172" s="77" t="s">
        <v>63</v>
      </c>
      <c r="E172" s="13">
        <v>44427</v>
      </c>
      <c r="F172" s="75" t="s">
        <v>1406</v>
      </c>
      <c r="G172" s="13">
        <v>44429</v>
      </c>
      <c r="H172" s="76" t="s">
        <v>1407</v>
      </c>
      <c r="I172" s="15">
        <v>62</v>
      </c>
      <c r="J172" s="15">
        <v>60</v>
      </c>
      <c r="K172" s="15">
        <v>12</v>
      </c>
      <c r="L172" s="15">
        <v>2</v>
      </c>
      <c r="M172" s="82">
        <v>11.16</v>
      </c>
      <c r="N172" s="71">
        <v>11</v>
      </c>
      <c r="O172" s="62">
        <v>3000</v>
      </c>
      <c r="P172" s="63">
        <f>Table224523689101112131415161718192021222423456723456891011121314151617[[#This Row],[PEMBULATAN]]*O172</f>
        <v>33000</v>
      </c>
    </row>
    <row r="173" spans="1:16" ht="39" customHeight="1" x14ac:dyDescent="0.2">
      <c r="A173" s="106"/>
      <c r="B173" s="74"/>
      <c r="C173" s="88" t="s">
        <v>1378</v>
      </c>
      <c r="D173" s="77" t="s">
        <v>63</v>
      </c>
      <c r="E173" s="13">
        <v>44427</v>
      </c>
      <c r="F173" s="75" t="s">
        <v>1406</v>
      </c>
      <c r="G173" s="13">
        <v>44429</v>
      </c>
      <c r="H173" s="76" t="s">
        <v>1407</v>
      </c>
      <c r="I173" s="15">
        <v>60</v>
      </c>
      <c r="J173" s="15">
        <v>40</v>
      </c>
      <c r="K173" s="15">
        <v>10</v>
      </c>
      <c r="L173" s="15">
        <v>4</v>
      </c>
      <c r="M173" s="82">
        <v>6</v>
      </c>
      <c r="N173" s="71">
        <v>6</v>
      </c>
      <c r="O173" s="62">
        <v>3000</v>
      </c>
      <c r="P173" s="63">
        <f>Table224523689101112131415161718192021222423456723456891011121314151617[[#This Row],[PEMBULATAN]]*O173</f>
        <v>18000</v>
      </c>
    </row>
    <row r="174" spans="1:16" ht="39" customHeight="1" x14ac:dyDescent="0.2">
      <c r="A174" s="106"/>
      <c r="B174" s="74"/>
      <c r="C174" s="88" t="s">
        <v>1379</v>
      </c>
      <c r="D174" s="77" t="s">
        <v>63</v>
      </c>
      <c r="E174" s="13">
        <v>44427</v>
      </c>
      <c r="F174" s="75" t="s">
        <v>1406</v>
      </c>
      <c r="G174" s="13">
        <v>44429</v>
      </c>
      <c r="H174" s="76" t="s">
        <v>1407</v>
      </c>
      <c r="I174" s="15">
        <v>40</v>
      </c>
      <c r="J174" s="15">
        <v>30</v>
      </c>
      <c r="K174" s="15">
        <v>25</v>
      </c>
      <c r="L174" s="15">
        <v>3</v>
      </c>
      <c r="M174" s="82">
        <v>7.5</v>
      </c>
      <c r="N174" s="71">
        <v>8</v>
      </c>
      <c r="O174" s="62">
        <v>3000</v>
      </c>
      <c r="P174" s="63">
        <f>Table224523689101112131415161718192021222423456723456891011121314151617[[#This Row],[PEMBULATAN]]*O174</f>
        <v>24000</v>
      </c>
    </row>
    <row r="175" spans="1:16" ht="39" customHeight="1" x14ac:dyDescent="0.2">
      <c r="A175" s="106"/>
      <c r="B175" s="74"/>
      <c r="C175" s="88" t="s">
        <v>1380</v>
      </c>
      <c r="D175" s="77" t="s">
        <v>63</v>
      </c>
      <c r="E175" s="13">
        <v>44427</v>
      </c>
      <c r="F175" s="75" t="s">
        <v>1406</v>
      </c>
      <c r="G175" s="13">
        <v>44429</v>
      </c>
      <c r="H175" s="76" t="s">
        <v>1407</v>
      </c>
      <c r="I175" s="15">
        <v>45</v>
      </c>
      <c r="J175" s="15">
        <v>35</v>
      </c>
      <c r="K175" s="15">
        <v>30</v>
      </c>
      <c r="L175" s="15">
        <v>6</v>
      </c>
      <c r="M175" s="82">
        <v>11.8125</v>
      </c>
      <c r="N175" s="71">
        <v>12</v>
      </c>
      <c r="O175" s="62">
        <v>3000</v>
      </c>
      <c r="P175" s="63">
        <f>Table224523689101112131415161718192021222423456723456891011121314151617[[#This Row],[PEMBULATAN]]*O175</f>
        <v>36000</v>
      </c>
    </row>
    <row r="176" spans="1:16" ht="39" customHeight="1" x14ac:dyDescent="0.2">
      <c r="A176" s="106"/>
      <c r="B176" s="74"/>
      <c r="C176" s="88" t="s">
        <v>1381</v>
      </c>
      <c r="D176" s="77" t="s">
        <v>63</v>
      </c>
      <c r="E176" s="13">
        <v>44427</v>
      </c>
      <c r="F176" s="75" t="s">
        <v>1406</v>
      </c>
      <c r="G176" s="13">
        <v>44429</v>
      </c>
      <c r="H176" s="76" t="s">
        <v>1407</v>
      </c>
      <c r="I176" s="15">
        <v>60</v>
      </c>
      <c r="J176" s="15">
        <v>45</v>
      </c>
      <c r="K176" s="15">
        <v>20</v>
      </c>
      <c r="L176" s="15">
        <v>2</v>
      </c>
      <c r="M176" s="82">
        <v>13.5</v>
      </c>
      <c r="N176" s="71">
        <v>14</v>
      </c>
      <c r="O176" s="62">
        <v>3000</v>
      </c>
      <c r="P176" s="63">
        <f>Table224523689101112131415161718192021222423456723456891011121314151617[[#This Row],[PEMBULATAN]]*O176</f>
        <v>42000</v>
      </c>
    </row>
    <row r="177" spans="1:16" ht="39" customHeight="1" x14ac:dyDescent="0.2">
      <c r="A177" s="106"/>
      <c r="B177" s="74"/>
      <c r="C177" s="88" t="s">
        <v>1382</v>
      </c>
      <c r="D177" s="77" t="s">
        <v>63</v>
      </c>
      <c r="E177" s="13">
        <v>44427</v>
      </c>
      <c r="F177" s="75" t="s">
        <v>1406</v>
      </c>
      <c r="G177" s="13">
        <v>44429</v>
      </c>
      <c r="H177" s="76" t="s">
        <v>1407</v>
      </c>
      <c r="I177" s="15">
        <v>45</v>
      </c>
      <c r="J177" s="15">
        <v>35</v>
      </c>
      <c r="K177" s="15">
        <v>25</v>
      </c>
      <c r="L177" s="15">
        <v>2</v>
      </c>
      <c r="M177" s="82">
        <v>9.84375</v>
      </c>
      <c r="N177" s="71">
        <v>10</v>
      </c>
      <c r="O177" s="62">
        <v>3000</v>
      </c>
      <c r="P177" s="63">
        <f>Table224523689101112131415161718192021222423456723456891011121314151617[[#This Row],[PEMBULATAN]]*O177</f>
        <v>30000</v>
      </c>
    </row>
    <row r="178" spans="1:16" ht="39" customHeight="1" x14ac:dyDescent="0.2">
      <c r="A178" s="106"/>
      <c r="B178" s="74"/>
      <c r="C178" s="88" t="s">
        <v>1383</v>
      </c>
      <c r="D178" s="77" t="s">
        <v>63</v>
      </c>
      <c r="E178" s="13">
        <v>44427</v>
      </c>
      <c r="F178" s="75" t="s">
        <v>1406</v>
      </c>
      <c r="G178" s="13">
        <v>44429</v>
      </c>
      <c r="H178" s="76" t="s">
        <v>1407</v>
      </c>
      <c r="I178" s="15">
        <v>140</v>
      </c>
      <c r="J178" s="15">
        <v>10</v>
      </c>
      <c r="K178" s="15">
        <v>10</v>
      </c>
      <c r="L178" s="15">
        <v>7</v>
      </c>
      <c r="M178" s="82">
        <v>3.5</v>
      </c>
      <c r="N178" s="71">
        <v>7</v>
      </c>
      <c r="O178" s="62">
        <v>3000</v>
      </c>
      <c r="P178" s="63">
        <f>Table224523689101112131415161718192021222423456723456891011121314151617[[#This Row],[PEMBULATAN]]*O178</f>
        <v>21000</v>
      </c>
    </row>
    <row r="179" spans="1:16" ht="39" customHeight="1" x14ac:dyDescent="0.2">
      <c r="A179" s="106"/>
      <c r="B179" s="74"/>
      <c r="C179" s="88" t="s">
        <v>1384</v>
      </c>
      <c r="D179" s="77" t="s">
        <v>63</v>
      </c>
      <c r="E179" s="13">
        <v>44427</v>
      </c>
      <c r="F179" s="75" t="s">
        <v>1406</v>
      </c>
      <c r="G179" s="13">
        <v>44429</v>
      </c>
      <c r="H179" s="76" t="s">
        <v>1407</v>
      </c>
      <c r="I179" s="15">
        <v>65</v>
      </c>
      <c r="J179" s="15">
        <v>45</v>
      </c>
      <c r="K179" s="15">
        <v>6</v>
      </c>
      <c r="L179" s="15">
        <v>5</v>
      </c>
      <c r="M179" s="82">
        <v>4.3875000000000002</v>
      </c>
      <c r="N179" s="71">
        <v>5</v>
      </c>
      <c r="O179" s="62">
        <v>3000</v>
      </c>
      <c r="P179" s="63">
        <f>Table224523689101112131415161718192021222423456723456891011121314151617[[#This Row],[PEMBULATAN]]*O179</f>
        <v>15000</v>
      </c>
    </row>
    <row r="180" spans="1:16" ht="39" customHeight="1" x14ac:dyDescent="0.2">
      <c r="A180" s="106"/>
      <c r="B180" s="74"/>
      <c r="C180" s="88" t="s">
        <v>1385</v>
      </c>
      <c r="D180" s="77" t="s">
        <v>63</v>
      </c>
      <c r="E180" s="13">
        <v>44427</v>
      </c>
      <c r="F180" s="75" t="s">
        <v>1406</v>
      </c>
      <c r="G180" s="13">
        <v>44429</v>
      </c>
      <c r="H180" s="76" t="s">
        <v>1407</v>
      </c>
      <c r="I180" s="15">
        <v>90</v>
      </c>
      <c r="J180" s="15">
        <v>40</v>
      </c>
      <c r="K180" s="15">
        <v>5</v>
      </c>
      <c r="L180" s="15">
        <v>5</v>
      </c>
      <c r="M180" s="82">
        <v>4.5</v>
      </c>
      <c r="N180" s="71">
        <v>5</v>
      </c>
      <c r="O180" s="62">
        <v>3000</v>
      </c>
      <c r="P180" s="63">
        <f>Table224523689101112131415161718192021222423456723456891011121314151617[[#This Row],[PEMBULATAN]]*O180</f>
        <v>15000</v>
      </c>
    </row>
    <row r="181" spans="1:16" ht="39" customHeight="1" x14ac:dyDescent="0.2">
      <c r="A181" s="106"/>
      <c r="B181" s="74"/>
      <c r="C181" s="88" t="s">
        <v>1386</v>
      </c>
      <c r="D181" s="77" t="s">
        <v>63</v>
      </c>
      <c r="E181" s="13">
        <v>44427</v>
      </c>
      <c r="F181" s="75" t="s">
        <v>1406</v>
      </c>
      <c r="G181" s="13">
        <v>44429</v>
      </c>
      <c r="H181" s="76" t="s">
        <v>1407</v>
      </c>
      <c r="I181" s="15">
        <v>40</v>
      </c>
      <c r="J181" s="15">
        <v>40</v>
      </c>
      <c r="K181" s="15">
        <v>19</v>
      </c>
      <c r="L181" s="15">
        <v>4</v>
      </c>
      <c r="M181" s="82">
        <v>7.6</v>
      </c>
      <c r="N181" s="71">
        <v>8</v>
      </c>
      <c r="O181" s="62">
        <v>3000</v>
      </c>
      <c r="P181" s="63">
        <f>Table224523689101112131415161718192021222423456723456891011121314151617[[#This Row],[PEMBULATAN]]*O181</f>
        <v>24000</v>
      </c>
    </row>
    <row r="182" spans="1:16" ht="39" customHeight="1" x14ac:dyDescent="0.2">
      <c r="A182" s="106"/>
      <c r="B182" s="74"/>
      <c r="C182" s="88" t="s">
        <v>1387</v>
      </c>
      <c r="D182" s="77" t="s">
        <v>63</v>
      </c>
      <c r="E182" s="13">
        <v>44427</v>
      </c>
      <c r="F182" s="75" t="s">
        <v>1406</v>
      </c>
      <c r="G182" s="13">
        <v>44429</v>
      </c>
      <c r="H182" s="76" t="s">
        <v>1407</v>
      </c>
      <c r="I182" s="15">
        <v>97</v>
      </c>
      <c r="J182" s="15">
        <v>37</v>
      </c>
      <c r="K182" s="15">
        <v>17</v>
      </c>
      <c r="L182" s="15">
        <v>9</v>
      </c>
      <c r="M182" s="82">
        <v>15.25325</v>
      </c>
      <c r="N182" s="71">
        <v>15</v>
      </c>
      <c r="O182" s="62">
        <v>3000</v>
      </c>
      <c r="P182" s="63">
        <f>Table224523689101112131415161718192021222423456723456891011121314151617[[#This Row],[PEMBULATAN]]*O182</f>
        <v>45000</v>
      </c>
    </row>
    <row r="183" spans="1:16" ht="39" customHeight="1" x14ac:dyDescent="0.2">
      <c r="A183" s="106"/>
      <c r="B183" s="74"/>
      <c r="C183" s="88" t="s">
        <v>1388</v>
      </c>
      <c r="D183" s="77" t="s">
        <v>63</v>
      </c>
      <c r="E183" s="13">
        <v>44427</v>
      </c>
      <c r="F183" s="75" t="s">
        <v>1406</v>
      </c>
      <c r="G183" s="13">
        <v>44429</v>
      </c>
      <c r="H183" s="76" t="s">
        <v>1407</v>
      </c>
      <c r="I183" s="15">
        <v>110</v>
      </c>
      <c r="J183" s="15">
        <v>40</v>
      </c>
      <c r="K183" s="15">
        <v>40</v>
      </c>
      <c r="L183" s="15">
        <v>13</v>
      </c>
      <c r="M183" s="82">
        <v>44</v>
      </c>
      <c r="N183" s="71">
        <v>44</v>
      </c>
      <c r="O183" s="62">
        <v>3000</v>
      </c>
      <c r="P183" s="63">
        <f>Table224523689101112131415161718192021222423456723456891011121314151617[[#This Row],[PEMBULATAN]]*O183</f>
        <v>132000</v>
      </c>
    </row>
    <row r="184" spans="1:16" ht="39" customHeight="1" x14ac:dyDescent="0.2">
      <c r="A184" s="106"/>
      <c r="B184" s="74"/>
      <c r="C184" s="88" t="s">
        <v>1389</v>
      </c>
      <c r="D184" s="77" t="s">
        <v>63</v>
      </c>
      <c r="E184" s="13">
        <v>44427</v>
      </c>
      <c r="F184" s="75" t="s">
        <v>1406</v>
      </c>
      <c r="G184" s="13">
        <v>44429</v>
      </c>
      <c r="H184" s="76" t="s">
        <v>1407</v>
      </c>
      <c r="I184" s="15">
        <v>130</v>
      </c>
      <c r="J184" s="15">
        <v>80</v>
      </c>
      <c r="K184" s="15">
        <v>40</v>
      </c>
      <c r="L184" s="15">
        <v>10</v>
      </c>
      <c r="M184" s="82">
        <v>104</v>
      </c>
      <c r="N184" s="71">
        <v>104</v>
      </c>
      <c r="O184" s="62">
        <v>3000</v>
      </c>
      <c r="P184" s="63">
        <f>Table224523689101112131415161718192021222423456723456891011121314151617[[#This Row],[PEMBULATAN]]*O184</f>
        <v>312000</v>
      </c>
    </row>
    <row r="185" spans="1:16" ht="39" customHeight="1" x14ac:dyDescent="0.2">
      <c r="A185" s="106"/>
      <c r="B185" s="74"/>
      <c r="C185" s="88" t="s">
        <v>1390</v>
      </c>
      <c r="D185" s="77" t="s">
        <v>63</v>
      </c>
      <c r="E185" s="13">
        <v>44427</v>
      </c>
      <c r="F185" s="75" t="s">
        <v>1406</v>
      </c>
      <c r="G185" s="13">
        <v>44429</v>
      </c>
      <c r="H185" s="76" t="s">
        <v>1407</v>
      </c>
      <c r="I185" s="15">
        <v>6</v>
      </c>
      <c r="J185" s="15">
        <v>2</v>
      </c>
      <c r="K185" s="15">
        <v>120</v>
      </c>
      <c r="L185" s="15">
        <v>1</v>
      </c>
      <c r="M185" s="82">
        <v>0.36</v>
      </c>
      <c r="N185" s="71">
        <v>1</v>
      </c>
      <c r="O185" s="62">
        <v>3000</v>
      </c>
      <c r="P185" s="63">
        <f>Table224523689101112131415161718192021222423456723456891011121314151617[[#This Row],[PEMBULATAN]]*O185</f>
        <v>3000</v>
      </c>
    </row>
    <row r="186" spans="1:16" ht="39" customHeight="1" x14ac:dyDescent="0.2">
      <c r="A186" s="106"/>
      <c r="B186" s="74"/>
      <c r="C186" s="88" t="s">
        <v>1391</v>
      </c>
      <c r="D186" s="77" t="s">
        <v>63</v>
      </c>
      <c r="E186" s="13">
        <v>44427</v>
      </c>
      <c r="F186" s="75" t="s">
        <v>1406</v>
      </c>
      <c r="G186" s="13">
        <v>44429</v>
      </c>
      <c r="H186" s="76" t="s">
        <v>1407</v>
      </c>
      <c r="I186" s="15">
        <v>150</v>
      </c>
      <c r="J186" s="15">
        <v>10</v>
      </c>
      <c r="K186" s="15">
        <v>10</v>
      </c>
      <c r="L186" s="15">
        <v>1</v>
      </c>
      <c r="M186" s="82">
        <v>3.75</v>
      </c>
      <c r="N186" s="71">
        <v>4</v>
      </c>
      <c r="O186" s="62">
        <v>3000</v>
      </c>
      <c r="P186" s="63">
        <f>Table224523689101112131415161718192021222423456723456891011121314151617[[#This Row],[PEMBULATAN]]*O186</f>
        <v>12000</v>
      </c>
    </row>
    <row r="187" spans="1:16" ht="39" customHeight="1" x14ac:dyDescent="0.2">
      <c r="A187" s="106"/>
      <c r="B187" s="74"/>
      <c r="C187" s="88" t="s">
        <v>1392</v>
      </c>
      <c r="D187" s="77" t="s">
        <v>63</v>
      </c>
      <c r="E187" s="13">
        <v>44427</v>
      </c>
      <c r="F187" s="75" t="s">
        <v>1406</v>
      </c>
      <c r="G187" s="13">
        <v>44429</v>
      </c>
      <c r="H187" s="76" t="s">
        <v>1407</v>
      </c>
      <c r="I187" s="15">
        <v>55</v>
      </c>
      <c r="J187" s="15">
        <v>30</v>
      </c>
      <c r="K187" s="15">
        <v>30</v>
      </c>
      <c r="L187" s="15">
        <v>1</v>
      </c>
      <c r="M187" s="82">
        <v>12.375</v>
      </c>
      <c r="N187" s="71">
        <v>12</v>
      </c>
      <c r="O187" s="62">
        <v>3000</v>
      </c>
      <c r="P187" s="63">
        <f>Table224523689101112131415161718192021222423456723456891011121314151617[[#This Row],[PEMBULATAN]]*O187</f>
        <v>36000</v>
      </c>
    </row>
    <row r="188" spans="1:16" ht="39" customHeight="1" x14ac:dyDescent="0.2">
      <c r="A188" s="106"/>
      <c r="B188" s="74"/>
      <c r="C188" s="88" t="s">
        <v>1393</v>
      </c>
      <c r="D188" s="77" t="s">
        <v>63</v>
      </c>
      <c r="E188" s="13">
        <v>44427</v>
      </c>
      <c r="F188" s="75" t="s">
        <v>1406</v>
      </c>
      <c r="G188" s="13">
        <v>44429</v>
      </c>
      <c r="H188" s="76" t="s">
        <v>1407</v>
      </c>
      <c r="I188" s="15">
        <v>40</v>
      </c>
      <c r="J188" s="15">
        <v>32</v>
      </c>
      <c r="K188" s="15">
        <v>21</v>
      </c>
      <c r="L188" s="15">
        <v>1</v>
      </c>
      <c r="M188" s="82">
        <v>6.72</v>
      </c>
      <c r="N188" s="71">
        <v>7</v>
      </c>
      <c r="O188" s="62">
        <v>3000</v>
      </c>
      <c r="P188" s="63">
        <f>Table224523689101112131415161718192021222423456723456891011121314151617[[#This Row],[PEMBULATAN]]*O188</f>
        <v>21000</v>
      </c>
    </row>
    <row r="189" spans="1:16" ht="39" customHeight="1" x14ac:dyDescent="0.2">
      <c r="A189" s="106"/>
      <c r="B189" s="74"/>
      <c r="C189" s="88" t="s">
        <v>1394</v>
      </c>
      <c r="D189" s="77" t="s">
        <v>63</v>
      </c>
      <c r="E189" s="13">
        <v>44427</v>
      </c>
      <c r="F189" s="75" t="s">
        <v>1406</v>
      </c>
      <c r="G189" s="13">
        <v>44429</v>
      </c>
      <c r="H189" s="76" t="s">
        <v>1407</v>
      </c>
      <c r="I189" s="15">
        <v>61</v>
      </c>
      <c r="J189" s="15">
        <v>22</v>
      </c>
      <c r="K189" s="15">
        <v>6</v>
      </c>
      <c r="L189" s="15">
        <v>16</v>
      </c>
      <c r="M189" s="82">
        <v>2.0129999999999999</v>
      </c>
      <c r="N189" s="71">
        <v>16</v>
      </c>
      <c r="O189" s="62">
        <v>3000</v>
      </c>
      <c r="P189" s="63">
        <f>Table224523689101112131415161718192021222423456723456891011121314151617[[#This Row],[PEMBULATAN]]*O189</f>
        <v>48000</v>
      </c>
    </row>
    <row r="190" spans="1:16" ht="39" customHeight="1" x14ac:dyDescent="0.2">
      <c r="A190" s="106"/>
      <c r="B190" s="74"/>
      <c r="C190" s="88" t="s">
        <v>1395</v>
      </c>
      <c r="D190" s="77" t="s">
        <v>63</v>
      </c>
      <c r="E190" s="13">
        <v>44427</v>
      </c>
      <c r="F190" s="75" t="s">
        <v>1406</v>
      </c>
      <c r="G190" s="13">
        <v>44429</v>
      </c>
      <c r="H190" s="76" t="s">
        <v>1407</v>
      </c>
      <c r="I190" s="15">
        <v>71</v>
      </c>
      <c r="J190" s="15">
        <v>50</v>
      </c>
      <c r="K190" s="15">
        <v>31</v>
      </c>
      <c r="L190" s="15">
        <v>16</v>
      </c>
      <c r="M190" s="82">
        <v>27.512499999999999</v>
      </c>
      <c r="N190" s="71">
        <v>28</v>
      </c>
      <c r="O190" s="62">
        <v>3000</v>
      </c>
      <c r="P190" s="63">
        <f>Table224523689101112131415161718192021222423456723456891011121314151617[[#This Row],[PEMBULATAN]]*O190</f>
        <v>84000</v>
      </c>
    </row>
    <row r="191" spans="1:16" ht="39" customHeight="1" x14ac:dyDescent="0.2">
      <c r="A191" s="106"/>
      <c r="B191" s="74"/>
      <c r="C191" s="88" t="s">
        <v>1396</v>
      </c>
      <c r="D191" s="77" t="s">
        <v>63</v>
      </c>
      <c r="E191" s="13">
        <v>44427</v>
      </c>
      <c r="F191" s="75" t="s">
        <v>1406</v>
      </c>
      <c r="G191" s="13">
        <v>44429</v>
      </c>
      <c r="H191" s="76" t="s">
        <v>1407</v>
      </c>
      <c r="I191" s="15">
        <v>42</v>
      </c>
      <c r="J191" s="15">
        <v>52</v>
      </c>
      <c r="K191" s="15">
        <v>22</v>
      </c>
      <c r="L191" s="15">
        <v>4</v>
      </c>
      <c r="M191" s="82">
        <v>12.012</v>
      </c>
      <c r="N191" s="71">
        <v>12</v>
      </c>
      <c r="O191" s="62">
        <v>3000</v>
      </c>
      <c r="P191" s="63">
        <f>Table224523689101112131415161718192021222423456723456891011121314151617[[#This Row],[PEMBULATAN]]*O191</f>
        <v>36000</v>
      </c>
    </row>
    <row r="192" spans="1:16" ht="39" customHeight="1" x14ac:dyDescent="0.2">
      <c r="A192" s="106"/>
      <c r="B192" s="74"/>
      <c r="C192" s="88" t="s">
        <v>1397</v>
      </c>
      <c r="D192" s="77" t="s">
        <v>63</v>
      </c>
      <c r="E192" s="13">
        <v>44427</v>
      </c>
      <c r="F192" s="75" t="s">
        <v>1406</v>
      </c>
      <c r="G192" s="13">
        <v>44429</v>
      </c>
      <c r="H192" s="76" t="s">
        <v>1407</v>
      </c>
      <c r="I192" s="15">
        <v>68</v>
      </c>
      <c r="J192" s="15">
        <v>31</v>
      </c>
      <c r="K192" s="15">
        <v>25</v>
      </c>
      <c r="L192" s="15">
        <v>3</v>
      </c>
      <c r="M192" s="82">
        <v>13.175000000000001</v>
      </c>
      <c r="N192" s="71">
        <v>13</v>
      </c>
      <c r="O192" s="62">
        <v>3000</v>
      </c>
      <c r="P192" s="63">
        <f>Table224523689101112131415161718192021222423456723456891011121314151617[[#This Row],[PEMBULATAN]]*O192</f>
        <v>39000</v>
      </c>
    </row>
    <row r="193" spans="1:16" ht="39" customHeight="1" x14ac:dyDescent="0.2">
      <c r="A193" s="106"/>
      <c r="B193" s="74"/>
      <c r="C193" s="88" t="s">
        <v>1398</v>
      </c>
      <c r="D193" s="77" t="s">
        <v>63</v>
      </c>
      <c r="E193" s="13">
        <v>44427</v>
      </c>
      <c r="F193" s="75" t="s">
        <v>1406</v>
      </c>
      <c r="G193" s="13">
        <v>44429</v>
      </c>
      <c r="H193" s="76" t="s">
        <v>1407</v>
      </c>
      <c r="I193" s="15">
        <v>76</v>
      </c>
      <c r="J193" s="15">
        <v>32</v>
      </c>
      <c r="K193" s="15">
        <v>10</v>
      </c>
      <c r="L193" s="15">
        <v>2</v>
      </c>
      <c r="M193" s="82">
        <v>6.08</v>
      </c>
      <c r="N193" s="71">
        <v>6</v>
      </c>
      <c r="O193" s="62">
        <v>3000</v>
      </c>
      <c r="P193" s="63">
        <f>Table224523689101112131415161718192021222423456723456891011121314151617[[#This Row],[PEMBULATAN]]*O193</f>
        <v>18000</v>
      </c>
    </row>
    <row r="194" spans="1:16" ht="39" customHeight="1" x14ac:dyDescent="0.2">
      <c r="A194" s="106"/>
      <c r="B194" s="74"/>
      <c r="C194" s="72" t="s">
        <v>1399</v>
      </c>
      <c r="D194" s="77" t="s">
        <v>63</v>
      </c>
      <c r="E194" s="13">
        <v>44427</v>
      </c>
      <c r="F194" s="75" t="s">
        <v>1406</v>
      </c>
      <c r="G194" s="13">
        <v>44429</v>
      </c>
      <c r="H194" s="76" t="s">
        <v>1407</v>
      </c>
      <c r="I194" s="15">
        <v>58</v>
      </c>
      <c r="J194" s="15">
        <v>40</v>
      </c>
      <c r="K194" s="15">
        <v>40</v>
      </c>
      <c r="L194" s="15">
        <v>15</v>
      </c>
      <c r="M194" s="82">
        <v>23.2</v>
      </c>
      <c r="N194" s="71">
        <v>23</v>
      </c>
      <c r="O194" s="62">
        <v>3000</v>
      </c>
      <c r="P194" s="63">
        <f>Table224523689101112131415161718192021222423456723456891011121314151617[[#This Row],[PEMBULATAN]]*O194</f>
        <v>69000</v>
      </c>
    </row>
    <row r="195" spans="1:16" ht="39" customHeight="1" x14ac:dyDescent="0.2">
      <c r="A195" s="106"/>
      <c r="B195" s="74"/>
      <c r="C195" s="72" t="s">
        <v>1400</v>
      </c>
      <c r="D195" s="77" t="s">
        <v>63</v>
      </c>
      <c r="E195" s="13">
        <v>44427</v>
      </c>
      <c r="F195" s="75" t="s">
        <v>1406</v>
      </c>
      <c r="G195" s="13">
        <v>44429</v>
      </c>
      <c r="H195" s="76" t="s">
        <v>1407</v>
      </c>
      <c r="I195" s="15">
        <v>50</v>
      </c>
      <c r="J195" s="15">
        <v>50</v>
      </c>
      <c r="K195" s="15">
        <v>47</v>
      </c>
      <c r="L195" s="15">
        <v>19</v>
      </c>
      <c r="M195" s="82">
        <v>29.375</v>
      </c>
      <c r="N195" s="71">
        <v>29</v>
      </c>
      <c r="O195" s="62">
        <v>3000</v>
      </c>
      <c r="P195" s="63">
        <f>Table224523689101112131415161718192021222423456723456891011121314151617[[#This Row],[PEMBULATAN]]*O195</f>
        <v>87000</v>
      </c>
    </row>
    <row r="196" spans="1:16" ht="39" customHeight="1" x14ac:dyDescent="0.2">
      <c r="A196" s="106"/>
      <c r="B196" s="100"/>
      <c r="C196" s="72" t="s">
        <v>1401</v>
      </c>
      <c r="D196" s="77" t="s">
        <v>63</v>
      </c>
      <c r="E196" s="13">
        <v>44427</v>
      </c>
      <c r="F196" s="75" t="s">
        <v>1406</v>
      </c>
      <c r="G196" s="13">
        <v>44429</v>
      </c>
      <c r="H196" s="76" t="s">
        <v>1407</v>
      </c>
      <c r="I196" s="15">
        <v>50</v>
      </c>
      <c r="J196" s="15">
        <v>26</v>
      </c>
      <c r="K196" s="15">
        <v>26</v>
      </c>
      <c r="L196" s="15">
        <v>4</v>
      </c>
      <c r="M196" s="82">
        <v>8.4499999999999993</v>
      </c>
      <c r="N196" s="71">
        <v>8</v>
      </c>
      <c r="O196" s="62">
        <v>3000</v>
      </c>
      <c r="P196" s="63">
        <f>Table224523689101112131415161718192021222423456723456891011121314151617[[#This Row],[PEMBULATAN]]*O196</f>
        <v>24000</v>
      </c>
    </row>
    <row r="197" spans="1:16" ht="39" customHeight="1" x14ac:dyDescent="0.2">
      <c r="A197" s="106"/>
      <c r="B197" s="74" t="s">
        <v>1402</v>
      </c>
      <c r="C197" s="72" t="s">
        <v>1403</v>
      </c>
      <c r="D197" s="77" t="s">
        <v>63</v>
      </c>
      <c r="E197" s="13">
        <v>44427</v>
      </c>
      <c r="F197" s="75" t="s">
        <v>1406</v>
      </c>
      <c r="G197" s="13">
        <v>44429</v>
      </c>
      <c r="H197" s="76" t="s">
        <v>1407</v>
      </c>
      <c r="I197" s="15">
        <v>60</v>
      </c>
      <c r="J197" s="15">
        <v>40</v>
      </c>
      <c r="K197" s="15">
        <v>40</v>
      </c>
      <c r="L197" s="15">
        <v>31</v>
      </c>
      <c r="M197" s="82">
        <v>24</v>
      </c>
      <c r="N197" s="71">
        <v>31</v>
      </c>
      <c r="O197" s="62">
        <v>3000</v>
      </c>
      <c r="P197" s="63">
        <f>Table224523689101112131415161718192021222423456723456891011121314151617[[#This Row],[PEMBULATAN]]*O197</f>
        <v>93000</v>
      </c>
    </row>
    <row r="198" spans="1:16" ht="39" customHeight="1" x14ac:dyDescent="0.2">
      <c r="A198" s="106"/>
      <c r="B198" s="74"/>
      <c r="C198" s="72" t="s">
        <v>1404</v>
      </c>
      <c r="D198" s="77" t="s">
        <v>63</v>
      </c>
      <c r="E198" s="13">
        <v>44427</v>
      </c>
      <c r="F198" s="75" t="s">
        <v>1406</v>
      </c>
      <c r="G198" s="13">
        <v>44429</v>
      </c>
      <c r="H198" s="76" t="s">
        <v>1407</v>
      </c>
      <c r="I198" s="15">
        <v>80</v>
      </c>
      <c r="J198" s="15">
        <v>50</v>
      </c>
      <c r="K198" s="15">
        <v>31</v>
      </c>
      <c r="L198" s="15">
        <v>12</v>
      </c>
      <c r="M198" s="82">
        <v>31</v>
      </c>
      <c r="N198" s="71">
        <v>31</v>
      </c>
      <c r="O198" s="62">
        <v>3000</v>
      </c>
      <c r="P198" s="63">
        <f>Table224523689101112131415161718192021222423456723456891011121314151617[[#This Row],[PEMBULATAN]]*O198</f>
        <v>93000</v>
      </c>
    </row>
    <row r="199" spans="1:16" ht="39" customHeight="1" x14ac:dyDescent="0.2">
      <c r="A199" s="106"/>
      <c r="B199" s="74"/>
      <c r="C199" s="72" t="s">
        <v>1405</v>
      </c>
      <c r="D199" s="77" t="s">
        <v>63</v>
      </c>
      <c r="E199" s="13">
        <v>44427</v>
      </c>
      <c r="F199" s="75" t="s">
        <v>1406</v>
      </c>
      <c r="G199" s="13">
        <v>44429</v>
      </c>
      <c r="H199" s="76" t="s">
        <v>1407</v>
      </c>
      <c r="I199" s="15">
        <v>30</v>
      </c>
      <c r="J199" s="15">
        <v>30</v>
      </c>
      <c r="K199" s="15">
        <v>30</v>
      </c>
      <c r="L199" s="15">
        <v>13</v>
      </c>
      <c r="M199" s="82">
        <v>6.75</v>
      </c>
      <c r="N199" s="71">
        <v>13</v>
      </c>
      <c r="O199" s="62">
        <v>3000</v>
      </c>
      <c r="P199" s="63">
        <f>Table224523689101112131415161718192021222423456723456891011121314151617[[#This Row],[PEMBULATAN]]*O199</f>
        <v>39000</v>
      </c>
    </row>
    <row r="200" spans="1:16" ht="22.5" customHeight="1" x14ac:dyDescent="0.2">
      <c r="A200" s="144" t="s">
        <v>33</v>
      </c>
      <c r="B200" s="145"/>
      <c r="C200" s="145"/>
      <c r="D200" s="145"/>
      <c r="E200" s="145"/>
      <c r="F200" s="145"/>
      <c r="G200" s="145"/>
      <c r="H200" s="145"/>
      <c r="I200" s="145"/>
      <c r="J200" s="145"/>
      <c r="K200" s="145"/>
      <c r="L200" s="146"/>
      <c r="M200" s="78">
        <f>SUBTOTAL(109,Table224523689101112131415161718192021222423456723456891011121314151617[KG VOLUME])</f>
        <v>4883.8589999999976</v>
      </c>
      <c r="N200" s="66">
        <f>SUM(N3:N199)</f>
        <v>4940</v>
      </c>
      <c r="O200" s="147">
        <f>SUM(P3:P199)</f>
        <v>14820000</v>
      </c>
      <c r="P200" s="148"/>
    </row>
    <row r="201" spans="1:16" ht="22.5" customHeight="1" x14ac:dyDescent="0.2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4"/>
      <c r="N201" s="86" t="s">
        <v>54</v>
      </c>
      <c r="O201" s="85"/>
      <c r="P201" s="85">
        <f>O200*10%</f>
        <v>1482000</v>
      </c>
    </row>
    <row r="202" spans="1:16" x14ac:dyDescent="0.2">
      <c r="A202" s="11"/>
      <c r="B202" s="54" t="s">
        <v>47</v>
      </c>
      <c r="C202" s="53"/>
      <c r="D202" s="55" t="s">
        <v>48</v>
      </c>
      <c r="H202" s="61"/>
      <c r="N202" s="60" t="s">
        <v>34</v>
      </c>
      <c r="P202" s="67">
        <f>O200*1%</f>
        <v>148200</v>
      </c>
    </row>
    <row r="203" spans="1:16" x14ac:dyDescent="0.2">
      <c r="A203" s="11"/>
      <c r="H203" s="61"/>
      <c r="N203" s="60" t="s">
        <v>35</v>
      </c>
      <c r="P203" s="69">
        <v>0</v>
      </c>
    </row>
    <row r="204" spans="1:16" ht="15.75" thickBot="1" x14ac:dyDescent="0.25">
      <c r="A204" s="11"/>
      <c r="H204" s="61"/>
      <c r="N204" s="60" t="s">
        <v>36</v>
      </c>
      <c r="P204" s="69">
        <v>0</v>
      </c>
    </row>
    <row r="205" spans="1:16" x14ac:dyDescent="0.2">
      <c r="A205" s="11"/>
      <c r="H205" s="61"/>
      <c r="N205" s="64" t="s">
        <v>37</v>
      </c>
      <c r="O205" s="65"/>
      <c r="P205" s="68">
        <f>O200-P201+P202</f>
        <v>13486200</v>
      </c>
    </row>
    <row r="206" spans="1:16" x14ac:dyDescent="0.2">
      <c r="B206" s="54"/>
      <c r="C206" s="53"/>
      <c r="D206" s="55"/>
    </row>
    <row r="208" spans="1:16" x14ac:dyDescent="0.2">
      <c r="A208" s="11"/>
      <c r="H208" s="61"/>
      <c r="P208" s="70"/>
    </row>
    <row r="209" spans="1:16" x14ac:dyDescent="0.2">
      <c r="A209" s="11"/>
      <c r="C209" s="53" t="s">
        <v>1205</v>
      </c>
      <c r="H209" s="61"/>
      <c r="O209" s="56"/>
      <c r="P209" s="70"/>
    </row>
    <row r="210" spans="1:16" s="3" customFormat="1" x14ac:dyDescent="0.25">
      <c r="A210" s="11"/>
      <c r="B210" s="2"/>
      <c r="C210" s="2" t="s">
        <v>1200</v>
      </c>
      <c r="E210" s="12"/>
      <c r="H210" s="61"/>
      <c r="N210" s="14"/>
      <c r="O210" s="14"/>
      <c r="P210" s="14"/>
    </row>
    <row r="211" spans="1:16" s="3" customFormat="1" x14ac:dyDescent="0.25">
      <c r="A211" s="11"/>
      <c r="B211" s="2"/>
      <c r="C211" s="2" t="s">
        <v>1206</v>
      </c>
      <c r="E211" s="12"/>
      <c r="H211" s="61"/>
      <c r="N211" s="14"/>
      <c r="O211" s="14"/>
      <c r="P211" s="14"/>
    </row>
    <row r="212" spans="1:16" s="3" customFormat="1" x14ac:dyDescent="0.25">
      <c r="A212" s="11"/>
      <c r="B212" s="2"/>
      <c r="C212" s="2" t="s">
        <v>3533</v>
      </c>
      <c r="E212" s="12"/>
      <c r="H212" s="61"/>
      <c r="N212" s="14"/>
      <c r="O212" s="14"/>
      <c r="P212" s="14"/>
    </row>
    <row r="213" spans="1:16" s="3" customFormat="1" x14ac:dyDescent="0.2">
      <c r="A213" s="11"/>
      <c r="B213" s="2"/>
      <c r="C213" s="53" t="s">
        <v>1198</v>
      </c>
      <c r="E213" s="12"/>
      <c r="H213" s="61"/>
      <c r="N213" s="14"/>
      <c r="O213" s="14"/>
      <c r="P213" s="14"/>
    </row>
    <row r="214" spans="1:16" s="3" customFormat="1" x14ac:dyDescent="0.25">
      <c r="A214" s="11"/>
      <c r="B214" s="2"/>
      <c r="C214" s="2" t="s">
        <v>3534</v>
      </c>
      <c r="E214" s="12"/>
      <c r="H214" s="61"/>
      <c r="N214" s="14"/>
      <c r="O214" s="14"/>
      <c r="P214" s="14"/>
    </row>
    <row r="215" spans="1:16" s="3" customFormat="1" x14ac:dyDescent="0.25">
      <c r="A215" s="11"/>
      <c r="B215" s="2"/>
      <c r="C215" s="2" t="s">
        <v>1204</v>
      </c>
      <c r="E215" s="12"/>
      <c r="H215" s="61"/>
      <c r="N215" s="14"/>
      <c r="O215" s="14"/>
      <c r="P215" s="14"/>
    </row>
    <row r="216" spans="1:16" s="3" customFormat="1" x14ac:dyDescent="0.25">
      <c r="A216" s="11"/>
      <c r="B216" s="2"/>
      <c r="C216" s="2" t="s">
        <v>3535</v>
      </c>
      <c r="E216" s="12"/>
      <c r="H216" s="61"/>
      <c r="N216" s="14"/>
      <c r="O216" s="14"/>
      <c r="P216" s="14"/>
    </row>
    <row r="217" spans="1:16" s="3" customFormat="1" x14ac:dyDescent="0.25">
      <c r="A217" s="11"/>
      <c r="B217" s="2"/>
      <c r="C217" s="2" t="s">
        <v>3536</v>
      </c>
      <c r="E217" s="12"/>
      <c r="H217" s="61"/>
      <c r="N217" s="14"/>
      <c r="O217" s="14"/>
      <c r="P217" s="14"/>
    </row>
    <row r="218" spans="1:16" s="3" customFormat="1" x14ac:dyDescent="0.25">
      <c r="A218" s="11"/>
      <c r="B218" s="2"/>
      <c r="C218" s="2" t="s">
        <v>3537</v>
      </c>
      <c r="E218" s="12"/>
      <c r="H218" s="61"/>
      <c r="N218" s="14"/>
      <c r="O218" s="14"/>
      <c r="P218" s="14"/>
    </row>
    <row r="219" spans="1:16" s="3" customFormat="1" x14ac:dyDescent="0.25">
      <c r="A219" s="11"/>
      <c r="B219" s="2"/>
      <c r="C219" s="2" t="s">
        <v>3538</v>
      </c>
      <c r="E219" s="12"/>
      <c r="H219" s="61"/>
      <c r="N219" s="14"/>
      <c r="O219" s="14"/>
      <c r="P219" s="14"/>
    </row>
    <row r="220" spans="1:16" s="3" customFormat="1" x14ac:dyDescent="0.25">
      <c r="A220" s="11"/>
      <c r="B220" s="2"/>
      <c r="C220" s="2" t="s">
        <v>3539</v>
      </c>
      <c r="E220" s="12"/>
      <c r="H220" s="61"/>
      <c r="N220" s="14"/>
      <c r="O220" s="14"/>
      <c r="P220" s="14"/>
    </row>
    <row r="221" spans="1:16" s="3" customFormat="1" x14ac:dyDescent="0.25">
      <c r="A221" s="11"/>
      <c r="B221" s="2"/>
      <c r="C221" s="2" t="s">
        <v>3540</v>
      </c>
      <c r="E221" s="12"/>
      <c r="H221" s="61"/>
      <c r="N221" s="14"/>
      <c r="O221" s="14"/>
      <c r="P221" s="14"/>
    </row>
    <row r="222" spans="1:16" x14ac:dyDescent="0.2">
      <c r="C222" s="2" t="s">
        <v>3541</v>
      </c>
    </row>
    <row r="223" spans="1:16" x14ac:dyDescent="0.2">
      <c r="C223" s="2" t="s">
        <v>3542</v>
      </c>
    </row>
    <row r="224" spans="1:16" x14ac:dyDescent="0.2">
      <c r="C224" s="2" t="s">
        <v>3543</v>
      </c>
    </row>
    <row r="225" spans="3:3" x14ac:dyDescent="0.2">
      <c r="C225" s="2" t="s">
        <v>3544</v>
      </c>
    </row>
    <row r="226" spans="3:3" x14ac:dyDescent="0.2">
      <c r="C226" s="2" t="s">
        <v>3545</v>
      </c>
    </row>
    <row r="227" spans="3:3" x14ac:dyDescent="0.2">
      <c r="C227" s="2" t="s">
        <v>3546</v>
      </c>
    </row>
    <row r="228" spans="3:3" x14ac:dyDescent="0.2">
      <c r="C228" s="2" t="s">
        <v>3547</v>
      </c>
    </row>
    <row r="229" spans="3:3" x14ac:dyDescent="0.2">
      <c r="C229" s="2" t="s">
        <v>3548</v>
      </c>
    </row>
    <row r="230" spans="3:3" x14ac:dyDescent="0.2">
      <c r="C230" s="2" t="s">
        <v>3549</v>
      </c>
    </row>
    <row r="231" spans="3:3" x14ac:dyDescent="0.2">
      <c r="C231" s="2" t="s">
        <v>3550</v>
      </c>
    </row>
    <row r="232" spans="3:3" x14ac:dyDescent="0.2">
      <c r="C232" s="2" t="s">
        <v>3551</v>
      </c>
    </row>
    <row r="233" spans="3:3" x14ac:dyDescent="0.2">
      <c r="C233" s="2" t="s">
        <v>3552</v>
      </c>
    </row>
    <row r="234" spans="3:3" x14ac:dyDescent="0.2">
      <c r="C234" s="2" t="s">
        <v>3553</v>
      </c>
    </row>
    <row r="235" spans="3:3" x14ac:dyDescent="0.2">
      <c r="C235" s="2" t="s">
        <v>3554</v>
      </c>
    </row>
    <row r="236" spans="3:3" x14ac:dyDescent="0.2">
      <c r="C236" s="2" t="s">
        <v>3555</v>
      </c>
    </row>
    <row r="237" spans="3:3" x14ac:dyDescent="0.2">
      <c r="C237" s="2" t="s">
        <v>3556</v>
      </c>
    </row>
    <row r="238" spans="3:3" x14ac:dyDescent="0.2">
      <c r="C238" s="2" t="s">
        <v>3557</v>
      </c>
    </row>
    <row r="239" spans="3:3" x14ac:dyDescent="0.2">
      <c r="C239" s="2" t="s">
        <v>3558</v>
      </c>
    </row>
    <row r="240" spans="3:3" x14ac:dyDescent="0.2">
      <c r="C240" s="2" t="s">
        <v>3559</v>
      </c>
    </row>
    <row r="241" spans="3:3" x14ac:dyDescent="0.2">
      <c r="C241" s="2" t="s">
        <v>3560</v>
      </c>
    </row>
    <row r="242" spans="3:3" x14ac:dyDescent="0.2">
      <c r="C242" s="2" t="s">
        <v>3561</v>
      </c>
    </row>
    <row r="243" spans="3:3" x14ac:dyDescent="0.2">
      <c r="C243" s="2" t="s">
        <v>3562</v>
      </c>
    </row>
    <row r="244" spans="3:3" x14ac:dyDescent="0.2">
      <c r="C244" s="2" t="s">
        <v>3563</v>
      </c>
    </row>
    <row r="245" spans="3:3" x14ac:dyDescent="0.2">
      <c r="C245" s="2" t="s">
        <v>3564</v>
      </c>
    </row>
    <row r="246" spans="3:3" x14ac:dyDescent="0.2">
      <c r="C246" s="2" t="s">
        <v>3565</v>
      </c>
    </row>
    <row r="247" spans="3:3" x14ac:dyDescent="0.2">
      <c r="C247" s="2" t="s">
        <v>3566</v>
      </c>
    </row>
    <row r="248" spans="3:3" x14ac:dyDescent="0.2">
      <c r="C248" s="2" t="s">
        <v>3567</v>
      </c>
    </row>
    <row r="249" spans="3:3" x14ac:dyDescent="0.2">
      <c r="C249" s="2" t="s">
        <v>3568</v>
      </c>
    </row>
    <row r="250" spans="3:3" x14ac:dyDescent="0.2">
      <c r="C250" s="2" t="s">
        <v>3569</v>
      </c>
    </row>
    <row r="251" spans="3:3" x14ac:dyDescent="0.2">
      <c r="C251" s="2" t="s">
        <v>3570</v>
      </c>
    </row>
    <row r="252" spans="3:3" x14ac:dyDescent="0.2">
      <c r="C252" s="2" t="s">
        <v>3571</v>
      </c>
    </row>
    <row r="253" spans="3:3" x14ac:dyDescent="0.2">
      <c r="C253" s="2" t="s">
        <v>3572</v>
      </c>
    </row>
    <row r="254" spans="3:3" x14ac:dyDescent="0.2">
      <c r="C254" s="2" t="s">
        <v>3573</v>
      </c>
    </row>
    <row r="255" spans="3:3" x14ac:dyDescent="0.2">
      <c r="C255" s="2" t="s">
        <v>3574</v>
      </c>
    </row>
    <row r="256" spans="3:3" x14ac:dyDescent="0.2">
      <c r="C256" s="2" t="s">
        <v>3575</v>
      </c>
    </row>
    <row r="257" spans="3:3" x14ac:dyDescent="0.2">
      <c r="C257" s="2" t="s">
        <v>3576</v>
      </c>
    </row>
    <row r="258" spans="3:3" x14ac:dyDescent="0.2">
      <c r="C258" s="2" t="s">
        <v>3577</v>
      </c>
    </row>
    <row r="259" spans="3:3" x14ac:dyDescent="0.2">
      <c r="C259" s="2" t="s">
        <v>3578</v>
      </c>
    </row>
    <row r="260" spans="3:3" x14ac:dyDescent="0.2">
      <c r="C260" s="2" t="s">
        <v>3579</v>
      </c>
    </row>
    <row r="261" spans="3:3" x14ac:dyDescent="0.2">
      <c r="C261" s="2" t="s">
        <v>3580</v>
      </c>
    </row>
    <row r="262" spans="3:3" x14ac:dyDescent="0.2">
      <c r="C262" s="2" t="s">
        <v>3581</v>
      </c>
    </row>
    <row r="263" spans="3:3" x14ac:dyDescent="0.2">
      <c r="C263" s="2" t="s">
        <v>3582</v>
      </c>
    </row>
    <row r="264" spans="3:3" x14ac:dyDescent="0.2">
      <c r="C264" s="2" t="s">
        <v>3583</v>
      </c>
    </row>
    <row r="265" spans="3:3" x14ac:dyDescent="0.2">
      <c r="C265" s="2" t="s">
        <v>3584</v>
      </c>
    </row>
    <row r="266" spans="3:3" x14ac:dyDescent="0.2">
      <c r="C266" s="2" t="s">
        <v>3585</v>
      </c>
    </row>
    <row r="267" spans="3:3" x14ac:dyDescent="0.2">
      <c r="C267" s="2" t="s">
        <v>3586</v>
      </c>
    </row>
    <row r="268" spans="3:3" x14ac:dyDescent="0.2">
      <c r="C268" s="2" t="s">
        <v>3587</v>
      </c>
    </row>
    <row r="269" spans="3:3" x14ac:dyDescent="0.2">
      <c r="C269" s="2" t="s">
        <v>3588</v>
      </c>
    </row>
    <row r="270" spans="3:3" x14ac:dyDescent="0.2">
      <c r="C270" s="2" t="s">
        <v>3589</v>
      </c>
    </row>
    <row r="271" spans="3:3" x14ac:dyDescent="0.2">
      <c r="C271" s="2" t="s">
        <v>3590</v>
      </c>
    </row>
    <row r="272" spans="3:3" x14ac:dyDescent="0.2">
      <c r="C272" s="2" t="s">
        <v>3591</v>
      </c>
    </row>
    <row r="273" spans="3:3" x14ac:dyDescent="0.2">
      <c r="C273" s="2" t="s">
        <v>3592</v>
      </c>
    </row>
    <row r="274" spans="3:3" x14ac:dyDescent="0.2">
      <c r="C274" s="2" t="s">
        <v>3593</v>
      </c>
    </row>
    <row r="275" spans="3:3" x14ac:dyDescent="0.2">
      <c r="C275" s="2" t="s">
        <v>3594</v>
      </c>
    </row>
    <row r="276" spans="3:3" x14ac:dyDescent="0.2">
      <c r="C276" s="2" t="s">
        <v>3595</v>
      </c>
    </row>
    <row r="277" spans="3:3" x14ac:dyDescent="0.2">
      <c r="C277" s="2" t="s">
        <v>3596</v>
      </c>
    </row>
    <row r="278" spans="3:3" x14ac:dyDescent="0.2">
      <c r="C278" s="2" t="s">
        <v>3597</v>
      </c>
    </row>
    <row r="279" spans="3:3" x14ac:dyDescent="0.2">
      <c r="C279" s="2" t="s">
        <v>3598</v>
      </c>
    </row>
    <row r="280" spans="3:3" x14ac:dyDescent="0.2">
      <c r="C280" s="2" t="s">
        <v>3599</v>
      </c>
    </row>
    <row r="281" spans="3:3" x14ac:dyDescent="0.2">
      <c r="C281" s="2" t="s">
        <v>3600</v>
      </c>
    </row>
    <row r="282" spans="3:3" x14ac:dyDescent="0.2">
      <c r="C282" s="2" t="s">
        <v>3601</v>
      </c>
    </row>
    <row r="283" spans="3:3" x14ac:dyDescent="0.2">
      <c r="C283" s="2" t="s">
        <v>3602</v>
      </c>
    </row>
    <row r="284" spans="3:3" x14ac:dyDescent="0.2">
      <c r="C284" s="2" t="s">
        <v>3603</v>
      </c>
    </row>
    <row r="285" spans="3:3" x14ac:dyDescent="0.2">
      <c r="C285" s="2" t="s">
        <v>3604</v>
      </c>
    </row>
    <row r="286" spans="3:3" x14ac:dyDescent="0.2">
      <c r="C286" s="2" t="s">
        <v>3605</v>
      </c>
    </row>
    <row r="287" spans="3:3" x14ac:dyDescent="0.2">
      <c r="C287" s="2" t="s">
        <v>3606</v>
      </c>
    </row>
    <row r="288" spans="3:3" x14ac:dyDescent="0.2">
      <c r="C288" s="2" t="s">
        <v>3607</v>
      </c>
    </row>
    <row r="289" spans="3:3" x14ac:dyDescent="0.2">
      <c r="C289" s="2" t="s">
        <v>3608</v>
      </c>
    </row>
    <row r="290" spans="3:3" x14ac:dyDescent="0.2">
      <c r="C290" s="2" t="s">
        <v>3609</v>
      </c>
    </row>
    <row r="291" spans="3:3" x14ac:dyDescent="0.2">
      <c r="C291" s="2" t="s">
        <v>3610</v>
      </c>
    </row>
    <row r="292" spans="3:3" x14ac:dyDescent="0.2">
      <c r="C292" s="2" t="s">
        <v>3611</v>
      </c>
    </row>
    <row r="293" spans="3:3" x14ac:dyDescent="0.2">
      <c r="C293" s="2" t="s">
        <v>3612</v>
      </c>
    </row>
    <row r="294" spans="3:3" x14ac:dyDescent="0.2">
      <c r="C294" s="2" t="s">
        <v>3613</v>
      </c>
    </row>
    <row r="295" spans="3:3" x14ac:dyDescent="0.2">
      <c r="C295" s="2" t="s">
        <v>3614</v>
      </c>
    </row>
    <row r="296" spans="3:3" x14ac:dyDescent="0.2">
      <c r="C296" s="2" t="s">
        <v>3615</v>
      </c>
    </row>
    <row r="297" spans="3:3" x14ac:dyDescent="0.2">
      <c r="C297" s="2" t="s">
        <v>3616</v>
      </c>
    </row>
    <row r="298" spans="3:3" x14ac:dyDescent="0.2">
      <c r="C298" s="2" t="s">
        <v>3617</v>
      </c>
    </row>
    <row r="299" spans="3:3" x14ac:dyDescent="0.2">
      <c r="C299" s="2" t="s">
        <v>3618</v>
      </c>
    </row>
    <row r="300" spans="3:3" x14ac:dyDescent="0.2">
      <c r="C300" s="2" t="s">
        <v>3619</v>
      </c>
    </row>
    <row r="301" spans="3:3" x14ac:dyDescent="0.2">
      <c r="C301" s="2" t="s">
        <v>3620</v>
      </c>
    </row>
    <row r="302" spans="3:3" x14ac:dyDescent="0.2">
      <c r="C302" s="2" t="s">
        <v>3621</v>
      </c>
    </row>
    <row r="303" spans="3:3" x14ac:dyDescent="0.2">
      <c r="C303" s="2" t="s">
        <v>3622</v>
      </c>
    </row>
    <row r="304" spans="3:3" x14ac:dyDescent="0.2">
      <c r="C304" s="2" t="s">
        <v>3623</v>
      </c>
    </row>
    <row r="305" spans="3:3" x14ac:dyDescent="0.2">
      <c r="C305" s="2" t="s">
        <v>3624</v>
      </c>
    </row>
    <row r="306" spans="3:3" x14ac:dyDescent="0.2">
      <c r="C306" s="2" t="s">
        <v>3625</v>
      </c>
    </row>
    <row r="307" spans="3:3" x14ac:dyDescent="0.2">
      <c r="C307" s="2" t="s">
        <v>3626</v>
      </c>
    </row>
    <row r="308" spans="3:3" x14ac:dyDescent="0.2">
      <c r="C308" s="2" t="s">
        <v>3627</v>
      </c>
    </row>
    <row r="309" spans="3:3" x14ac:dyDescent="0.2">
      <c r="C309" s="2" t="s">
        <v>3628</v>
      </c>
    </row>
    <row r="310" spans="3:3" x14ac:dyDescent="0.2">
      <c r="C310" s="2" t="s">
        <v>3629</v>
      </c>
    </row>
    <row r="311" spans="3:3" x14ac:dyDescent="0.2">
      <c r="C311" s="2" t="s">
        <v>3630</v>
      </c>
    </row>
    <row r="312" spans="3:3" x14ac:dyDescent="0.2">
      <c r="C312" s="2" t="s">
        <v>3631</v>
      </c>
    </row>
    <row r="313" spans="3:3" x14ac:dyDescent="0.2">
      <c r="C313" s="2" t="s">
        <v>3632</v>
      </c>
    </row>
    <row r="314" spans="3:3" x14ac:dyDescent="0.2">
      <c r="C314" s="2" t="s">
        <v>3633</v>
      </c>
    </row>
    <row r="315" spans="3:3" x14ac:dyDescent="0.2">
      <c r="C315" s="2" t="s">
        <v>3634</v>
      </c>
    </row>
    <row r="316" spans="3:3" x14ac:dyDescent="0.2">
      <c r="C316" s="2" t="s">
        <v>3635</v>
      </c>
    </row>
    <row r="317" spans="3:3" x14ac:dyDescent="0.2">
      <c r="C317" s="2" t="s">
        <v>3636</v>
      </c>
    </row>
    <row r="318" spans="3:3" x14ac:dyDescent="0.2">
      <c r="C318" s="2" t="s">
        <v>3637</v>
      </c>
    </row>
    <row r="319" spans="3:3" x14ac:dyDescent="0.2">
      <c r="C319" s="2" t="s">
        <v>3638</v>
      </c>
    </row>
    <row r="320" spans="3:3" x14ac:dyDescent="0.2">
      <c r="C320" s="2" t="s">
        <v>3639</v>
      </c>
    </row>
    <row r="321" spans="3:3" x14ac:dyDescent="0.2">
      <c r="C321" s="2" t="s">
        <v>3640</v>
      </c>
    </row>
    <row r="322" spans="3:3" x14ac:dyDescent="0.2">
      <c r="C322" s="2" t="s">
        <v>3641</v>
      </c>
    </row>
    <row r="323" spans="3:3" x14ac:dyDescent="0.2">
      <c r="C323" s="2" t="s">
        <v>3642</v>
      </c>
    </row>
    <row r="324" spans="3:3" x14ac:dyDescent="0.2">
      <c r="C324" s="2" t="s">
        <v>3643</v>
      </c>
    </row>
    <row r="325" spans="3:3" x14ac:dyDescent="0.2">
      <c r="C325" s="2" t="s">
        <v>3644</v>
      </c>
    </row>
    <row r="326" spans="3:3" x14ac:dyDescent="0.2">
      <c r="C326" s="2" t="s">
        <v>3645</v>
      </c>
    </row>
    <row r="327" spans="3:3" x14ac:dyDescent="0.2">
      <c r="C327" s="2" t="s">
        <v>3646</v>
      </c>
    </row>
    <row r="328" spans="3:3" x14ac:dyDescent="0.2">
      <c r="C328" s="2" t="s">
        <v>3647</v>
      </c>
    </row>
    <row r="329" spans="3:3" x14ac:dyDescent="0.2">
      <c r="C329" s="2" t="s">
        <v>3648</v>
      </c>
    </row>
    <row r="330" spans="3:3" x14ac:dyDescent="0.2">
      <c r="C330" s="2" t="s">
        <v>3649</v>
      </c>
    </row>
    <row r="331" spans="3:3" x14ac:dyDescent="0.2">
      <c r="C331" s="2" t="s">
        <v>3650</v>
      </c>
    </row>
    <row r="332" spans="3:3" x14ac:dyDescent="0.2">
      <c r="C332" s="2" t="s">
        <v>3651</v>
      </c>
    </row>
    <row r="333" spans="3:3" x14ac:dyDescent="0.2">
      <c r="C333" s="2" t="s">
        <v>3652</v>
      </c>
    </row>
    <row r="334" spans="3:3" x14ac:dyDescent="0.2">
      <c r="C334" s="2" t="s">
        <v>3653</v>
      </c>
    </row>
    <row r="335" spans="3:3" x14ac:dyDescent="0.2">
      <c r="C335" s="2" t="s">
        <v>3654</v>
      </c>
    </row>
    <row r="336" spans="3:3" x14ac:dyDescent="0.2">
      <c r="C336" s="2" t="s">
        <v>3655</v>
      </c>
    </row>
    <row r="337" spans="3:3" x14ac:dyDescent="0.2">
      <c r="C337" s="2" t="s">
        <v>3656</v>
      </c>
    </row>
    <row r="338" spans="3:3" x14ac:dyDescent="0.2">
      <c r="C338" s="2" t="s">
        <v>3657</v>
      </c>
    </row>
    <row r="339" spans="3:3" x14ac:dyDescent="0.2">
      <c r="C339" s="2" t="s">
        <v>3658</v>
      </c>
    </row>
    <row r="340" spans="3:3" x14ac:dyDescent="0.2">
      <c r="C340" s="2" t="s">
        <v>3659</v>
      </c>
    </row>
    <row r="341" spans="3:3" x14ac:dyDescent="0.2">
      <c r="C341" s="2" t="s">
        <v>3660</v>
      </c>
    </row>
    <row r="342" spans="3:3" x14ac:dyDescent="0.2">
      <c r="C342" s="2" t="s">
        <v>3661</v>
      </c>
    </row>
    <row r="343" spans="3:3" x14ac:dyDescent="0.2">
      <c r="C343" s="2" t="s">
        <v>3662</v>
      </c>
    </row>
    <row r="344" spans="3:3" x14ac:dyDescent="0.2">
      <c r="C344" s="2" t="s">
        <v>3663</v>
      </c>
    </row>
    <row r="345" spans="3:3" x14ac:dyDescent="0.2">
      <c r="C345" s="2" t="s">
        <v>3664</v>
      </c>
    </row>
    <row r="346" spans="3:3" x14ac:dyDescent="0.2">
      <c r="C346" s="2" t="s">
        <v>3665</v>
      </c>
    </row>
    <row r="347" spans="3:3" x14ac:dyDescent="0.2">
      <c r="C347" s="2" t="s">
        <v>3666</v>
      </c>
    </row>
    <row r="348" spans="3:3" x14ac:dyDescent="0.2">
      <c r="C348" s="2" t="s">
        <v>3667</v>
      </c>
    </row>
    <row r="349" spans="3:3" x14ac:dyDescent="0.2">
      <c r="C349" s="2" t="s">
        <v>3668</v>
      </c>
    </row>
    <row r="350" spans="3:3" x14ac:dyDescent="0.2">
      <c r="C350" s="2" t="s">
        <v>3669</v>
      </c>
    </row>
    <row r="351" spans="3:3" x14ac:dyDescent="0.2">
      <c r="C351" s="2" t="s">
        <v>3670</v>
      </c>
    </row>
    <row r="352" spans="3:3" x14ac:dyDescent="0.2">
      <c r="C352" s="2" t="s">
        <v>3671</v>
      </c>
    </row>
    <row r="353" spans="3:3" x14ac:dyDescent="0.2">
      <c r="C353" s="2" t="s">
        <v>3672</v>
      </c>
    </row>
    <row r="354" spans="3:3" x14ac:dyDescent="0.2">
      <c r="C354" s="2" t="s">
        <v>3673</v>
      </c>
    </row>
    <row r="355" spans="3:3" x14ac:dyDescent="0.2">
      <c r="C355" s="2" t="s">
        <v>3674</v>
      </c>
    </row>
    <row r="356" spans="3:3" x14ac:dyDescent="0.2">
      <c r="C356" s="2" t="s">
        <v>3675</v>
      </c>
    </row>
    <row r="357" spans="3:3" x14ac:dyDescent="0.2">
      <c r="C357" s="2" t="s">
        <v>3676</v>
      </c>
    </row>
    <row r="358" spans="3:3" x14ac:dyDescent="0.2">
      <c r="C358" s="2" t="s">
        <v>3677</v>
      </c>
    </row>
    <row r="359" spans="3:3" x14ac:dyDescent="0.2">
      <c r="C359" s="2" t="s">
        <v>3678</v>
      </c>
    </row>
    <row r="360" spans="3:3" x14ac:dyDescent="0.2">
      <c r="C360" s="2" t="s">
        <v>3679</v>
      </c>
    </row>
    <row r="361" spans="3:3" x14ac:dyDescent="0.2">
      <c r="C361" s="2" t="s">
        <v>3680</v>
      </c>
    </row>
    <row r="362" spans="3:3" x14ac:dyDescent="0.2">
      <c r="C362" s="2" t="s">
        <v>3681</v>
      </c>
    </row>
    <row r="363" spans="3:3" x14ac:dyDescent="0.2">
      <c r="C363" s="2" t="s">
        <v>3682</v>
      </c>
    </row>
    <row r="364" spans="3:3" x14ac:dyDescent="0.2">
      <c r="C364" s="2" t="s">
        <v>3683</v>
      </c>
    </row>
    <row r="365" spans="3:3" x14ac:dyDescent="0.2">
      <c r="C365" s="2" t="s">
        <v>3684</v>
      </c>
    </row>
    <row r="366" spans="3:3" x14ac:dyDescent="0.2">
      <c r="C366" s="2" t="s">
        <v>3685</v>
      </c>
    </row>
    <row r="367" spans="3:3" x14ac:dyDescent="0.2">
      <c r="C367" s="2" t="s">
        <v>3686</v>
      </c>
    </row>
    <row r="368" spans="3:3" x14ac:dyDescent="0.2">
      <c r="C368" s="2" t="s">
        <v>3687</v>
      </c>
    </row>
    <row r="369" spans="3:3" x14ac:dyDescent="0.2">
      <c r="C369" s="2" t="s">
        <v>3688</v>
      </c>
    </row>
    <row r="370" spans="3:3" x14ac:dyDescent="0.2">
      <c r="C370" s="2" t="s">
        <v>3689</v>
      </c>
    </row>
    <row r="371" spans="3:3" x14ac:dyDescent="0.2">
      <c r="C371" s="2" t="s">
        <v>3690</v>
      </c>
    </row>
    <row r="372" spans="3:3" x14ac:dyDescent="0.2">
      <c r="C372" s="2" t="s">
        <v>3691</v>
      </c>
    </row>
    <row r="373" spans="3:3" x14ac:dyDescent="0.2">
      <c r="C373" s="2" t="s">
        <v>3692</v>
      </c>
    </row>
    <row r="374" spans="3:3" x14ac:dyDescent="0.2">
      <c r="C374" s="2" t="s">
        <v>3693</v>
      </c>
    </row>
    <row r="375" spans="3:3" x14ac:dyDescent="0.2">
      <c r="C375" s="2" t="s">
        <v>3694</v>
      </c>
    </row>
    <row r="376" spans="3:3" x14ac:dyDescent="0.2">
      <c r="C376" s="2" t="s">
        <v>1174</v>
      </c>
    </row>
    <row r="377" spans="3:3" x14ac:dyDescent="0.2">
      <c r="C377" s="2" t="s">
        <v>1189</v>
      </c>
    </row>
    <row r="378" spans="3:3" x14ac:dyDescent="0.2">
      <c r="C378" s="2" t="s">
        <v>1175</v>
      </c>
    </row>
    <row r="379" spans="3:3" x14ac:dyDescent="0.2">
      <c r="C379" s="2" t="s">
        <v>1180</v>
      </c>
    </row>
    <row r="380" spans="3:3" x14ac:dyDescent="0.2">
      <c r="C380" s="2" t="s">
        <v>1181</v>
      </c>
    </row>
    <row r="381" spans="3:3" x14ac:dyDescent="0.2">
      <c r="C381" s="2" t="s">
        <v>1178</v>
      </c>
    </row>
    <row r="382" spans="3:3" x14ac:dyDescent="0.2">
      <c r="C382" s="2" t="s">
        <v>3695</v>
      </c>
    </row>
    <row r="383" spans="3:3" x14ac:dyDescent="0.2">
      <c r="C383" s="2" t="s">
        <v>1184</v>
      </c>
    </row>
    <row r="384" spans="3:3" x14ac:dyDescent="0.2">
      <c r="C384" s="2" t="s">
        <v>1191</v>
      </c>
    </row>
    <row r="385" spans="3:3" x14ac:dyDescent="0.2">
      <c r="C385" s="2" t="s">
        <v>1192</v>
      </c>
    </row>
    <row r="386" spans="3:3" x14ac:dyDescent="0.2">
      <c r="C386" s="2" t="s">
        <v>1193</v>
      </c>
    </row>
    <row r="387" spans="3:3" x14ac:dyDescent="0.2">
      <c r="C387" s="2" t="s">
        <v>1118</v>
      </c>
    </row>
    <row r="388" spans="3:3" x14ac:dyDescent="0.2">
      <c r="C388" s="2" t="s">
        <v>1081</v>
      </c>
    </row>
    <row r="389" spans="3:3" x14ac:dyDescent="0.2">
      <c r="C389" s="2" t="s">
        <v>1091</v>
      </c>
    </row>
    <row r="390" spans="3:3" x14ac:dyDescent="0.2">
      <c r="C390" s="2" t="s">
        <v>1092</v>
      </c>
    </row>
    <row r="391" spans="3:3" x14ac:dyDescent="0.2">
      <c r="C391" s="2" t="s">
        <v>1113</v>
      </c>
    </row>
    <row r="392" spans="3:3" x14ac:dyDescent="0.2">
      <c r="C392" s="2" t="s">
        <v>1106</v>
      </c>
    </row>
    <row r="393" spans="3:3" x14ac:dyDescent="0.2">
      <c r="C393" s="2" t="s">
        <v>1068</v>
      </c>
    </row>
    <row r="394" spans="3:3" x14ac:dyDescent="0.2">
      <c r="C394" s="2" t="s">
        <v>1076</v>
      </c>
    </row>
    <row r="395" spans="3:3" x14ac:dyDescent="0.2">
      <c r="C395" s="2" t="s">
        <v>1124</v>
      </c>
    </row>
    <row r="396" spans="3:3" x14ac:dyDescent="0.2">
      <c r="C396" s="2" t="s">
        <v>1120</v>
      </c>
    </row>
    <row r="397" spans="3:3" x14ac:dyDescent="0.2">
      <c r="C397" s="2" t="s">
        <v>1070</v>
      </c>
    </row>
    <row r="398" spans="3:3" x14ac:dyDescent="0.2">
      <c r="C398" s="2" t="s">
        <v>1152</v>
      </c>
    </row>
    <row r="399" spans="3:3" x14ac:dyDescent="0.2">
      <c r="C399" s="2" t="s">
        <v>1056</v>
      </c>
    </row>
    <row r="400" spans="3:3" x14ac:dyDescent="0.2">
      <c r="C400" s="2" t="s">
        <v>1093</v>
      </c>
    </row>
    <row r="401" spans="3:3" x14ac:dyDescent="0.2">
      <c r="C401" s="2" t="s">
        <v>1164</v>
      </c>
    </row>
    <row r="402" spans="3:3" x14ac:dyDescent="0.2">
      <c r="C402" s="2" t="s">
        <v>1064</v>
      </c>
    </row>
    <row r="403" spans="3:3" x14ac:dyDescent="0.2">
      <c r="C403" s="2" t="s">
        <v>1057</v>
      </c>
    </row>
    <row r="404" spans="3:3" x14ac:dyDescent="0.2">
      <c r="C404" s="2" t="s">
        <v>1088</v>
      </c>
    </row>
    <row r="405" spans="3:3" x14ac:dyDescent="0.2">
      <c r="C405" s="2" t="s">
        <v>1054</v>
      </c>
    </row>
    <row r="406" spans="3:3" x14ac:dyDescent="0.2">
      <c r="C406" s="2" t="s">
        <v>1042</v>
      </c>
    </row>
    <row r="407" spans="3:3" x14ac:dyDescent="0.2">
      <c r="C407" s="2" t="s">
        <v>1094</v>
      </c>
    </row>
    <row r="408" spans="3:3" x14ac:dyDescent="0.2">
      <c r="C408" s="2" t="s">
        <v>1153</v>
      </c>
    </row>
    <row r="409" spans="3:3" x14ac:dyDescent="0.2">
      <c r="C409" s="2" t="s">
        <v>1122</v>
      </c>
    </row>
    <row r="410" spans="3:3" x14ac:dyDescent="0.2">
      <c r="C410" s="2" t="s">
        <v>1194</v>
      </c>
    </row>
    <row r="411" spans="3:3" x14ac:dyDescent="0.2">
      <c r="C411" s="2" t="s">
        <v>1073</v>
      </c>
    </row>
    <row r="412" spans="3:3" x14ac:dyDescent="0.2">
      <c r="C412" s="2" t="s">
        <v>1069</v>
      </c>
    </row>
    <row r="413" spans="3:3" x14ac:dyDescent="0.2">
      <c r="C413" s="2" t="s">
        <v>1063</v>
      </c>
    </row>
    <row r="414" spans="3:3" x14ac:dyDescent="0.2">
      <c r="C414" s="2" t="s">
        <v>1044</v>
      </c>
    </row>
    <row r="415" spans="3:3" x14ac:dyDescent="0.2">
      <c r="C415" s="2" t="s">
        <v>1135</v>
      </c>
    </row>
    <row r="416" spans="3:3" x14ac:dyDescent="0.2">
      <c r="C416" s="2" t="s">
        <v>1060</v>
      </c>
    </row>
    <row r="417" spans="3:3" x14ac:dyDescent="0.2">
      <c r="C417" s="2" t="s">
        <v>1053</v>
      </c>
    </row>
    <row r="418" spans="3:3" x14ac:dyDescent="0.2">
      <c r="C418" s="2" t="s">
        <v>1036</v>
      </c>
    </row>
    <row r="419" spans="3:3" x14ac:dyDescent="0.2">
      <c r="C419" s="2" t="s">
        <v>1047</v>
      </c>
    </row>
    <row r="420" spans="3:3" x14ac:dyDescent="0.2">
      <c r="C420" s="2" t="s">
        <v>1033</v>
      </c>
    </row>
    <row r="421" spans="3:3" x14ac:dyDescent="0.2">
      <c r="C421" s="2" t="s">
        <v>1031</v>
      </c>
    </row>
    <row r="422" spans="3:3" x14ac:dyDescent="0.2">
      <c r="C422" s="2" t="s">
        <v>1083</v>
      </c>
    </row>
    <row r="423" spans="3:3" x14ac:dyDescent="0.2">
      <c r="C423" s="2" t="s">
        <v>1098</v>
      </c>
    </row>
    <row r="424" spans="3:3" x14ac:dyDescent="0.2">
      <c r="C424" s="2" t="s">
        <v>1067</v>
      </c>
    </row>
    <row r="425" spans="3:3" x14ac:dyDescent="0.2">
      <c r="C425" s="2" t="s">
        <v>1052</v>
      </c>
    </row>
    <row r="426" spans="3:3" x14ac:dyDescent="0.2">
      <c r="C426" s="2" t="s">
        <v>1074</v>
      </c>
    </row>
    <row r="427" spans="3:3" x14ac:dyDescent="0.2">
      <c r="C427" s="2" t="s">
        <v>1128</v>
      </c>
    </row>
    <row r="428" spans="3:3" x14ac:dyDescent="0.2">
      <c r="C428" s="2" t="s">
        <v>1146</v>
      </c>
    </row>
    <row r="429" spans="3:3" x14ac:dyDescent="0.2">
      <c r="C429" s="2" t="s">
        <v>1090</v>
      </c>
    </row>
    <row r="430" spans="3:3" x14ac:dyDescent="0.2">
      <c r="C430" s="2" t="s">
        <v>1119</v>
      </c>
    </row>
    <row r="431" spans="3:3" x14ac:dyDescent="0.2">
      <c r="C431" s="2" t="s">
        <v>1126</v>
      </c>
    </row>
    <row r="432" spans="3:3" x14ac:dyDescent="0.2">
      <c r="C432" s="2" t="s">
        <v>1127</v>
      </c>
    </row>
    <row r="433" spans="3:3" x14ac:dyDescent="0.2">
      <c r="C433" s="2" t="s">
        <v>1030</v>
      </c>
    </row>
    <row r="434" spans="3:3" x14ac:dyDescent="0.2">
      <c r="C434" s="2" t="s">
        <v>1013</v>
      </c>
    </row>
    <row r="435" spans="3:3" x14ac:dyDescent="0.2">
      <c r="C435" s="2" t="s">
        <v>1111</v>
      </c>
    </row>
    <row r="436" spans="3:3" x14ac:dyDescent="0.2">
      <c r="C436" s="2" t="s">
        <v>1121</v>
      </c>
    </row>
    <row r="437" spans="3:3" x14ac:dyDescent="0.2">
      <c r="C437" s="2" t="s">
        <v>1107</v>
      </c>
    </row>
    <row r="438" spans="3:3" x14ac:dyDescent="0.2">
      <c r="C438" s="2" t="s">
        <v>1058</v>
      </c>
    </row>
    <row r="439" spans="3:3" x14ac:dyDescent="0.2">
      <c r="C439" s="2" t="s">
        <v>1123</v>
      </c>
    </row>
    <row r="440" spans="3:3" x14ac:dyDescent="0.2">
      <c r="C440" s="2" t="s">
        <v>1086</v>
      </c>
    </row>
    <row r="441" spans="3:3" x14ac:dyDescent="0.2">
      <c r="C441" s="2" t="s">
        <v>1046</v>
      </c>
    </row>
    <row r="442" spans="3:3" x14ac:dyDescent="0.2">
      <c r="C442" s="2" t="s">
        <v>1103</v>
      </c>
    </row>
    <row r="443" spans="3:3" x14ac:dyDescent="0.2">
      <c r="C443" s="2" t="s">
        <v>1077</v>
      </c>
    </row>
    <row r="444" spans="3:3" x14ac:dyDescent="0.2">
      <c r="C444" s="2" t="s">
        <v>1114</v>
      </c>
    </row>
    <row r="445" spans="3:3" x14ac:dyDescent="0.2">
      <c r="C445" s="2" t="s">
        <v>1110</v>
      </c>
    </row>
    <row r="446" spans="3:3" x14ac:dyDescent="0.2">
      <c r="C446" s="2" t="s">
        <v>1129</v>
      </c>
    </row>
    <row r="447" spans="3:3" x14ac:dyDescent="0.2">
      <c r="C447" s="2" t="s">
        <v>1148</v>
      </c>
    </row>
    <row r="448" spans="3:3" x14ac:dyDescent="0.2">
      <c r="C448" s="2" t="s">
        <v>1147</v>
      </c>
    </row>
    <row r="449" spans="3:3" x14ac:dyDescent="0.2">
      <c r="C449" s="2" t="s">
        <v>1151</v>
      </c>
    </row>
    <row r="450" spans="3:3" x14ac:dyDescent="0.2">
      <c r="C450" s="2" t="s">
        <v>1197</v>
      </c>
    </row>
    <row r="451" spans="3:3" x14ac:dyDescent="0.2">
      <c r="C451" s="2" t="s">
        <v>3696</v>
      </c>
    </row>
    <row r="452" spans="3:3" x14ac:dyDescent="0.2">
      <c r="C452" s="2" t="s">
        <v>3697</v>
      </c>
    </row>
    <row r="453" spans="3:3" x14ac:dyDescent="0.2">
      <c r="C453" s="2" t="s">
        <v>1202</v>
      </c>
    </row>
    <row r="454" spans="3:3" x14ac:dyDescent="0.2">
      <c r="C454" s="2" t="s">
        <v>3698</v>
      </c>
    </row>
    <row r="455" spans="3:3" x14ac:dyDescent="0.2">
      <c r="C455" s="2" t="s">
        <v>3699</v>
      </c>
    </row>
    <row r="456" spans="3:3" x14ac:dyDescent="0.2">
      <c r="C456" s="2" t="s">
        <v>3700</v>
      </c>
    </row>
    <row r="457" spans="3:3" x14ac:dyDescent="0.2">
      <c r="C457" s="2" t="s">
        <v>3701</v>
      </c>
    </row>
    <row r="458" spans="3:3" x14ac:dyDescent="0.2">
      <c r="C458" s="2" t="s">
        <v>1203</v>
      </c>
    </row>
    <row r="459" spans="3:3" x14ac:dyDescent="0.2">
      <c r="C459" s="2" t="s">
        <v>3702</v>
      </c>
    </row>
    <row r="460" spans="3:3" x14ac:dyDescent="0.2">
      <c r="C460" s="2" t="s">
        <v>1201</v>
      </c>
    </row>
    <row r="461" spans="3:3" x14ac:dyDescent="0.2">
      <c r="C461" s="2" t="s">
        <v>1196</v>
      </c>
    </row>
    <row r="462" spans="3:3" x14ac:dyDescent="0.2">
      <c r="C462" s="2" t="s">
        <v>3703</v>
      </c>
    </row>
    <row r="463" spans="3:3" x14ac:dyDescent="0.2">
      <c r="C463" s="2" t="s">
        <v>1199</v>
      </c>
    </row>
    <row r="464" spans="3:3" x14ac:dyDescent="0.2">
      <c r="C464" s="2" t="s">
        <v>3704</v>
      </c>
    </row>
    <row r="465" spans="3:3" x14ac:dyDescent="0.2">
      <c r="C465" s="2" t="s">
        <v>3705</v>
      </c>
    </row>
    <row r="466" spans="3:3" x14ac:dyDescent="0.2">
      <c r="C466" s="2" t="s">
        <v>3706</v>
      </c>
    </row>
    <row r="467" spans="3:3" x14ac:dyDescent="0.2">
      <c r="C467" s="2" t="s">
        <v>3707</v>
      </c>
    </row>
    <row r="468" spans="3:3" x14ac:dyDescent="0.2">
      <c r="C468" s="2" t="s">
        <v>3708</v>
      </c>
    </row>
    <row r="469" spans="3:3" x14ac:dyDescent="0.2">
      <c r="C469" s="2" t="s">
        <v>3709</v>
      </c>
    </row>
    <row r="470" spans="3:3" x14ac:dyDescent="0.2">
      <c r="C470" s="2" t="s">
        <v>3710</v>
      </c>
    </row>
    <row r="471" spans="3:3" x14ac:dyDescent="0.2">
      <c r="C471" s="2" t="s">
        <v>3711</v>
      </c>
    </row>
    <row r="472" spans="3:3" x14ac:dyDescent="0.2">
      <c r="C472" s="2" t="s">
        <v>3712</v>
      </c>
    </row>
    <row r="473" spans="3:3" x14ac:dyDescent="0.2">
      <c r="C473" s="2" t="s">
        <v>3713</v>
      </c>
    </row>
    <row r="474" spans="3:3" x14ac:dyDescent="0.2">
      <c r="C474" s="2" t="s">
        <v>3714</v>
      </c>
    </row>
    <row r="475" spans="3:3" x14ac:dyDescent="0.2">
      <c r="C475" s="2" t="s">
        <v>3715</v>
      </c>
    </row>
    <row r="476" spans="3:3" x14ac:dyDescent="0.2">
      <c r="C476" s="2" t="s">
        <v>3716</v>
      </c>
    </row>
    <row r="477" spans="3:3" x14ac:dyDescent="0.2">
      <c r="C477" s="2" t="s">
        <v>3717</v>
      </c>
    </row>
    <row r="478" spans="3:3" x14ac:dyDescent="0.2">
      <c r="C478" s="2" t="s">
        <v>3718</v>
      </c>
    </row>
    <row r="479" spans="3:3" x14ac:dyDescent="0.2">
      <c r="C479" s="2" t="s">
        <v>3719</v>
      </c>
    </row>
    <row r="480" spans="3:3" x14ac:dyDescent="0.2">
      <c r="C480" s="2" t="s">
        <v>3720</v>
      </c>
    </row>
    <row r="481" spans="3:3" x14ac:dyDescent="0.2">
      <c r="C481" s="2" t="s">
        <v>3721</v>
      </c>
    </row>
    <row r="482" spans="3:3" x14ac:dyDescent="0.2">
      <c r="C482" s="2" t="s">
        <v>3722</v>
      </c>
    </row>
    <row r="483" spans="3:3" x14ac:dyDescent="0.2">
      <c r="C483" s="2" t="s">
        <v>3723</v>
      </c>
    </row>
    <row r="484" spans="3:3" x14ac:dyDescent="0.2">
      <c r="C484" s="2" t="s">
        <v>3724</v>
      </c>
    </row>
    <row r="485" spans="3:3" x14ac:dyDescent="0.2">
      <c r="C485" s="2" t="s">
        <v>3725</v>
      </c>
    </row>
    <row r="486" spans="3:3" x14ac:dyDescent="0.2">
      <c r="C486" s="2" t="s">
        <v>3726</v>
      </c>
    </row>
    <row r="487" spans="3:3" x14ac:dyDescent="0.2">
      <c r="C487" s="2" t="s">
        <v>3727</v>
      </c>
    </row>
    <row r="488" spans="3:3" x14ac:dyDescent="0.2">
      <c r="C488" s="2" t="s">
        <v>3728</v>
      </c>
    </row>
    <row r="489" spans="3:3" x14ac:dyDescent="0.2">
      <c r="C489" s="2" t="s">
        <v>3729</v>
      </c>
    </row>
    <row r="490" spans="3:3" x14ac:dyDescent="0.2">
      <c r="C490" s="2" t="s">
        <v>3730</v>
      </c>
    </row>
    <row r="491" spans="3:3" x14ac:dyDescent="0.2">
      <c r="C491" s="2" t="s">
        <v>3731</v>
      </c>
    </row>
    <row r="492" spans="3:3" x14ac:dyDescent="0.2">
      <c r="C492" s="2" t="s">
        <v>3732</v>
      </c>
    </row>
    <row r="493" spans="3:3" x14ac:dyDescent="0.2">
      <c r="C493" s="2" t="s">
        <v>3733</v>
      </c>
    </row>
    <row r="494" spans="3:3" x14ac:dyDescent="0.2">
      <c r="C494" s="2" t="s">
        <v>3734</v>
      </c>
    </row>
    <row r="495" spans="3:3" x14ac:dyDescent="0.2">
      <c r="C495" s="2" t="s">
        <v>3735</v>
      </c>
    </row>
    <row r="496" spans="3:3" x14ac:dyDescent="0.2">
      <c r="C496" s="2" t="s">
        <v>3736</v>
      </c>
    </row>
    <row r="497" spans="3:3" x14ac:dyDescent="0.2">
      <c r="C497" s="2" t="s">
        <v>3737</v>
      </c>
    </row>
    <row r="498" spans="3:3" x14ac:dyDescent="0.2">
      <c r="C498" s="2" t="s">
        <v>3738</v>
      </c>
    </row>
    <row r="499" spans="3:3" x14ac:dyDescent="0.2">
      <c r="C499" s="2" t="s">
        <v>3739</v>
      </c>
    </row>
    <row r="500" spans="3:3" x14ac:dyDescent="0.2">
      <c r="C500" s="2" t="s">
        <v>3740</v>
      </c>
    </row>
    <row r="501" spans="3:3" x14ac:dyDescent="0.2">
      <c r="C501" s="2" t="s">
        <v>3741</v>
      </c>
    </row>
    <row r="502" spans="3:3" x14ac:dyDescent="0.2">
      <c r="C502" s="2" t="s">
        <v>3742</v>
      </c>
    </row>
    <row r="503" spans="3:3" x14ac:dyDescent="0.2">
      <c r="C503" s="2" t="s">
        <v>3743</v>
      </c>
    </row>
    <row r="504" spans="3:3" x14ac:dyDescent="0.2">
      <c r="C504" s="2" t="s">
        <v>3744</v>
      </c>
    </row>
    <row r="505" spans="3:3" x14ac:dyDescent="0.2">
      <c r="C505" s="2" t="s">
        <v>3745</v>
      </c>
    </row>
    <row r="506" spans="3:3" x14ac:dyDescent="0.2">
      <c r="C506" s="2" t="s">
        <v>3746</v>
      </c>
    </row>
    <row r="507" spans="3:3" x14ac:dyDescent="0.2">
      <c r="C507" s="2" t="s">
        <v>3747</v>
      </c>
    </row>
    <row r="508" spans="3:3" x14ac:dyDescent="0.2">
      <c r="C508" s="2" t="s">
        <v>3748</v>
      </c>
    </row>
    <row r="509" spans="3:3" x14ac:dyDescent="0.2">
      <c r="C509" s="2" t="s">
        <v>3749</v>
      </c>
    </row>
    <row r="510" spans="3:3" x14ac:dyDescent="0.2">
      <c r="C510" s="2" t="s">
        <v>3750</v>
      </c>
    </row>
    <row r="511" spans="3:3" x14ac:dyDescent="0.2">
      <c r="C511" s="2" t="s">
        <v>3751</v>
      </c>
    </row>
    <row r="512" spans="3:3" x14ac:dyDescent="0.2">
      <c r="C512" s="2" t="s">
        <v>3752</v>
      </c>
    </row>
    <row r="513" spans="3:3" x14ac:dyDescent="0.2">
      <c r="C513" s="2" t="s">
        <v>3753</v>
      </c>
    </row>
    <row r="514" spans="3:3" x14ac:dyDescent="0.2">
      <c r="C514" s="2" t="s">
        <v>3754</v>
      </c>
    </row>
    <row r="515" spans="3:3" x14ac:dyDescent="0.2">
      <c r="C515" s="2" t="s">
        <v>3755</v>
      </c>
    </row>
    <row r="516" spans="3:3" x14ac:dyDescent="0.2">
      <c r="C516" s="2" t="s">
        <v>3756</v>
      </c>
    </row>
    <row r="517" spans="3:3" x14ac:dyDescent="0.2">
      <c r="C517" s="2" t="s">
        <v>3757</v>
      </c>
    </row>
    <row r="518" spans="3:3" x14ac:dyDescent="0.2">
      <c r="C518" s="2" t="s">
        <v>3758</v>
      </c>
    </row>
    <row r="519" spans="3:3" x14ac:dyDescent="0.2">
      <c r="C519" s="2" t="s">
        <v>3759</v>
      </c>
    </row>
    <row r="520" spans="3:3" x14ac:dyDescent="0.2">
      <c r="C520" s="2" t="s">
        <v>3760</v>
      </c>
    </row>
    <row r="521" spans="3:3" x14ac:dyDescent="0.2">
      <c r="C521" s="2" t="s">
        <v>3761</v>
      </c>
    </row>
    <row r="522" spans="3:3" x14ac:dyDescent="0.2">
      <c r="C522" s="2" t="s">
        <v>3762</v>
      </c>
    </row>
    <row r="523" spans="3:3" x14ac:dyDescent="0.2">
      <c r="C523" s="2" t="s">
        <v>3763</v>
      </c>
    </row>
    <row r="524" spans="3:3" x14ac:dyDescent="0.2">
      <c r="C524" s="2" t="s">
        <v>3764</v>
      </c>
    </row>
    <row r="525" spans="3:3" x14ac:dyDescent="0.2">
      <c r="C525" s="2" t="s">
        <v>3765</v>
      </c>
    </row>
    <row r="526" spans="3:3" x14ac:dyDescent="0.2">
      <c r="C526" s="2" t="s">
        <v>3766</v>
      </c>
    </row>
    <row r="527" spans="3:3" x14ac:dyDescent="0.2">
      <c r="C527" s="2" t="s">
        <v>3767</v>
      </c>
    </row>
    <row r="528" spans="3:3" x14ac:dyDescent="0.2">
      <c r="C528" s="2" t="s">
        <v>3768</v>
      </c>
    </row>
    <row r="529" spans="3:3" x14ac:dyDescent="0.2">
      <c r="C529" s="2" t="s">
        <v>3769</v>
      </c>
    </row>
    <row r="530" spans="3:3" x14ac:dyDescent="0.2">
      <c r="C530" s="2" t="s">
        <v>3770</v>
      </c>
    </row>
    <row r="531" spans="3:3" x14ac:dyDescent="0.2">
      <c r="C531" s="2" t="s">
        <v>3771</v>
      </c>
    </row>
    <row r="532" spans="3:3" x14ac:dyDescent="0.2">
      <c r="C532" s="2" t="s">
        <v>3772</v>
      </c>
    </row>
    <row r="533" spans="3:3" x14ac:dyDescent="0.2">
      <c r="C533" s="2" t="s">
        <v>3773</v>
      </c>
    </row>
    <row r="534" spans="3:3" x14ac:dyDescent="0.2">
      <c r="C534" s="2" t="s">
        <v>3774</v>
      </c>
    </row>
    <row r="535" spans="3:3" x14ac:dyDescent="0.2">
      <c r="C535" s="2" t="s">
        <v>3775</v>
      </c>
    </row>
    <row r="536" spans="3:3" x14ac:dyDescent="0.2">
      <c r="C536" s="2" t="s">
        <v>3776</v>
      </c>
    </row>
    <row r="537" spans="3:3" x14ac:dyDescent="0.2">
      <c r="C537" s="2" t="s">
        <v>3777</v>
      </c>
    </row>
    <row r="538" spans="3:3" x14ac:dyDescent="0.2">
      <c r="C538" s="2" t="s">
        <v>3778</v>
      </c>
    </row>
    <row r="539" spans="3:3" x14ac:dyDescent="0.2">
      <c r="C539" s="2" t="s">
        <v>3779</v>
      </c>
    </row>
    <row r="540" spans="3:3" x14ac:dyDescent="0.2">
      <c r="C540" s="2" t="s">
        <v>3780</v>
      </c>
    </row>
    <row r="541" spans="3:3" x14ac:dyDescent="0.2">
      <c r="C541" s="2" t="s">
        <v>3781</v>
      </c>
    </row>
    <row r="542" spans="3:3" x14ac:dyDescent="0.2">
      <c r="C542" s="2" t="s">
        <v>3782</v>
      </c>
    </row>
    <row r="543" spans="3:3" x14ac:dyDescent="0.2">
      <c r="C543" s="2" t="s">
        <v>3783</v>
      </c>
    </row>
    <row r="544" spans="3:3" x14ac:dyDescent="0.2">
      <c r="C544" s="2" t="s">
        <v>3784</v>
      </c>
    </row>
    <row r="545" spans="3:3" x14ac:dyDescent="0.2">
      <c r="C545" s="2" t="s">
        <v>3785</v>
      </c>
    </row>
    <row r="546" spans="3:3" x14ac:dyDescent="0.2">
      <c r="C546" s="2" t="s">
        <v>3786</v>
      </c>
    </row>
    <row r="547" spans="3:3" x14ac:dyDescent="0.2">
      <c r="C547" s="2" t="s">
        <v>3787</v>
      </c>
    </row>
    <row r="548" spans="3:3" x14ac:dyDescent="0.2">
      <c r="C548" s="2" t="s">
        <v>3788</v>
      </c>
    </row>
    <row r="549" spans="3:3" x14ac:dyDescent="0.2">
      <c r="C549" s="2" t="s">
        <v>3789</v>
      </c>
    </row>
    <row r="550" spans="3:3" x14ac:dyDescent="0.2">
      <c r="C550" s="2" t="s">
        <v>3790</v>
      </c>
    </row>
    <row r="551" spans="3:3" x14ac:dyDescent="0.2">
      <c r="C551" s="2" t="s">
        <v>3791</v>
      </c>
    </row>
    <row r="552" spans="3:3" x14ac:dyDescent="0.2">
      <c r="C552" s="2" t="s">
        <v>3792</v>
      </c>
    </row>
    <row r="553" spans="3:3" x14ac:dyDescent="0.2">
      <c r="C553" s="2" t="s">
        <v>3793</v>
      </c>
    </row>
    <row r="554" spans="3:3" x14ac:dyDescent="0.2">
      <c r="C554" s="2" t="s">
        <v>3794</v>
      </c>
    </row>
    <row r="555" spans="3:3" x14ac:dyDescent="0.2">
      <c r="C555" s="2" t="s">
        <v>3795</v>
      </c>
    </row>
    <row r="556" spans="3:3" x14ac:dyDescent="0.2">
      <c r="C556" s="2" t="s">
        <v>3796</v>
      </c>
    </row>
    <row r="557" spans="3:3" x14ac:dyDescent="0.2">
      <c r="C557" s="2" t="s">
        <v>3797</v>
      </c>
    </row>
    <row r="558" spans="3:3" x14ac:dyDescent="0.2">
      <c r="C558" s="2" t="s">
        <v>3798</v>
      </c>
    </row>
    <row r="559" spans="3:3" x14ac:dyDescent="0.2">
      <c r="C559" s="2" t="s">
        <v>3799</v>
      </c>
    </row>
    <row r="560" spans="3:3" x14ac:dyDescent="0.2">
      <c r="C560" s="2" t="s">
        <v>3800</v>
      </c>
    </row>
    <row r="561" spans="3:3" x14ac:dyDescent="0.2">
      <c r="C561" s="2" t="s">
        <v>3801</v>
      </c>
    </row>
    <row r="562" spans="3:3" x14ac:dyDescent="0.2">
      <c r="C562" s="2" t="s">
        <v>3802</v>
      </c>
    </row>
    <row r="563" spans="3:3" x14ac:dyDescent="0.2">
      <c r="C563" s="2" t="s">
        <v>3803</v>
      </c>
    </row>
    <row r="564" spans="3:3" x14ac:dyDescent="0.2">
      <c r="C564" s="2" t="s">
        <v>3804</v>
      </c>
    </row>
    <row r="565" spans="3:3" x14ac:dyDescent="0.2">
      <c r="C565" s="2" t="s">
        <v>3805</v>
      </c>
    </row>
    <row r="566" spans="3:3" x14ac:dyDescent="0.2">
      <c r="C566" s="2" t="s">
        <v>3806</v>
      </c>
    </row>
    <row r="567" spans="3:3" x14ac:dyDescent="0.2">
      <c r="C567" s="2" t="s">
        <v>3807</v>
      </c>
    </row>
    <row r="568" spans="3:3" x14ac:dyDescent="0.2">
      <c r="C568" s="2" t="s">
        <v>3808</v>
      </c>
    </row>
    <row r="569" spans="3:3" x14ac:dyDescent="0.2">
      <c r="C569" s="2" t="s">
        <v>3809</v>
      </c>
    </row>
    <row r="570" spans="3:3" x14ac:dyDescent="0.2">
      <c r="C570" s="2" t="s">
        <v>3810</v>
      </c>
    </row>
    <row r="571" spans="3:3" x14ac:dyDescent="0.2">
      <c r="C571" s="2" t="s">
        <v>3811</v>
      </c>
    </row>
    <row r="572" spans="3:3" x14ac:dyDescent="0.2">
      <c r="C572" s="2" t="s">
        <v>3812</v>
      </c>
    </row>
    <row r="573" spans="3:3" x14ac:dyDescent="0.2">
      <c r="C573" s="2" t="s">
        <v>3813</v>
      </c>
    </row>
    <row r="574" spans="3:3" x14ac:dyDescent="0.2">
      <c r="C574" s="2" t="s">
        <v>3814</v>
      </c>
    </row>
    <row r="575" spans="3:3" x14ac:dyDescent="0.2">
      <c r="C575" s="2" t="s">
        <v>3815</v>
      </c>
    </row>
    <row r="576" spans="3:3" x14ac:dyDescent="0.2">
      <c r="C576" s="2" t="s">
        <v>3816</v>
      </c>
    </row>
    <row r="577" spans="3:3" x14ac:dyDescent="0.2">
      <c r="C577" s="2" t="s">
        <v>3817</v>
      </c>
    </row>
    <row r="578" spans="3:3" x14ac:dyDescent="0.2">
      <c r="C578" s="2" t="s">
        <v>3818</v>
      </c>
    </row>
    <row r="579" spans="3:3" x14ac:dyDescent="0.2">
      <c r="C579" s="2" t="s">
        <v>3819</v>
      </c>
    </row>
    <row r="580" spans="3:3" x14ac:dyDescent="0.2">
      <c r="C580" s="2" t="s">
        <v>3820</v>
      </c>
    </row>
    <row r="581" spans="3:3" x14ac:dyDescent="0.2">
      <c r="C581" s="2" t="s">
        <v>3821</v>
      </c>
    </row>
    <row r="582" spans="3:3" x14ac:dyDescent="0.2">
      <c r="C582" s="2" t="s">
        <v>3822</v>
      </c>
    </row>
    <row r="583" spans="3:3" x14ac:dyDescent="0.2">
      <c r="C583" s="2" t="s">
        <v>3823</v>
      </c>
    </row>
    <row r="584" spans="3:3" x14ac:dyDescent="0.2">
      <c r="C584" s="2" t="s">
        <v>3824</v>
      </c>
    </row>
    <row r="585" spans="3:3" x14ac:dyDescent="0.2">
      <c r="C585" s="2" t="s">
        <v>3825</v>
      </c>
    </row>
    <row r="586" spans="3:3" x14ac:dyDescent="0.2">
      <c r="C586" s="2" t="s">
        <v>3826</v>
      </c>
    </row>
    <row r="587" spans="3:3" x14ac:dyDescent="0.2">
      <c r="C587" s="2" t="s">
        <v>3827</v>
      </c>
    </row>
    <row r="588" spans="3:3" x14ac:dyDescent="0.2">
      <c r="C588" s="2" t="s">
        <v>3828</v>
      </c>
    </row>
    <row r="589" spans="3:3" x14ac:dyDescent="0.2">
      <c r="C589" s="2" t="s">
        <v>3829</v>
      </c>
    </row>
    <row r="590" spans="3:3" x14ac:dyDescent="0.2">
      <c r="C590" s="2" t="s">
        <v>3830</v>
      </c>
    </row>
    <row r="591" spans="3:3" x14ac:dyDescent="0.2">
      <c r="C591" s="2" t="s">
        <v>3831</v>
      </c>
    </row>
    <row r="592" spans="3:3" x14ac:dyDescent="0.2">
      <c r="C592" s="2" t="s">
        <v>3832</v>
      </c>
    </row>
    <row r="593" spans="3:3" x14ac:dyDescent="0.2">
      <c r="C593" s="2" t="s">
        <v>3833</v>
      </c>
    </row>
    <row r="594" spans="3:3" x14ac:dyDescent="0.2">
      <c r="C594" s="2" t="s">
        <v>3834</v>
      </c>
    </row>
    <row r="595" spans="3:3" x14ac:dyDescent="0.2">
      <c r="C595" s="2" t="s">
        <v>3835</v>
      </c>
    </row>
    <row r="596" spans="3:3" x14ac:dyDescent="0.2">
      <c r="C596" s="2" t="s">
        <v>3836</v>
      </c>
    </row>
    <row r="597" spans="3:3" x14ac:dyDescent="0.2">
      <c r="C597" s="2" t="s">
        <v>3837</v>
      </c>
    </row>
    <row r="598" spans="3:3" x14ac:dyDescent="0.2">
      <c r="C598" s="2" t="s">
        <v>3838</v>
      </c>
    </row>
    <row r="599" spans="3:3" x14ac:dyDescent="0.2">
      <c r="C599" s="2" t="s">
        <v>3839</v>
      </c>
    </row>
    <row r="600" spans="3:3" x14ac:dyDescent="0.2">
      <c r="C600" s="2" t="s">
        <v>3840</v>
      </c>
    </row>
    <row r="601" spans="3:3" x14ac:dyDescent="0.2">
      <c r="C601" s="2" t="s">
        <v>3841</v>
      </c>
    </row>
    <row r="602" spans="3:3" x14ac:dyDescent="0.2">
      <c r="C602" s="2" t="s">
        <v>3842</v>
      </c>
    </row>
    <row r="603" spans="3:3" x14ac:dyDescent="0.2">
      <c r="C603" s="2" t="s">
        <v>3843</v>
      </c>
    </row>
    <row r="604" spans="3:3" x14ac:dyDescent="0.2">
      <c r="C604" s="2" t="s">
        <v>3844</v>
      </c>
    </row>
    <row r="605" spans="3:3" x14ac:dyDescent="0.2">
      <c r="C605" s="2" t="s">
        <v>3845</v>
      </c>
    </row>
    <row r="606" spans="3:3" x14ac:dyDescent="0.2">
      <c r="C606" s="2" t="s">
        <v>3846</v>
      </c>
    </row>
    <row r="607" spans="3:3" x14ac:dyDescent="0.2">
      <c r="C607" s="2" t="s">
        <v>3847</v>
      </c>
    </row>
    <row r="608" spans="3:3" x14ac:dyDescent="0.2">
      <c r="C608" s="2" t="s">
        <v>3848</v>
      </c>
    </row>
    <row r="609" spans="3:3" x14ac:dyDescent="0.2">
      <c r="C609" s="2" t="s">
        <v>3849</v>
      </c>
    </row>
    <row r="610" spans="3:3" x14ac:dyDescent="0.2">
      <c r="C610" s="2" t="s">
        <v>3850</v>
      </c>
    </row>
    <row r="611" spans="3:3" x14ac:dyDescent="0.2">
      <c r="C611" s="2" t="s">
        <v>3851</v>
      </c>
    </row>
    <row r="612" spans="3:3" x14ac:dyDescent="0.2">
      <c r="C612" s="2" t="s">
        <v>3852</v>
      </c>
    </row>
    <row r="613" spans="3:3" x14ac:dyDescent="0.2">
      <c r="C613" s="2" t="s">
        <v>3853</v>
      </c>
    </row>
    <row r="614" spans="3:3" x14ac:dyDescent="0.2">
      <c r="C614" s="2" t="s">
        <v>3854</v>
      </c>
    </row>
    <row r="615" spans="3:3" x14ac:dyDescent="0.2">
      <c r="C615" s="2" t="s">
        <v>3855</v>
      </c>
    </row>
    <row r="616" spans="3:3" x14ac:dyDescent="0.2">
      <c r="C616" s="2" t="s">
        <v>3856</v>
      </c>
    </row>
    <row r="617" spans="3:3" x14ac:dyDescent="0.2">
      <c r="C617" s="2" t="s">
        <v>3857</v>
      </c>
    </row>
    <row r="618" spans="3:3" x14ac:dyDescent="0.2">
      <c r="C618" s="2" t="s">
        <v>3858</v>
      </c>
    </row>
    <row r="619" spans="3:3" x14ac:dyDescent="0.2">
      <c r="C619" s="2" t="s">
        <v>3859</v>
      </c>
    </row>
    <row r="620" spans="3:3" x14ac:dyDescent="0.2">
      <c r="C620" s="2" t="s">
        <v>3860</v>
      </c>
    </row>
    <row r="621" spans="3:3" x14ac:dyDescent="0.2">
      <c r="C621" s="2" t="s">
        <v>3861</v>
      </c>
    </row>
    <row r="622" spans="3:3" x14ac:dyDescent="0.2">
      <c r="C622" s="2" t="s">
        <v>3862</v>
      </c>
    </row>
    <row r="623" spans="3:3" x14ac:dyDescent="0.2">
      <c r="C623" s="2" t="s">
        <v>3863</v>
      </c>
    </row>
    <row r="624" spans="3:3" x14ac:dyDescent="0.2">
      <c r="C624" s="2" t="s">
        <v>3864</v>
      </c>
    </row>
    <row r="625" spans="3:3" x14ac:dyDescent="0.2">
      <c r="C625" s="2" t="s">
        <v>3865</v>
      </c>
    </row>
    <row r="626" spans="3:3" x14ac:dyDescent="0.2">
      <c r="C626" s="2" t="s">
        <v>3866</v>
      </c>
    </row>
    <row r="627" spans="3:3" x14ac:dyDescent="0.2">
      <c r="C627" s="2" t="s">
        <v>3867</v>
      </c>
    </row>
    <row r="628" spans="3:3" x14ac:dyDescent="0.2">
      <c r="C628" s="2" t="s">
        <v>3868</v>
      </c>
    </row>
    <row r="629" spans="3:3" x14ac:dyDescent="0.2">
      <c r="C629" s="2" t="s">
        <v>3869</v>
      </c>
    </row>
    <row r="630" spans="3:3" x14ac:dyDescent="0.2">
      <c r="C630" s="2" t="s">
        <v>3870</v>
      </c>
    </row>
    <row r="631" spans="3:3" x14ac:dyDescent="0.2">
      <c r="C631" s="2" t="s">
        <v>3871</v>
      </c>
    </row>
    <row r="632" spans="3:3" x14ac:dyDescent="0.2">
      <c r="C632" s="2" t="s">
        <v>3872</v>
      </c>
    </row>
    <row r="633" spans="3:3" x14ac:dyDescent="0.2">
      <c r="C633" s="2" t="s">
        <v>3873</v>
      </c>
    </row>
    <row r="634" spans="3:3" x14ac:dyDescent="0.2">
      <c r="C634" s="2" t="s">
        <v>3874</v>
      </c>
    </row>
    <row r="635" spans="3:3" x14ac:dyDescent="0.2">
      <c r="C635" s="2" t="s">
        <v>3875</v>
      </c>
    </row>
    <row r="636" spans="3:3" x14ac:dyDescent="0.2">
      <c r="C636" s="2" t="s">
        <v>3876</v>
      </c>
    </row>
    <row r="637" spans="3:3" x14ac:dyDescent="0.2">
      <c r="C637" s="2" t="s">
        <v>3877</v>
      </c>
    </row>
    <row r="638" spans="3:3" x14ac:dyDescent="0.2">
      <c r="C638" s="2" t="s">
        <v>3878</v>
      </c>
    </row>
    <row r="639" spans="3:3" x14ac:dyDescent="0.2">
      <c r="C639" s="2" t="s">
        <v>3879</v>
      </c>
    </row>
    <row r="640" spans="3:3" x14ac:dyDescent="0.2">
      <c r="C640" s="2" t="s">
        <v>3880</v>
      </c>
    </row>
    <row r="641" spans="3:3" x14ac:dyDescent="0.2">
      <c r="C641" s="2" t="s">
        <v>3881</v>
      </c>
    </row>
    <row r="642" spans="3:3" x14ac:dyDescent="0.2">
      <c r="C642" s="2" t="s">
        <v>3882</v>
      </c>
    </row>
    <row r="643" spans="3:3" x14ac:dyDescent="0.2">
      <c r="C643" s="2" t="s">
        <v>3883</v>
      </c>
    </row>
    <row r="644" spans="3:3" x14ac:dyDescent="0.2">
      <c r="C644" s="2" t="s">
        <v>3884</v>
      </c>
    </row>
    <row r="645" spans="3:3" x14ac:dyDescent="0.2">
      <c r="C645" s="2" t="s">
        <v>1190</v>
      </c>
    </row>
    <row r="646" spans="3:3" x14ac:dyDescent="0.2">
      <c r="C646" s="2" t="s">
        <v>3885</v>
      </c>
    </row>
    <row r="647" spans="3:3" x14ac:dyDescent="0.2">
      <c r="C647" s="2" t="s">
        <v>3886</v>
      </c>
    </row>
    <row r="648" spans="3:3" x14ac:dyDescent="0.2">
      <c r="C648" s="2" t="s">
        <v>3887</v>
      </c>
    </row>
    <row r="649" spans="3:3" x14ac:dyDescent="0.2">
      <c r="C649" s="2" t="s">
        <v>3888</v>
      </c>
    </row>
    <row r="650" spans="3:3" x14ac:dyDescent="0.2">
      <c r="C650" s="2" t="s">
        <v>1177</v>
      </c>
    </row>
    <row r="651" spans="3:3" x14ac:dyDescent="0.2">
      <c r="C651" s="2" t="s">
        <v>3889</v>
      </c>
    </row>
    <row r="652" spans="3:3" x14ac:dyDescent="0.2">
      <c r="C652" s="2" t="s">
        <v>1156</v>
      </c>
    </row>
    <row r="653" spans="3:3" x14ac:dyDescent="0.2">
      <c r="C653" s="2" t="s">
        <v>3890</v>
      </c>
    </row>
    <row r="654" spans="3:3" x14ac:dyDescent="0.2">
      <c r="C654" s="2" t="s">
        <v>1172</v>
      </c>
    </row>
    <row r="655" spans="3:3" x14ac:dyDescent="0.2">
      <c r="C655" s="2" t="s">
        <v>3891</v>
      </c>
    </row>
    <row r="656" spans="3:3" x14ac:dyDescent="0.2">
      <c r="C656" s="2" t="s">
        <v>3892</v>
      </c>
    </row>
    <row r="657" spans="3:3" x14ac:dyDescent="0.2">
      <c r="C657" s="2" t="s">
        <v>3893</v>
      </c>
    </row>
    <row r="658" spans="3:3" x14ac:dyDescent="0.2">
      <c r="C658" s="2" t="s">
        <v>3894</v>
      </c>
    </row>
    <row r="659" spans="3:3" x14ac:dyDescent="0.2">
      <c r="C659" s="2" t="s">
        <v>3895</v>
      </c>
    </row>
    <row r="660" spans="3:3" x14ac:dyDescent="0.2">
      <c r="C660" s="2" t="s">
        <v>3896</v>
      </c>
    </row>
    <row r="661" spans="3:3" x14ac:dyDescent="0.2">
      <c r="C661" s="2" t="s">
        <v>3897</v>
      </c>
    </row>
    <row r="662" spans="3:3" x14ac:dyDescent="0.2">
      <c r="C662" s="2" t="s">
        <v>1188</v>
      </c>
    </row>
    <row r="663" spans="3:3" x14ac:dyDescent="0.2">
      <c r="C663" s="2" t="s">
        <v>3898</v>
      </c>
    </row>
    <row r="664" spans="3:3" x14ac:dyDescent="0.2">
      <c r="C664" s="2" t="s">
        <v>1171</v>
      </c>
    </row>
    <row r="665" spans="3:3" x14ac:dyDescent="0.2">
      <c r="C665" s="2" t="s">
        <v>3899</v>
      </c>
    </row>
    <row r="666" spans="3:3" x14ac:dyDescent="0.2">
      <c r="C666" s="2" t="s">
        <v>3900</v>
      </c>
    </row>
    <row r="667" spans="3:3" x14ac:dyDescent="0.2">
      <c r="C667" s="2" t="s">
        <v>1162</v>
      </c>
    </row>
    <row r="668" spans="3:3" x14ac:dyDescent="0.2">
      <c r="C668" s="2" t="s">
        <v>1158</v>
      </c>
    </row>
    <row r="669" spans="3:3" x14ac:dyDescent="0.2">
      <c r="C669" s="2" t="s">
        <v>3901</v>
      </c>
    </row>
    <row r="670" spans="3:3" x14ac:dyDescent="0.2">
      <c r="C670" s="2" t="s">
        <v>1161</v>
      </c>
    </row>
    <row r="671" spans="3:3" x14ac:dyDescent="0.2">
      <c r="C671" s="2" t="s">
        <v>1139</v>
      </c>
    </row>
    <row r="672" spans="3:3" x14ac:dyDescent="0.2">
      <c r="C672" s="2" t="s">
        <v>3902</v>
      </c>
    </row>
    <row r="673" spans="3:3" x14ac:dyDescent="0.2">
      <c r="C673" s="2" t="s">
        <v>1165</v>
      </c>
    </row>
    <row r="674" spans="3:3" x14ac:dyDescent="0.2">
      <c r="C674" s="2" t="s">
        <v>1179</v>
      </c>
    </row>
    <row r="675" spans="3:3" x14ac:dyDescent="0.2">
      <c r="C675" s="2" t="s">
        <v>1176</v>
      </c>
    </row>
    <row r="676" spans="3:3" x14ac:dyDescent="0.2">
      <c r="C676" s="2" t="s">
        <v>1185</v>
      </c>
    </row>
    <row r="677" spans="3:3" x14ac:dyDescent="0.2">
      <c r="C677" s="2" t="s">
        <v>1182</v>
      </c>
    </row>
    <row r="678" spans="3:3" x14ac:dyDescent="0.2">
      <c r="C678" s="2" t="s">
        <v>1183</v>
      </c>
    </row>
    <row r="679" spans="3:3" x14ac:dyDescent="0.2">
      <c r="C679" s="2" t="s">
        <v>1170</v>
      </c>
    </row>
    <row r="680" spans="3:3" x14ac:dyDescent="0.2">
      <c r="C680" s="2" t="s">
        <v>1186</v>
      </c>
    </row>
    <row r="681" spans="3:3" x14ac:dyDescent="0.2">
      <c r="C681" s="2" t="s">
        <v>1187</v>
      </c>
    </row>
    <row r="682" spans="3:3" x14ac:dyDescent="0.2">
      <c r="C682" s="2" t="s">
        <v>1167</v>
      </c>
    </row>
    <row r="683" spans="3:3" x14ac:dyDescent="0.2">
      <c r="C683" s="2" t="s">
        <v>1163</v>
      </c>
    </row>
    <row r="684" spans="3:3" x14ac:dyDescent="0.2">
      <c r="C684" s="2" t="s">
        <v>1169</v>
      </c>
    </row>
    <row r="685" spans="3:3" x14ac:dyDescent="0.2">
      <c r="C685" s="2" t="s">
        <v>1160</v>
      </c>
    </row>
    <row r="686" spans="3:3" x14ac:dyDescent="0.2">
      <c r="C686" s="2" t="s">
        <v>1159</v>
      </c>
    </row>
    <row r="687" spans="3:3" x14ac:dyDescent="0.2">
      <c r="C687" s="2" t="s">
        <v>1168</v>
      </c>
    </row>
    <row r="688" spans="3:3" x14ac:dyDescent="0.2">
      <c r="C688" s="2" t="s">
        <v>1166</v>
      </c>
    </row>
    <row r="689" spans="3:3" x14ac:dyDescent="0.2">
      <c r="C689" s="2" t="s">
        <v>1041</v>
      </c>
    </row>
    <row r="690" spans="3:3" x14ac:dyDescent="0.2">
      <c r="C690" s="2" t="s">
        <v>1018</v>
      </c>
    </row>
    <row r="691" spans="3:3" x14ac:dyDescent="0.2">
      <c r="C691" s="2" t="s">
        <v>1019</v>
      </c>
    </row>
    <row r="692" spans="3:3" x14ac:dyDescent="0.2">
      <c r="C692" s="2" t="s">
        <v>1038</v>
      </c>
    </row>
    <row r="693" spans="3:3" x14ac:dyDescent="0.2">
      <c r="C693" s="2" t="s">
        <v>1039</v>
      </c>
    </row>
    <row r="694" spans="3:3" x14ac:dyDescent="0.2">
      <c r="C694" s="2" t="s">
        <v>1029</v>
      </c>
    </row>
    <row r="695" spans="3:3" x14ac:dyDescent="0.2">
      <c r="C695" s="2" t="s">
        <v>1020</v>
      </c>
    </row>
    <row r="696" spans="3:3" x14ac:dyDescent="0.2">
      <c r="C696" s="2" t="s">
        <v>1014</v>
      </c>
    </row>
    <row r="697" spans="3:3" x14ac:dyDescent="0.2">
      <c r="C697" s="2" t="s">
        <v>1027</v>
      </c>
    </row>
    <row r="698" spans="3:3" x14ac:dyDescent="0.2">
      <c r="C698" s="2" t="s">
        <v>1021</v>
      </c>
    </row>
    <row r="699" spans="3:3" x14ac:dyDescent="0.2">
      <c r="C699" s="2" t="s">
        <v>1040</v>
      </c>
    </row>
    <row r="700" spans="3:3" x14ac:dyDescent="0.2">
      <c r="C700" s="2" t="s">
        <v>1157</v>
      </c>
    </row>
    <row r="701" spans="3:3" x14ac:dyDescent="0.2">
      <c r="C701" s="2" t="s">
        <v>1155</v>
      </c>
    </row>
    <row r="702" spans="3:3" x14ac:dyDescent="0.2">
      <c r="C702" s="2" t="s">
        <v>1022</v>
      </c>
    </row>
    <row r="703" spans="3:3" x14ac:dyDescent="0.2">
      <c r="C703" s="2" t="s">
        <v>1173</v>
      </c>
    </row>
    <row r="704" spans="3:3" x14ac:dyDescent="0.2">
      <c r="C704" s="2" t="s">
        <v>1150</v>
      </c>
    </row>
    <row r="705" spans="3:3" x14ac:dyDescent="0.2">
      <c r="C705" s="2" t="s">
        <v>1195</v>
      </c>
    </row>
    <row r="706" spans="3:3" x14ac:dyDescent="0.2">
      <c r="C706" s="2" t="s">
        <v>1048</v>
      </c>
    </row>
    <row r="707" spans="3:3" x14ac:dyDescent="0.2">
      <c r="C707" s="2" t="s">
        <v>1061</v>
      </c>
    </row>
    <row r="708" spans="3:3" x14ac:dyDescent="0.2">
      <c r="C708" s="2" t="s">
        <v>1143</v>
      </c>
    </row>
    <row r="709" spans="3:3" x14ac:dyDescent="0.2">
      <c r="C709" s="2" t="s">
        <v>1096</v>
      </c>
    </row>
    <row r="710" spans="3:3" x14ac:dyDescent="0.2">
      <c r="C710" s="2" t="s">
        <v>1133</v>
      </c>
    </row>
    <row r="711" spans="3:3" x14ac:dyDescent="0.2">
      <c r="C711" s="2" t="s">
        <v>1117</v>
      </c>
    </row>
    <row r="712" spans="3:3" x14ac:dyDescent="0.2">
      <c r="C712" s="2" t="s">
        <v>1080</v>
      </c>
    </row>
    <row r="713" spans="3:3" x14ac:dyDescent="0.2">
      <c r="C713" s="2" t="s">
        <v>1149</v>
      </c>
    </row>
    <row r="714" spans="3:3" x14ac:dyDescent="0.2">
      <c r="C714" s="2" t="s">
        <v>1066</v>
      </c>
    </row>
    <row r="715" spans="3:3" x14ac:dyDescent="0.2">
      <c r="C715" s="2" t="s">
        <v>1087</v>
      </c>
    </row>
    <row r="716" spans="3:3" x14ac:dyDescent="0.2">
      <c r="C716" s="2" t="s">
        <v>1154</v>
      </c>
    </row>
    <row r="717" spans="3:3" x14ac:dyDescent="0.2">
      <c r="C717" s="2" t="s">
        <v>1112</v>
      </c>
    </row>
    <row r="718" spans="3:3" x14ac:dyDescent="0.2">
      <c r="C718" s="2" t="s">
        <v>1078</v>
      </c>
    </row>
    <row r="719" spans="3:3" x14ac:dyDescent="0.2">
      <c r="C719" s="2" t="s">
        <v>1062</v>
      </c>
    </row>
    <row r="720" spans="3:3" x14ac:dyDescent="0.2">
      <c r="C720" s="2" t="s">
        <v>1085</v>
      </c>
    </row>
    <row r="721" spans="3:3" x14ac:dyDescent="0.2">
      <c r="C721" s="2" t="s">
        <v>1104</v>
      </c>
    </row>
    <row r="722" spans="3:3" x14ac:dyDescent="0.2">
      <c r="C722" s="2" t="s">
        <v>1079</v>
      </c>
    </row>
    <row r="723" spans="3:3" x14ac:dyDescent="0.2">
      <c r="C723" s="2" t="s">
        <v>1100</v>
      </c>
    </row>
    <row r="724" spans="3:3" x14ac:dyDescent="0.2">
      <c r="C724" s="2" t="s">
        <v>1116</v>
      </c>
    </row>
    <row r="725" spans="3:3" x14ac:dyDescent="0.2">
      <c r="C725" s="2" t="s">
        <v>1115</v>
      </c>
    </row>
    <row r="726" spans="3:3" x14ac:dyDescent="0.2">
      <c r="C726" s="2" t="s">
        <v>1102</v>
      </c>
    </row>
    <row r="727" spans="3:3" x14ac:dyDescent="0.2">
      <c r="C727" s="2" t="s">
        <v>1025</v>
      </c>
    </row>
    <row r="728" spans="3:3" x14ac:dyDescent="0.2">
      <c r="C728" s="2" t="s">
        <v>1028</v>
      </c>
    </row>
    <row r="729" spans="3:3" x14ac:dyDescent="0.2">
      <c r="C729" s="2" t="s">
        <v>1049</v>
      </c>
    </row>
    <row r="730" spans="3:3" x14ac:dyDescent="0.2">
      <c r="C730" s="2" t="s">
        <v>1043</v>
      </c>
    </row>
    <row r="731" spans="3:3" x14ac:dyDescent="0.2">
      <c r="C731" s="2" t="s">
        <v>1059</v>
      </c>
    </row>
    <row r="732" spans="3:3" x14ac:dyDescent="0.2">
      <c r="C732" s="2" t="s">
        <v>1051</v>
      </c>
    </row>
    <row r="733" spans="3:3" x14ac:dyDescent="0.2">
      <c r="C733" s="2" t="s">
        <v>1037</v>
      </c>
    </row>
    <row r="734" spans="3:3" x14ac:dyDescent="0.2">
      <c r="C734" s="2" t="s">
        <v>1024</v>
      </c>
    </row>
    <row r="735" spans="3:3" x14ac:dyDescent="0.2">
      <c r="C735" s="2" t="s">
        <v>1016</v>
      </c>
    </row>
    <row r="736" spans="3:3" x14ac:dyDescent="0.2">
      <c r="C736" s="2" t="s">
        <v>1015</v>
      </c>
    </row>
    <row r="737" spans="3:3" x14ac:dyDescent="0.2">
      <c r="C737" s="2" t="s">
        <v>1050</v>
      </c>
    </row>
    <row r="738" spans="3:3" x14ac:dyDescent="0.2">
      <c r="C738" s="2" t="s">
        <v>1137</v>
      </c>
    </row>
    <row r="739" spans="3:3" x14ac:dyDescent="0.2">
      <c r="C739" s="2" t="s">
        <v>1099</v>
      </c>
    </row>
    <row r="740" spans="3:3" x14ac:dyDescent="0.2">
      <c r="C740" s="2" t="s">
        <v>1101</v>
      </c>
    </row>
    <row r="741" spans="3:3" x14ac:dyDescent="0.2">
      <c r="C741" s="2" t="s">
        <v>1071</v>
      </c>
    </row>
    <row r="742" spans="3:3" x14ac:dyDescent="0.2">
      <c r="C742" s="2" t="s">
        <v>1109</v>
      </c>
    </row>
    <row r="743" spans="3:3" x14ac:dyDescent="0.2">
      <c r="C743" s="2" t="s">
        <v>1034</v>
      </c>
    </row>
    <row r="744" spans="3:3" x14ac:dyDescent="0.2">
      <c r="C744" s="2" t="s">
        <v>1026</v>
      </c>
    </row>
    <row r="745" spans="3:3" x14ac:dyDescent="0.2">
      <c r="C745" s="2" t="s">
        <v>1089</v>
      </c>
    </row>
    <row r="746" spans="3:3" x14ac:dyDescent="0.2">
      <c r="C746" s="2" t="s">
        <v>1136</v>
      </c>
    </row>
    <row r="747" spans="3:3" x14ac:dyDescent="0.2">
      <c r="C747" s="2" t="s">
        <v>1035</v>
      </c>
    </row>
    <row r="748" spans="3:3" x14ac:dyDescent="0.2">
      <c r="C748" s="2" t="s">
        <v>1134</v>
      </c>
    </row>
    <row r="749" spans="3:3" x14ac:dyDescent="0.2">
      <c r="C749" s="2" t="s">
        <v>1084</v>
      </c>
    </row>
    <row r="750" spans="3:3" x14ac:dyDescent="0.2">
      <c r="C750" s="2" t="s">
        <v>3903</v>
      </c>
    </row>
    <row r="751" spans="3:3" x14ac:dyDescent="0.2">
      <c r="C751" s="2" t="s">
        <v>1017</v>
      </c>
    </row>
    <row r="752" spans="3:3" x14ac:dyDescent="0.2">
      <c r="C752" s="2" t="s">
        <v>1032</v>
      </c>
    </row>
    <row r="753" spans="3:3" x14ac:dyDescent="0.2">
      <c r="C753" s="2" t="s">
        <v>1141</v>
      </c>
    </row>
    <row r="754" spans="3:3" x14ac:dyDescent="0.2">
      <c r="C754" s="2" t="s">
        <v>1023</v>
      </c>
    </row>
    <row r="755" spans="3:3" x14ac:dyDescent="0.2">
      <c r="C755" s="2" t="s">
        <v>1142</v>
      </c>
    </row>
    <row r="756" spans="3:3" x14ac:dyDescent="0.2">
      <c r="C756" s="2" t="s">
        <v>1045</v>
      </c>
    </row>
    <row r="757" spans="3:3" x14ac:dyDescent="0.2">
      <c r="C757" s="2" t="s">
        <v>1130</v>
      </c>
    </row>
    <row r="758" spans="3:3" x14ac:dyDescent="0.2">
      <c r="C758" s="2" t="s">
        <v>1095</v>
      </c>
    </row>
    <row r="759" spans="3:3" x14ac:dyDescent="0.2">
      <c r="C759" s="2" t="s">
        <v>1072</v>
      </c>
    </row>
    <row r="760" spans="3:3" x14ac:dyDescent="0.2">
      <c r="C760" s="2" t="s">
        <v>1131</v>
      </c>
    </row>
    <row r="761" spans="3:3" x14ac:dyDescent="0.2">
      <c r="C761" s="2" t="s">
        <v>1105</v>
      </c>
    </row>
    <row r="762" spans="3:3" x14ac:dyDescent="0.2">
      <c r="C762" s="2" t="s">
        <v>1065</v>
      </c>
    </row>
    <row r="763" spans="3:3" x14ac:dyDescent="0.2">
      <c r="C763" s="2" t="s">
        <v>1138</v>
      </c>
    </row>
    <row r="764" spans="3:3" x14ac:dyDescent="0.2">
      <c r="C764" s="2" t="s">
        <v>1075</v>
      </c>
    </row>
    <row r="765" spans="3:3" x14ac:dyDescent="0.2">
      <c r="C765" s="2" t="s">
        <v>1132</v>
      </c>
    </row>
    <row r="766" spans="3:3" x14ac:dyDescent="0.2">
      <c r="C766" s="2" t="s">
        <v>1097</v>
      </c>
    </row>
    <row r="767" spans="3:3" x14ac:dyDescent="0.2">
      <c r="C767" s="2" t="s">
        <v>1145</v>
      </c>
    </row>
    <row r="768" spans="3:3" x14ac:dyDescent="0.2">
      <c r="C768" s="2" t="s">
        <v>3904</v>
      </c>
    </row>
    <row r="769" spans="3:3" x14ac:dyDescent="0.2">
      <c r="C769" s="2" t="s">
        <v>3905</v>
      </c>
    </row>
    <row r="770" spans="3:3" x14ac:dyDescent="0.2">
      <c r="C770" s="2" t="s">
        <v>3906</v>
      </c>
    </row>
    <row r="771" spans="3:3" x14ac:dyDescent="0.2">
      <c r="C771" s="2" t="s">
        <v>3907</v>
      </c>
    </row>
    <row r="772" spans="3:3" x14ac:dyDescent="0.2">
      <c r="C772" s="2" t="s">
        <v>1144</v>
      </c>
    </row>
    <row r="773" spans="3:3" x14ac:dyDescent="0.2">
      <c r="C773" s="2" t="s">
        <v>1108</v>
      </c>
    </row>
    <row r="774" spans="3:3" x14ac:dyDescent="0.2">
      <c r="C774" s="2" t="s">
        <v>3908</v>
      </c>
    </row>
    <row r="775" spans="3:3" x14ac:dyDescent="0.2">
      <c r="C775" s="2" t="s">
        <v>3909</v>
      </c>
    </row>
    <row r="776" spans="3:3" x14ac:dyDescent="0.2">
      <c r="C776" s="2" t="s">
        <v>1140</v>
      </c>
    </row>
    <row r="777" spans="3:3" x14ac:dyDescent="0.2">
      <c r="C777" s="2" t="s">
        <v>1082</v>
      </c>
    </row>
    <row r="778" spans="3:3" x14ac:dyDescent="0.2">
      <c r="C778" s="2" t="s">
        <v>1055</v>
      </c>
    </row>
    <row r="779" spans="3:3" x14ac:dyDescent="0.2">
      <c r="C779" s="2" t="s">
        <v>3910</v>
      </c>
    </row>
    <row r="780" spans="3:3" x14ac:dyDescent="0.2">
      <c r="C780" s="2" t="s">
        <v>3911</v>
      </c>
    </row>
    <row r="781" spans="3:3" x14ac:dyDescent="0.2">
      <c r="C781" s="2" t="s">
        <v>3912</v>
      </c>
    </row>
    <row r="782" spans="3:3" x14ac:dyDescent="0.2">
      <c r="C782" s="2" t="s">
        <v>3913</v>
      </c>
    </row>
    <row r="783" spans="3:3" x14ac:dyDescent="0.2">
      <c r="C783" s="2" t="s">
        <v>1125</v>
      </c>
    </row>
    <row r="784" spans="3:3" x14ac:dyDescent="0.2">
      <c r="C784" s="2" t="s">
        <v>3914</v>
      </c>
    </row>
    <row r="785" spans="3:3" x14ac:dyDescent="0.2">
      <c r="C785" s="2" t="s">
        <v>3915</v>
      </c>
    </row>
  </sheetData>
  <mergeCells count="3">
    <mergeCell ref="A3:A4"/>
    <mergeCell ref="A200:L200"/>
    <mergeCell ref="O200:P200"/>
  </mergeCells>
  <conditionalFormatting sqref="B3">
    <cfRule type="duplicateValues" dxfId="418" priority="6"/>
  </conditionalFormatting>
  <conditionalFormatting sqref="B4:B199">
    <cfRule type="duplicateValues" dxfId="417" priority="79"/>
  </conditionalFormatting>
  <conditionalFormatting sqref="C209:C785">
    <cfRule type="duplicateValues" dxfId="416" priority="5"/>
  </conditionalFormatting>
  <conditionalFormatting sqref="C209:C785">
    <cfRule type="duplicateValues" dxfId="415" priority="4"/>
  </conditionalFormatting>
  <conditionalFormatting sqref="C1:C1048576">
    <cfRule type="duplicateValues" dxfId="414" priority="1"/>
    <cfRule type="duplicateValues" dxfId="413" priority="2"/>
    <cfRule type="duplicateValues" dxfId="412" priority="3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39"/>
  <sheetViews>
    <sheetView zoomScale="110" zoomScaleNormal="110" workbookViewId="0">
      <pane xSplit="3" ySplit="2" topLeftCell="D156" activePane="bottomRight" state="frozen"/>
      <selection activeCell="N32" sqref="N32"/>
      <selection pane="topRight" activeCell="N32" sqref="N32"/>
      <selection pane="bottomLeft" activeCell="N32" sqref="N32"/>
      <selection pane="bottomRight" activeCell="M164" sqref="M16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2" t="s">
        <v>3510</v>
      </c>
      <c r="B3" s="119" t="s">
        <v>1780</v>
      </c>
      <c r="C3" s="9" t="s">
        <v>1781</v>
      </c>
      <c r="D3" s="75" t="s">
        <v>63</v>
      </c>
      <c r="E3" s="13">
        <v>44428</v>
      </c>
      <c r="F3" s="75" t="s">
        <v>1933</v>
      </c>
      <c r="G3" s="13">
        <v>44432</v>
      </c>
      <c r="H3" s="10" t="s">
        <v>1934</v>
      </c>
      <c r="I3" s="1">
        <v>202</v>
      </c>
      <c r="J3" s="1">
        <v>94</v>
      </c>
      <c r="K3" s="1">
        <v>16</v>
      </c>
      <c r="L3" s="1">
        <v>12</v>
      </c>
      <c r="M3" s="81">
        <v>75.951999999999998</v>
      </c>
      <c r="N3" s="8">
        <v>76</v>
      </c>
      <c r="O3" s="62">
        <v>3000</v>
      </c>
      <c r="P3" s="63">
        <f>Table22452368910111213141516171819202122242345672345689101112131415161718[[#This Row],[PEMBULATAN]]*O3</f>
        <v>228000</v>
      </c>
    </row>
    <row r="4" spans="1:16" ht="39" customHeight="1" x14ac:dyDescent="0.2">
      <c r="A4" s="143"/>
      <c r="B4" s="74" t="s">
        <v>1782</v>
      </c>
      <c r="C4" s="9" t="s">
        <v>1783</v>
      </c>
      <c r="D4" s="75" t="s">
        <v>63</v>
      </c>
      <c r="E4" s="13">
        <v>44428</v>
      </c>
      <c r="F4" s="75" t="s">
        <v>1933</v>
      </c>
      <c r="G4" s="13">
        <v>44432</v>
      </c>
      <c r="H4" s="10" t="s">
        <v>1934</v>
      </c>
      <c r="I4" s="1">
        <v>60</v>
      </c>
      <c r="J4" s="1">
        <v>50</v>
      </c>
      <c r="K4" s="1">
        <v>25</v>
      </c>
      <c r="L4" s="1">
        <v>19</v>
      </c>
      <c r="M4" s="81">
        <v>18.75</v>
      </c>
      <c r="N4" s="8">
        <v>19</v>
      </c>
      <c r="O4" s="62">
        <v>3000</v>
      </c>
      <c r="P4" s="63">
        <f>Table22452368910111213141516171819202122242345672345689101112131415161718[[#This Row],[PEMBULATAN]]*O4</f>
        <v>57000</v>
      </c>
    </row>
    <row r="5" spans="1:16" ht="39" customHeight="1" x14ac:dyDescent="0.2">
      <c r="A5" s="106"/>
      <c r="B5" s="74"/>
      <c r="C5" s="88" t="s">
        <v>1784</v>
      </c>
      <c r="D5" s="77" t="s">
        <v>63</v>
      </c>
      <c r="E5" s="13">
        <v>44428</v>
      </c>
      <c r="F5" s="75" t="s">
        <v>1933</v>
      </c>
      <c r="G5" s="13">
        <v>44432</v>
      </c>
      <c r="H5" s="76" t="s">
        <v>1934</v>
      </c>
      <c r="I5" s="15">
        <v>40</v>
      </c>
      <c r="J5" s="15">
        <v>48</v>
      </c>
      <c r="K5" s="15">
        <v>38</v>
      </c>
      <c r="L5" s="15">
        <v>10</v>
      </c>
      <c r="M5" s="82">
        <v>18.239999999999998</v>
      </c>
      <c r="N5" s="71">
        <v>18</v>
      </c>
      <c r="O5" s="62">
        <v>3000</v>
      </c>
      <c r="P5" s="63">
        <f>Table22452368910111213141516171819202122242345672345689101112131415161718[[#This Row],[PEMBULATAN]]*O5</f>
        <v>54000</v>
      </c>
    </row>
    <row r="6" spans="1:16" ht="39" customHeight="1" x14ac:dyDescent="0.2">
      <c r="A6" s="106"/>
      <c r="B6" s="74"/>
      <c r="C6" s="92" t="s">
        <v>1785</v>
      </c>
      <c r="D6" s="93" t="s">
        <v>63</v>
      </c>
      <c r="E6" s="94">
        <v>44428</v>
      </c>
      <c r="F6" s="95" t="s">
        <v>1933</v>
      </c>
      <c r="G6" s="94">
        <v>44432</v>
      </c>
      <c r="H6" s="96" t="s">
        <v>1934</v>
      </c>
      <c r="I6" s="97">
        <v>46</v>
      </c>
      <c r="J6" s="97">
        <v>32</v>
      </c>
      <c r="K6" s="97">
        <v>20</v>
      </c>
      <c r="L6" s="97">
        <v>2</v>
      </c>
      <c r="M6" s="98">
        <v>7.36</v>
      </c>
      <c r="N6" s="99">
        <v>8</v>
      </c>
      <c r="O6" s="62">
        <v>3000</v>
      </c>
      <c r="P6" s="63">
        <f>Table22452368910111213141516171819202122242345672345689101112131415161718[[#This Row],[PEMBULATAN]]*O6</f>
        <v>24000</v>
      </c>
    </row>
    <row r="7" spans="1:16" ht="39" customHeight="1" x14ac:dyDescent="0.2">
      <c r="A7" s="106"/>
      <c r="B7" s="74"/>
      <c r="C7" s="92" t="s">
        <v>1786</v>
      </c>
      <c r="D7" s="93" t="s">
        <v>63</v>
      </c>
      <c r="E7" s="94">
        <v>44428</v>
      </c>
      <c r="F7" s="95" t="s">
        <v>1933</v>
      </c>
      <c r="G7" s="94">
        <v>44432</v>
      </c>
      <c r="H7" s="96" t="s">
        <v>1934</v>
      </c>
      <c r="I7" s="97">
        <v>88</v>
      </c>
      <c r="J7" s="97">
        <v>55</v>
      </c>
      <c r="K7" s="97">
        <v>35</v>
      </c>
      <c r="L7" s="97">
        <v>19</v>
      </c>
      <c r="M7" s="98">
        <v>42.35</v>
      </c>
      <c r="N7" s="99">
        <v>43</v>
      </c>
      <c r="O7" s="62">
        <v>3000</v>
      </c>
      <c r="P7" s="63">
        <f>Table22452368910111213141516171819202122242345672345689101112131415161718[[#This Row],[PEMBULATAN]]*O7</f>
        <v>129000</v>
      </c>
    </row>
    <row r="8" spans="1:16" ht="39" customHeight="1" x14ac:dyDescent="0.2">
      <c r="A8" s="106"/>
      <c r="B8" s="74"/>
      <c r="C8" s="92" t="s">
        <v>1787</v>
      </c>
      <c r="D8" s="93" t="s">
        <v>63</v>
      </c>
      <c r="E8" s="94">
        <v>44428</v>
      </c>
      <c r="F8" s="95" t="s">
        <v>1933</v>
      </c>
      <c r="G8" s="94">
        <v>44432</v>
      </c>
      <c r="H8" s="96" t="s">
        <v>1934</v>
      </c>
      <c r="I8" s="97">
        <v>80</v>
      </c>
      <c r="J8" s="97">
        <v>60</v>
      </c>
      <c r="K8" s="97">
        <v>30</v>
      </c>
      <c r="L8" s="97">
        <v>24</v>
      </c>
      <c r="M8" s="98">
        <v>36</v>
      </c>
      <c r="N8" s="99">
        <v>36</v>
      </c>
      <c r="O8" s="62">
        <v>3000</v>
      </c>
      <c r="P8" s="63">
        <f>Table22452368910111213141516171819202122242345672345689101112131415161718[[#This Row],[PEMBULATAN]]*O8</f>
        <v>108000</v>
      </c>
    </row>
    <row r="9" spans="1:16" ht="39" customHeight="1" x14ac:dyDescent="0.2">
      <c r="A9" s="106"/>
      <c r="B9" s="74"/>
      <c r="C9" s="92" t="s">
        <v>1788</v>
      </c>
      <c r="D9" s="93" t="s">
        <v>63</v>
      </c>
      <c r="E9" s="94">
        <v>44428</v>
      </c>
      <c r="F9" s="95" t="s">
        <v>1933</v>
      </c>
      <c r="G9" s="94">
        <v>44432</v>
      </c>
      <c r="H9" s="96" t="s">
        <v>1934</v>
      </c>
      <c r="I9" s="97">
        <v>76</v>
      </c>
      <c r="J9" s="97">
        <v>60</v>
      </c>
      <c r="K9" s="97">
        <v>32</v>
      </c>
      <c r="L9" s="97">
        <v>8</v>
      </c>
      <c r="M9" s="98">
        <v>36.479999999999997</v>
      </c>
      <c r="N9" s="99">
        <v>37</v>
      </c>
      <c r="O9" s="62">
        <v>3000</v>
      </c>
      <c r="P9" s="63">
        <f>Table22452368910111213141516171819202122242345672345689101112131415161718[[#This Row],[PEMBULATAN]]*O9</f>
        <v>111000</v>
      </c>
    </row>
    <row r="10" spans="1:16" ht="39" customHeight="1" x14ac:dyDescent="0.2">
      <c r="A10" s="106"/>
      <c r="B10" s="100"/>
      <c r="C10" s="92" t="s">
        <v>1789</v>
      </c>
      <c r="D10" s="93" t="s">
        <v>63</v>
      </c>
      <c r="E10" s="94">
        <v>44428</v>
      </c>
      <c r="F10" s="95" t="s">
        <v>1933</v>
      </c>
      <c r="G10" s="94">
        <v>44432</v>
      </c>
      <c r="H10" s="96" t="s">
        <v>1934</v>
      </c>
      <c r="I10" s="97">
        <v>73</v>
      </c>
      <c r="J10" s="97">
        <v>14</v>
      </c>
      <c r="K10" s="97">
        <v>47</v>
      </c>
      <c r="L10" s="97">
        <v>9</v>
      </c>
      <c r="M10" s="98">
        <v>12.0085</v>
      </c>
      <c r="N10" s="99">
        <v>12</v>
      </c>
      <c r="O10" s="62">
        <v>3000</v>
      </c>
      <c r="P10" s="63">
        <f>Table22452368910111213141516171819202122242345672345689101112131415161718[[#This Row],[PEMBULATAN]]*O10</f>
        <v>36000</v>
      </c>
    </row>
    <row r="11" spans="1:16" ht="39" customHeight="1" x14ac:dyDescent="0.2">
      <c r="A11" s="106"/>
      <c r="B11" s="74" t="s">
        <v>1790</v>
      </c>
      <c r="C11" s="92" t="s">
        <v>1791</v>
      </c>
      <c r="D11" s="93" t="s">
        <v>63</v>
      </c>
      <c r="E11" s="94">
        <v>44428</v>
      </c>
      <c r="F11" s="95" t="s">
        <v>1933</v>
      </c>
      <c r="G11" s="94">
        <v>44432</v>
      </c>
      <c r="H11" s="96" t="s">
        <v>1934</v>
      </c>
      <c r="I11" s="97">
        <v>114</v>
      </c>
      <c r="J11" s="97">
        <v>23</v>
      </c>
      <c r="K11" s="97">
        <v>6</v>
      </c>
      <c r="L11" s="97">
        <v>3</v>
      </c>
      <c r="M11" s="98">
        <v>3.9329999999999998</v>
      </c>
      <c r="N11" s="99">
        <v>4</v>
      </c>
      <c r="O11" s="62">
        <v>3000</v>
      </c>
      <c r="P11" s="63">
        <f>Table22452368910111213141516171819202122242345672345689101112131415161718[[#This Row],[PEMBULATAN]]*O11</f>
        <v>12000</v>
      </c>
    </row>
    <row r="12" spans="1:16" ht="39" customHeight="1" x14ac:dyDescent="0.2">
      <c r="A12" s="106"/>
      <c r="B12" s="74"/>
      <c r="C12" s="92" t="s">
        <v>1792</v>
      </c>
      <c r="D12" s="93" t="s">
        <v>63</v>
      </c>
      <c r="E12" s="94">
        <v>44428</v>
      </c>
      <c r="F12" s="95" t="s">
        <v>1933</v>
      </c>
      <c r="G12" s="94">
        <v>44432</v>
      </c>
      <c r="H12" s="96" t="s">
        <v>1934</v>
      </c>
      <c r="I12" s="97">
        <v>67</v>
      </c>
      <c r="J12" s="97">
        <v>42</v>
      </c>
      <c r="K12" s="97">
        <v>62</v>
      </c>
      <c r="L12" s="97">
        <v>25</v>
      </c>
      <c r="M12" s="98">
        <v>43.616999999999997</v>
      </c>
      <c r="N12" s="99">
        <v>44</v>
      </c>
      <c r="O12" s="62">
        <v>3000</v>
      </c>
      <c r="P12" s="63">
        <f>Table22452368910111213141516171819202122242345672345689101112131415161718[[#This Row],[PEMBULATAN]]*O12</f>
        <v>132000</v>
      </c>
    </row>
    <row r="13" spans="1:16" ht="39" customHeight="1" x14ac:dyDescent="0.2">
      <c r="A13" s="106"/>
      <c r="B13" s="74"/>
      <c r="C13" s="92" t="s">
        <v>1793</v>
      </c>
      <c r="D13" s="93" t="s">
        <v>63</v>
      </c>
      <c r="E13" s="94">
        <v>44428</v>
      </c>
      <c r="F13" s="95" t="s">
        <v>1933</v>
      </c>
      <c r="G13" s="94">
        <v>44432</v>
      </c>
      <c r="H13" s="96" t="s">
        <v>1934</v>
      </c>
      <c r="I13" s="97">
        <v>62</v>
      </c>
      <c r="J13" s="97">
        <v>54</v>
      </c>
      <c r="K13" s="97">
        <v>35</v>
      </c>
      <c r="L13" s="97">
        <v>8</v>
      </c>
      <c r="M13" s="98">
        <v>29.295000000000002</v>
      </c>
      <c r="N13" s="99">
        <v>30</v>
      </c>
      <c r="O13" s="62">
        <v>3000</v>
      </c>
      <c r="P13" s="63">
        <f>Table22452368910111213141516171819202122242345672345689101112131415161718[[#This Row],[PEMBULATAN]]*O13</f>
        <v>90000</v>
      </c>
    </row>
    <row r="14" spans="1:16" ht="39" customHeight="1" x14ac:dyDescent="0.2">
      <c r="A14" s="106"/>
      <c r="B14" s="74"/>
      <c r="C14" s="92" t="s">
        <v>1794</v>
      </c>
      <c r="D14" s="93" t="s">
        <v>63</v>
      </c>
      <c r="E14" s="94">
        <v>44428</v>
      </c>
      <c r="F14" s="95" t="s">
        <v>1933</v>
      </c>
      <c r="G14" s="94">
        <v>44432</v>
      </c>
      <c r="H14" s="96" t="s">
        <v>1934</v>
      </c>
      <c r="I14" s="97">
        <v>67</v>
      </c>
      <c r="J14" s="97">
        <v>67</v>
      </c>
      <c r="K14" s="97">
        <v>10</v>
      </c>
      <c r="L14" s="97">
        <v>3</v>
      </c>
      <c r="M14" s="98">
        <v>11.2225</v>
      </c>
      <c r="N14" s="99">
        <v>11</v>
      </c>
      <c r="O14" s="62">
        <v>3000</v>
      </c>
      <c r="P14" s="63">
        <f>Table22452368910111213141516171819202122242345672345689101112131415161718[[#This Row],[PEMBULATAN]]*O14</f>
        <v>33000</v>
      </c>
    </row>
    <row r="15" spans="1:16" ht="39" customHeight="1" x14ac:dyDescent="0.2">
      <c r="A15" s="106"/>
      <c r="B15" s="74"/>
      <c r="C15" s="92" t="s">
        <v>1795</v>
      </c>
      <c r="D15" s="93" t="s">
        <v>63</v>
      </c>
      <c r="E15" s="94">
        <v>44428</v>
      </c>
      <c r="F15" s="95" t="s">
        <v>1933</v>
      </c>
      <c r="G15" s="94">
        <v>44432</v>
      </c>
      <c r="H15" s="96" t="s">
        <v>1934</v>
      </c>
      <c r="I15" s="97">
        <v>157</v>
      </c>
      <c r="J15" s="97">
        <v>10</v>
      </c>
      <c r="K15" s="97">
        <v>10</v>
      </c>
      <c r="L15" s="97">
        <v>3</v>
      </c>
      <c r="M15" s="98">
        <v>3.9249999999999998</v>
      </c>
      <c r="N15" s="99">
        <v>4</v>
      </c>
      <c r="O15" s="62">
        <v>3000</v>
      </c>
      <c r="P15" s="63">
        <f>Table22452368910111213141516171819202122242345672345689101112131415161718[[#This Row],[PEMBULATAN]]*O15</f>
        <v>12000</v>
      </c>
    </row>
    <row r="16" spans="1:16" ht="39" customHeight="1" x14ac:dyDescent="0.2">
      <c r="A16" s="106"/>
      <c r="B16" s="74"/>
      <c r="C16" s="92" t="s">
        <v>1796</v>
      </c>
      <c r="D16" s="93" t="s">
        <v>63</v>
      </c>
      <c r="E16" s="94">
        <v>44428</v>
      </c>
      <c r="F16" s="95" t="s">
        <v>1933</v>
      </c>
      <c r="G16" s="94">
        <v>44432</v>
      </c>
      <c r="H16" s="96" t="s">
        <v>1934</v>
      </c>
      <c r="I16" s="97">
        <v>122</v>
      </c>
      <c r="J16" s="97">
        <v>6</v>
      </c>
      <c r="K16" s="97">
        <v>6</v>
      </c>
      <c r="L16" s="97">
        <v>1</v>
      </c>
      <c r="M16" s="98">
        <v>1.0980000000000001</v>
      </c>
      <c r="N16" s="99">
        <v>1</v>
      </c>
      <c r="O16" s="62">
        <v>3000</v>
      </c>
      <c r="P16" s="63">
        <f>Table22452368910111213141516171819202122242345672345689101112131415161718[[#This Row],[PEMBULATAN]]*O16</f>
        <v>3000</v>
      </c>
    </row>
    <row r="17" spans="1:16" ht="39" customHeight="1" x14ac:dyDescent="0.2">
      <c r="A17" s="106"/>
      <c r="B17" s="74"/>
      <c r="C17" s="92" t="s">
        <v>1797</v>
      </c>
      <c r="D17" s="93" t="s">
        <v>63</v>
      </c>
      <c r="E17" s="94">
        <v>44428</v>
      </c>
      <c r="F17" s="95" t="s">
        <v>1933</v>
      </c>
      <c r="G17" s="94">
        <v>44432</v>
      </c>
      <c r="H17" s="96" t="s">
        <v>1934</v>
      </c>
      <c r="I17" s="97">
        <v>34</v>
      </c>
      <c r="J17" s="97">
        <v>27</v>
      </c>
      <c r="K17" s="97">
        <v>50</v>
      </c>
      <c r="L17" s="97">
        <v>7</v>
      </c>
      <c r="M17" s="98">
        <v>11.475</v>
      </c>
      <c r="N17" s="99">
        <v>12</v>
      </c>
      <c r="O17" s="62">
        <v>3000</v>
      </c>
      <c r="P17" s="63">
        <f>Table22452368910111213141516171819202122242345672345689101112131415161718[[#This Row],[PEMBULATAN]]*O17</f>
        <v>36000</v>
      </c>
    </row>
    <row r="18" spans="1:16" ht="39" customHeight="1" x14ac:dyDescent="0.2">
      <c r="A18" s="106"/>
      <c r="B18" s="74"/>
      <c r="C18" s="92" t="s">
        <v>1798</v>
      </c>
      <c r="D18" s="93" t="s">
        <v>63</v>
      </c>
      <c r="E18" s="94">
        <v>44428</v>
      </c>
      <c r="F18" s="95" t="s">
        <v>1933</v>
      </c>
      <c r="G18" s="94">
        <v>44432</v>
      </c>
      <c r="H18" s="96" t="s">
        <v>1934</v>
      </c>
      <c r="I18" s="97">
        <v>42</v>
      </c>
      <c r="J18" s="97">
        <v>50</v>
      </c>
      <c r="K18" s="97">
        <v>35</v>
      </c>
      <c r="L18" s="97">
        <v>4</v>
      </c>
      <c r="M18" s="98">
        <v>18.375</v>
      </c>
      <c r="N18" s="99">
        <v>19</v>
      </c>
      <c r="O18" s="62">
        <v>3000</v>
      </c>
      <c r="P18" s="63">
        <f>Table22452368910111213141516171819202122242345672345689101112131415161718[[#This Row],[PEMBULATAN]]*O18</f>
        <v>57000</v>
      </c>
    </row>
    <row r="19" spans="1:16" ht="39" customHeight="1" x14ac:dyDescent="0.2">
      <c r="A19" s="106"/>
      <c r="B19" s="74"/>
      <c r="C19" s="92" t="s">
        <v>1799</v>
      </c>
      <c r="D19" s="93" t="s">
        <v>63</v>
      </c>
      <c r="E19" s="94">
        <v>44428</v>
      </c>
      <c r="F19" s="95" t="s">
        <v>1933</v>
      </c>
      <c r="G19" s="94">
        <v>44432</v>
      </c>
      <c r="H19" s="96" t="s">
        <v>1934</v>
      </c>
      <c r="I19" s="97">
        <v>76</v>
      </c>
      <c r="J19" s="97">
        <v>28</v>
      </c>
      <c r="K19" s="97">
        <v>4</v>
      </c>
      <c r="L19" s="97">
        <v>1</v>
      </c>
      <c r="M19" s="98">
        <v>2.1280000000000001</v>
      </c>
      <c r="N19" s="99">
        <v>2</v>
      </c>
      <c r="O19" s="62">
        <v>3000</v>
      </c>
      <c r="P19" s="63">
        <f>Table22452368910111213141516171819202122242345672345689101112131415161718[[#This Row],[PEMBULATAN]]*O19</f>
        <v>6000</v>
      </c>
    </row>
    <row r="20" spans="1:16" ht="39" customHeight="1" x14ac:dyDescent="0.2">
      <c r="A20" s="106"/>
      <c r="B20" s="74"/>
      <c r="C20" s="92" t="s">
        <v>1800</v>
      </c>
      <c r="D20" s="93" t="s">
        <v>63</v>
      </c>
      <c r="E20" s="94">
        <v>44428</v>
      </c>
      <c r="F20" s="95" t="s">
        <v>1933</v>
      </c>
      <c r="G20" s="94">
        <v>44432</v>
      </c>
      <c r="H20" s="96" t="s">
        <v>1934</v>
      </c>
      <c r="I20" s="97">
        <v>56</v>
      </c>
      <c r="J20" s="97">
        <v>52</v>
      </c>
      <c r="K20" s="97">
        <v>24</v>
      </c>
      <c r="L20" s="97">
        <v>6</v>
      </c>
      <c r="M20" s="98">
        <v>17.472000000000001</v>
      </c>
      <c r="N20" s="99">
        <v>18</v>
      </c>
      <c r="O20" s="62">
        <v>3000</v>
      </c>
      <c r="P20" s="63">
        <f>Table22452368910111213141516171819202122242345672345689101112131415161718[[#This Row],[PEMBULATAN]]*O20</f>
        <v>54000</v>
      </c>
    </row>
    <row r="21" spans="1:16" ht="39" customHeight="1" x14ac:dyDescent="0.2">
      <c r="A21" s="106"/>
      <c r="B21" s="74"/>
      <c r="C21" s="92" t="s">
        <v>1801</v>
      </c>
      <c r="D21" s="93" t="s">
        <v>63</v>
      </c>
      <c r="E21" s="94">
        <v>44428</v>
      </c>
      <c r="F21" s="95" t="s">
        <v>1933</v>
      </c>
      <c r="G21" s="94">
        <v>44432</v>
      </c>
      <c r="H21" s="96" t="s">
        <v>1934</v>
      </c>
      <c r="I21" s="97">
        <v>80</v>
      </c>
      <c r="J21" s="97">
        <v>65</v>
      </c>
      <c r="K21" s="97">
        <v>25</v>
      </c>
      <c r="L21" s="97">
        <v>13</v>
      </c>
      <c r="M21" s="98">
        <v>32.5</v>
      </c>
      <c r="N21" s="99">
        <v>33</v>
      </c>
      <c r="O21" s="62">
        <v>3000</v>
      </c>
      <c r="P21" s="63">
        <f>Table22452368910111213141516171819202122242345672345689101112131415161718[[#This Row],[PEMBULATAN]]*O21</f>
        <v>99000</v>
      </c>
    </row>
    <row r="22" spans="1:16" ht="39" customHeight="1" x14ac:dyDescent="0.2">
      <c r="A22" s="106"/>
      <c r="B22" s="74"/>
      <c r="C22" s="92" t="s">
        <v>1802</v>
      </c>
      <c r="D22" s="93" t="s">
        <v>63</v>
      </c>
      <c r="E22" s="94">
        <v>44428</v>
      </c>
      <c r="F22" s="95" t="s">
        <v>1933</v>
      </c>
      <c r="G22" s="94">
        <v>44432</v>
      </c>
      <c r="H22" s="96" t="s">
        <v>1934</v>
      </c>
      <c r="I22" s="97">
        <v>103</v>
      </c>
      <c r="J22" s="97">
        <v>60</v>
      </c>
      <c r="K22" s="97">
        <v>28</v>
      </c>
      <c r="L22" s="97">
        <v>12</v>
      </c>
      <c r="M22" s="98">
        <v>43.26</v>
      </c>
      <c r="N22" s="99">
        <v>43</v>
      </c>
      <c r="O22" s="62">
        <v>3000</v>
      </c>
      <c r="P22" s="63">
        <f>Table22452368910111213141516171819202122242345672345689101112131415161718[[#This Row],[PEMBULATAN]]*O22</f>
        <v>129000</v>
      </c>
    </row>
    <row r="23" spans="1:16" ht="39" customHeight="1" x14ac:dyDescent="0.2">
      <c r="A23" s="106"/>
      <c r="B23" s="74"/>
      <c r="C23" s="92" t="s">
        <v>1803</v>
      </c>
      <c r="D23" s="93" t="s">
        <v>63</v>
      </c>
      <c r="E23" s="94">
        <v>44428</v>
      </c>
      <c r="F23" s="95" t="s">
        <v>1933</v>
      </c>
      <c r="G23" s="94">
        <v>44432</v>
      </c>
      <c r="H23" s="96" t="s">
        <v>1934</v>
      </c>
      <c r="I23" s="97">
        <v>87</v>
      </c>
      <c r="J23" s="97">
        <v>35</v>
      </c>
      <c r="K23" s="97">
        <v>22</v>
      </c>
      <c r="L23" s="97">
        <v>9</v>
      </c>
      <c r="M23" s="98">
        <v>16.747499999999999</v>
      </c>
      <c r="N23" s="99">
        <v>17</v>
      </c>
      <c r="O23" s="62">
        <v>3000</v>
      </c>
      <c r="P23" s="63">
        <f>Table22452368910111213141516171819202122242345672345689101112131415161718[[#This Row],[PEMBULATAN]]*O23</f>
        <v>51000</v>
      </c>
    </row>
    <row r="24" spans="1:16" ht="39" customHeight="1" x14ac:dyDescent="0.2">
      <c r="A24" s="106"/>
      <c r="B24" s="74"/>
      <c r="C24" s="92" t="s">
        <v>1804</v>
      </c>
      <c r="D24" s="93" t="s">
        <v>63</v>
      </c>
      <c r="E24" s="94">
        <v>44428</v>
      </c>
      <c r="F24" s="95" t="s">
        <v>1933</v>
      </c>
      <c r="G24" s="94">
        <v>44432</v>
      </c>
      <c r="H24" s="96" t="s">
        <v>1934</v>
      </c>
      <c r="I24" s="97">
        <v>90</v>
      </c>
      <c r="J24" s="97">
        <v>28</v>
      </c>
      <c r="K24" s="97">
        <v>38</v>
      </c>
      <c r="L24" s="97">
        <v>11</v>
      </c>
      <c r="M24" s="98">
        <v>23.94</v>
      </c>
      <c r="N24" s="99">
        <v>24</v>
      </c>
      <c r="O24" s="62">
        <v>3000</v>
      </c>
      <c r="P24" s="63">
        <f>Table22452368910111213141516171819202122242345672345689101112131415161718[[#This Row],[PEMBULATAN]]*O24</f>
        <v>72000</v>
      </c>
    </row>
    <row r="25" spans="1:16" ht="39" customHeight="1" x14ac:dyDescent="0.2">
      <c r="A25" s="106"/>
      <c r="B25" s="74"/>
      <c r="C25" s="92" t="s">
        <v>1805</v>
      </c>
      <c r="D25" s="93" t="s">
        <v>63</v>
      </c>
      <c r="E25" s="94">
        <v>44428</v>
      </c>
      <c r="F25" s="95" t="s">
        <v>1933</v>
      </c>
      <c r="G25" s="94">
        <v>44432</v>
      </c>
      <c r="H25" s="96" t="s">
        <v>1934</v>
      </c>
      <c r="I25" s="97">
        <v>50</v>
      </c>
      <c r="J25" s="97">
        <v>40</v>
      </c>
      <c r="K25" s="97">
        <v>30</v>
      </c>
      <c r="L25" s="97">
        <v>10</v>
      </c>
      <c r="M25" s="98">
        <v>15</v>
      </c>
      <c r="N25" s="99">
        <v>15</v>
      </c>
      <c r="O25" s="62">
        <v>3000</v>
      </c>
      <c r="P25" s="63">
        <f>Table22452368910111213141516171819202122242345672345689101112131415161718[[#This Row],[PEMBULATAN]]*O25</f>
        <v>45000</v>
      </c>
    </row>
    <row r="26" spans="1:16" ht="39" customHeight="1" x14ac:dyDescent="0.2">
      <c r="A26" s="106"/>
      <c r="B26" s="74"/>
      <c r="C26" s="92" t="s">
        <v>1806</v>
      </c>
      <c r="D26" s="93" t="s">
        <v>63</v>
      </c>
      <c r="E26" s="94">
        <v>44428</v>
      </c>
      <c r="F26" s="95" t="s">
        <v>1933</v>
      </c>
      <c r="G26" s="94">
        <v>44432</v>
      </c>
      <c r="H26" s="96" t="s">
        <v>1934</v>
      </c>
      <c r="I26" s="97">
        <v>40</v>
      </c>
      <c r="J26" s="97">
        <v>20</v>
      </c>
      <c r="K26" s="97">
        <v>48</v>
      </c>
      <c r="L26" s="97">
        <v>12</v>
      </c>
      <c r="M26" s="98">
        <v>9.6</v>
      </c>
      <c r="N26" s="99">
        <v>10</v>
      </c>
      <c r="O26" s="62">
        <v>3000</v>
      </c>
      <c r="P26" s="63">
        <f>Table22452368910111213141516171819202122242345672345689101112131415161718[[#This Row],[PEMBULATAN]]*O26</f>
        <v>30000</v>
      </c>
    </row>
    <row r="27" spans="1:16" ht="39" customHeight="1" x14ac:dyDescent="0.2">
      <c r="A27" s="106"/>
      <c r="B27" s="74"/>
      <c r="C27" s="92" t="s">
        <v>1807</v>
      </c>
      <c r="D27" s="93" t="s">
        <v>63</v>
      </c>
      <c r="E27" s="94">
        <v>44428</v>
      </c>
      <c r="F27" s="95" t="s">
        <v>1933</v>
      </c>
      <c r="G27" s="94">
        <v>44432</v>
      </c>
      <c r="H27" s="96" t="s">
        <v>1934</v>
      </c>
      <c r="I27" s="97">
        <v>43</v>
      </c>
      <c r="J27" s="97">
        <v>35</v>
      </c>
      <c r="K27" s="97">
        <v>62</v>
      </c>
      <c r="L27" s="97">
        <v>7</v>
      </c>
      <c r="M27" s="98">
        <v>23.327500000000001</v>
      </c>
      <c r="N27" s="99">
        <v>24</v>
      </c>
      <c r="O27" s="62">
        <v>3000</v>
      </c>
      <c r="P27" s="63">
        <f>Table22452368910111213141516171819202122242345672345689101112131415161718[[#This Row],[PEMBULATAN]]*O27</f>
        <v>72000</v>
      </c>
    </row>
    <row r="28" spans="1:16" ht="39" customHeight="1" x14ac:dyDescent="0.2">
      <c r="A28" s="106"/>
      <c r="B28" s="74"/>
      <c r="C28" s="92" t="s">
        <v>1808</v>
      </c>
      <c r="D28" s="93" t="s">
        <v>63</v>
      </c>
      <c r="E28" s="94">
        <v>44428</v>
      </c>
      <c r="F28" s="95" t="s">
        <v>1933</v>
      </c>
      <c r="G28" s="94">
        <v>44432</v>
      </c>
      <c r="H28" s="96" t="s">
        <v>1934</v>
      </c>
      <c r="I28" s="97">
        <v>60</v>
      </c>
      <c r="J28" s="97">
        <v>30</v>
      </c>
      <c r="K28" s="97">
        <v>49</v>
      </c>
      <c r="L28" s="97">
        <v>14</v>
      </c>
      <c r="M28" s="98">
        <v>22.05</v>
      </c>
      <c r="N28" s="99">
        <v>22</v>
      </c>
      <c r="O28" s="62">
        <v>3000</v>
      </c>
      <c r="P28" s="63">
        <f>Table22452368910111213141516171819202122242345672345689101112131415161718[[#This Row],[PEMBULATAN]]*O28</f>
        <v>66000</v>
      </c>
    </row>
    <row r="29" spans="1:16" ht="39" customHeight="1" x14ac:dyDescent="0.2">
      <c r="A29" s="106"/>
      <c r="B29" s="74"/>
      <c r="C29" s="92" t="s">
        <v>1809</v>
      </c>
      <c r="D29" s="93" t="s">
        <v>63</v>
      </c>
      <c r="E29" s="94">
        <v>44428</v>
      </c>
      <c r="F29" s="95" t="s">
        <v>1933</v>
      </c>
      <c r="G29" s="94">
        <v>44432</v>
      </c>
      <c r="H29" s="96" t="s">
        <v>1934</v>
      </c>
      <c r="I29" s="97">
        <v>78</v>
      </c>
      <c r="J29" s="97">
        <v>15</v>
      </c>
      <c r="K29" s="97">
        <v>15</v>
      </c>
      <c r="L29" s="97">
        <v>2</v>
      </c>
      <c r="M29" s="98">
        <v>4.3875000000000002</v>
      </c>
      <c r="N29" s="99">
        <v>5</v>
      </c>
      <c r="O29" s="62">
        <v>3000</v>
      </c>
      <c r="P29" s="63">
        <f>Table22452368910111213141516171819202122242345672345689101112131415161718[[#This Row],[PEMBULATAN]]*O29</f>
        <v>15000</v>
      </c>
    </row>
    <row r="30" spans="1:16" ht="39" customHeight="1" x14ac:dyDescent="0.2">
      <c r="A30" s="106"/>
      <c r="B30" s="74"/>
      <c r="C30" s="92" t="s">
        <v>1810</v>
      </c>
      <c r="D30" s="93" t="s">
        <v>63</v>
      </c>
      <c r="E30" s="94">
        <v>44428</v>
      </c>
      <c r="F30" s="95" t="s">
        <v>1933</v>
      </c>
      <c r="G30" s="94">
        <v>44432</v>
      </c>
      <c r="H30" s="96" t="s">
        <v>1934</v>
      </c>
      <c r="I30" s="97">
        <v>55</v>
      </c>
      <c r="J30" s="97">
        <v>15</v>
      </c>
      <c r="K30" s="97">
        <v>15</v>
      </c>
      <c r="L30" s="97">
        <v>1</v>
      </c>
      <c r="M30" s="98">
        <v>3.09375</v>
      </c>
      <c r="N30" s="99">
        <v>3</v>
      </c>
      <c r="O30" s="62">
        <v>3000</v>
      </c>
      <c r="P30" s="63">
        <f>Table22452368910111213141516171819202122242345672345689101112131415161718[[#This Row],[PEMBULATAN]]*O30</f>
        <v>9000</v>
      </c>
    </row>
    <row r="31" spans="1:16" ht="39" customHeight="1" x14ac:dyDescent="0.2">
      <c r="A31" s="106"/>
      <c r="B31" s="74"/>
      <c r="C31" s="92" t="s">
        <v>1811</v>
      </c>
      <c r="D31" s="93" t="s">
        <v>63</v>
      </c>
      <c r="E31" s="94">
        <v>44428</v>
      </c>
      <c r="F31" s="95" t="s">
        <v>1933</v>
      </c>
      <c r="G31" s="94">
        <v>44432</v>
      </c>
      <c r="H31" s="96" t="s">
        <v>1934</v>
      </c>
      <c r="I31" s="97">
        <v>80</v>
      </c>
      <c r="J31" s="97">
        <v>60</v>
      </c>
      <c r="K31" s="97">
        <v>30</v>
      </c>
      <c r="L31" s="97">
        <v>16</v>
      </c>
      <c r="M31" s="98">
        <v>36</v>
      </c>
      <c r="N31" s="99">
        <v>36</v>
      </c>
      <c r="O31" s="62">
        <v>3000</v>
      </c>
      <c r="P31" s="63">
        <f>Table22452368910111213141516171819202122242345672345689101112131415161718[[#This Row],[PEMBULATAN]]*O31</f>
        <v>108000</v>
      </c>
    </row>
    <row r="32" spans="1:16" ht="39" customHeight="1" x14ac:dyDescent="0.2">
      <c r="A32" s="106"/>
      <c r="B32" s="74"/>
      <c r="C32" s="92" t="s">
        <v>1812</v>
      </c>
      <c r="D32" s="93" t="s">
        <v>63</v>
      </c>
      <c r="E32" s="94">
        <v>44428</v>
      </c>
      <c r="F32" s="95" t="s">
        <v>1933</v>
      </c>
      <c r="G32" s="94">
        <v>44432</v>
      </c>
      <c r="H32" s="96" t="s">
        <v>1934</v>
      </c>
      <c r="I32" s="97">
        <v>103</v>
      </c>
      <c r="J32" s="97">
        <v>65</v>
      </c>
      <c r="K32" s="97">
        <v>32</v>
      </c>
      <c r="L32" s="97">
        <v>17</v>
      </c>
      <c r="M32" s="98">
        <v>53.56</v>
      </c>
      <c r="N32" s="99">
        <v>54</v>
      </c>
      <c r="O32" s="62">
        <v>3000</v>
      </c>
      <c r="P32" s="63">
        <f>Table22452368910111213141516171819202122242345672345689101112131415161718[[#This Row],[PEMBULATAN]]*O32</f>
        <v>162000</v>
      </c>
    </row>
    <row r="33" spans="1:16" ht="39" customHeight="1" x14ac:dyDescent="0.2">
      <c r="A33" s="106"/>
      <c r="B33" s="74"/>
      <c r="C33" s="92" t="s">
        <v>1813</v>
      </c>
      <c r="D33" s="93" t="s">
        <v>63</v>
      </c>
      <c r="E33" s="94">
        <v>44428</v>
      </c>
      <c r="F33" s="95" t="s">
        <v>1933</v>
      </c>
      <c r="G33" s="94">
        <v>44432</v>
      </c>
      <c r="H33" s="96" t="s">
        <v>1934</v>
      </c>
      <c r="I33" s="97">
        <v>75</v>
      </c>
      <c r="J33" s="97">
        <v>32</v>
      </c>
      <c r="K33" s="97">
        <v>5</v>
      </c>
      <c r="L33" s="97">
        <v>1</v>
      </c>
      <c r="M33" s="98">
        <v>3</v>
      </c>
      <c r="N33" s="99">
        <v>3</v>
      </c>
      <c r="O33" s="62">
        <v>3000</v>
      </c>
      <c r="P33" s="63">
        <f>Table22452368910111213141516171819202122242345672345689101112131415161718[[#This Row],[PEMBULATAN]]*O33</f>
        <v>9000</v>
      </c>
    </row>
    <row r="34" spans="1:16" ht="39" customHeight="1" x14ac:dyDescent="0.2">
      <c r="A34" s="106"/>
      <c r="B34" s="74"/>
      <c r="C34" s="92" t="s">
        <v>1814</v>
      </c>
      <c r="D34" s="93" t="s">
        <v>63</v>
      </c>
      <c r="E34" s="94">
        <v>44428</v>
      </c>
      <c r="F34" s="95" t="s">
        <v>1933</v>
      </c>
      <c r="G34" s="94">
        <v>44432</v>
      </c>
      <c r="H34" s="96" t="s">
        <v>1934</v>
      </c>
      <c r="I34" s="97">
        <v>68</v>
      </c>
      <c r="J34" s="97">
        <v>65</v>
      </c>
      <c r="K34" s="97">
        <v>25</v>
      </c>
      <c r="L34" s="97">
        <v>10</v>
      </c>
      <c r="M34" s="98">
        <v>27.625</v>
      </c>
      <c r="N34" s="99">
        <v>28</v>
      </c>
      <c r="O34" s="62">
        <v>3000</v>
      </c>
      <c r="P34" s="63">
        <f>Table22452368910111213141516171819202122242345672345689101112131415161718[[#This Row],[PEMBULATAN]]*O34</f>
        <v>84000</v>
      </c>
    </row>
    <row r="35" spans="1:16" ht="39" customHeight="1" x14ac:dyDescent="0.2">
      <c r="A35" s="106"/>
      <c r="B35" s="74"/>
      <c r="C35" s="92" t="s">
        <v>1815</v>
      </c>
      <c r="D35" s="93" t="s">
        <v>63</v>
      </c>
      <c r="E35" s="94">
        <v>44428</v>
      </c>
      <c r="F35" s="95" t="s">
        <v>1933</v>
      </c>
      <c r="G35" s="94">
        <v>44432</v>
      </c>
      <c r="H35" s="96" t="s">
        <v>1934</v>
      </c>
      <c r="I35" s="97">
        <v>98</v>
      </c>
      <c r="J35" s="97">
        <v>70</v>
      </c>
      <c r="K35" s="97">
        <v>92</v>
      </c>
      <c r="L35" s="97">
        <v>16</v>
      </c>
      <c r="M35" s="98">
        <v>157.78</v>
      </c>
      <c r="N35" s="99">
        <v>158</v>
      </c>
      <c r="O35" s="62">
        <v>3000</v>
      </c>
      <c r="P35" s="63">
        <f>Table22452368910111213141516171819202122242345672345689101112131415161718[[#This Row],[PEMBULATAN]]*O35</f>
        <v>474000</v>
      </c>
    </row>
    <row r="36" spans="1:16" ht="39" customHeight="1" x14ac:dyDescent="0.2">
      <c r="A36" s="106"/>
      <c r="B36" s="74"/>
      <c r="C36" s="92" t="s">
        <v>1816</v>
      </c>
      <c r="D36" s="93" t="s">
        <v>63</v>
      </c>
      <c r="E36" s="94">
        <v>44428</v>
      </c>
      <c r="F36" s="95" t="s">
        <v>1933</v>
      </c>
      <c r="G36" s="94">
        <v>44432</v>
      </c>
      <c r="H36" s="96" t="s">
        <v>1934</v>
      </c>
      <c r="I36" s="97">
        <v>100</v>
      </c>
      <c r="J36" s="97">
        <v>63</v>
      </c>
      <c r="K36" s="97">
        <v>48</v>
      </c>
      <c r="L36" s="97">
        <v>19</v>
      </c>
      <c r="M36" s="98">
        <v>75.599999999999994</v>
      </c>
      <c r="N36" s="99">
        <v>76</v>
      </c>
      <c r="O36" s="62">
        <v>3000</v>
      </c>
      <c r="P36" s="63">
        <f>Table22452368910111213141516171819202122242345672345689101112131415161718[[#This Row],[PEMBULATAN]]*O36</f>
        <v>228000</v>
      </c>
    </row>
    <row r="37" spans="1:16" ht="39" customHeight="1" x14ac:dyDescent="0.2">
      <c r="A37" s="106"/>
      <c r="B37" s="74"/>
      <c r="C37" s="92" t="s">
        <v>1817</v>
      </c>
      <c r="D37" s="93" t="s">
        <v>63</v>
      </c>
      <c r="E37" s="94">
        <v>44428</v>
      </c>
      <c r="F37" s="95" t="s">
        <v>1933</v>
      </c>
      <c r="G37" s="94">
        <v>44432</v>
      </c>
      <c r="H37" s="96" t="s">
        <v>1934</v>
      </c>
      <c r="I37" s="97">
        <v>60</v>
      </c>
      <c r="J37" s="97">
        <v>10</v>
      </c>
      <c r="K37" s="97">
        <v>8</v>
      </c>
      <c r="L37" s="97">
        <v>1</v>
      </c>
      <c r="M37" s="98">
        <v>1.2</v>
      </c>
      <c r="N37" s="99">
        <v>1</v>
      </c>
      <c r="O37" s="62">
        <v>3000</v>
      </c>
      <c r="P37" s="63">
        <f>Table22452368910111213141516171819202122242345672345689101112131415161718[[#This Row],[PEMBULATAN]]*O37</f>
        <v>3000</v>
      </c>
    </row>
    <row r="38" spans="1:16" ht="39" customHeight="1" x14ac:dyDescent="0.2">
      <c r="A38" s="106"/>
      <c r="B38" s="74"/>
      <c r="C38" s="92" t="s">
        <v>1818</v>
      </c>
      <c r="D38" s="93" t="s">
        <v>63</v>
      </c>
      <c r="E38" s="94">
        <v>44428</v>
      </c>
      <c r="F38" s="95" t="s">
        <v>1933</v>
      </c>
      <c r="G38" s="94">
        <v>44432</v>
      </c>
      <c r="H38" s="96" t="s">
        <v>1934</v>
      </c>
      <c r="I38" s="97">
        <v>70</v>
      </c>
      <c r="J38" s="97">
        <v>60</v>
      </c>
      <c r="K38" s="97">
        <v>32</v>
      </c>
      <c r="L38" s="97">
        <v>15</v>
      </c>
      <c r="M38" s="98">
        <v>33.6</v>
      </c>
      <c r="N38" s="99">
        <v>34</v>
      </c>
      <c r="O38" s="62">
        <v>3000</v>
      </c>
      <c r="P38" s="63">
        <f>Table22452368910111213141516171819202122242345672345689101112131415161718[[#This Row],[PEMBULATAN]]*O38</f>
        <v>102000</v>
      </c>
    </row>
    <row r="39" spans="1:16" ht="39" customHeight="1" x14ac:dyDescent="0.2">
      <c r="A39" s="106"/>
      <c r="B39" s="74"/>
      <c r="C39" s="92" t="s">
        <v>1819</v>
      </c>
      <c r="D39" s="93" t="s">
        <v>63</v>
      </c>
      <c r="E39" s="94">
        <v>44428</v>
      </c>
      <c r="F39" s="95" t="s">
        <v>1933</v>
      </c>
      <c r="G39" s="94">
        <v>44432</v>
      </c>
      <c r="H39" s="96" t="s">
        <v>1934</v>
      </c>
      <c r="I39" s="97">
        <v>98</v>
      </c>
      <c r="J39" s="97">
        <v>50</v>
      </c>
      <c r="K39" s="97">
        <v>30</v>
      </c>
      <c r="L39" s="97">
        <v>11</v>
      </c>
      <c r="M39" s="98">
        <v>36.75</v>
      </c>
      <c r="N39" s="99">
        <v>37</v>
      </c>
      <c r="O39" s="62">
        <v>3000</v>
      </c>
      <c r="P39" s="63">
        <f>Table22452368910111213141516171819202122242345672345689101112131415161718[[#This Row],[PEMBULATAN]]*O39</f>
        <v>111000</v>
      </c>
    </row>
    <row r="40" spans="1:16" ht="39" customHeight="1" x14ac:dyDescent="0.2">
      <c r="A40" s="106"/>
      <c r="B40" s="74"/>
      <c r="C40" s="92" t="s">
        <v>1820</v>
      </c>
      <c r="D40" s="93" t="s">
        <v>63</v>
      </c>
      <c r="E40" s="94">
        <v>44428</v>
      </c>
      <c r="F40" s="95" t="s">
        <v>1933</v>
      </c>
      <c r="G40" s="94">
        <v>44432</v>
      </c>
      <c r="H40" s="96" t="s">
        <v>1934</v>
      </c>
      <c r="I40" s="97">
        <v>50</v>
      </c>
      <c r="J40" s="97">
        <v>55</v>
      </c>
      <c r="K40" s="97">
        <v>20</v>
      </c>
      <c r="L40" s="97">
        <v>3</v>
      </c>
      <c r="M40" s="98">
        <v>13.75</v>
      </c>
      <c r="N40" s="99">
        <v>14</v>
      </c>
      <c r="O40" s="62">
        <v>3000</v>
      </c>
      <c r="P40" s="63">
        <f>Table22452368910111213141516171819202122242345672345689101112131415161718[[#This Row],[PEMBULATAN]]*O40</f>
        <v>42000</v>
      </c>
    </row>
    <row r="41" spans="1:16" ht="39" customHeight="1" x14ac:dyDescent="0.2">
      <c r="A41" s="106"/>
      <c r="B41" s="74"/>
      <c r="C41" s="92" t="s">
        <v>1821</v>
      </c>
      <c r="D41" s="93" t="s">
        <v>63</v>
      </c>
      <c r="E41" s="94">
        <v>44428</v>
      </c>
      <c r="F41" s="95" t="s">
        <v>1933</v>
      </c>
      <c r="G41" s="94">
        <v>44432</v>
      </c>
      <c r="H41" s="96" t="s">
        <v>1934</v>
      </c>
      <c r="I41" s="97">
        <v>75</v>
      </c>
      <c r="J41" s="97">
        <v>60</v>
      </c>
      <c r="K41" s="97">
        <v>23</v>
      </c>
      <c r="L41" s="97">
        <v>12</v>
      </c>
      <c r="M41" s="98">
        <v>25.875</v>
      </c>
      <c r="N41" s="99">
        <v>26</v>
      </c>
      <c r="O41" s="62">
        <v>3000</v>
      </c>
      <c r="P41" s="63">
        <f>Table22452368910111213141516171819202122242345672345689101112131415161718[[#This Row],[PEMBULATAN]]*O41</f>
        <v>78000</v>
      </c>
    </row>
    <row r="42" spans="1:16" ht="39" customHeight="1" x14ac:dyDescent="0.2">
      <c r="A42" s="106"/>
      <c r="B42" s="74"/>
      <c r="C42" s="92" t="s">
        <v>1822</v>
      </c>
      <c r="D42" s="93" t="s">
        <v>63</v>
      </c>
      <c r="E42" s="94">
        <v>44428</v>
      </c>
      <c r="F42" s="95" t="s">
        <v>1933</v>
      </c>
      <c r="G42" s="94">
        <v>44432</v>
      </c>
      <c r="H42" s="96" t="s">
        <v>1934</v>
      </c>
      <c r="I42" s="97">
        <v>97</v>
      </c>
      <c r="J42" s="97">
        <v>40</v>
      </c>
      <c r="K42" s="97">
        <v>34</v>
      </c>
      <c r="L42" s="97">
        <v>20</v>
      </c>
      <c r="M42" s="98">
        <v>32.979999999999997</v>
      </c>
      <c r="N42" s="99">
        <v>33</v>
      </c>
      <c r="O42" s="62">
        <v>3000</v>
      </c>
      <c r="P42" s="63">
        <f>Table22452368910111213141516171819202122242345672345689101112131415161718[[#This Row],[PEMBULATAN]]*O42</f>
        <v>99000</v>
      </c>
    </row>
    <row r="43" spans="1:16" ht="39" customHeight="1" x14ac:dyDescent="0.2">
      <c r="A43" s="106"/>
      <c r="B43" s="74"/>
      <c r="C43" s="92" t="s">
        <v>1823</v>
      </c>
      <c r="D43" s="93" t="s">
        <v>63</v>
      </c>
      <c r="E43" s="94">
        <v>44428</v>
      </c>
      <c r="F43" s="95" t="s">
        <v>1933</v>
      </c>
      <c r="G43" s="94">
        <v>44432</v>
      </c>
      <c r="H43" s="96" t="s">
        <v>1934</v>
      </c>
      <c r="I43" s="97">
        <v>64</v>
      </c>
      <c r="J43" s="97">
        <v>32</v>
      </c>
      <c r="K43" s="97">
        <v>26</v>
      </c>
      <c r="L43" s="97">
        <v>13</v>
      </c>
      <c r="M43" s="98">
        <v>13.311999999999999</v>
      </c>
      <c r="N43" s="99">
        <v>14</v>
      </c>
      <c r="O43" s="62">
        <v>3000</v>
      </c>
      <c r="P43" s="63">
        <f>Table22452368910111213141516171819202122242345672345689101112131415161718[[#This Row],[PEMBULATAN]]*O43</f>
        <v>42000</v>
      </c>
    </row>
    <row r="44" spans="1:16" ht="39" customHeight="1" x14ac:dyDescent="0.2">
      <c r="A44" s="106"/>
      <c r="B44" s="74"/>
      <c r="C44" s="92" t="s">
        <v>1824</v>
      </c>
      <c r="D44" s="93" t="s">
        <v>63</v>
      </c>
      <c r="E44" s="94">
        <v>44428</v>
      </c>
      <c r="F44" s="95" t="s">
        <v>1933</v>
      </c>
      <c r="G44" s="94">
        <v>44432</v>
      </c>
      <c r="H44" s="96" t="s">
        <v>1934</v>
      </c>
      <c r="I44" s="97">
        <v>82</v>
      </c>
      <c r="J44" s="97">
        <v>60</v>
      </c>
      <c r="K44" s="97">
        <v>25</v>
      </c>
      <c r="L44" s="97">
        <v>14</v>
      </c>
      <c r="M44" s="98">
        <v>30.75</v>
      </c>
      <c r="N44" s="99">
        <v>31</v>
      </c>
      <c r="O44" s="62">
        <v>3000</v>
      </c>
      <c r="P44" s="63">
        <f>Table22452368910111213141516171819202122242345672345689101112131415161718[[#This Row],[PEMBULATAN]]*O44</f>
        <v>93000</v>
      </c>
    </row>
    <row r="45" spans="1:16" ht="39" customHeight="1" x14ac:dyDescent="0.2">
      <c r="A45" s="106"/>
      <c r="B45" s="74"/>
      <c r="C45" s="92" t="s">
        <v>1825</v>
      </c>
      <c r="D45" s="93" t="s">
        <v>63</v>
      </c>
      <c r="E45" s="94">
        <v>44428</v>
      </c>
      <c r="F45" s="95" t="s">
        <v>1933</v>
      </c>
      <c r="G45" s="94">
        <v>44432</v>
      </c>
      <c r="H45" s="96" t="s">
        <v>1934</v>
      </c>
      <c r="I45" s="97">
        <v>98</v>
      </c>
      <c r="J45" s="97">
        <v>62</v>
      </c>
      <c r="K45" s="97">
        <v>26</v>
      </c>
      <c r="L45" s="97">
        <v>26</v>
      </c>
      <c r="M45" s="98">
        <v>39.494</v>
      </c>
      <c r="N45" s="99">
        <v>40</v>
      </c>
      <c r="O45" s="62">
        <v>3000</v>
      </c>
      <c r="P45" s="63">
        <f>Table22452368910111213141516171819202122242345672345689101112131415161718[[#This Row],[PEMBULATAN]]*O45</f>
        <v>120000</v>
      </c>
    </row>
    <row r="46" spans="1:16" ht="39" customHeight="1" x14ac:dyDescent="0.2">
      <c r="A46" s="106"/>
      <c r="B46" s="74"/>
      <c r="C46" s="92" t="s">
        <v>1826</v>
      </c>
      <c r="D46" s="93" t="s">
        <v>63</v>
      </c>
      <c r="E46" s="94">
        <v>44428</v>
      </c>
      <c r="F46" s="95" t="s">
        <v>1933</v>
      </c>
      <c r="G46" s="94">
        <v>44432</v>
      </c>
      <c r="H46" s="96" t="s">
        <v>1934</v>
      </c>
      <c r="I46" s="97">
        <v>90</v>
      </c>
      <c r="J46" s="97">
        <v>60</v>
      </c>
      <c r="K46" s="97">
        <v>34</v>
      </c>
      <c r="L46" s="97">
        <v>19</v>
      </c>
      <c r="M46" s="98">
        <v>45.9</v>
      </c>
      <c r="N46" s="99">
        <v>46</v>
      </c>
      <c r="O46" s="62">
        <v>3000</v>
      </c>
      <c r="P46" s="63">
        <f>Table22452368910111213141516171819202122242345672345689101112131415161718[[#This Row],[PEMBULATAN]]*O46</f>
        <v>138000</v>
      </c>
    </row>
    <row r="47" spans="1:16" ht="39" customHeight="1" x14ac:dyDescent="0.2">
      <c r="A47" s="106"/>
      <c r="B47" s="74"/>
      <c r="C47" s="92" t="s">
        <v>1827</v>
      </c>
      <c r="D47" s="93" t="s">
        <v>63</v>
      </c>
      <c r="E47" s="94">
        <v>44428</v>
      </c>
      <c r="F47" s="95" t="s">
        <v>1933</v>
      </c>
      <c r="G47" s="94">
        <v>44432</v>
      </c>
      <c r="H47" s="96" t="s">
        <v>1934</v>
      </c>
      <c r="I47" s="97">
        <v>40</v>
      </c>
      <c r="J47" s="97">
        <v>70</v>
      </c>
      <c r="K47" s="97">
        <v>22</v>
      </c>
      <c r="L47" s="97">
        <v>10</v>
      </c>
      <c r="M47" s="98">
        <v>15.4</v>
      </c>
      <c r="N47" s="99">
        <v>16</v>
      </c>
      <c r="O47" s="62">
        <v>3000</v>
      </c>
      <c r="P47" s="63">
        <f>Table22452368910111213141516171819202122242345672345689101112131415161718[[#This Row],[PEMBULATAN]]*O47</f>
        <v>48000</v>
      </c>
    </row>
    <row r="48" spans="1:16" ht="39" customHeight="1" x14ac:dyDescent="0.2">
      <c r="A48" s="106"/>
      <c r="B48" s="74"/>
      <c r="C48" s="92" t="s">
        <v>1828</v>
      </c>
      <c r="D48" s="93" t="s">
        <v>63</v>
      </c>
      <c r="E48" s="94">
        <v>44428</v>
      </c>
      <c r="F48" s="95" t="s">
        <v>1933</v>
      </c>
      <c r="G48" s="94">
        <v>44432</v>
      </c>
      <c r="H48" s="96" t="s">
        <v>1934</v>
      </c>
      <c r="I48" s="97">
        <v>110</v>
      </c>
      <c r="J48" s="97">
        <v>63</v>
      </c>
      <c r="K48" s="97">
        <v>48</v>
      </c>
      <c r="L48" s="97">
        <v>14</v>
      </c>
      <c r="M48" s="98">
        <v>83.16</v>
      </c>
      <c r="N48" s="99">
        <v>83</v>
      </c>
      <c r="O48" s="62">
        <v>3000</v>
      </c>
      <c r="P48" s="63">
        <f>Table22452368910111213141516171819202122242345672345689101112131415161718[[#This Row],[PEMBULATAN]]*O48</f>
        <v>249000</v>
      </c>
    </row>
    <row r="49" spans="1:16" ht="39" customHeight="1" x14ac:dyDescent="0.2">
      <c r="A49" s="106"/>
      <c r="B49" s="74"/>
      <c r="C49" s="92" t="s">
        <v>1829</v>
      </c>
      <c r="D49" s="93" t="s">
        <v>63</v>
      </c>
      <c r="E49" s="94">
        <v>44428</v>
      </c>
      <c r="F49" s="95" t="s">
        <v>1933</v>
      </c>
      <c r="G49" s="94">
        <v>44432</v>
      </c>
      <c r="H49" s="96" t="s">
        <v>1934</v>
      </c>
      <c r="I49" s="97">
        <v>83</v>
      </c>
      <c r="J49" s="97">
        <v>62</v>
      </c>
      <c r="K49" s="97">
        <v>30</v>
      </c>
      <c r="L49" s="97">
        <v>18</v>
      </c>
      <c r="M49" s="98">
        <v>38.594999999999999</v>
      </c>
      <c r="N49" s="99">
        <v>39</v>
      </c>
      <c r="O49" s="62">
        <v>3000</v>
      </c>
      <c r="P49" s="63">
        <f>Table22452368910111213141516171819202122242345672345689101112131415161718[[#This Row],[PEMBULATAN]]*O49</f>
        <v>117000</v>
      </c>
    </row>
    <row r="50" spans="1:16" ht="39" customHeight="1" x14ac:dyDescent="0.2">
      <c r="A50" s="106"/>
      <c r="B50" s="74"/>
      <c r="C50" s="92" t="s">
        <v>1830</v>
      </c>
      <c r="D50" s="93" t="s">
        <v>63</v>
      </c>
      <c r="E50" s="94">
        <v>44428</v>
      </c>
      <c r="F50" s="95" t="s">
        <v>1933</v>
      </c>
      <c r="G50" s="94">
        <v>44432</v>
      </c>
      <c r="H50" s="96" t="s">
        <v>1934</v>
      </c>
      <c r="I50" s="97">
        <v>49</v>
      </c>
      <c r="J50" s="97">
        <v>64</v>
      </c>
      <c r="K50" s="97">
        <v>25</v>
      </c>
      <c r="L50" s="97">
        <v>11</v>
      </c>
      <c r="M50" s="98">
        <v>19.600000000000001</v>
      </c>
      <c r="N50" s="99">
        <v>20</v>
      </c>
      <c r="O50" s="62">
        <v>3000</v>
      </c>
      <c r="P50" s="63">
        <f>Table22452368910111213141516171819202122242345672345689101112131415161718[[#This Row],[PEMBULATAN]]*O50</f>
        <v>60000</v>
      </c>
    </row>
    <row r="51" spans="1:16" ht="39" customHeight="1" x14ac:dyDescent="0.2">
      <c r="A51" s="106"/>
      <c r="B51" s="74"/>
      <c r="C51" s="92" t="s">
        <v>1831</v>
      </c>
      <c r="D51" s="93" t="s">
        <v>63</v>
      </c>
      <c r="E51" s="94">
        <v>44428</v>
      </c>
      <c r="F51" s="95" t="s">
        <v>1933</v>
      </c>
      <c r="G51" s="94">
        <v>44432</v>
      </c>
      <c r="H51" s="96" t="s">
        <v>1934</v>
      </c>
      <c r="I51" s="97">
        <v>100</v>
      </c>
      <c r="J51" s="97">
        <v>67</v>
      </c>
      <c r="K51" s="97">
        <v>24</v>
      </c>
      <c r="L51" s="97">
        <v>18</v>
      </c>
      <c r="M51" s="98">
        <v>40.200000000000003</v>
      </c>
      <c r="N51" s="99">
        <v>40</v>
      </c>
      <c r="O51" s="62">
        <v>3000</v>
      </c>
      <c r="P51" s="63">
        <f>Table22452368910111213141516171819202122242345672345689101112131415161718[[#This Row],[PEMBULATAN]]*O51</f>
        <v>120000</v>
      </c>
    </row>
    <row r="52" spans="1:16" ht="39" customHeight="1" x14ac:dyDescent="0.2">
      <c r="A52" s="106"/>
      <c r="B52" s="74"/>
      <c r="C52" s="92" t="s">
        <v>1832</v>
      </c>
      <c r="D52" s="93" t="s">
        <v>63</v>
      </c>
      <c r="E52" s="94">
        <v>44428</v>
      </c>
      <c r="F52" s="95" t="s">
        <v>1933</v>
      </c>
      <c r="G52" s="94">
        <v>44432</v>
      </c>
      <c r="H52" s="96" t="s">
        <v>1934</v>
      </c>
      <c r="I52" s="97">
        <v>60</v>
      </c>
      <c r="J52" s="97">
        <v>36</v>
      </c>
      <c r="K52" s="97">
        <v>12</v>
      </c>
      <c r="L52" s="97">
        <v>5</v>
      </c>
      <c r="M52" s="98">
        <v>6.48</v>
      </c>
      <c r="N52" s="99">
        <v>7</v>
      </c>
      <c r="O52" s="62">
        <v>3000</v>
      </c>
      <c r="P52" s="63">
        <f>Table22452368910111213141516171819202122242345672345689101112131415161718[[#This Row],[PEMBULATAN]]*O52</f>
        <v>21000</v>
      </c>
    </row>
    <row r="53" spans="1:16" ht="39" customHeight="1" x14ac:dyDescent="0.2">
      <c r="A53" s="106"/>
      <c r="B53" s="74"/>
      <c r="C53" s="92" t="s">
        <v>1833</v>
      </c>
      <c r="D53" s="93" t="s">
        <v>63</v>
      </c>
      <c r="E53" s="94">
        <v>44428</v>
      </c>
      <c r="F53" s="95" t="s">
        <v>1933</v>
      </c>
      <c r="G53" s="94">
        <v>44432</v>
      </c>
      <c r="H53" s="96" t="s">
        <v>1934</v>
      </c>
      <c r="I53" s="97">
        <v>78</v>
      </c>
      <c r="J53" s="97">
        <v>26</v>
      </c>
      <c r="K53" s="97">
        <v>24</v>
      </c>
      <c r="L53" s="97">
        <v>3</v>
      </c>
      <c r="M53" s="98">
        <v>12.167999999999999</v>
      </c>
      <c r="N53" s="99">
        <v>12</v>
      </c>
      <c r="O53" s="62">
        <v>3000</v>
      </c>
      <c r="P53" s="63">
        <f>Table22452368910111213141516171819202122242345672345689101112131415161718[[#This Row],[PEMBULATAN]]*O53</f>
        <v>36000</v>
      </c>
    </row>
    <row r="54" spans="1:16" ht="39" customHeight="1" x14ac:dyDescent="0.2">
      <c r="A54" s="106"/>
      <c r="B54" s="74"/>
      <c r="C54" s="92" t="s">
        <v>1834</v>
      </c>
      <c r="D54" s="93" t="s">
        <v>63</v>
      </c>
      <c r="E54" s="94">
        <v>44428</v>
      </c>
      <c r="F54" s="95" t="s">
        <v>1933</v>
      </c>
      <c r="G54" s="94">
        <v>44432</v>
      </c>
      <c r="H54" s="96" t="s">
        <v>1934</v>
      </c>
      <c r="I54" s="97">
        <v>114</v>
      </c>
      <c r="J54" s="97">
        <v>23</v>
      </c>
      <c r="K54" s="97">
        <v>6</v>
      </c>
      <c r="L54" s="97">
        <v>3</v>
      </c>
      <c r="M54" s="98">
        <v>3.9329999999999998</v>
      </c>
      <c r="N54" s="99">
        <v>4</v>
      </c>
      <c r="O54" s="62">
        <v>3000</v>
      </c>
      <c r="P54" s="63">
        <f>Table22452368910111213141516171819202122242345672345689101112131415161718[[#This Row],[PEMBULATAN]]*O54</f>
        <v>12000</v>
      </c>
    </row>
    <row r="55" spans="1:16" ht="39" customHeight="1" x14ac:dyDescent="0.2">
      <c r="A55" s="106"/>
      <c r="B55" s="74"/>
      <c r="C55" s="92" t="s">
        <v>1835</v>
      </c>
      <c r="D55" s="93" t="s">
        <v>63</v>
      </c>
      <c r="E55" s="94">
        <v>44428</v>
      </c>
      <c r="F55" s="95" t="s">
        <v>1933</v>
      </c>
      <c r="G55" s="94">
        <v>44432</v>
      </c>
      <c r="H55" s="96" t="s">
        <v>1934</v>
      </c>
      <c r="I55" s="97">
        <v>50</v>
      </c>
      <c r="J55" s="97">
        <v>39</v>
      </c>
      <c r="K55" s="97">
        <v>35</v>
      </c>
      <c r="L55" s="97">
        <v>20</v>
      </c>
      <c r="M55" s="98">
        <v>17.0625</v>
      </c>
      <c r="N55" s="99">
        <v>17</v>
      </c>
      <c r="O55" s="62">
        <v>3000</v>
      </c>
      <c r="P55" s="63">
        <f>Table22452368910111213141516171819202122242345672345689101112131415161718[[#This Row],[PEMBULATAN]]*O55</f>
        <v>51000</v>
      </c>
    </row>
    <row r="56" spans="1:16" ht="39" customHeight="1" x14ac:dyDescent="0.2">
      <c r="A56" s="106"/>
      <c r="B56" s="74"/>
      <c r="C56" s="92" t="s">
        <v>1836</v>
      </c>
      <c r="D56" s="93" t="s">
        <v>63</v>
      </c>
      <c r="E56" s="94">
        <v>44428</v>
      </c>
      <c r="F56" s="95" t="s">
        <v>1933</v>
      </c>
      <c r="G56" s="94">
        <v>44432</v>
      </c>
      <c r="H56" s="96" t="s">
        <v>1934</v>
      </c>
      <c r="I56" s="97">
        <v>45</v>
      </c>
      <c r="J56" s="97">
        <v>29</v>
      </c>
      <c r="K56" s="97">
        <v>35</v>
      </c>
      <c r="L56" s="97">
        <v>9</v>
      </c>
      <c r="M56" s="98">
        <v>11.418749999999999</v>
      </c>
      <c r="N56" s="99">
        <v>12</v>
      </c>
      <c r="O56" s="62">
        <v>3000</v>
      </c>
      <c r="P56" s="63">
        <f>Table22452368910111213141516171819202122242345672345689101112131415161718[[#This Row],[PEMBULATAN]]*O56</f>
        <v>36000</v>
      </c>
    </row>
    <row r="57" spans="1:16" ht="39" customHeight="1" x14ac:dyDescent="0.2">
      <c r="A57" s="106"/>
      <c r="B57" s="74"/>
      <c r="C57" s="92" t="s">
        <v>1837</v>
      </c>
      <c r="D57" s="93" t="s">
        <v>63</v>
      </c>
      <c r="E57" s="94">
        <v>44428</v>
      </c>
      <c r="F57" s="95" t="s">
        <v>1933</v>
      </c>
      <c r="G57" s="94">
        <v>44432</v>
      </c>
      <c r="H57" s="96" t="s">
        <v>1934</v>
      </c>
      <c r="I57" s="97">
        <v>36</v>
      </c>
      <c r="J57" s="97">
        <v>36</v>
      </c>
      <c r="K57" s="97">
        <v>38</v>
      </c>
      <c r="L57" s="97">
        <v>6</v>
      </c>
      <c r="M57" s="98">
        <v>12.311999999999999</v>
      </c>
      <c r="N57" s="99">
        <v>13</v>
      </c>
      <c r="O57" s="62">
        <v>3000</v>
      </c>
      <c r="P57" s="63">
        <f>Table22452368910111213141516171819202122242345672345689101112131415161718[[#This Row],[PEMBULATAN]]*O57</f>
        <v>39000</v>
      </c>
    </row>
    <row r="58" spans="1:16" ht="39" customHeight="1" x14ac:dyDescent="0.2">
      <c r="A58" s="106"/>
      <c r="B58" s="74"/>
      <c r="C58" s="92" t="s">
        <v>1838</v>
      </c>
      <c r="D58" s="93" t="s">
        <v>63</v>
      </c>
      <c r="E58" s="94">
        <v>44428</v>
      </c>
      <c r="F58" s="95" t="s">
        <v>1933</v>
      </c>
      <c r="G58" s="94">
        <v>44432</v>
      </c>
      <c r="H58" s="96" t="s">
        <v>1934</v>
      </c>
      <c r="I58" s="97">
        <v>86</v>
      </c>
      <c r="J58" s="97">
        <v>60</v>
      </c>
      <c r="K58" s="97">
        <v>20</v>
      </c>
      <c r="L58" s="97">
        <v>16</v>
      </c>
      <c r="M58" s="98">
        <v>25.8</v>
      </c>
      <c r="N58" s="99">
        <v>26</v>
      </c>
      <c r="O58" s="62">
        <v>3000</v>
      </c>
      <c r="P58" s="63">
        <f>Table22452368910111213141516171819202122242345672345689101112131415161718[[#This Row],[PEMBULATAN]]*O58</f>
        <v>78000</v>
      </c>
    </row>
    <row r="59" spans="1:16" ht="39" customHeight="1" x14ac:dyDescent="0.2">
      <c r="A59" s="106"/>
      <c r="B59" s="74"/>
      <c r="C59" s="92" t="s">
        <v>1839</v>
      </c>
      <c r="D59" s="93" t="s">
        <v>63</v>
      </c>
      <c r="E59" s="94">
        <v>44428</v>
      </c>
      <c r="F59" s="95" t="s">
        <v>1933</v>
      </c>
      <c r="G59" s="94">
        <v>44432</v>
      </c>
      <c r="H59" s="96" t="s">
        <v>1934</v>
      </c>
      <c r="I59" s="97">
        <v>50</v>
      </c>
      <c r="J59" s="97">
        <v>65</v>
      </c>
      <c r="K59" s="97">
        <v>26</v>
      </c>
      <c r="L59" s="97">
        <v>15</v>
      </c>
      <c r="M59" s="98">
        <v>21.125</v>
      </c>
      <c r="N59" s="99">
        <v>21</v>
      </c>
      <c r="O59" s="62">
        <v>3000</v>
      </c>
      <c r="P59" s="63">
        <f>Table22452368910111213141516171819202122242345672345689101112131415161718[[#This Row],[PEMBULATAN]]*O59</f>
        <v>63000</v>
      </c>
    </row>
    <row r="60" spans="1:16" ht="39" customHeight="1" x14ac:dyDescent="0.2">
      <c r="A60" s="106"/>
      <c r="B60" s="74"/>
      <c r="C60" s="92" t="s">
        <v>1840</v>
      </c>
      <c r="D60" s="93" t="s">
        <v>63</v>
      </c>
      <c r="E60" s="94">
        <v>44428</v>
      </c>
      <c r="F60" s="95" t="s">
        <v>1933</v>
      </c>
      <c r="G60" s="94">
        <v>44432</v>
      </c>
      <c r="H60" s="96" t="s">
        <v>1934</v>
      </c>
      <c r="I60" s="97">
        <v>76</v>
      </c>
      <c r="J60" s="97">
        <v>26</v>
      </c>
      <c r="K60" s="97">
        <v>10</v>
      </c>
      <c r="L60" s="97">
        <v>5</v>
      </c>
      <c r="M60" s="98">
        <v>4.9400000000000004</v>
      </c>
      <c r="N60" s="99">
        <v>5</v>
      </c>
      <c r="O60" s="62">
        <v>3000</v>
      </c>
      <c r="P60" s="63">
        <f>Table22452368910111213141516171819202122242345672345689101112131415161718[[#This Row],[PEMBULATAN]]*O60</f>
        <v>15000</v>
      </c>
    </row>
    <row r="61" spans="1:16" ht="39" customHeight="1" x14ac:dyDescent="0.2">
      <c r="A61" s="106"/>
      <c r="B61" s="74"/>
      <c r="C61" s="92" t="s">
        <v>1841</v>
      </c>
      <c r="D61" s="93" t="s">
        <v>63</v>
      </c>
      <c r="E61" s="94">
        <v>44428</v>
      </c>
      <c r="F61" s="95" t="s">
        <v>1933</v>
      </c>
      <c r="G61" s="94">
        <v>44432</v>
      </c>
      <c r="H61" s="96" t="s">
        <v>1934</v>
      </c>
      <c r="I61" s="97">
        <v>56</v>
      </c>
      <c r="J61" s="97">
        <v>33</v>
      </c>
      <c r="K61" s="97">
        <v>32</v>
      </c>
      <c r="L61" s="97">
        <v>8</v>
      </c>
      <c r="M61" s="98">
        <v>14.784000000000001</v>
      </c>
      <c r="N61" s="99">
        <v>15</v>
      </c>
      <c r="O61" s="62">
        <v>3000</v>
      </c>
      <c r="P61" s="63">
        <f>Table22452368910111213141516171819202122242345672345689101112131415161718[[#This Row],[PEMBULATAN]]*O61</f>
        <v>45000</v>
      </c>
    </row>
    <row r="62" spans="1:16" ht="39" customHeight="1" x14ac:dyDescent="0.2">
      <c r="A62" s="106"/>
      <c r="B62" s="74"/>
      <c r="C62" s="92" t="s">
        <v>1842</v>
      </c>
      <c r="D62" s="93" t="s">
        <v>63</v>
      </c>
      <c r="E62" s="94">
        <v>44428</v>
      </c>
      <c r="F62" s="95" t="s">
        <v>1933</v>
      </c>
      <c r="G62" s="94">
        <v>44432</v>
      </c>
      <c r="H62" s="96" t="s">
        <v>1934</v>
      </c>
      <c r="I62" s="97">
        <v>64</v>
      </c>
      <c r="J62" s="97">
        <v>21</v>
      </c>
      <c r="K62" s="97">
        <v>32</v>
      </c>
      <c r="L62" s="97">
        <v>7</v>
      </c>
      <c r="M62" s="98">
        <v>10.752000000000001</v>
      </c>
      <c r="N62" s="99">
        <v>11</v>
      </c>
      <c r="O62" s="62">
        <v>3000</v>
      </c>
      <c r="P62" s="63">
        <f>Table22452368910111213141516171819202122242345672345689101112131415161718[[#This Row],[PEMBULATAN]]*O62</f>
        <v>33000</v>
      </c>
    </row>
    <row r="63" spans="1:16" ht="39" customHeight="1" x14ac:dyDescent="0.2">
      <c r="A63" s="106"/>
      <c r="B63" s="74"/>
      <c r="C63" s="92" t="s">
        <v>1843</v>
      </c>
      <c r="D63" s="93" t="s">
        <v>63</v>
      </c>
      <c r="E63" s="94">
        <v>44428</v>
      </c>
      <c r="F63" s="95" t="s">
        <v>1933</v>
      </c>
      <c r="G63" s="94">
        <v>44432</v>
      </c>
      <c r="H63" s="96" t="s">
        <v>1934</v>
      </c>
      <c r="I63" s="97">
        <v>25</v>
      </c>
      <c r="J63" s="97">
        <v>49</v>
      </c>
      <c r="K63" s="97">
        <v>49</v>
      </c>
      <c r="L63" s="97">
        <v>9</v>
      </c>
      <c r="M63" s="98">
        <v>15.00625</v>
      </c>
      <c r="N63" s="99">
        <v>15</v>
      </c>
      <c r="O63" s="62">
        <v>3000</v>
      </c>
      <c r="P63" s="63">
        <f>Table22452368910111213141516171819202122242345672345689101112131415161718[[#This Row],[PEMBULATAN]]*O63</f>
        <v>45000</v>
      </c>
    </row>
    <row r="64" spans="1:16" ht="39" customHeight="1" x14ac:dyDescent="0.2">
      <c r="A64" s="106"/>
      <c r="B64" s="74"/>
      <c r="C64" s="92" t="s">
        <v>1844</v>
      </c>
      <c r="D64" s="93" t="s">
        <v>63</v>
      </c>
      <c r="E64" s="94">
        <v>44428</v>
      </c>
      <c r="F64" s="95" t="s">
        <v>1933</v>
      </c>
      <c r="G64" s="94">
        <v>44432</v>
      </c>
      <c r="H64" s="96" t="s">
        <v>1934</v>
      </c>
      <c r="I64" s="97">
        <v>37</v>
      </c>
      <c r="J64" s="97">
        <v>30</v>
      </c>
      <c r="K64" s="97">
        <v>26</v>
      </c>
      <c r="L64" s="97">
        <v>6</v>
      </c>
      <c r="M64" s="98">
        <v>7.2149999999999999</v>
      </c>
      <c r="N64" s="99">
        <v>7</v>
      </c>
      <c r="O64" s="62">
        <v>3000</v>
      </c>
      <c r="P64" s="63">
        <f>Table22452368910111213141516171819202122242345672345689101112131415161718[[#This Row],[PEMBULATAN]]*O64</f>
        <v>21000</v>
      </c>
    </row>
    <row r="65" spans="1:16" ht="39" customHeight="1" x14ac:dyDescent="0.2">
      <c r="A65" s="106"/>
      <c r="B65" s="74"/>
      <c r="C65" s="92" t="s">
        <v>1845</v>
      </c>
      <c r="D65" s="93" t="s">
        <v>63</v>
      </c>
      <c r="E65" s="94">
        <v>44428</v>
      </c>
      <c r="F65" s="95" t="s">
        <v>1933</v>
      </c>
      <c r="G65" s="94">
        <v>44432</v>
      </c>
      <c r="H65" s="96" t="s">
        <v>1934</v>
      </c>
      <c r="I65" s="97">
        <v>42</v>
      </c>
      <c r="J65" s="97">
        <v>25</v>
      </c>
      <c r="K65" s="97">
        <v>27</v>
      </c>
      <c r="L65" s="97">
        <v>7</v>
      </c>
      <c r="M65" s="98">
        <v>7.0875000000000004</v>
      </c>
      <c r="N65" s="99">
        <v>7</v>
      </c>
      <c r="O65" s="62">
        <v>3000</v>
      </c>
      <c r="P65" s="63">
        <f>Table22452368910111213141516171819202122242345672345689101112131415161718[[#This Row],[PEMBULATAN]]*O65</f>
        <v>21000</v>
      </c>
    </row>
    <row r="66" spans="1:16" ht="39" customHeight="1" x14ac:dyDescent="0.2">
      <c r="A66" s="106"/>
      <c r="B66" s="74"/>
      <c r="C66" s="92" t="s">
        <v>1846</v>
      </c>
      <c r="D66" s="93" t="s">
        <v>63</v>
      </c>
      <c r="E66" s="94">
        <v>44428</v>
      </c>
      <c r="F66" s="95" t="s">
        <v>1933</v>
      </c>
      <c r="G66" s="94">
        <v>44432</v>
      </c>
      <c r="H66" s="96" t="s">
        <v>1934</v>
      </c>
      <c r="I66" s="97">
        <v>64</v>
      </c>
      <c r="J66" s="97">
        <v>55</v>
      </c>
      <c r="K66" s="97">
        <v>35</v>
      </c>
      <c r="L66" s="97">
        <v>8</v>
      </c>
      <c r="M66" s="98">
        <v>30.8</v>
      </c>
      <c r="N66" s="99">
        <v>31</v>
      </c>
      <c r="O66" s="62">
        <v>3000</v>
      </c>
      <c r="P66" s="63">
        <f>Table22452368910111213141516171819202122242345672345689101112131415161718[[#This Row],[PEMBULATAN]]*O66</f>
        <v>93000</v>
      </c>
    </row>
    <row r="67" spans="1:16" ht="39" customHeight="1" x14ac:dyDescent="0.2">
      <c r="A67" s="106"/>
      <c r="B67" s="74"/>
      <c r="C67" s="92" t="s">
        <v>1847</v>
      </c>
      <c r="D67" s="93" t="s">
        <v>63</v>
      </c>
      <c r="E67" s="94">
        <v>44428</v>
      </c>
      <c r="F67" s="95" t="s">
        <v>1933</v>
      </c>
      <c r="G67" s="94">
        <v>44432</v>
      </c>
      <c r="H67" s="96" t="s">
        <v>1934</v>
      </c>
      <c r="I67" s="97">
        <v>60</v>
      </c>
      <c r="J67" s="97">
        <v>61</v>
      </c>
      <c r="K67" s="97">
        <v>32</v>
      </c>
      <c r="L67" s="97">
        <v>11</v>
      </c>
      <c r="M67" s="98">
        <v>29.28</v>
      </c>
      <c r="N67" s="99">
        <v>29</v>
      </c>
      <c r="O67" s="62">
        <v>3000</v>
      </c>
      <c r="P67" s="63">
        <f>Table22452368910111213141516171819202122242345672345689101112131415161718[[#This Row],[PEMBULATAN]]*O67</f>
        <v>87000</v>
      </c>
    </row>
    <row r="68" spans="1:16" ht="39" customHeight="1" x14ac:dyDescent="0.2">
      <c r="A68" s="106"/>
      <c r="B68" s="74"/>
      <c r="C68" s="92" t="s">
        <v>1848</v>
      </c>
      <c r="D68" s="93" t="s">
        <v>63</v>
      </c>
      <c r="E68" s="94">
        <v>44428</v>
      </c>
      <c r="F68" s="95" t="s">
        <v>1933</v>
      </c>
      <c r="G68" s="94">
        <v>44432</v>
      </c>
      <c r="H68" s="96" t="s">
        <v>1934</v>
      </c>
      <c r="I68" s="97">
        <v>92</v>
      </c>
      <c r="J68" s="97">
        <v>63</v>
      </c>
      <c r="K68" s="97">
        <v>21</v>
      </c>
      <c r="L68" s="97">
        <v>12</v>
      </c>
      <c r="M68" s="98">
        <v>30.428999999999998</v>
      </c>
      <c r="N68" s="99">
        <v>31</v>
      </c>
      <c r="O68" s="62">
        <v>3000</v>
      </c>
      <c r="P68" s="63">
        <f>Table22452368910111213141516171819202122242345672345689101112131415161718[[#This Row],[PEMBULATAN]]*O68</f>
        <v>93000</v>
      </c>
    </row>
    <row r="69" spans="1:16" ht="39" customHeight="1" x14ac:dyDescent="0.2">
      <c r="A69" s="106"/>
      <c r="B69" s="74"/>
      <c r="C69" s="92" t="s">
        <v>1849</v>
      </c>
      <c r="D69" s="93" t="s">
        <v>63</v>
      </c>
      <c r="E69" s="94">
        <v>44428</v>
      </c>
      <c r="F69" s="95" t="s">
        <v>1933</v>
      </c>
      <c r="G69" s="94">
        <v>44432</v>
      </c>
      <c r="H69" s="96" t="s">
        <v>1934</v>
      </c>
      <c r="I69" s="97">
        <v>50</v>
      </c>
      <c r="J69" s="97">
        <v>40</v>
      </c>
      <c r="K69" s="97">
        <v>50</v>
      </c>
      <c r="L69" s="97">
        <v>16</v>
      </c>
      <c r="M69" s="98">
        <v>25</v>
      </c>
      <c r="N69" s="99">
        <v>25</v>
      </c>
      <c r="O69" s="62">
        <v>3000</v>
      </c>
      <c r="P69" s="63">
        <f>Table22452368910111213141516171819202122242345672345689101112131415161718[[#This Row],[PEMBULATAN]]*O69</f>
        <v>75000</v>
      </c>
    </row>
    <row r="70" spans="1:16" ht="39" customHeight="1" x14ac:dyDescent="0.2">
      <c r="A70" s="106"/>
      <c r="B70" s="74"/>
      <c r="C70" s="92" t="s">
        <v>1850</v>
      </c>
      <c r="D70" s="93" t="s">
        <v>63</v>
      </c>
      <c r="E70" s="94">
        <v>44428</v>
      </c>
      <c r="F70" s="95" t="s">
        <v>1933</v>
      </c>
      <c r="G70" s="94">
        <v>44432</v>
      </c>
      <c r="H70" s="96" t="s">
        <v>1934</v>
      </c>
      <c r="I70" s="97">
        <v>46</v>
      </c>
      <c r="J70" s="97">
        <v>38</v>
      </c>
      <c r="K70" s="97">
        <v>44</v>
      </c>
      <c r="L70" s="97">
        <v>10</v>
      </c>
      <c r="M70" s="98">
        <v>19.228000000000002</v>
      </c>
      <c r="N70" s="99">
        <v>19</v>
      </c>
      <c r="O70" s="62">
        <v>3000</v>
      </c>
      <c r="P70" s="63">
        <f>Table22452368910111213141516171819202122242345672345689101112131415161718[[#This Row],[PEMBULATAN]]*O70</f>
        <v>57000</v>
      </c>
    </row>
    <row r="71" spans="1:16" ht="39" customHeight="1" x14ac:dyDescent="0.2">
      <c r="A71" s="106"/>
      <c r="B71" s="74"/>
      <c r="C71" s="92" t="s">
        <v>1851</v>
      </c>
      <c r="D71" s="93" t="s">
        <v>63</v>
      </c>
      <c r="E71" s="94">
        <v>44428</v>
      </c>
      <c r="F71" s="95" t="s">
        <v>1933</v>
      </c>
      <c r="G71" s="94">
        <v>44432</v>
      </c>
      <c r="H71" s="96" t="s">
        <v>1934</v>
      </c>
      <c r="I71" s="97">
        <v>92</v>
      </c>
      <c r="J71" s="97">
        <v>57</v>
      </c>
      <c r="K71" s="97">
        <v>35</v>
      </c>
      <c r="L71" s="97">
        <v>18</v>
      </c>
      <c r="M71" s="98">
        <v>45.884999999999998</v>
      </c>
      <c r="N71" s="99">
        <v>46</v>
      </c>
      <c r="O71" s="62">
        <v>3000</v>
      </c>
      <c r="P71" s="63">
        <f>Table22452368910111213141516171819202122242345672345689101112131415161718[[#This Row],[PEMBULATAN]]*O71</f>
        <v>138000</v>
      </c>
    </row>
    <row r="72" spans="1:16" ht="39" customHeight="1" x14ac:dyDescent="0.2">
      <c r="A72" s="106"/>
      <c r="B72" s="74"/>
      <c r="C72" s="92" t="s">
        <v>1852</v>
      </c>
      <c r="D72" s="93" t="s">
        <v>63</v>
      </c>
      <c r="E72" s="94">
        <v>44428</v>
      </c>
      <c r="F72" s="95" t="s">
        <v>1933</v>
      </c>
      <c r="G72" s="94">
        <v>44432</v>
      </c>
      <c r="H72" s="96" t="s">
        <v>1934</v>
      </c>
      <c r="I72" s="97">
        <v>34</v>
      </c>
      <c r="J72" s="97">
        <v>35</v>
      </c>
      <c r="K72" s="97">
        <v>10</v>
      </c>
      <c r="L72" s="97">
        <v>1</v>
      </c>
      <c r="M72" s="98">
        <v>2.9750000000000001</v>
      </c>
      <c r="N72" s="99">
        <v>3</v>
      </c>
      <c r="O72" s="62">
        <v>3000</v>
      </c>
      <c r="P72" s="63">
        <f>Table22452368910111213141516171819202122242345672345689101112131415161718[[#This Row],[PEMBULATAN]]*O72</f>
        <v>9000</v>
      </c>
    </row>
    <row r="73" spans="1:16" ht="39" customHeight="1" x14ac:dyDescent="0.2">
      <c r="A73" s="106"/>
      <c r="B73" s="74"/>
      <c r="C73" s="92" t="s">
        <v>1853</v>
      </c>
      <c r="D73" s="93" t="s">
        <v>63</v>
      </c>
      <c r="E73" s="94">
        <v>44428</v>
      </c>
      <c r="F73" s="95" t="s">
        <v>1933</v>
      </c>
      <c r="G73" s="94">
        <v>44432</v>
      </c>
      <c r="H73" s="96" t="s">
        <v>1934</v>
      </c>
      <c r="I73" s="97">
        <v>109</v>
      </c>
      <c r="J73" s="97">
        <v>60</v>
      </c>
      <c r="K73" s="97">
        <v>31</v>
      </c>
      <c r="L73" s="97">
        <v>11</v>
      </c>
      <c r="M73" s="98">
        <v>50.685000000000002</v>
      </c>
      <c r="N73" s="99">
        <v>51</v>
      </c>
      <c r="O73" s="62">
        <v>3000</v>
      </c>
      <c r="P73" s="63">
        <f>Table22452368910111213141516171819202122242345672345689101112131415161718[[#This Row],[PEMBULATAN]]*O73</f>
        <v>153000</v>
      </c>
    </row>
    <row r="74" spans="1:16" ht="39" customHeight="1" x14ac:dyDescent="0.2">
      <c r="A74" s="106"/>
      <c r="B74" s="74"/>
      <c r="C74" s="88" t="s">
        <v>1854</v>
      </c>
      <c r="D74" s="77" t="s">
        <v>63</v>
      </c>
      <c r="E74" s="13">
        <v>44428</v>
      </c>
      <c r="F74" s="75" t="s">
        <v>1933</v>
      </c>
      <c r="G74" s="13">
        <v>44432</v>
      </c>
      <c r="H74" s="76" t="s">
        <v>1934</v>
      </c>
      <c r="I74" s="15">
        <v>80</v>
      </c>
      <c r="J74" s="15">
        <v>60</v>
      </c>
      <c r="K74" s="15">
        <v>57</v>
      </c>
      <c r="L74" s="15">
        <v>8</v>
      </c>
      <c r="M74" s="82">
        <v>68.400000000000006</v>
      </c>
      <c r="N74" s="71">
        <v>69</v>
      </c>
      <c r="O74" s="62">
        <v>3000</v>
      </c>
      <c r="P74" s="63">
        <f>Table22452368910111213141516171819202122242345672345689101112131415161718[[#This Row],[PEMBULATAN]]*O74</f>
        <v>207000</v>
      </c>
    </row>
    <row r="75" spans="1:16" ht="39" customHeight="1" x14ac:dyDescent="0.2">
      <c r="A75" s="106"/>
      <c r="B75" s="74"/>
      <c r="C75" s="88" t="s">
        <v>1855</v>
      </c>
      <c r="D75" s="77" t="s">
        <v>63</v>
      </c>
      <c r="E75" s="13">
        <v>44428</v>
      </c>
      <c r="F75" s="75" t="s">
        <v>1933</v>
      </c>
      <c r="G75" s="13">
        <v>44432</v>
      </c>
      <c r="H75" s="76" t="s">
        <v>1934</v>
      </c>
      <c r="I75" s="15">
        <v>88</v>
      </c>
      <c r="J75" s="15">
        <v>55</v>
      </c>
      <c r="K75" s="15">
        <v>34</v>
      </c>
      <c r="L75" s="15">
        <v>13</v>
      </c>
      <c r="M75" s="82">
        <v>41.14</v>
      </c>
      <c r="N75" s="71">
        <v>41</v>
      </c>
      <c r="O75" s="62">
        <v>3000</v>
      </c>
      <c r="P75" s="63">
        <f>Table22452368910111213141516171819202122242345672345689101112131415161718[[#This Row],[PEMBULATAN]]*O75</f>
        <v>123000</v>
      </c>
    </row>
    <row r="76" spans="1:16" ht="39" customHeight="1" x14ac:dyDescent="0.2">
      <c r="A76" s="106"/>
      <c r="B76" s="74"/>
      <c r="C76" s="88" t="s">
        <v>1856</v>
      </c>
      <c r="D76" s="77" t="s">
        <v>63</v>
      </c>
      <c r="E76" s="13">
        <v>44428</v>
      </c>
      <c r="F76" s="75" t="s">
        <v>1933</v>
      </c>
      <c r="G76" s="13">
        <v>44432</v>
      </c>
      <c r="H76" s="76" t="s">
        <v>1934</v>
      </c>
      <c r="I76" s="15">
        <v>90</v>
      </c>
      <c r="J76" s="15">
        <v>60</v>
      </c>
      <c r="K76" s="15">
        <v>28</v>
      </c>
      <c r="L76" s="15">
        <v>16</v>
      </c>
      <c r="M76" s="82">
        <v>37.799999999999997</v>
      </c>
      <c r="N76" s="71">
        <v>39</v>
      </c>
      <c r="O76" s="62">
        <v>3000</v>
      </c>
      <c r="P76" s="63">
        <f>Table22452368910111213141516171819202122242345672345689101112131415161718[[#This Row],[PEMBULATAN]]*O76</f>
        <v>117000</v>
      </c>
    </row>
    <row r="77" spans="1:16" ht="39" customHeight="1" x14ac:dyDescent="0.2">
      <c r="A77" s="106"/>
      <c r="B77" s="74"/>
      <c r="C77" s="88" t="s">
        <v>1857</v>
      </c>
      <c r="D77" s="77" t="s">
        <v>63</v>
      </c>
      <c r="E77" s="13">
        <v>44428</v>
      </c>
      <c r="F77" s="75" t="s">
        <v>1933</v>
      </c>
      <c r="G77" s="13">
        <v>44432</v>
      </c>
      <c r="H77" s="76" t="s">
        <v>1934</v>
      </c>
      <c r="I77" s="15">
        <v>80</v>
      </c>
      <c r="J77" s="15">
        <v>50</v>
      </c>
      <c r="K77" s="15">
        <v>45</v>
      </c>
      <c r="L77" s="15">
        <v>13</v>
      </c>
      <c r="M77" s="82">
        <v>45</v>
      </c>
      <c r="N77" s="71">
        <v>45</v>
      </c>
      <c r="O77" s="62">
        <v>3000</v>
      </c>
      <c r="P77" s="63">
        <f>Table22452368910111213141516171819202122242345672345689101112131415161718[[#This Row],[PEMBULATAN]]*O77</f>
        <v>135000</v>
      </c>
    </row>
    <row r="78" spans="1:16" ht="39" customHeight="1" x14ac:dyDescent="0.2">
      <c r="A78" s="106"/>
      <c r="B78" s="74"/>
      <c r="C78" s="88" t="s">
        <v>1858</v>
      </c>
      <c r="D78" s="77" t="s">
        <v>63</v>
      </c>
      <c r="E78" s="13">
        <v>44428</v>
      </c>
      <c r="F78" s="75" t="s">
        <v>1933</v>
      </c>
      <c r="G78" s="13">
        <v>44432</v>
      </c>
      <c r="H78" s="76" t="s">
        <v>1934</v>
      </c>
      <c r="I78" s="15">
        <v>90</v>
      </c>
      <c r="J78" s="15">
        <v>60</v>
      </c>
      <c r="K78" s="15">
        <v>37</v>
      </c>
      <c r="L78" s="15">
        <v>16</v>
      </c>
      <c r="M78" s="82">
        <v>49.95</v>
      </c>
      <c r="N78" s="71">
        <v>50</v>
      </c>
      <c r="O78" s="62">
        <v>3000</v>
      </c>
      <c r="P78" s="63">
        <f>Table22452368910111213141516171819202122242345672345689101112131415161718[[#This Row],[PEMBULATAN]]*O78</f>
        <v>150000</v>
      </c>
    </row>
    <row r="79" spans="1:16" ht="39" customHeight="1" x14ac:dyDescent="0.2">
      <c r="A79" s="106"/>
      <c r="B79" s="74"/>
      <c r="C79" s="88" t="s">
        <v>1859</v>
      </c>
      <c r="D79" s="77" t="s">
        <v>63</v>
      </c>
      <c r="E79" s="13">
        <v>44428</v>
      </c>
      <c r="F79" s="75" t="s">
        <v>1933</v>
      </c>
      <c r="G79" s="13">
        <v>44432</v>
      </c>
      <c r="H79" s="76" t="s">
        <v>1934</v>
      </c>
      <c r="I79" s="15">
        <v>82</v>
      </c>
      <c r="J79" s="15">
        <v>60</v>
      </c>
      <c r="K79" s="15">
        <v>28</v>
      </c>
      <c r="L79" s="15">
        <v>10</v>
      </c>
      <c r="M79" s="82">
        <v>34.44</v>
      </c>
      <c r="N79" s="71">
        <v>35</v>
      </c>
      <c r="O79" s="62">
        <v>3000</v>
      </c>
      <c r="P79" s="63">
        <f>Table22452368910111213141516171819202122242345672345689101112131415161718[[#This Row],[PEMBULATAN]]*O79</f>
        <v>105000</v>
      </c>
    </row>
    <row r="80" spans="1:16" ht="39" customHeight="1" x14ac:dyDescent="0.2">
      <c r="A80" s="106"/>
      <c r="B80" s="74"/>
      <c r="C80" s="88" t="s">
        <v>1860</v>
      </c>
      <c r="D80" s="77" t="s">
        <v>63</v>
      </c>
      <c r="E80" s="13">
        <v>44428</v>
      </c>
      <c r="F80" s="75" t="s">
        <v>1933</v>
      </c>
      <c r="G80" s="13">
        <v>44432</v>
      </c>
      <c r="H80" s="76" t="s">
        <v>1934</v>
      </c>
      <c r="I80" s="15">
        <v>90</v>
      </c>
      <c r="J80" s="15">
        <v>40</v>
      </c>
      <c r="K80" s="15">
        <v>35</v>
      </c>
      <c r="L80" s="15">
        <v>11</v>
      </c>
      <c r="M80" s="82">
        <v>31.5</v>
      </c>
      <c r="N80" s="71">
        <v>32</v>
      </c>
      <c r="O80" s="62">
        <v>3000</v>
      </c>
      <c r="P80" s="63">
        <f>Table22452368910111213141516171819202122242345672345689101112131415161718[[#This Row],[PEMBULATAN]]*O80</f>
        <v>96000</v>
      </c>
    </row>
    <row r="81" spans="1:16" ht="39" customHeight="1" x14ac:dyDescent="0.2">
      <c r="A81" s="106"/>
      <c r="B81" s="74"/>
      <c r="C81" s="88" t="s">
        <v>1861</v>
      </c>
      <c r="D81" s="77" t="s">
        <v>63</v>
      </c>
      <c r="E81" s="13">
        <v>44428</v>
      </c>
      <c r="F81" s="75" t="s">
        <v>1933</v>
      </c>
      <c r="G81" s="13">
        <v>44432</v>
      </c>
      <c r="H81" s="76" t="s">
        <v>1934</v>
      </c>
      <c r="I81" s="15">
        <v>100</v>
      </c>
      <c r="J81" s="15">
        <v>44</v>
      </c>
      <c r="K81" s="15">
        <v>39</v>
      </c>
      <c r="L81" s="15">
        <v>25</v>
      </c>
      <c r="M81" s="82">
        <v>42.9</v>
      </c>
      <c r="N81" s="71">
        <v>43</v>
      </c>
      <c r="O81" s="62">
        <v>3000</v>
      </c>
      <c r="P81" s="63">
        <f>Table22452368910111213141516171819202122242345672345689101112131415161718[[#This Row],[PEMBULATAN]]*O81</f>
        <v>129000</v>
      </c>
    </row>
    <row r="82" spans="1:16" ht="39" customHeight="1" x14ac:dyDescent="0.2">
      <c r="A82" s="106"/>
      <c r="B82" s="74"/>
      <c r="C82" s="88" t="s">
        <v>1862</v>
      </c>
      <c r="D82" s="77" t="s">
        <v>63</v>
      </c>
      <c r="E82" s="13">
        <v>44428</v>
      </c>
      <c r="F82" s="75" t="s">
        <v>1933</v>
      </c>
      <c r="G82" s="13">
        <v>44432</v>
      </c>
      <c r="H82" s="76" t="s">
        <v>1934</v>
      </c>
      <c r="I82" s="15">
        <v>80</v>
      </c>
      <c r="J82" s="15">
        <v>54</v>
      </c>
      <c r="K82" s="15">
        <v>38</v>
      </c>
      <c r="L82" s="15">
        <v>13</v>
      </c>
      <c r="M82" s="82">
        <v>41.04</v>
      </c>
      <c r="N82" s="71">
        <v>41</v>
      </c>
      <c r="O82" s="62">
        <v>3000</v>
      </c>
      <c r="P82" s="63">
        <f>Table22452368910111213141516171819202122242345672345689101112131415161718[[#This Row],[PEMBULATAN]]*O82</f>
        <v>123000</v>
      </c>
    </row>
    <row r="83" spans="1:16" ht="39" customHeight="1" x14ac:dyDescent="0.2">
      <c r="A83" s="106"/>
      <c r="B83" s="74"/>
      <c r="C83" s="88" t="s">
        <v>1863</v>
      </c>
      <c r="D83" s="77" t="s">
        <v>63</v>
      </c>
      <c r="E83" s="13">
        <v>44428</v>
      </c>
      <c r="F83" s="75" t="s">
        <v>1933</v>
      </c>
      <c r="G83" s="13">
        <v>44432</v>
      </c>
      <c r="H83" s="76" t="s">
        <v>1934</v>
      </c>
      <c r="I83" s="15">
        <v>52</v>
      </c>
      <c r="J83" s="15">
        <v>34</v>
      </c>
      <c r="K83" s="15">
        <v>17</v>
      </c>
      <c r="L83" s="15">
        <v>2</v>
      </c>
      <c r="M83" s="82">
        <v>7.5140000000000002</v>
      </c>
      <c r="N83" s="71">
        <v>8</v>
      </c>
      <c r="O83" s="62">
        <v>3000</v>
      </c>
      <c r="P83" s="63">
        <f>Table22452368910111213141516171819202122242345672345689101112131415161718[[#This Row],[PEMBULATAN]]*O83</f>
        <v>24000</v>
      </c>
    </row>
    <row r="84" spans="1:16" ht="39" customHeight="1" x14ac:dyDescent="0.2">
      <c r="A84" s="106"/>
      <c r="B84" s="74"/>
      <c r="C84" s="88" t="s">
        <v>1864</v>
      </c>
      <c r="D84" s="77" t="s">
        <v>63</v>
      </c>
      <c r="E84" s="13">
        <v>44428</v>
      </c>
      <c r="F84" s="75" t="s">
        <v>1933</v>
      </c>
      <c r="G84" s="13">
        <v>44432</v>
      </c>
      <c r="H84" s="76" t="s">
        <v>1934</v>
      </c>
      <c r="I84" s="15">
        <v>90</v>
      </c>
      <c r="J84" s="15">
        <v>60</v>
      </c>
      <c r="K84" s="15">
        <v>28</v>
      </c>
      <c r="L84" s="15">
        <v>20</v>
      </c>
      <c r="M84" s="82">
        <v>37.799999999999997</v>
      </c>
      <c r="N84" s="71">
        <v>38</v>
      </c>
      <c r="O84" s="62">
        <v>3000</v>
      </c>
      <c r="P84" s="63">
        <f>Table22452368910111213141516171819202122242345672345689101112131415161718[[#This Row],[PEMBULATAN]]*O84</f>
        <v>114000</v>
      </c>
    </row>
    <row r="85" spans="1:16" ht="39" customHeight="1" x14ac:dyDescent="0.2">
      <c r="A85" s="106"/>
      <c r="B85" s="74"/>
      <c r="C85" s="88" t="s">
        <v>1865</v>
      </c>
      <c r="D85" s="77" t="s">
        <v>63</v>
      </c>
      <c r="E85" s="13">
        <v>44428</v>
      </c>
      <c r="F85" s="75" t="s">
        <v>1933</v>
      </c>
      <c r="G85" s="13">
        <v>44432</v>
      </c>
      <c r="H85" s="76" t="s">
        <v>1934</v>
      </c>
      <c r="I85" s="15">
        <v>52</v>
      </c>
      <c r="J85" s="15">
        <v>42</v>
      </c>
      <c r="K85" s="15">
        <v>25</v>
      </c>
      <c r="L85" s="15">
        <v>5</v>
      </c>
      <c r="M85" s="82">
        <v>13.65</v>
      </c>
      <c r="N85" s="71">
        <v>14</v>
      </c>
      <c r="O85" s="62">
        <v>3000</v>
      </c>
      <c r="P85" s="63">
        <f>Table22452368910111213141516171819202122242345672345689101112131415161718[[#This Row],[PEMBULATAN]]*O85</f>
        <v>42000</v>
      </c>
    </row>
    <row r="86" spans="1:16" ht="39" customHeight="1" x14ac:dyDescent="0.2">
      <c r="A86" s="106"/>
      <c r="B86" s="74"/>
      <c r="C86" s="88" t="s">
        <v>1866</v>
      </c>
      <c r="D86" s="77" t="s">
        <v>63</v>
      </c>
      <c r="E86" s="13">
        <v>44428</v>
      </c>
      <c r="F86" s="75" t="s">
        <v>1933</v>
      </c>
      <c r="G86" s="13">
        <v>44432</v>
      </c>
      <c r="H86" s="76" t="s">
        <v>1934</v>
      </c>
      <c r="I86" s="15">
        <v>90</v>
      </c>
      <c r="J86" s="15">
        <v>54</v>
      </c>
      <c r="K86" s="15">
        <v>30</v>
      </c>
      <c r="L86" s="15">
        <v>7</v>
      </c>
      <c r="M86" s="82">
        <v>36.450000000000003</v>
      </c>
      <c r="N86" s="71">
        <v>37</v>
      </c>
      <c r="O86" s="62">
        <v>3000</v>
      </c>
      <c r="P86" s="63">
        <f>Table22452368910111213141516171819202122242345672345689101112131415161718[[#This Row],[PEMBULATAN]]*O86</f>
        <v>111000</v>
      </c>
    </row>
    <row r="87" spans="1:16" ht="39" customHeight="1" x14ac:dyDescent="0.2">
      <c r="A87" s="106"/>
      <c r="B87" s="74"/>
      <c r="C87" s="88" t="s">
        <v>1867</v>
      </c>
      <c r="D87" s="77" t="s">
        <v>63</v>
      </c>
      <c r="E87" s="13">
        <v>44428</v>
      </c>
      <c r="F87" s="75" t="s">
        <v>1933</v>
      </c>
      <c r="G87" s="13">
        <v>44432</v>
      </c>
      <c r="H87" s="76" t="s">
        <v>1934</v>
      </c>
      <c r="I87" s="15">
        <v>90</v>
      </c>
      <c r="J87" s="15">
        <v>60</v>
      </c>
      <c r="K87" s="15">
        <v>30</v>
      </c>
      <c r="L87" s="15">
        <v>8</v>
      </c>
      <c r="M87" s="82">
        <v>40.5</v>
      </c>
      <c r="N87" s="71">
        <v>41</v>
      </c>
      <c r="O87" s="62">
        <v>3000</v>
      </c>
      <c r="P87" s="63">
        <f>Table22452368910111213141516171819202122242345672345689101112131415161718[[#This Row],[PEMBULATAN]]*O87</f>
        <v>123000</v>
      </c>
    </row>
    <row r="88" spans="1:16" ht="39" customHeight="1" x14ac:dyDescent="0.2">
      <c r="A88" s="106"/>
      <c r="B88" s="74"/>
      <c r="C88" s="88" t="s">
        <v>1868</v>
      </c>
      <c r="D88" s="77" t="s">
        <v>63</v>
      </c>
      <c r="E88" s="13">
        <v>44428</v>
      </c>
      <c r="F88" s="75" t="s">
        <v>1933</v>
      </c>
      <c r="G88" s="13">
        <v>44432</v>
      </c>
      <c r="H88" s="76" t="s">
        <v>1934</v>
      </c>
      <c r="I88" s="15">
        <v>100</v>
      </c>
      <c r="J88" s="15">
        <v>70</v>
      </c>
      <c r="K88" s="15">
        <v>29</v>
      </c>
      <c r="L88" s="15">
        <v>20</v>
      </c>
      <c r="M88" s="82">
        <v>50.75</v>
      </c>
      <c r="N88" s="71">
        <v>51</v>
      </c>
      <c r="O88" s="62">
        <v>3000</v>
      </c>
      <c r="P88" s="63">
        <f>Table22452368910111213141516171819202122242345672345689101112131415161718[[#This Row],[PEMBULATAN]]*O88</f>
        <v>153000</v>
      </c>
    </row>
    <row r="89" spans="1:16" ht="39" customHeight="1" x14ac:dyDescent="0.2">
      <c r="A89" s="106"/>
      <c r="B89" s="74"/>
      <c r="C89" s="88" t="s">
        <v>1869</v>
      </c>
      <c r="D89" s="77" t="s">
        <v>63</v>
      </c>
      <c r="E89" s="13">
        <v>44428</v>
      </c>
      <c r="F89" s="75" t="s">
        <v>1933</v>
      </c>
      <c r="G89" s="13">
        <v>44432</v>
      </c>
      <c r="H89" s="76" t="s">
        <v>1934</v>
      </c>
      <c r="I89" s="15">
        <v>102</v>
      </c>
      <c r="J89" s="15">
        <v>60</v>
      </c>
      <c r="K89" s="15">
        <v>29</v>
      </c>
      <c r="L89" s="15">
        <v>20</v>
      </c>
      <c r="M89" s="82">
        <v>44.37</v>
      </c>
      <c r="N89" s="71">
        <v>45</v>
      </c>
      <c r="O89" s="62">
        <v>3000</v>
      </c>
      <c r="P89" s="63">
        <f>Table22452368910111213141516171819202122242345672345689101112131415161718[[#This Row],[PEMBULATAN]]*O89</f>
        <v>135000</v>
      </c>
    </row>
    <row r="90" spans="1:16" ht="39" customHeight="1" x14ac:dyDescent="0.2">
      <c r="A90" s="106"/>
      <c r="B90" s="74"/>
      <c r="C90" s="88" t="s">
        <v>1870</v>
      </c>
      <c r="D90" s="77" t="s">
        <v>63</v>
      </c>
      <c r="E90" s="13">
        <v>44428</v>
      </c>
      <c r="F90" s="75" t="s">
        <v>1933</v>
      </c>
      <c r="G90" s="13">
        <v>44432</v>
      </c>
      <c r="H90" s="76" t="s">
        <v>1934</v>
      </c>
      <c r="I90" s="15">
        <v>110</v>
      </c>
      <c r="J90" s="15">
        <v>65</v>
      </c>
      <c r="K90" s="15">
        <v>35</v>
      </c>
      <c r="L90" s="15">
        <v>19</v>
      </c>
      <c r="M90" s="82">
        <v>62.5625</v>
      </c>
      <c r="N90" s="71">
        <v>63</v>
      </c>
      <c r="O90" s="62">
        <v>3000</v>
      </c>
      <c r="P90" s="63">
        <f>Table22452368910111213141516171819202122242345672345689101112131415161718[[#This Row],[PEMBULATAN]]*O90</f>
        <v>189000</v>
      </c>
    </row>
    <row r="91" spans="1:16" ht="39" customHeight="1" x14ac:dyDescent="0.2">
      <c r="A91" s="106"/>
      <c r="B91" s="74"/>
      <c r="C91" s="88" t="s">
        <v>1871</v>
      </c>
      <c r="D91" s="77" t="s">
        <v>63</v>
      </c>
      <c r="E91" s="13">
        <v>44428</v>
      </c>
      <c r="F91" s="75" t="s">
        <v>1933</v>
      </c>
      <c r="G91" s="13">
        <v>44432</v>
      </c>
      <c r="H91" s="76" t="s">
        <v>1934</v>
      </c>
      <c r="I91" s="15">
        <v>22</v>
      </c>
      <c r="J91" s="15">
        <v>17</v>
      </c>
      <c r="K91" s="15">
        <v>10</v>
      </c>
      <c r="L91" s="15">
        <v>1</v>
      </c>
      <c r="M91" s="82">
        <v>0.93500000000000005</v>
      </c>
      <c r="N91" s="71">
        <v>1</v>
      </c>
      <c r="O91" s="62">
        <v>3000</v>
      </c>
      <c r="P91" s="63">
        <f>Table22452368910111213141516171819202122242345672345689101112131415161718[[#This Row],[PEMBULATAN]]*O91</f>
        <v>3000</v>
      </c>
    </row>
    <row r="92" spans="1:16" ht="39" customHeight="1" x14ac:dyDescent="0.2">
      <c r="A92" s="106"/>
      <c r="B92" s="74"/>
      <c r="C92" s="88" t="s">
        <v>1872</v>
      </c>
      <c r="D92" s="77" t="s">
        <v>63</v>
      </c>
      <c r="E92" s="13">
        <v>44428</v>
      </c>
      <c r="F92" s="75" t="s">
        <v>1933</v>
      </c>
      <c r="G92" s="13">
        <v>44432</v>
      </c>
      <c r="H92" s="76" t="s">
        <v>1934</v>
      </c>
      <c r="I92" s="15">
        <v>70</v>
      </c>
      <c r="J92" s="15">
        <v>54</v>
      </c>
      <c r="K92" s="15">
        <v>29</v>
      </c>
      <c r="L92" s="15">
        <v>14</v>
      </c>
      <c r="M92" s="82">
        <v>27.405000000000001</v>
      </c>
      <c r="N92" s="71">
        <v>28</v>
      </c>
      <c r="O92" s="62">
        <v>3000</v>
      </c>
      <c r="P92" s="63">
        <f>Table22452368910111213141516171819202122242345672345689101112131415161718[[#This Row],[PEMBULATAN]]*O92</f>
        <v>84000</v>
      </c>
    </row>
    <row r="93" spans="1:16" ht="39" customHeight="1" x14ac:dyDescent="0.2">
      <c r="A93" s="106"/>
      <c r="B93" s="74"/>
      <c r="C93" s="88" t="s">
        <v>1873</v>
      </c>
      <c r="D93" s="77" t="s">
        <v>63</v>
      </c>
      <c r="E93" s="13">
        <v>44428</v>
      </c>
      <c r="F93" s="75" t="s">
        <v>1933</v>
      </c>
      <c r="G93" s="13">
        <v>44432</v>
      </c>
      <c r="H93" s="76" t="s">
        <v>1934</v>
      </c>
      <c r="I93" s="15">
        <v>94</v>
      </c>
      <c r="J93" s="15">
        <v>60</v>
      </c>
      <c r="K93" s="15">
        <v>30</v>
      </c>
      <c r="L93" s="15">
        <v>11</v>
      </c>
      <c r="M93" s="82">
        <v>42.3</v>
      </c>
      <c r="N93" s="71">
        <v>42</v>
      </c>
      <c r="O93" s="62">
        <v>3000</v>
      </c>
      <c r="P93" s="63">
        <f>Table22452368910111213141516171819202122242345672345689101112131415161718[[#This Row],[PEMBULATAN]]*O93</f>
        <v>126000</v>
      </c>
    </row>
    <row r="94" spans="1:16" ht="39" customHeight="1" x14ac:dyDescent="0.2">
      <c r="A94" s="106"/>
      <c r="B94" s="74"/>
      <c r="C94" s="88" t="s">
        <v>1874</v>
      </c>
      <c r="D94" s="77" t="s">
        <v>63</v>
      </c>
      <c r="E94" s="13">
        <v>44428</v>
      </c>
      <c r="F94" s="75" t="s">
        <v>1933</v>
      </c>
      <c r="G94" s="13">
        <v>44432</v>
      </c>
      <c r="H94" s="76" t="s">
        <v>1934</v>
      </c>
      <c r="I94" s="15">
        <v>90</v>
      </c>
      <c r="J94" s="15">
        <v>50</v>
      </c>
      <c r="K94" s="15">
        <v>25</v>
      </c>
      <c r="L94" s="15">
        <v>17</v>
      </c>
      <c r="M94" s="82">
        <v>28.125</v>
      </c>
      <c r="N94" s="71">
        <v>28</v>
      </c>
      <c r="O94" s="62">
        <v>3000</v>
      </c>
      <c r="P94" s="63">
        <f>Table22452368910111213141516171819202122242345672345689101112131415161718[[#This Row],[PEMBULATAN]]*O94</f>
        <v>84000</v>
      </c>
    </row>
    <row r="95" spans="1:16" ht="39" customHeight="1" x14ac:dyDescent="0.2">
      <c r="A95" s="106"/>
      <c r="B95" s="74"/>
      <c r="C95" s="88" t="s">
        <v>1875</v>
      </c>
      <c r="D95" s="77" t="s">
        <v>63</v>
      </c>
      <c r="E95" s="13">
        <v>44428</v>
      </c>
      <c r="F95" s="75" t="s">
        <v>1933</v>
      </c>
      <c r="G95" s="13">
        <v>44432</v>
      </c>
      <c r="H95" s="76" t="s">
        <v>1934</v>
      </c>
      <c r="I95" s="15">
        <v>50</v>
      </c>
      <c r="J95" s="15">
        <v>60</v>
      </c>
      <c r="K95" s="15">
        <v>55</v>
      </c>
      <c r="L95" s="15">
        <v>10</v>
      </c>
      <c r="M95" s="82">
        <v>41.25</v>
      </c>
      <c r="N95" s="71">
        <v>41</v>
      </c>
      <c r="O95" s="62">
        <v>3000</v>
      </c>
      <c r="P95" s="63">
        <f>Table22452368910111213141516171819202122242345672345689101112131415161718[[#This Row],[PEMBULATAN]]*O95</f>
        <v>123000</v>
      </c>
    </row>
    <row r="96" spans="1:16" ht="39" customHeight="1" x14ac:dyDescent="0.2">
      <c r="A96" s="106"/>
      <c r="B96" s="74"/>
      <c r="C96" s="88" t="s">
        <v>1876</v>
      </c>
      <c r="D96" s="77" t="s">
        <v>63</v>
      </c>
      <c r="E96" s="13">
        <v>44428</v>
      </c>
      <c r="F96" s="75" t="s">
        <v>1933</v>
      </c>
      <c r="G96" s="13">
        <v>44432</v>
      </c>
      <c r="H96" s="76" t="s">
        <v>1934</v>
      </c>
      <c r="I96" s="15">
        <v>98</v>
      </c>
      <c r="J96" s="15">
        <v>60</v>
      </c>
      <c r="K96" s="15">
        <v>39</v>
      </c>
      <c r="L96" s="15">
        <v>25</v>
      </c>
      <c r="M96" s="82">
        <v>57.33</v>
      </c>
      <c r="N96" s="71">
        <v>58</v>
      </c>
      <c r="O96" s="62">
        <v>3000</v>
      </c>
      <c r="P96" s="63">
        <f>Table22452368910111213141516171819202122242345672345689101112131415161718[[#This Row],[PEMBULATAN]]*O96</f>
        <v>174000</v>
      </c>
    </row>
    <row r="97" spans="1:16" ht="39" customHeight="1" x14ac:dyDescent="0.2">
      <c r="A97" s="106"/>
      <c r="B97" s="74"/>
      <c r="C97" s="88" t="s">
        <v>1877</v>
      </c>
      <c r="D97" s="77" t="s">
        <v>63</v>
      </c>
      <c r="E97" s="13">
        <v>44428</v>
      </c>
      <c r="F97" s="75" t="s">
        <v>1933</v>
      </c>
      <c r="G97" s="13">
        <v>44432</v>
      </c>
      <c r="H97" s="76" t="s">
        <v>1934</v>
      </c>
      <c r="I97" s="15">
        <v>67</v>
      </c>
      <c r="J97" s="15">
        <v>62</v>
      </c>
      <c r="K97" s="15">
        <v>32</v>
      </c>
      <c r="L97" s="15">
        <v>13</v>
      </c>
      <c r="M97" s="82">
        <v>33.231999999999999</v>
      </c>
      <c r="N97" s="71">
        <v>33</v>
      </c>
      <c r="O97" s="62">
        <v>3000</v>
      </c>
      <c r="P97" s="63">
        <f>Table22452368910111213141516171819202122242345672345689101112131415161718[[#This Row],[PEMBULATAN]]*O97</f>
        <v>99000</v>
      </c>
    </row>
    <row r="98" spans="1:16" ht="39" customHeight="1" x14ac:dyDescent="0.2">
      <c r="A98" s="106"/>
      <c r="B98" s="74"/>
      <c r="C98" s="88" t="s">
        <v>1878</v>
      </c>
      <c r="D98" s="77" t="s">
        <v>63</v>
      </c>
      <c r="E98" s="13">
        <v>44428</v>
      </c>
      <c r="F98" s="75" t="s">
        <v>1933</v>
      </c>
      <c r="G98" s="13">
        <v>44432</v>
      </c>
      <c r="H98" s="76" t="s">
        <v>1934</v>
      </c>
      <c r="I98" s="15">
        <v>96</v>
      </c>
      <c r="J98" s="15">
        <v>63</v>
      </c>
      <c r="K98" s="15">
        <v>36</v>
      </c>
      <c r="L98" s="15">
        <v>19</v>
      </c>
      <c r="M98" s="82">
        <v>54.432000000000002</v>
      </c>
      <c r="N98" s="71">
        <v>55</v>
      </c>
      <c r="O98" s="62">
        <v>3000</v>
      </c>
      <c r="P98" s="63">
        <f>Table22452368910111213141516171819202122242345672345689101112131415161718[[#This Row],[PEMBULATAN]]*O98</f>
        <v>165000</v>
      </c>
    </row>
    <row r="99" spans="1:16" ht="39" customHeight="1" x14ac:dyDescent="0.2">
      <c r="A99" s="106"/>
      <c r="B99" s="74"/>
      <c r="C99" s="88" t="s">
        <v>1879</v>
      </c>
      <c r="D99" s="77" t="s">
        <v>63</v>
      </c>
      <c r="E99" s="13">
        <v>44428</v>
      </c>
      <c r="F99" s="75" t="s">
        <v>1933</v>
      </c>
      <c r="G99" s="13">
        <v>44432</v>
      </c>
      <c r="H99" s="76" t="s">
        <v>1934</v>
      </c>
      <c r="I99" s="15">
        <v>80</v>
      </c>
      <c r="J99" s="15">
        <v>70</v>
      </c>
      <c r="K99" s="15">
        <v>22</v>
      </c>
      <c r="L99" s="15">
        <v>13</v>
      </c>
      <c r="M99" s="82">
        <v>30.8</v>
      </c>
      <c r="N99" s="71">
        <v>31</v>
      </c>
      <c r="O99" s="62">
        <v>3000</v>
      </c>
      <c r="P99" s="63">
        <f>Table22452368910111213141516171819202122242345672345689101112131415161718[[#This Row],[PEMBULATAN]]*O99</f>
        <v>93000</v>
      </c>
    </row>
    <row r="100" spans="1:16" ht="39" customHeight="1" x14ac:dyDescent="0.2">
      <c r="A100" s="106"/>
      <c r="B100" s="74"/>
      <c r="C100" s="88" t="s">
        <v>1880</v>
      </c>
      <c r="D100" s="77" t="s">
        <v>63</v>
      </c>
      <c r="E100" s="13">
        <v>44428</v>
      </c>
      <c r="F100" s="75" t="s">
        <v>1933</v>
      </c>
      <c r="G100" s="13">
        <v>44432</v>
      </c>
      <c r="H100" s="76" t="s">
        <v>1934</v>
      </c>
      <c r="I100" s="15">
        <v>32</v>
      </c>
      <c r="J100" s="15">
        <v>42</v>
      </c>
      <c r="K100" s="15">
        <v>20</v>
      </c>
      <c r="L100" s="15">
        <v>2</v>
      </c>
      <c r="M100" s="82">
        <v>6.72</v>
      </c>
      <c r="N100" s="71">
        <v>8</v>
      </c>
      <c r="O100" s="62">
        <v>3000</v>
      </c>
      <c r="P100" s="63">
        <f>Table22452368910111213141516171819202122242345672345689101112131415161718[[#This Row],[PEMBULATAN]]*O100</f>
        <v>24000</v>
      </c>
    </row>
    <row r="101" spans="1:16" ht="39" customHeight="1" x14ac:dyDescent="0.2">
      <c r="A101" s="106"/>
      <c r="B101" s="74"/>
      <c r="C101" s="88" t="s">
        <v>1881</v>
      </c>
      <c r="D101" s="77" t="s">
        <v>63</v>
      </c>
      <c r="E101" s="13">
        <v>44428</v>
      </c>
      <c r="F101" s="75" t="s">
        <v>1933</v>
      </c>
      <c r="G101" s="13">
        <v>44432</v>
      </c>
      <c r="H101" s="76" t="s">
        <v>1934</v>
      </c>
      <c r="I101" s="15">
        <v>93</v>
      </c>
      <c r="J101" s="15">
        <v>60</v>
      </c>
      <c r="K101" s="15">
        <v>28</v>
      </c>
      <c r="L101" s="15">
        <v>21</v>
      </c>
      <c r="M101" s="82">
        <v>39.06</v>
      </c>
      <c r="N101" s="71">
        <v>39</v>
      </c>
      <c r="O101" s="62">
        <v>3000</v>
      </c>
      <c r="P101" s="63">
        <f>Table22452368910111213141516171819202122242345672345689101112131415161718[[#This Row],[PEMBULATAN]]*O101</f>
        <v>117000</v>
      </c>
    </row>
    <row r="102" spans="1:16" ht="39" customHeight="1" x14ac:dyDescent="0.2">
      <c r="A102" s="106"/>
      <c r="B102" s="74"/>
      <c r="C102" s="88" t="s">
        <v>1882</v>
      </c>
      <c r="D102" s="77" t="s">
        <v>63</v>
      </c>
      <c r="E102" s="13">
        <v>44428</v>
      </c>
      <c r="F102" s="75" t="s">
        <v>1933</v>
      </c>
      <c r="G102" s="13">
        <v>44432</v>
      </c>
      <c r="H102" s="76" t="s">
        <v>1934</v>
      </c>
      <c r="I102" s="15">
        <v>99</v>
      </c>
      <c r="J102" s="15">
        <v>63</v>
      </c>
      <c r="K102" s="15">
        <v>32</v>
      </c>
      <c r="L102" s="15">
        <v>16</v>
      </c>
      <c r="M102" s="82">
        <v>49.896000000000001</v>
      </c>
      <c r="N102" s="71">
        <v>50</v>
      </c>
      <c r="O102" s="62">
        <v>3000</v>
      </c>
      <c r="P102" s="63">
        <f>Table22452368910111213141516171819202122242345672345689101112131415161718[[#This Row],[PEMBULATAN]]*O102</f>
        <v>150000</v>
      </c>
    </row>
    <row r="103" spans="1:16" ht="39" customHeight="1" x14ac:dyDescent="0.2">
      <c r="A103" s="106"/>
      <c r="B103" s="74"/>
      <c r="C103" s="88" t="s">
        <v>1883</v>
      </c>
      <c r="D103" s="77" t="s">
        <v>63</v>
      </c>
      <c r="E103" s="13">
        <v>44428</v>
      </c>
      <c r="F103" s="75" t="s">
        <v>1933</v>
      </c>
      <c r="G103" s="13">
        <v>44432</v>
      </c>
      <c r="H103" s="76" t="s">
        <v>1934</v>
      </c>
      <c r="I103" s="15">
        <v>80</v>
      </c>
      <c r="J103" s="15">
        <v>60</v>
      </c>
      <c r="K103" s="15">
        <v>25</v>
      </c>
      <c r="L103" s="15">
        <v>7</v>
      </c>
      <c r="M103" s="82">
        <v>30</v>
      </c>
      <c r="N103" s="71">
        <v>30</v>
      </c>
      <c r="O103" s="62">
        <v>3000</v>
      </c>
      <c r="P103" s="63">
        <f>Table22452368910111213141516171819202122242345672345689101112131415161718[[#This Row],[PEMBULATAN]]*O103</f>
        <v>90000</v>
      </c>
    </row>
    <row r="104" spans="1:16" ht="39" customHeight="1" x14ac:dyDescent="0.2">
      <c r="A104" s="106"/>
      <c r="B104" s="74"/>
      <c r="C104" s="88" t="s">
        <v>1884</v>
      </c>
      <c r="D104" s="77" t="s">
        <v>63</v>
      </c>
      <c r="E104" s="13">
        <v>44428</v>
      </c>
      <c r="F104" s="75" t="s">
        <v>1933</v>
      </c>
      <c r="G104" s="13">
        <v>44432</v>
      </c>
      <c r="H104" s="76" t="s">
        <v>1934</v>
      </c>
      <c r="I104" s="15">
        <v>102</v>
      </c>
      <c r="J104" s="15">
        <v>70</v>
      </c>
      <c r="K104" s="15">
        <v>31</v>
      </c>
      <c r="L104" s="15">
        <v>23</v>
      </c>
      <c r="M104" s="82">
        <v>55.335000000000001</v>
      </c>
      <c r="N104" s="71">
        <v>56</v>
      </c>
      <c r="O104" s="62">
        <v>3000</v>
      </c>
      <c r="P104" s="63">
        <f>Table22452368910111213141516171819202122242345672345689101112131415161718[[#This Row],[PEMBULATAN]]*O104</f>
        <v>168000</v>
      </c>
    </row>
    <row r="105" spans="1:16" ht="39" customHeight="1" x14ac:dyDescent="0.2">
      <c r="A105" s="106"/>
      <c r="B105" s="74"/>
      <c r="C105" s="88" t="s">
        <v>1885</v>
      </c>
      <c r="D105" s="77" t="s">
        <v>63</v>
      </c>
      <c r="E105" s="13">
        <v>44428</v>
      </c>
      <c r="F105" s="75" t="s">
        <v>1933</v>
      </c>
      <c r="G105" s="13">
        <v>44432</v>
      </c>
      <c r="H105" s="76" t="s">
        <v>1934</v>
      </c>
      <c r="I105" s="15">
        <v>90</v>
      </c>
      <c r="J105" s="15">
        <v>60</v>
      </c>
      <c r="K105" s="15">
        <v>10</v>
      </c>
      <c r="L105" s="15">
        <v>2</v>
      </c>
      <c r="M105" s="82">
        <v>13.5</v>
      </c>
      <c r="N105" s="71">
        <v>14</v>
      </c>
      <c r="O105" s="62">
        <v>3000</v>
      </c>
      <c r="P105" s="63">
        <f>Table22452368910111213141516171819202122242345672345689101112131415161718[[#This Row],[PEMBULATAN]]*O105</f>
        <v>42000</v>
      </c>
    </row>
    <row r="106" spans="1:16" ht="39" customHeight="1" x14ac:dyDescent="0.2">
      <c r="A106" s="106"/>
      <c r="B106" s="74"/>
      <c r="C106" s="88" t="s">
        <v>1886</v>
      </c>
      <c r="D106" s="77" t="s">
        <v>63</v>
      </c>
      <c r="E106" s="13">
        <v>44428</v>
      </c>
      <c r="F106" s="75" t="s">
        <v>1933</v>
      </c>
      <c r="G106" s="13">
        <v>44432</v>
      </c>
      <c r="H106" s="76" t="s">
        <v>1934</v>
      </c>
      <c r="I106" s="15">
        <v>92</v>
      </c>
      <c r="J106" s="15">
        <v>59</v>
      </c>
      <c r="K106" s="15">
        <v>29</v>
      </c>
      <c r="L106" s="15">
        <v>16</v>
      </c>
      <c r="M106" s="82">
        <v>39.353000000000002</v>
      </c>
      <c r="N106" s="71">
        <v>40</v>
      </c>
      <c r="O106" s="62">
        <v>3000</v>
      </c>
      <c r="P106" s="63">
        <f>Table22452368910111213141516171819202122242345672345689101112131415161718[[#This Row],[PEMBULATAN]]*O106</f>
        <v>120000</v>
      </c>
    </row>
    <row r="107" spans="1:16" ht="39" customHeight="1" x14ac:dyDescent="0.2">
      <c r="A107" s="106"/>
      <c r="B107" s="74"/>
      <c r="C107" s="88" t="s">
        <v>1887</v>
      </c>
      <c r="D107" s="77" t="s">
        <v>63</v>
      </c>
      <c r="E107" s="13">
        <v>44428</v>
      </c>
      <c r="F107" s="75" t="s">
        <v>1933</v>
      </c>
      <c r="G107" s="13">
        <v>44432</v>
      </c>
      <c r="H107" s="76" t="s">
        <v>1934</v>
      </c>
      <c r="I107" s="15">
        <v>78</v>
      </c>
      <c r="J107" s="15">
        <v>64</v>
      </c>
      <c r="K107" s="15">
        <v>38</v>
      </c>
      <c r="L107" s="15">
        <v>13</v>
      </c>
      <c r="M107" s="82">
        <v>47.423999999999999</v>
      </c>
      <c r="N107" s="71">
        <v>48</v>
      </c>
      <c r="O107" s="62">
        <v>3000</v>
      </c>
      <c r="P107" s="63">
        <f>Table22452368910111213141516171819202122242345672345689101112131415161718[[#This Row],[PEMBULATAN]]*O107</f>
        <v>144000</v>
      </c>
    </row>
    <row r="108" spans="1:16" ht="39" customHeight="1" x14ac:dyDescent="0.2">
      <c r="A108" s="106"/>
      <c r="B108" s="74"/>
      <c r="C108" s="88" t="s">
        <v>1888</v>
      </c>
      <c r="D108" s="77" t="s">
        <v>63</v>
      </c>
      <c r="E108" s="13">
        <v>44428</v>
      </c>
      <c r="F108" s="75" t="s">
        <v>1933</v>
      </c>
      <c r="G108" s="13">
        <v>44432</v>
      </c>
      <c r="H108" s="76" t="s">
        <v>1934</v>
      </c>
      <c r="I108" s="15">
        <v>80</v>
      </c>
      <c r="J108" s="15">
        <v>60</v>
      </c>
      <c r="K108" s="15">
        <v>29</v>
      </c>
      <c r="L108" s="15">
        <v>6</v>
      </c>
      <c r="M108" s="82">
        <v>34.799999999999997</v>
      </c>
      <c r="N108" s="71">
        <v>35</v>
      </c>
      <c r="O108" s="62">
        <v>3000</v>
      </c>
      <c r="P108" s="63">
        <f>Table22452368910111213141516171819202122242345672345689101112131415161718[[#This Row],[PEMBULATAN]]*O108</f>
        <v>105000</v>
      </c>
    </row>
    <row r="109" spans="1:16" ht="39" customHeight="1" x14ac:dyDescent="0.2">
      <c r="A109" s="106"/>
      <c r="B109" s="74"/>
      <c r="C109" s="88" t="s">
        <v>1889</v>
      </c>
      <c r="D109" s="77" t="s">
        <v>63</v>
      </c>
      <c r="E109" s="13">
        <v>44428</v>
      </c>
      <c r="F109" s="75" t="s">
        <v>1933</v>
      </c>
      <c r="G109" s="13">
        <v>44432</v>
      </c>
      <c r="H109" s="76" t="s">
        <v>1934</v>
      </c>
      <c r="I109" s="15">
        <v>78</v>
      </c>
      <c r="J109" s="15">
        <v>65</v>
      </c>
      <c r="K109" s="15">
        <v>29</v>
      </c>
      <c r="L109" s="15">
        <v>11</v>
      </c>
      <c r="M109" s="82">
        <v>36.7575</v>
      </c>
      <c r="N109" s="71">
        <v>37</v>
      </c>
      <c r="O109" s="62">
        <v>3000</v>
      </c>
      <c r="P109" s="63">
        <f>Table22452368910111213141516171819202122242345672345689101112131415161718[[#This Row],[PEMBULATAN]]*O109</f>
        <v>111000</v>
      </c>
    </row>
    <row r="110" spans="1:16" ht="39" customHeight="1" x14ac:dyDescent="0.2">
      <c r="A110" s="106"/>
      <c r="B110" s="74"/>
      <c r="C110" s="88" t="s">
        <v>1890</v>
      </c>
      <c r="D110" s="77" t="s">
        <v>63</v>
      </c>
      <c r="E110" s="13">
        <v>44428</v>
      </c>
      <c r="F110" s="75" t="s">
        <v>1933</v>
      </c>
      <c r="G110" s="13">
        <v>44432</v>
      </c>
      <c r="H110" s="76" t="s">
        <v>1934</v>
      </c>
      <c r="I110" s="15">
        <v>92</v>
      </c>
      <c r="J110" s="15">
        <v>63</v>
      </c>
      <c r="K110" s="15">
        <v>21</v>
      </c>
      <c r="L110" s="15">
        <v>15</v>
      </c>
      <c r="M110" s="82">
        <v>30.428999999999998</v>
      </c>
      <c r="N110" s="71">
        <v>30</v>
      </c>
      <c r="O110" s="62">
        <v>3000</v>
      </c>
      <c r="P110" s="63">
        <f>Table22452368910111213141516171819202122242345672345689101112131415161718[[#This Row],[PEMBULATAN]]*O110</f>
        <v>90000</v>
      </c>
    </row>
    <row r="111" spans="1:16" ht="39" customHeight="1" x14ac:dyDescent="0.2">
      <c r="A111" s="106"/>
      <c r="B111" s="74"/>
      <c r="C111" s="88" t="s">
        <v>1891</v>
      </c>
      <c r="D111" s="77" t="s">
        <v>63</v>
      </c>
      <c r="E111" s="13">
        <v>44428</v>
      </c>
      <c r="F111" s="75" t="s">
        <v>1933</v>
      </c>
      <c r="G111" s="13">
        <v>44432</v>
      </c>
      <c r="H111" s="76" t="s">
        <v>1934</v>
      </c>
      <c r="I111" s="15">
        <v>50</v>
      </c>
      <c r="J111" s="15">
        <v>40</v>
      </c>
      <c r="K111" s="15">
        <v>50</v>
      </c>
      <c r="L111" s="15">
        <v>4</v>
      </c>
      <c r="M111" s="82">
        <v>25</v>
      </c>
      <c r="N111" s="71">
        <v>25</v>
      </c>
      <c r="O111" s="62">
        <v>3000</v>
      </c>
      <c r="P111" s="63">
        <f>Table22452368910111213141516171819202122242345672345689101112131415161718[[#This Row],[PEMBULATAN]]*O111</f>
        <v>75000</v>
      </c>
    </row>
    <row r="112" spans="1:16" ht="39" customHeight="1" x14ac:dyDescent="0.2">
      <c r="A112" s="106"/>
      <c r="B112" s="74"/>
      <c r="C112" s="88" t="s">
        <v>1892</v>
      </c>
      <c r="D112" s="77" t="s">
        <v>63</v>
      </c>
      <c r="E112" s="13">
        <v>44428</v>
      </c>
      <c r="F112" s="75" t="s">
        <v>1933</v>
      </c>
      <c r="G112" s="13">
        <v>44432</v>
      </c>
      <c r="H112" s="76" t="s">
        <v>1934</v>
      </c>
      <c r="I112" s="15">
        <v>46</v>
      </c>
      <c r="J112" s="15">
        <v>38</v>
      </c>
      <c r="K112" s="15">
        <v>44</v>
      </c>
      <c r="L112" s="15">
        <v>28</v>
      </c>
      <c r="M112" s="82">
        <v>19.228000000000002</v>
      </c>
      <c r="N112" s="71">
        <v>28</v>
      </c>
      <c r="O112" s="62">
        <v>3000</v>
      </c>
      <c r="P112" s="63">
        <f>Table22452368910111213141516171819202122242345672345689101112131415161718[[#This Row],[PEMBULATAN]]*O112</f>
        <v>84000</v>
      </c>
    </row>
    <row r="113" spans="1:16" ht="39" customHeight="1" x14ac:dyDescent="0.2">
      <c r="A113" s="106"/>
      <c r="B113" s="74"/>
      <c r="C113" s="88" t="s">
        <v>1893</v>
      </c>
      <c r="D113" s="77" t="s">
        <v>63</v>
      </c>
      <c r="E113" s="13">
        <v>44428</v>
      </c>
      <c r="F113" s="75" t="s">
        <v>1933</v>
      </c>
      <c r="G113" s="13">
        <v>44432</v>
      </c>
      <c r="H113" s="76" t="s">
        <v>1934</v>
      </c>
      <c r="I113" s="15">
        <v>92</v>
      </c>
      <c r="J113" s="15">
        <v>57</v>
      </c>
      <c r="K113" s="15">
        <v>35</v>
      </c>
      <c r="L113" s="15">
        <v>6</v>
      </c>
      <c r="M113" s="82">
        <v>45.884999999999998</v>
      </c>
      <c r="N113" s="71">
        <v>46</v>
      </c>
      <c r="O113" s="62">
        <v>3000</v>
      </c>
      <c r="P113" s="63">
        <f>Table22452368910111213141516171819202122242345672345689101112131415161718[[#This Row],[PEMBULATAN]]*O113</f>
        <v>138000</v>
      </c>
    </row>
    <row r="114" spans="1:16" ht="39" customHeight="1" x14ac:dyDescent="0.2">
      <c r="A114" s="106"/>
      <c r="B114" s="74"/>
      <c r="C114" s="88" t="s">
        <v>1894</v>
      </c>
      <c r="D114" s="77" t="s">
        <v>63</v>
      </c>
      <c r="E114" s="13">
        <v>44428</v>
      </c>
      <c r="F114" s="75" t="s">
        <v>1933</v>
      </c>
      <c r="G114" s="13">
        <v>44432</v>
      </c>
      <c r="H114" s="76" t="s">
        <v>1934</v>
      </c>
      <c r="I114" s="15">
        <v>34</v>
      </c>
      <c r="J114" s="15">
        <v>35</v>
      </c>
      <c r="K114" s="15">
        <v>10</v>
      </c>
      <c r="L114" s="15">
        <v>16</v>
      </c>
      <c r="M114" s="82">
        <v>2.9750000000000001</v>
      </c>
      <c r="N114" s="71">
        <v>16</v>
      </c>
      <c r="O114" s="62">
        <v>3000</v>
      </c>
      <c r="P114" s="63">
        <f>Table22452368910111213141516171819202122242345672345689101112131415161718[[#This Row],[PEMBULATAN]]*O114</f>
        <v>48000</v>
      </c>
    </row>
    <row r="115" spans="1:16" ht="39" customHeight="1" x14ac:dyDescent="0.2">
      <c r="A115" s="106"/>
      <c r="B115" s="74"/>
      <c r="C115" s="88" t="s">
        <v>1895</v>
      </c>
      <c r="D115" s="77" t="s">
        <v>63</v>
      </c>
      <c r="E115" s="13">
        <v>44428</v>
      </c>
      <c r="F115" s="75" t="s">
        <v>1933</v>
      </c>
      <c r="G115" s="13">
        <v>44432</v>
      </c>
      <c r="H115" s="76" t="s">
        <v>1934</v>
      </c>
      <c r="I115" s="15">
        <v>109</v>
      </c>
      <c r="J115" s="15">
        <v>60</v>
      </c>
      <c r="K115" s="15">
        <v>31</v>
      </c>
      <c r="L115" s="15">
        <v>1</v>
      </c>
      <c r="M115" s="82">
        <v>50.685000000000002</v>
      </c>
      <c r="N115" s="71">
        <v>51</v>
      </c>
      <c r="O115" s="62">
        <v>3000</v>
      </c>
      <c r="P115" s="63">
        <f>Table22452368910111213141516171819202122242345672345689101112131415161718[[#This Row],[PEMBULATAN]]*O115</f>
        <v>153000</v>
      </c>
    </row>
    <row r="116" spans="1:16" ht="39" customHeight="1" x14ac:dyDescent="0.2">
      <c r="A116" s="106"/>
      <c r="B116" s="74"/>
      <c r="C116" s="88" t="s">
        <v>1896</v>
      </c>
      <c r="D116" s="77" t="s">
        <v>63</v>
      </c>
      <c r="E116" s="13">
        <v>44428</v>
      </c>
      <c r="F116" s="75" t="s">
        <v>1933</v>
      </c>
      <c r="G116" s="13">
        <v>44432</v>
      </c>
      <c r="H116" s="76" t="s">
        <v>1934</v>
      </c>
      <c r="I116" s="15">
        <v>80</v>
      </c>
      <c r="J116" s="15">
        <v>60</v>
      </c>
      <c r="K116" s="15">
        <v>57</v>
      </c>
      <c r="L116" s="15">
        <v>10</v>
      </c>
      <c r="M116" s="82">
        <v>68.400000000000006</v>
      </c>
      <c r="N116" s="71">
        <v>68</v>
      </c>
      <c r="O116" s="62">
        <v>3000</v>
      </c>
      <c r="P116" s="63">
        <f>Table22452368910111213141516171819202122242345672345689101112131415161718[[#This Row],[PEMBULATAN]]*O116</f>
        <v>204000</v>
      </c>
    </row>
    <row r="117" spans="1:16" ht="39" customHeight="1" x14ac:dyDescent="0.2">
      <c r="A117" s="106"/>
      <c r="B117" s="74"/>
      <c r="C117" s="88" t="s">
        <v>1897</v>
      </c>
      <c r="D117" s="77" t="s">
        <v>63</v>
      </c>
      <c r="E117" s="13">
        <v>44428</v>
      </c>
      <c r="F117" s="75" t="s">
        <v>1933</v>
      </c>
      <c r="G117" s="13">
        <v>44432</v>
      </c>
      <c r="H117" s="76" t="s">
        <v>1934</v>
      </c>
      <c r="I117" s="15">
        <v>88</v>
      </c>
      <c r="J117" s="15">
        <v>55</v>
      </c>
      <c r="K117" s="15">
        <v>34</v>
      </c>
      <c r="L117" s="15">
        <v>5</v>
      </c>
      <c r="M117" s="82">
        <v>41.14</v>
      </c>
      <c r="N117" s="71">
        <v>41</v>
      </c>
      <c r="O117" s="62">
        <v>3000</v>
      </c>
      <c r="P117" s="63">
        <f>Table22452368910111213141516171819202122242345672345689101112131415161718[[#This Row],[PEMBULATAN]]*O117</f>
        <v>123000</v>
      </c>
    </row>
    <row r="118" spans="1:16" ht="39" customHeight="1" x14ac:dyDescent="0.2">
      <c r="A118" s="106"/>
      <c r="B118" s="74"/>
      <c r="C118" s="88" t="s">
        <v>1898</v>
      </c>
      <c r="D118" s="77" t="s">
        <v>63</v>
      </c>
      <c r="E118" s="13">
        <v>44428</v>
      </c>
      <c r="F118" s="75" t="s">
        <v>1933</v>
      </c>
      <c r="G118" s="13">
        <v>44432</v>
      </c>
      <c r="H118" s="76" t="s">
        <v>1934</v>
      </c>
      <c r="I118" s="15">
        <v>90</v>
      </c>
      <c r="J118" s="15">
        <v>60</v>
      </c>
      <c r="K118" s="15">
        <v>28</v>
      </c>
      <c r="L118" s="15">
        <v>4</v>
      </c>
      <c r="M118" s="82">
        <v>37.799999999999997</v>
      </c>
      <c r="N118" s="71">
        <v>38</v>
      </c>
      <c r="O118" s="62">
        <v>3000</v>
      </c>
      <c r="P118" s="63">
        <f>Table22452368910111213141516171819202122242345672345689101112131415161718[[#This Row],[PEMBULATAN]]*O118</f>
        <v>114000</v>
      </c>
    </row>
    <row r="119" spans="1:16" ht="39" customHeight="1" x14ac:dyDescent="0.2">
      <c r="A119" s="106"/>
      <c r="B119" s="74"/>
      <c r="C119" s="88" t="s">
        <v>1899</v>
      </c>
      <c r="D119" s="77" t="s">
        <v>63</v>
      </c>
      <c r="E119" s="13">
        <v>44428</v>
      </c>
      <c r="F119" s="75" t="s">
        <v>1933</v>
      </c>
      <c r="G119" s="13">
        <v>44432</v>
      </c>
      <c r="H119" s="76" t="s">
        <v>1934</v>
      </c>
      <c r="I119" s="15">
        <v>80</v>
      </c>
      <c r="J119" s="15">
        <v>50</v>
      </c>
      <c r="K119" s="15">
        <v>45</v>
      </c>
      <c r="L119" s="15">
        <v>1</v>
      </c>
      <c r="M119" s="82">
        <v>45</v>
      </c>
      <c r="N119" s="71">
        <v>45</v>
      </c>
      <c r="O119" s="62">
        <v>3000</v>
      </c>
      <c r="P119" s="63">
        <f>Table22452368910111213141516171819202122242345672345689101112131415161718[[#This Row],[PEMBULATAN]]*O119</f>
        <v>135000</v>
      </c>
    </row>
    <row r="120" spans="1:16" ht="39" customHeight="1" x14ac:dyDescent="0.2">
      <c r="A120" s="106"/>
      <c r="B120" s="74"/>
      <c r="C120" s="88" t="s">
        <v>1900</v>
      </c>
      <c r="D120" s="77" t="s">
        <v>63</v>
      </c>
      <c r="E120" s="13">
        <v>44428</v>
      </c>
      <c r="F120" s="75" t="s">
        <v>1933</v>
      </c>
      <c r="G120" s="13">
        <v>44432</v>
      </c>
      <c r="H120" s="76" t="s">
        <v>1934</v>
      </c>
      <c r="I120" s="15">
        <v>90</v>
      </c>
      <c r="J120" s="15">
        <v>60</v>
      </c>
      <c r="K120" s="15">
        <v>37</v>
      </c>
      <c r="L120" s="15">
        <v>3</v>
      </c>
      <c r="M120" s="82">
        <v>49.95</v>
      </c>
      <c r="N120" s="71">
        <v>50</v>
      </c>
      <c r="O120" s="62">
        <v>3000</v>
      </c>
      <c r="P120" s="63">
        <f>Table22452368910111213141516171819202122242345672345689101112131415161718[[#This Row],[PEMBULATAN]]*O120</f>
        <v>150000</v>
      </c>
    </row>
    <row r="121" spans="1:16" ht="39" customHeight="1" x14ac:dyDescent="0.2">
      <c r="A121" s="106"/>
      <c r="B121" s="74"/>
      <c r="C121" s="88" t="s">
        <v>1901</v>
      </c>
      <c r="D121" s="77" t="s">
        <v>63</v>
      </c>
      <c r="E121" s="13">
        <v>44428</v>
      </c>
      <c r="F121" s="75" t="s">
        <v>1933</v>
      </c>
      <c r="G121" s="13">
        <v>44432</v>
      </c>
      <c r="H121" s="76" t="s">
        <v>1934</v>
      </c>
      <c r="I121" s="15">
        <v>82</v>
      </c>
      <c r="J121" s="15">
        <v>60</v>
      </c>
      <c r="K121" s="15">
        <v>28</v>
      </c>
      <c r="L121" s="15">
        <v>2</v>
      </c>
      <c r="M121" s="82">
        <v>34.44</v>
      </c>
      <c r="N121" s="71">
        <v>34</v>
      </c>
      <c r="O121" s="62">
        <v>3000</v>
      </c>
      <c r="P121" s="63">
        <f>Table22452368910111213141516171819202122242345672345689101112131415161718[[#This Row],[PEMBULATAN]]*O121</f>
        <v>102000</v>
      </c>
    </row>
    <row r="122" spans="1:16" ht="39" customHeight="1" x14ac:dyDescent="0.2">
      <c r="A122" s="106"/>
      <c r="B122" s="74"/>
      <c r="C122" s="88" t="s">
        <v>1902</v>
      </c>
      <c r="D122" s="77" t="s">
        <v>63</v>
      </c>
      <c r="E122" s="13">
        <v>44428</v>
      </c>
      <c r="F122" s="75" t="s">
        <v>1933</v>
      </c>
      <c r="G122" s="13">
        <v>44432</v>
      </c>
      <c r="H122" s="76" t="s">
        <v>1934</v>
      </c>
      <c r="I122" s="15">
        <v>90</v>
      </c>
      <c r="J122" s="15">
        <v>40</v>
      </c>
      <c r="K122" s="15">
        <v>35</v>
      </c>
      <c r="L122" s="15">
        <v>11</v>
      </c>
      <c r="M122" s="82">
        <v>31.5</v>
      </c>
      <c r="N122" s="71">
        <v>32</v>
      </c>
      <c r="O122" s="62">
        <v>3000</v>
      </c>
      <c r="P122" s="63">
        <f>Table22452368910111213141516171819202122242345672345689101112131415161718[[#This Row],[PEMBULATAN]]*O122</f>
        <v>96000</v>
      </c>
    </row>
    <row r="123" spans="1:16" ht="39" customHeight="1" x14ac:dyDescent="0.2">
      <c r="A123" s="106"/>
      <c r="B123" s="74"/>
      <c r="C123" s="88" t="s">
        <v>1903</v>
      </c>
      <c r="D123" s="77" t="s">
        <v>63</v>
      </c>
      <c r="E123" s="13">
        <v>44428</v>
      </c>
      <c r="F123" s="75" t="s">
        <v>1933</v>
      </c>
      <c r="G123" s="13">
        <v>44432</v>
      </c>
      <c r="H123" s="76" t="s">
        <v>1934</v>
      </c>
      <c r="I123" s="15">
        <v>100</v>
      </c>
      <c r="J123" s="15">
        <v>44</v>
      </c>
      <c r="K123" s="15">
        <v>39</v>
      </c>
      <c r="L123" s="15">
        <v>15</v>
      </c>
      <c r="M123" s="82">
        <v>42.9</v>
      </c>
      <c r="N123" s="71">
        <v>43</v>
      </c>
      <c r="O123" s="62">
        <v>3000</v>
      </c>
      <c r="P123" s="63">
        <f>Table22452368910111213141516171819202122242345672345689101112131415161718[[#This Row],[PEMBULATAN]]*O123</f>
        <v>129000</v>
      </c>
    </row>
    <row r="124" spans="1:16" ht="39" customHeight="1" x14ac:dyDescent="0.2">
      <c r="A124" s="106"/>
      <c r="B124" s="74"/>
      <c r="C124" s="88" t="s">
        <v>1904</v>
      </c>
      <c r="D124" s="77" t="s">
        <v>63</v>
      </c>
      <c r="E124" s="13">
        <v>44428</v>
      </c>
      <c r="F124" s="75" t="s">
        <v>1933</v>
      </c>
      <c r="G124" s="13">
        <v>44432</v>
      </c>
      <c r="H124" s="76" t="s">
        <v>1934</v>
      </c>
      <c r="I124" s="15">
        <v>80</v>
      </c>
      <c r="J124" s="15">
        <v>54</v>
      </c>
      <c r="K124" s="15">
        <v>38</v>
      </c>
      <c r="L124" s="15">
        <v>4</v>
      </c>
      <c r="M124" s="82">
        <v>41.04</v>
      </c>
      <c r="N124" s="71">
        <v>41</v>
      </c>
      <c r="O124" s="62">
        <v>3000</v>
      </c>
      <c r="P124" s="63">
        <f>Table22452368910111213141516171819202122242345672345689101112131415161718[[#This Row],[PEMBULATAN]]*O124</f>
        <v>123000</v>
      </c>
    </row>
    <row r="125" spans="1:16" ht="39" customHeight="1" x14ac:dyDescent="0.2">
      <c r="A125" s="106"/>
      <c r="B125" s="74"/>
      <c r="C125" s="88" t="s">
        <v>1905</v>
      </c>
      <c r="D125" s="77" t="s">
        <v>63</v>
      </c>
      <c r="E125" s="13">
        <v>44428</v>
      </c>
      <c r="F125" s="75" t="s">
        <v>1933</v>
      </c>
      <c r="G125" s="13">
        <v>44432</v>
      </c>
      <c r="H125" s="76" t="s">
        <v>1934</v>
      </c>
      <c r="I125" s="15">
        <v>52</v>
      </c>
      <c r="J125" s="15">
        <v>34</v>
      </c>
      <c r="K125" s="15">
        <v>17</v>
      </c>
      <c r="L125" s="15">
        <v>12</v>
      </c>
      <c r="M125" s="82">
        <v>7.5140000000000002</v>
      </c>
      <c r="N125" s="71">
        <v>12</v>
      </c>
      <c r="O125" s="62">
        <v>3000</v>
      </c>
      <c r="P125" s="63">
        <f>Table22452368910111213141516171819202122242345672345689101112131415161718[[#This Row],[PEMBULATAN]]*O125</f>
        <v>36000</v>
      </c>
    </row>
    <row r="126" spans="1:16" ht="39" customHeight="1" x14ac:dyDescent="0.2">
      <c r="A126" s="106"/>
      <c r="B126" s="74"/>
      <c r="C126" s="88" t="s">
        <v>1906</v>
      </c>
      <c r="D126" s="77" t="s">
        <v>63</v>
      </c>
      <c r="E126" s="13">
        <v>44428</v>
      </c>
      <c r="F126" s="75" t="s">
        <v>1933</v>
      </c>
      <c r="G126" s="13">
        <v>44432</v>
      </c>
      <c r="H126" s="76" t="s">
        <v>1934</v>
      </c>
      <c r="I126" s="15">
        <v>90</v>
      </c>
      <c r="J126" s="15">
        <v>60</v>
      </c>
      <c r="K126" s="15">
        <v>28</v>
      </c>
      <c r="L126" s="15">
        <v>12</v>
      </c>
      <c r="M126" s="82">
        <v>37.799999999999997</v>
      </c>
      <c r="N126" s="71">
        <v>38</v>
      </c>
      <c r="O126" s="62">
        <v>3000</v>
      </c>
      <c r="P126" s="63">
        <f>Table22452368910111213141516171819202122242345672345689101112131415161718[[#This Row],[PEMBULATAN]]*O126</f>
        <v>114000</v>
      </c>
    </row>
    <row r="127" spans="1:16" ht="39" customHeight="1" x14ac:dyDescent="0.2">
      <c r="A127" s="106"/>
      <c r="B127" s="74"/>
      <c r="C127" s="88" t="s">
        <v>1907</v>
      </c>
      <c r="D127" s="77" t="s">
        <v>63</v>
      </c>
      <c r="E127" s="13">
        <v>44428</v>
      </c>
      <c r="F127" s="75" t="s">
        <v>1933</v>
      </c>
      <c r="G127" s="13">
        <v>44432</v>
      </c>
      <c r="H127" s="76" t="s">
        <v>1934</v>
      </c>
      <c r="I127" s="15">
        <v>52</v>
      </c>
      <c r="J127" s="15">
        <v>42</v>
      </c>
      <c r="K127" s="15">
        <v>25</v>
      </c>
      <c r="L127" s="15">
        <v>4</v>
      </c>
      <c r="M127" s="82">
        <v>13.65</v>
      </c>
      <c r="N127" s="71">
        <v>14</v>
      </c>
      <c r="O127" s="62">
        <v>3000</v>
      </c>
      <c r="P127" s="63">
        <f>Table22452368910111213141516171819202122242345672345689101112131415161718[[#This Row],[PEMBULATAN]]*O127</f>
        <v>42000</v>
      </c>
    </row>
    <row r="128" spans="1:16" ht="39" customHeight="1" x14ac:dyDescent="0.2">
      <c r="A128" s="106"/>
      <c r="B128" s="74"/>
      <c r="C128" s="88" t="s">
        <v>1908</v>
      </c>
      <c r="D128" s="77" t="s">
        <v>63</v>
      </c>
      <c r="E128" s="13">
        <v>44428</v>
      </c>
      <c r="F128" s="75" t="s">
        <v>1933</v>
      </c>
      <c r="G128" s="13">
        <v>44432</v>
      </c>
      <c r="H128" s="76" t="s">
        <v>1934</v>
      </c>
      <c r="I128" s="15">
        <v>90</v>
      </c>
      <c r="J128" s="15">
        <v>54</v>
      </c>
      <c r="K128" s="15">
        <v>30</v>
      </c>
      <c r="L128" s="15">
        <v>13</v>
      </c>
      <c r="M128" s="82">
        <v>36.450000000000003</v>
      </c>
      <c r="N128" s="71">
        <v>36</v>
      </c>
      <c r="O128" s="62">
        <v>3000</v>
      </c>
      <c r="P128" s="63">
        <f>Table22452368910111213141516171819202122242345672345689101112131415161718[[#This Row],[PEMBULATAN]]*O128</f>
        <v>108000</v>
      </c>
    </row>
    <row r="129" spans="1:16" ht="39" customHeight="1" x14ac:dyDescent="0.2">
      <c r="A129" s="106"/>
      <c r="B129" s="74"/>
      <c r="C129" s="88" t="s">
        <v>1909</v>
      </c>
      <c r="D129" s="77" t="s">
        <v>63</v>
      </c>
      <c r="E129" s="13">
        <v>44428</v>
      </c>
      <c r="F129" s="75" t="s">
        <v>1933</v>
      </c>
      <c r="G129" s="13">
        <v>44432</v>
      </c>
      <c r="H129" s="76" t="s">
        <v>1934</v>
      </c>
      <c r="I129" s="15">
        <v>90</v>
      </c>
      <c r="J129" s="15">
        <v>60</v>
      </c>
      <c r="K129" s="15">
        <v>30</v>
      </c>
      <c r="L129" s="15">
        <v>13</v>
      </c>
      <c r="M129" s="82">
        <v>40.5</v>
      </c>
      <c r="N129" s="71">
        <v>41</v>
      </c>
      <c r="O129" s="62">
        <v>3000</v>
      </c>
      <c r="P129" s="63">
        <f>Table22452368910111213141516171819202122242345672345689101112131415161718[[#This Row],[PEMBULATAN]]*O129</f>
        <v>123000</v>
      </c>
    </row>
    <row r="130" spans="1:16" ht="39" customHeight="1" x14ac:dyDescent="0.2">
      <c r="A130" s="106"/>
      <c r="B130" s="74"/>
      <c r="C130" s="88" t="s">
        <v>1910</v>
      </c>
      <c r="D130" s="77" t="s">
        <v>63</v>
      </c>
      <c r="E130" s="13">
        <v>44428</v>
      </c>
      <c r="F130" s="75" t="s">
        <v>1933</v>
      </c>
      <c r="G130" s="13">
        <v>44432</v>
      </c>
      <c r="H130" s="76" t="s">
        <v>1934</v>
      </c>
      <c r="I130" s="15">
        <v>100</v>
      </c>
      <c r="J130" s="15">
        <v>70</v>
      </c>
      <c r="K130" s="15">
        <v>29</v>
      </c>
      <c r="L130" s="15">
        <v>2</v>
      </c>
      <c r="M130" s="82">
        <v>50.75</v>
      </c>
      <c r="N130" s="71">
        <v>51</v>
      </c>
      <c r="O130" s="62">
        <v>3000</v>
      </c>
      <c r="P130" s="63">
        <f>Table22452368910111213141516171819202122242345672345689101112131415161718[[#This Row],[PEMBULATAN]]*O130</f>
        <v>153000</v>
      </c>
    </row>
    <row r="131" spans="1:16" ht="39" customHeight="1" x14ac:dyDescent="0.2">
      <c r="A131" s="106"/>
      <c r="B131" s="74"/>
      <c r="C131" s="88" t="s">
        <v>1911</v>
      </c>
      <c r="D131" s="77" t="s">
        <v>63</v>
      </c>
      <c r="E131" s="13">
        <v>44428</v>
      </c>
      <c r="F131" s="75" t="s">
        <v>1933</v>
      </c>
      <c r="G131" s="13">
        <v>44432</v>
      </c>
      <c r="H131" s="76" t="s">
        <v>1934</v>
      </c>
      <c r="I131" s="15">
        <v>102</v>
      </c>
      <c r="J131" s="15">
        <v>60</v>
      </c>
      <c r="K131" s="15">
        <v>29</v>
      </c>
      <c r="L131" s="15">
        <v>20</v>
      </c>
      <c r="M131" s="82">
        <v>44.37</v>
      </c>
      <c r="N131" s="71">
        <v>44</v>
      </c>
      <c r="O131" s="62">
        <v>3000</v>
      </c>
      <c r="P131" s="63">
        <f>Table22452368910111213141516171819202122242345672345689101112131415161718[[#This Row],[PEMBULATAN]]*O131</f>
        <v>132000</v>
      </c>
    </row>
    <row r="132" spans="1:16" ht="39" customHeight="1" x14ac:dyDescent="0.2">
      <c r="A132" s="106"/>
      <c r="B132" s="74"/>
      <c r="C132" s="88" t="s">
        <v>1912</v>
      </c>
      <c r="D132" s="77" t="s">
        <v>63</v>
      </c>
      <c r="E132" s="13">
        <v>44428</v>
      </c>
      <c r="F132" s="75" t="s">
        <v>1933</v>
      </c>
      <c r="G132" s="13">
        <v>44432</v>
      </c>
      <c r="H132" s="76" t="s">
        <v>1934</v>
      </c>
      <c r="I132" s="15">
        <v>110</v>
      </c>
      <c r="J132" s="15">
        <v>65</v>
      </c>
      <c r="K132" s="15">
        <v>35</v>
      </c>
      <c r="L132" s="15">
        <v>19</v>
      </c>
      <c r="M132" s="82">
        <v>62.5625</v>
      </c>
      <c r="N132" s="71">
        <v>63</v>
      </c>
      <c r="O132" s="62">
        <v>3000</v>
      </c>
      <c r="P132" s="63">
        <f>Table22452368910111213141516171819202122242345672345689101112131415161718[[#This Row],[PEMBULATAN]]*O132</f>
        <v>189000</v>
      </c>
    </row>
    <row r="133" spans="1:16" ht="39" customHeight="1" x14ac:dyDescent="0.2">
      <c r="A133" s="106"/>
      <c r="B133" s="74"/>
      <c r="C133" s="88" t="s">
        <v>1913</v>
      </c>
      <c r="D133" s="77" t="s">
        <v>63</v>
      </c>
      <c r="E133" s="13">
        <v>44428</v>
      </c>
      <c r="F133" s="75" t="s">
        <v>1933</v>
      </c>
      <c r="G133" s="13">
        <v>44432</v>
      </c>
      <c r="H133" s="76" t="s">
        <v>1934</v>
      </c>
      <c r="I133" s="15">
        <v>22</v>
      </c>
      <c r="J133" s="15">
        <v>17</v>
      </c>
      <c r="K133" s="15">
        <v>10</v>
      </c>
      <c r="L133" s="15">
        <v>1</v>
      </c>
      <c r="M133" s="82">
        <v>0.93500000000000005</v>
      </c>
      <c r="N133" s="71">
        <v>1</v>
      </c>
      <c r="O133" s="62">
        <v>3000</v>
      </c>
      <c r="P133" s="63">
        <f>Table22452368910111213141516171819202122242345672345689101112131415161718[[#This Row],[PEMBULATAN]]*O133</f>
        <v>3000</v>
      </c>
    </row>
    <row r="134" spans="1:16" ht="39" customHeight="1" x14ac:dyDescent="0.2">
      <c r="A134" s="106"/>
      <c r="B134" s="74"/>
      <c r="C134" s="88" t="s">
        <v>1914</v>
      </c>
      <c r="D134" s="77" t="s">
        <v>63</v>
      </c>
      <c r="E134" s="13">
        <v>44428</v>
      </c>
      <c r="F134" s="75" t="s">
        <v>1933</v>
      </c>
      <c r="G134" s="13">
        <v>44432</v>
      </c>
      <c r="H134" s="76" t="s">
        <v>1934</v>
      </c>
      <c r="I134" s="15">
        <v>70</v>
      </c>
      <c r="J134" s="15">
        <v>54</v>
      </c>
      <c r="K134" s="15">
        <v>29</v>
      </c>
      <c r="L134" s="15">
        <v>21</v>
      </c>
      <c r="M134" s="82">
        <v>27.405000000000001</v>
      </c>
      <c r="N134" s="71">
        <v>27</v>
      </c>
      <c r="O134" s="62">
        <v>3000</v>
      </c>
      <c r="P134" s="63">
        <f>Table22452368910111213141516171819202122242345672345689101112131415161718[[#This Row],[PEMBULATAN]]*O134</f>
        <v>81000</v>
      </c>
    </row>
    <row r="135" spans="1:16" ht="39" customHeight="1" x14ac:dyDescent="0.2">
      <c r="A135" s="106"/>
      <c r="B135" s="74"/>
      <c r="C135" s="88" t="s">
        <v>1915</v>
      </c>
      <c r="D135" s="77" t="s">
        <v>63</v>
      </c>
      <c r="E135" s="13">
        <v>44428</v>
      </c>
      <c r="F135" s="75" t="s">
        <v>1933</v>
      </c>
      <c r="G135" s="13">
        <v>44432</v>
      </c>
      <c r="H135" s="76" t="s">
        <v>1934</v>
      </c>
      <c r="I135" s="15">
        <v>94</v>
      </c>
      <c r="J135" s="15">
        <v>60</v>
      </c>
      <c r="K135" s="15">
        <v>30</v>
      </c>
      <c r="L135" s="15">
        <v>6</v>
      </c>
      <c r="M135" s="82">
        <v>42.3</v>
      </c>
      <c r="N135" s="71">
        <v>42</v>
      </c>
      <c r="O135" s="62">
        <v>3000</v>
      </c>
      <c r="P135" s="63">
        <f>Table22452368910111213141516171819202122242345672345689101112131415161718[[#This Row],[PEMBULATAN]]*O135</f>
        <v>126000</v>
      </c>
    </row>
    <row r="136" spans="1:16" ht="39" customHeight="1" x14ac:dyDescent="0.2">
      <c r="A136" s="106"/>
      <c r="B136" s="74"/>
      <c r="C136" s="88" t="s">
        <v>1916</v>
      </c>
      <c r="D136" s="77" t="s">
        <v>63</v>
      </c>
      <c r="E136" s="13">
        <v>44428</v>
      </c>
      <c r="F136" s="75" t="s">
        <v>1933</v>
      </c>
      <c r="G136" s="13">
        <v>44432</v>
      </c>
      <c r="H136" s="76" t="s">
        <v>1934</v>
      </c>
      <c r="I136" s="15">
        <v>90</v>
      </c>
      <c r="J136" s="15">
        <v>50</v>
      </c>
      <c r="K136" s="15">
        <v>25</v>
      </c>
      <c r="L136" s="15">
        <v>10</v>
      </c>
      <c r="M136" s="82">
        <v>28.125</v>
      </c>
      <c r="N136" s="71">
        <v>28</v>
      </c>
      <c r="O136" s="62">
        <v>3000</v>
      </c>
      <c r="P136" s="63">
        <f>Table22452368910111213141516171819202122242345672345689101112131415161718[[#This Row],[PEMBULATAN]]*O136</f>
        <v>84000</v>
      </c>
    </row>
    <row r="137" spans="1:16" ht="39" customHeight="1" x14ac:dyDescent="0.2">
      <c r="A137" s="106"/>
      <c r="B137" s="74"/>
      <c r="C137" s="88" t="s">
        <v>1917</v>
      </c>
      <c r="D137" s="77" t="s">
        <v>63</v>
      </c>
      <c r="E137" s="13">
        <v>44428</v>
      </c>
      <c r="F137" s="75" t="s">
        <v>1933</v>
      </c>
      <c r="G137" s="13">
        <v>44432</v>
      </c>
      <c r="H137" s="76" t="s">
        <v>1934</v>
      </c>
      <c r="I137" s="15">
        <v>50</v>
      </c>
      <c r="J137" s="15">
        <v>60</v>
      </c>
      <c r="K137" s="15">
        <v>55</v>
      </c>
      <c r="L137" s="15">
        <v>12</v>
      </c>
      <c r="M137" s="82">
        <v>41.25</v>
      </c>
      <c r="N137" s="71">
        <v>41</v>
      </c>
      <c r="O137" s="62">
        <v>3000</v>
      </c>
      <c r="P137" s="63">
        <f>Table22452368910111213141516171819202122242345672345689101112131415161718[[#This Row],[PEMBULATAN]]*O137</f>
        <v>123000</v>
      </c>
    </row>
    <row r="138" spans="1:16" ht="39" customHeight="1" x14ac:dyDescent="0.2">
      <c r="A138" s="106"/>
      <c r="B138" s="74"/>
      <c r="C138" s="88" t="s">
        <v>1918</v>
      </c>
      <c r="D138" s="77" t="s">
        <v>63</v>
      </c>
      <c r="E138" s="13">
        <v>44428</v>
      </c>
      <c r="F138" s="75" t="s">
        <v>1933</v>
      </c>
      <c r="G138" s="13">
        <v>44432</v>
      </c>
      <c r="H138" s="76" t="s">
        <v>1934</v>
      </c>
      <c r="I138" s="15">
        <v>98</v>
      </c>
      <c r="J138" s="15">
        <v>60</v>
      </c>
      <c r="K138" s="15">
        <v>39</v>
      </c>
      <c r="L138" s="15">
        <v>13</v>
      </c>
      <c r="M138" s="82">
        <v>57.33</v>
      </c>
      <c r="N138" s="71">
        <v>57</v>
      </c>
      <c r="O138" s="62">
        <v>3000</v>
      </c>
      <c r="P138" s="63">
        <f>Table22452368910111213141516171819202122242345672345689101112131415161718[[#This Row],[PEMBULATAN]]*O138</f>
        <v>171000</v>
      </c>
    </row>
    <row r="139" spans="1:16" ht="39" customHeight="1" x14ac:dyDescent="0.2">
      <c r="A139" s="106"/>
      <c r="B139" s="74"/>
      <c r="C139" s="88" t="s">
        <v>1919</v>
      </c>
      <c r="D139" s="77" t="s">
        <v>63</v>
      </c>
      <c r="E139" s="13">
        <v>44428</v>
      </c>
      <c r="F139" s="75" t="s">
        <v>1933</v>
      </c>
      <c r="G139" s="13">
        <v>44432</v>
      </c>
      <c r="H139" s="76" t="s">
        <v>1934</v>
      </c>
      <c r="I139" s="15">
        <v>67</v>
      </c>
      <c r="J139" s="15">
        <v>62</v>
      </c>
      <c r="K139" s="15">
        <v>32</v>
      </c>
      <c r="L139" s="15">
        <v>18</v>
      </c>
      <c r="M139" s="82">
        <v>33.231999999999999</v>
      </c>
      <c r="N139" s="71">
        <v>33</v>
      </c>
      <c r="O139" s="62">
        <v>3000</v>
      </c>
      <c r="P139" s="63">
        <f>Table22452368910111213141516171819202122242345672345689101112131415161718[[#This Row],[PEMBULATAN]]*O139</f>
        <v>99000</v>
      </c>
    </row>
    <row r="140" spans="1:16" ht="39" customHeight="1" x14ac:dyDescent="0.2">
      <c r="A140" s="106"/>
      <c r="B140" s="74"/>
      <c r="C140" s="88" t="s">
        <v>1920</v>
      </c>
      <c r="D140" s="77" t="s">
        <v>63</v>
      </c>
      <c r="E140" s="13">
        <v>44428</v>
      </c>
      <c r="F140" s="75" t="s">
        <v>1933</v>
      </c>
      <c r="G140" s="13">
        <v>44432</v>
      </c>
      <c r="H140" s="76" t="s">
        <v>1934</v>
      </c>
      <c r="I140" s="15">
        <v>96</v>
      </c>
      <c r="J140" s="15">
        <v>63</v>
      </c>
      <c r="K140" s="15">
        <v>36</v>
      </c>
      <c r="L140" s="15">
        <v>15</v>
      </c>
      <c r="M140" s="82">
        <v>54.432000000000002</v>
      </c>
      <c r="N140" s="71">
        <v>54</v>
      </c>
      <c r="O140" s="62">
        <v>3000</v>
      </c>
      <c r="P140" s="63">
        <f>Table22452368910111213141516171819202122242345672345689101112131415161718[[#This Row],[PEMBULATAN]]*O140</f>
        <v>162000</v>
      </c>
    </row>
    <row r="141" spans="1:16" ht="39" customHeight="1" x14ac:dyDescent="0.2">
      <c r="A141" s="106"/>
      <c r="B141" s="74"/>
      <c r="C141" s="88" t="s">
        <v>1921</v>
      </c>
      <c r="D141" s="77" t="s">
        <v>63</v>
      </c>
      <c r="E141" s="13">
        <v>44428</v>
      </c>
      <c r="F141" s="75" t="s">
        <v>1933</v>
      </c>
      <c r="G141" s="13">
        <v>44432</v>
      </c>
      <c r="H141" s="76" t="s">
        <v>1934</v>
      </c>
      <c r="I141" s="15">
        <v>80</v>
      </c>
      <c r="J141" s="15">
        <v>70</v>
      </c>
      <c r="K141" s="15">
        <v>22</v>
      </c>
      <c r="L141" s="15">
        <v>7</v>
      </c>
      <c r="M141" s="82">
        <v>30.8</v>
      </c>
      <c r="N141" s="71">
        <v>31</v>
      </c>
      <c r="O141" s="62">
        <v>3000</v>
      </c>
      <c r="P141" s="63">
        <f>Table22452368910111213141516171819202122242345672345689101112131415161718[[#This Row],[PEMBULATAN]]*O141</f>
        <v>93000</v>
      </c>
    </row>
    <row r="142" spans="1:16" ht="39" customHeight="1" x14ac:dyDescent="0.2">
      <c r="A142" s="106"/>
      <c r="B142" s="74"/>
      <c r="C142" s="88" t="s">
        <v>1922</v>
      </c>
      <c r="D142" s="77" t="s">
        <v>63</v>
      </c>
      <c r="E142" s="13">
        <v>44428</v>
      </c>
      <c r="F142" s="75" t="s">
        <v>1933</v>
      </c>
      <c r="G142" s="13">
        <v>44432</v>
      </c>
      <c r="H142" s="76" t="s">
        <v>1934</v>
      </c>
      <c r="I142" s="15">
        <v>32</v>
      </c>
      <c r="J142" s="15">
        <v>42</v>
      </c>
      <c r="K142" s="15">
        <v>20</v>
      </c>
      <c r="L142" s="15">
        <v>16</v>
      </c>
      <c r="M142" s="82">
        <v>6.72</v>
      </c>
      <c r="N142" s="71">
        <v>16</v>
      </c>
      <c r="O142" s="62">
        <v>3000</v>
      </c>
      <c r="P142" s="63">
        <f>Table22452368910111213141516171819202122242345672345689101112131415161718[[#This Row],[PEMBULATAN]]*O142</f>
        <v>48000</v>
      </c>
    </row>
    <row r="143" spans="1:16" ht="39" customHeight="1" x14ac:dyDescent="0.2">
      <c r="A143" s="106"/>
      <c r="B143" s="74"/>
      <c r="C143" s="88" t="s">
        <v>1923</v>
      </c>
      <c r="D143" s="77" t="s">
        <v>63</v>
      </c>
      <c r="E143" s="13">
        <v>44428</v>
      </c>
      <c r="F143" s="75" t="s">
        <v>1933</v>
      </c>
      <c r="G143" s="13">
        <v>44432</v>
      </c>
      <c r="H143" s="76" t="s">
        <v>1934</v>
      </c>
      <c r="I143" s="15">
        <v>93</v>
      </c>
      <c r="J143" s="15">
        <v>60</v>
      </c>
      <c r="K143" s="15">
        <v>28</v>
      </c>
      <c r="L143" s="15">
        <v>10</v>
      </c>
      <c r="M143" s="82">
        <v>39.06</v>
      </c>
      <c r="N143" s="71">
        <v>39</v>
      </c>
      <c r="O143" s="62">
        <v>3000</v>
      </c>
      <c r="P143" s="63">
        <f>Table22452368910111213141516171819202122242345672345689101112131415161718[[#This Row],[PEMBULATAN]]*O143</f>
        <v>117000</v>
      </c>
    </row>
    <row r="144" spans="1:16" ht="39" customHeight="1" x14ac:dyDescent="0.2">
      <c r="A144" s="106"/>
      <c r="B144" s="74"/>
      <c r="C144" s="88" t="s">
        <v>1924</v>
      </c>
      <c r="D144" s="77" t="s">
        <v>63</v>
      </c>
      <c r="E144" s="13">
        <v>44428</v>
      </c>
      <c r="F144" s="75" t="s">
        <v>1933</v>
      </c>
      <c r="G144" s="13">
        <v>44432</v>
      </c>
      <c r="H144" s="76" t="s">
        <v>1934</v>
      </c>
      <c r="I144" s="15">
        <v>99</v>
      </c>
      <c r="J144" s="15">
        <v>63</v>
      </c>
      <c r="K144" s="15">
        <v>32</v>
      </c>
      <c r="L144" s="15">
        <v>17</v>
      </c>
      <c r="M144" s="82">
        <v>49.896000000000001</v>
      </c>
      <c r="N144" s="71">
        <v>50</v>
      </c>
      <c r="O144" s="62">
        <v>3000</v>
      </c>
      <c r="P144" s="63">
        <f>Table22452368910111213141516171819202122242345672345689101112131415161718[[#This Row],[PEMBULATAN]]*O144</f>
        <v>150000</v>
      </c>
    </row>
    <row r="145" spans="1:16" ht="39" customHeight="1" x14ac:dyDescent="0.2">
      <c r="A145" s="106"/>
      <c r="B145" s="74"/>
      <c r="C145" s="88" t="s">
        <v>1925</v>
      </c>
      <c r="D145" s="77" t="s">
        <v>63</v>
      </c>
      <c r="E145" s="13">
        <v>44428</v>
      </c>
      <c r="F145" s="75" t="s">
        <v>1933</v>
      </c>
      <c r="G145" s="13">
        <v>44432</v>
      </c>
      <c r="H145" s="76" t="s">
        <v>1934</v>
      </c>
      <c r="I145" s="15">
        <v>80</v>
      </c>
      <c r="J145" s="15">
        <v>60</v>
      </c>
      <c r="K145" s="15">
        <v>25</v>
      </c>
      <c r="L145" s="15">
        <v>9</v>
      </c>
      <c r="M145" s="82">
        <v>30</v>
      </c>
      <c r="N145" s="71">
        <v>30</v>
      </c>
      <c r="O145" s="62">
        <v>3000</v>
      </c>
      <c r="P145" s="63">
        <f>Table22452368910111213141516171819202122242345672345689101112131415161718[[#This Row],[PEMBULATAN]]*O145</f>
        <v>90000</v>
      </c>
    </row>
    <row r="146" spans="1:16" ht="39" customHeight="1" x14ac:dyDescent="0.2">
      <c r="A146" s="106"/>
      <c r="B146" s="74"/>
      <c r="C146" s="88" t="s">
        <v>1926</v>
      </c>
      <c r="D146" s="77" t="s">
        <v>63</v>
      </c>
      <c r="E146" s="13">
        <v>44428</v>
      </c>
      <c r="F146" s="75" t="s">
        <v>1933</v>
      </c>
      <c r="G146" s="13">
        <v>44432</v>
      </c>
      <c r="H146" s="76" t="s">
        <v>1934</v>
      </c>
      <c r="I146" s="15">
        <v>102</v>
      </c>
      <c r="J146" s="15">
        <v>70</v>
      </c>
      <c r="K146" s="15">
        <v>31</v>
      </c>
      <c r="L146" s="15">
        <v>11</v>
      </c>
      <c r="M146" s="82">
        <v>55.335000000000001</v>
      </c>
      <c r="N146" s="71">
        <v>55</v>
      </c>
      <c r="O146" s="62">
        <v>3000</v>
      </c>
      <c r="P146" s="63">
        <f>Table22452368910111213141516171819202122242345672345689101112131415161718[[#This Row],[PEMBULATAN]]*O146</f>
        <v>165000</v>
      </c>
    </row>
    <row r="147" spans="1:16" ht="39" customHeight="1" x14ac:dyDescent="0.2">
      <c r="A147" s="106"/>
      <c r="B147" s="74"/>
      <c r="C147" s="88" t="s">
        <v>1927</v>
      </c>
      <c r="D147" s="77" t="s">
        <v>63</v>
      </c>
      <c r="E147" s="13">
        <v>44428</v>
      </c>
      <c r="F147" s="75" t="s">
        <v>1933</v>
      </c>
      <c r="G147" s="13">
        <v>44432</v>
      </c>
      <c r="H147" s="76" t="s">
        <v>1934</v>
      </c>
      <c r="I147" s="15">
        <v>90</v>
      </c>
      <c r="J147" s="15">
        <v>60</v>
      </c>
      <c r="K147" s="15">
        <v>10</v>
      </c>
      <c r="L147" s="15">
        <v>11</v>
      </c>
      <c r="M147" s="82">
        <v>13.5</v>
      </c>
      <c r="N147" s="71">
        <v>14</v>
      </c>
      <c r="O147" s="62">
        <v>3000</v>
      </c>
      <c r="P147" s="63">
        <f>Table22452368910111213141516171819202122242345672345689101112131415161718[[#This Row],[PEMBULATAN]]*O147</f>
        <v>42000</v>
      </c>
    </row>
    <row r="148" spans="1:16" ht="39" customHeight="1" x14ac:dyDescent="0.2">
      <c r="A148" s="106"/>
      <c r="B148" s="74"/>
      <c r="C148" s="88" t="s">
        <v>1928</v>
      </c>
      <c r="D148" s="77" t="s">
        <v>63</v>
      </c>
      <c r="E148" s="13">
        <v>44428</v>
      </c>
      <c r="F148" s="75" t="s">
        <v>1933</v>
      </c>
      <c r="G148" s="13">
        <v>44432</v>
      </c>
      <c r="H148" s="76" t="s">
        <v>1934</v>
      </c>
      <c r="I148" s="15">
        <v>92</v>
      </c>
      <c r="J148" s="15">
        <v>59</v>
      </c>
      <c r="K148" s="15">
        <v>29</v>
      </c>
      <c r="L148" s="15">
        <v>5</v>
      </c>
      <c r="M148" s="82">
        <v>39.353000000000002</v>
      </c>
      <c r="N148" s="71">
        <v>39</v>
      </c>
      <c r="O148" s="62">
        <v>3000</v>
      </c>
      <c r="P148" s="63">
        <f>Table22452368910111213141516171819202122242345672345689101112131415161718[[#This Row],[PEMBULATAN]]*O148</f>
        <v>117000</v>
      </c>
    </row>
    <row r="149" spans="1:16" ht="39" customHeight="1" x14ac:dyDescent="0.2">
      <c r="A149" s="106"/>
      <c r="B149" s="74"/>
      <c r="C149" s="88" t="s">
        <v>1929</v>
      </c>
      <c r="D149" s="77" t="s">
        <v>63</v>
      </c>
      <c r="E149" s="13">
        <v>44428</v>
      </c>
      <c r="F149" s="75" t="s">
        <v>1933</v>
      </c>
      <c r="G149" s="13">
        <v>44432</v>
      </c>
      <c r="H149" s="76" t="s">
        <v>1934</v>
      </c>
      <c r="I149" s="15">
        <v>78</v>
      </c>
      <c r="J149" s="15">
        <v>64</v>
      </c>
      <c r="K149" s="15">
        <v>38</v>
      </c>
      <c r="L149" s="15">
        <v>21</v>
      </c>
      <c r="M149" s="82">
        <v>47.423999999999999</v>
      </c>
      <c r="N149" s="71">
        <v>47</v>
      </c>
      <c r="O149" s="62">
        <v>3000</v>
      </c>
      <c r="P149" s="63">
        <f>Table22452368910111213141516171819202122242345672345689101112131415161718[[#This Row],[PEMBULATAN]]*O149</f>
        <v>141000</v>
      </c>
    </row>
    <row r="150" spans="1:16" ht="39" customHeight="1" x14ac:dyDescent="0.2">
      <c r="A150" s="106"/>
      <c r="B150" s="74"/>
      <c r="C150" s="88" t="s">
        <v>1930</v>
      </c>
      <c r="D150" s="77" t="s">
        <v>63</v>
      </c>
      <c r="E150" s="13">
        <v>44428</v>
      </c>
      <c r="F150" s="75" t="s">
        <v>1933</v>
      </c>
      <c r="G150" s="13">
        <v>44432</v>
      </c>
      <c r="H150" s="76" t="s">
        <v>1934</v>
      </c>
      <c r="I150" s="15">
        <v>80</v>
      </c>
      <c r="J150" s="15">
        <v>60</v>
      </c>
      <c r="K150" s="15">
        <v>29</v>
      </c>
      <c r="L150" s="15">
        <v>17</v>
      </c>
      <c r="M150" s="82">
        <v>34.799999999999997</v>
      </c>
      <c r="N150" s="71">
        <v>35</v>
      </c>
      <c r="O150" s="62">
        <v>3000</v>
      </c>
      <c r="P150" s="63">
        <f>Table22452368910111213141516171819202122242345672345689101112131415161718[[#This Row],[PEMBULATAN]]*O150</f>
        <v>105000</v>
      </c>
    </row>
    <row r="151" spans="1:16" ht="39" customHeight="1" x14ac:dyDescent="0.2">
      <c r="A151" s="106"/>
      <c r="B151" s="74"/>
      <c r="C151" s="88" t="s">
        <v>1931</v>
      </c>
      <c r="D151" s="77" t="s">
        <v>63</v>
      </c>
      <c r="E151" s="13">
        <v>44428</v>
      </c>
      <c r="F151" s="75" t="s">
        <v>1933</v>
      </c>
      <c r="G151" s="13">
        <v>44432</v>
      </c>
      <c r="H151" s="76" t="s">
        <v>1934</v>
      </c>
      <c r="I151" s="15">
        <v>78</v>
      </c>
      <c r="J151" s="15">
        <v>65</v>
      </c>
      <c r="K151" s="15">
        <v>29</v>
      </c>
      <c r="L151" s="15">
        <v>11</v>
      </c>
      <c r="M151" s="82">
        <v>36.7575</v>
      </c>
      <c r="N151" s="71">
        <v>37</v>
      </c>
      <c r="O151" s="62">
        <v>3000</v>
      </c>
      <c r="P151" s="63">
        <f>Table22452368910111213141516171819202122242345672345689101112131415161718[[#This Row],[PEMBULATAN]]*O151</f>
        <v>111000</v>
      </c>
    </row>
    <row r="152" spans="1:16" ht="39" customHeight="1" x14ac:dyDescent="0.2">
      <c r="A152" s="106"/>
      <c r="B152" s="74"/>
      <c r="C152" s="88" t="s">
        <v>1932</v>
      </c>
      <c r="D152" s="77" t="s">
        <v>63</v>
      </c>
      <c r="E152" s="13">
        <v>44428</v>
      </c>
      <c r="F152" s="75" t="s">
        <v>1933</v>
      </c>
      <c r="G152" s="13">
        <v>44432</v>
      </c>
      <c r="H152" s="76" t="s">
        <v>1934</v>
      </c>
      <c r="I152" s="15">
        <v>46</v>
      </c>
      <c r="J152" s="15">
        <v>38</v>
      </c>
      <c r="K152" s="15">
        <v>44</v>
      </c>
      <c r="L152" s="15">
        <v>25</v>
      </c>
      <c r="M152" s="82">
        <v>19.228000000000002</v>
      </c>
      <c r="N152" s="71">
        <v>25</v>
      </c>
      <c r="O152" s="62">
        <v>3000</v>
      </c>
      <c r="P152" s="63">
        <f>Table22452368910111213141516171819202122242345672345689101112131415161718[[#This Row],[PEMBULATAN]]*O152</f>
        <v>75000</v>
      </c>
    </row>
    <row r="153" spans="1:16" ht="22.5" customHeight="1" x14ac:dyDescent="0.2">
      <c r="A153" s="144" t="s">
        <v>33</v>
      </c>
      <c r="B153" s="145"/>
      <c r="C153" s="145"/>
      <c r="D153" s="145"/>
      <c r="E153" s="145"/>
      <c r="F153" s="145"/>
      <c r="G153" s="145"/>
      <c r="H153" s="145"/>
      <c r="I153" s="145"/>
      <c r="J153" s="145"/>
      <c r="K153" s="145"/>
      <c r="L153" s="146"/>
      <c r="M153" s="78">
        <f>SUBTOTAL(109,Table22452368910111213141516171819202122242345672345689101112131415161718[KG VOLUME])</f>
        <v>4714.3562500000016</v>
      </c>
      <c r="N153" s="66">
        <f>SUM(N3:N152)</f>
        <v>4780</v>
      </c>
      <c r="O153" s="147">
        <f>SUM(P3:P152)</f>
        <v>14340000</v>
      </c>
      <c r="P153" s="148"/>
    </row>
    <row r="154" spans="1:16" ht="22.5" customHeight="1" x14ac:dyDescent="0.2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4"/>
      <c r="N154" s="86" t="s">
        <v>54</v>
      </c>
      <c r="O154" s="85"/>
      <c r="P154" s="85">
        <f>O153*10%</f>
        <v>1434000</v>
      </c>
    </row>
    <row r="155" spans="1:16" x14ac:dyDescent="0.2">
      <c r="A155" s="11"/>
      <c r="B155" s="54" t="s">
        <v>47</v>
      </c>
      <c r="C155" s="53"/>
      <c r="D155" s="55" t="s">
        <v>48</v>
      </c>
      <c r="H155" s="61"/>
      <c r="N155" s="60" t="s">
        <v>34</v>
      </c>
      <c r="P155" s="67">
        <f>O153*1%</f>
        <v>143400</v>
      </c>
    </row>
    <row r="156" spans="1:16" x14ac:dyDescent="0.2">
      <c r="A156" s="11"/>
      <c r="H156" s="61"/>
      <c r="N156" s="60" t="s">
        <v>35</v>
      </c>
      <c r="P156" s="69">
        <v>0</v>
      </c>
    </row>
    <row r="157" spans="1:16" ht="15.75" thickBot="1" x14ac:dyDescent="0.25">
      <c r="A157" s="11"/>
      <c r="H157" s="61"/>
      <c r="N157" s="60" t="s">
        <v>36</v>
      </c>
      <c r="P157" s="69">
        <v>0</v>
      </c>
    </row>
    <row r="158" spans="1:16" x14ac:dyDescent="0.2">
      <c r="A158" s="11"/>
      <c r="H158" s="61"/>
      <c r="N158" s="64" t="s">
        <v>37</v>
      </c>
      <c r="O158" s="65"/>
      <c r="P158" s="68">
        <f>O153-P154+P155</f>
        <v>13049400</v>
      </c>
    </row>
    <row r="159" spans="1:16" x14ac:dyDescent="0.2">
      <c r="B159" s="54"/>
      <c r="C159" s="53"/>
      <c r="D159" s="55"/>
    </row>
    <row r="161" spans="1:16" x14ac:dyDescent="0.2">
      <c r="A161" s="11"/>
      <c r="H161" s="61"/>
      <c r="P161" s="70"/>
    </row>
    <row r="162" spans="1:16" x14ac:dyDescent="0.2">
      <c r="A162" s="11"/>
      <c r="H162" s="61"/>
      <c r="O162" s="56"/>
      <c r="P162" s="70"/>
    </row>
    <row r="163" spans="1:16" s="3" customFormat="1" x14ac:dyDescent="0.2">
      <c r="A163" s="11"/>
      <c r="B163" s="2"/>
      <c r="C163" s="53" t="s">
        <v>1205</v>
      </c>
      <c r="E163" s="12"/>
      <c r="H163" s="61"/>
      <c r="N163" s="14"/>
      <c r="O163" s="14"/>
      <c r="P163" s="14"/>
    </row>
    <row r="164" spans="1:16" s="3" customFormat="1" x14ac:dyDescent="0.25">
      <c r="A164" s="11"/>
      <c r="B164" s="2"/>
      <c r="C164" s="2" t="s">
        <v>1200</v>
      </c>
      <c r="E164" s="12"/>
      <c r="H164" s="61"/>
      <c r="N164" s="14"/>
      <c r="O164" s="14"/>
      <c r="P164" s="14"/>
    </row>
    <row r="165" spans="1:16" s="3" customFormat="1" x14ac:dyDescent="0.25">
      <c r="A165" s="11"/>
      <c r="B165" s="2"/>
      <c r="C165" s="2" t="s">
        <v>1206</v>
      </c>
      <c r="E165" s="12"/>
      <c r="H165" s="61"/>
      <c r="N165" s="14"/>
      <c r="O165" s="14"/>
      <c r="P165" s="14"/>
    </row>
    <row r="166" spans="1:16" s="3" customFormat="1" x14ac:dyDescent="0.25">
      <c r="A166" s="11"/>
      <c r="B166" s="2"/>
      <c r="C166" s="2" t="s">
        <v>3533</v>
      </c>
      <c r="E166" s="12"/>
      <c r="H166" s="61"/>
      <c r="N166" s="14"/>
      <c r="O166" s="14"/>
      <c r="P166" s="14"/>
    </row>
    <row r="167" spans="1:16" s="3" customFormat="1" x14ac:dyDescent="0.2">
      <c r="A167" s="11"/>
      <c r="B167" s="2"/>
      <c r="C167" s="53" t="s">
        <v>1198</v>
      </c>
      <c r="E167" s="12"/>
      <c r="H167" s="61"/>
      <c r="N167" s="14"/>
      <c r="O167" s="14"/>
      <c r="P167" s="14"/>
    </row>
    <row r="168" spans="1:16" s="3" customFormat="1" x14ac:dyDescent="0.25">
      <c r="A168" s="11"/>
      <c r="B168" s="2"/>
      <c r="C168" s="2" t="s">
        <v>3534</v>
      </c>
      <c r="E168" s="12"/>
      <c r="H168" s="61"/>
      <c r="N168" s="14"/>
      <c r="O168" s="14"/>
      <c r="P168" s="14"/>
    </row>
    <row r="169" spans="1:16" s="3" customFormat="1" x14ac:dyDescent="0.25">
      <c r="A169" s="11"/>
      <c r="B169" s="2"/>
      <c r="C169" s="2" t="s">
        <v>1204</v>
      </c>
      <c r="E169" s="12"/>
      <c r="H169" s="61"/>
      <c r="N169" s="14"/>
      <c r="O169" s="14"/>
      <c r="P169" s="14"/>
    </row>
    <row r="170" spans="1:16" s="3" customFormat="1" x14ac:dyDescent="0.25">
      <c r="A170" s="11"/>
      <c r="B170" s="2"/>
      <c r="C170" s="2" t="s">
        <v>3535</v>
      </c>
      <c r="E170" s="12"/>
      <c r="H170" s="61"/>
      <c r="N170" s="14"/>
      <c r="O170" s="14"/>
      <c r="P170" s="14"/>
    </row>
    <row r="171" spans="1:16" s="3" customFormat="1" x14ac:dyDescent="0.25">
      <c r="A171" s="11"/>
      <c r="B171" s="2"/>
      <c r="C171" s="2" t="s">
        <v>3536</v>
      </c>
      <c r="E171" s="12"/>
      <c r="H171" s="61"/>
      <c r="N171" s="14"/>
      <c r="O171" s="14"/>
      <c r="P171" s="14"/>
    </row>
    <row r="172" spans="1:16" s="3" customFormat="1" x14ac:dyDescent="0.25">
      <c r="A172" s="11"/>
      <c r="B172" s="2"/>
      <c r="C172" s="2" t="s">
        <v>3537</v>
      </c>
      <c r="E172" s="12"/>
      <c r="H172" s="61"/>
      <c r="N172" s="14"/>
      <c r="O172" s="14"/>
      <c r="P172" s="14"/>
    </row>
    <row r="173" spans="1:16" s="3" customFormat="1" x14ac:dyDescent="0.25">
      <c r="A173" s="11"/>
      <c r="B173" s="2"/>
      <c r="C173" s="2" t="s">
        <v>3538</v>
      </c>
      <c r="E173" s="12"/>
      <c r="H173" s="61"/>
      <c r="N173" s="14"/>
      <c r="O173" s="14"/>
      <c r="P173" s="14"/>
    </row>
    <row r="174" spans="1:16" s="3" customFormat="1" x14ac:dyDescent="0.25">
      <c r="A174" s="11"/>
      <c r="B174" s="2"/>
      <c r="C174" s="2" t="s">
        <v>3539</v>
      </c>
      <c r="E174" s="12"/>
      <c r="H174" s="61"/>
      <c r="N174" s="14"/>
      <c r="O174" s="14"/>
      <c r="P174" s="14"/>
    </row>
    <row r="175" spans="1:16" x14ac:dyDescent="0.2">
      <c r="C175" s="2" t="s">
        <v>3540</v>
      </c>
    </row>
    <row r="176" spans="1:16" x14ac:dyDescent="0.2">
      <c r="C176" s="2" t="s">
        <v>3541</v>
      </c>
    </row>
    <row r="177" spans="3:3" x14ac:dyDescent="0.2">
      <c r="C177" s="2" t="s">
        <v>3542</v>
      </c>
    </row>
    <row r="178" spans="3:3" x14ac:dyDescent="0.2">
      <c r="C178" s="2" t="s">
        <v>3543</v>
      </c>
    </row>
    <row r="179" spans="3:3" x14ac:dyDescent="0.2">
      <c r="C179" s="2" t="s">
        <v>3544</v>
      </c>
    </row>
    <row r="180" spans="3:3" x14ac:dyDescent="0.2">
      <c r="C180" s="2" t="s">
        <v>3545</v>
      </c>
    </row>
    <row r="181" spans="3:3" x14ac:dyDescent="0.2">
      <c r="C181" s="2" t="s">
        <v>3546</v>
      </c>
    </row>
    <row r="182" spans="3:3" x14ac:dyDescent="0.2">
      <c r="C182" s="2" t="s">
        <v>3547</v>
      </c>
    </row>
    <row r="183" spans="3:3" x14ac:dyDescent="0.2">
      <c r="C183" s="2" t="s">
        <v>3548</v>
      </c>
    </row>
    <row r="184" spans="3:3" x14ac:dyDescent="0.2">
      <c r="C184" s="2" t="s">
        <v>3549</v>
      </c>
    </row>
    <row r="185" spans="3:3" x14ac:dyDescent="0.2">
      <c r="C185" s="2" t="s">
        <v>3550</v>
      </c>
    </row>
    <row r="186" spans="3:3" x14ac:dyDescent="0.2">
      <c r="C186" s="2" t="s">
        <v>3551</v>
      </c>
    </row>
    <row r="187" spans="3:3" x14ac:dyDescent="0.2">
      <c r="C187" s="2" t="s">
        <v>3552</v>
      </c>
    </row>
    <row r="188" spans="3:3" x14ac:dyDescent="0.2">
      <c r="C188" s="2" t="s">
        <v>3553</v>
      </c>
    </row>
    <row r="189" spans="3:3" x14ac:dyDescent="0.2">
      <c r="C189" s="2" t="s">
        <v>3554</v>
      </c>
    </row>
    <row r="190" spans="3:3" x14ac:dyDescent="0.2">
      <c r="C190" s="2" t="s">
        <v>3555</v>
      </c>
    </row>
    <row r="191" spans="3:3" x14ac:dyDescent="0.2">
      <c r="C191" s="2" t="s">
        <v>3556</v>
      </c>
    </row>
    <row r="192" spans="3:3" x14ac:dyDescent="0.2">
      <c r="C192" s="2" t="s">
        <v>3557</v>
      </c>
    </row>
    <row r="193" spans="3:3" x14ac:dyDescent="0.2">
      <c r="C193" s="2" t="s">
        <v>3558</v>
      </c>
    </row>
    <row r="194" spans="3:3" x14ac:dyDescent="0.2">
      <c r="C194" s="2" t="s">
        <v>3559</v>
      </c>
    </row>
    <row r="195" spans="3:3" x14ac:dyDescent="0.2">
      <c r="C195" s="2" t="s">
        <v>3560</v>
      </c>
    </row>
    <row r="196" spans="3:3" x14ac:dyDescent="0.2">
      <c r="C196" s="2" t="s">
        <v>3561</v>
      </c>
    </row>
    <row r="197" spans="3:3" x14ac:dyDescent="0.2">
      <c r="C197" s="2" t="s">
        <v>3562</v>
      </c>
    </row>
    <row r="198" spans="3:3" x14ac:dyDescent="0.2">
      <c r="C198" s="2" t="s">
        <v>3563</v>
      </c>
    </row>
    <row r="199" spans="3:3" x14ac:dyDescent="0.2">
      <c r="C199" s="2" t="s">
        <v>3564</v>
      </c>
    </row>
    <row r="200" spans="3:3" x14ac:dyDescent="0.2">
      <c r="C200" s="2" t="s">
        <v>3565</v>
      </c>
    </row>
    <row r="201" spans="3:3" x14ac:dyDescent="0.2">
      <c r="C201" s="2" t="s">
        <v>3566</v>
      </c>
    </row>
    <row r="202" spans="3:3" x14ac:dyDescent="0.2">
      <c r="C202" s="2" t="s">
        <v>3567</v>
      </c>
    </row>
    <row r="203" spans="3:3" x14ac:dyDescent="0.2">
      <c r="C203" s="2" t="s">
        <v>3568</v>
      </c>
    </row>
    <row r="204" spans="3:3" x14ac:dyDescent="0.2">
      <c r="C204" s="2" t="s">
        <v>3569</v>
      </c>
    </row>
    <row r="205" spans="3:3" x14ac:dyDescent="0.2">
      <c r="C205" s="2" t="s">
        <v>3570</v>
      </c>
    </row>
    <row r="206" spans="3:3" x14ac:dyDescent="0.2">
      <c r="C206" s="2" t="s">
        <v>3571</v>
      </c>
    </row>
    <row r="207" spans="3:3" x14ac:dyDescent="0.2">
      <c r="C207" s="2" t="s">
        <v>3572</v>
      </c>
    </row>
    <row r="208" spans="3:3" x14ac:dyDescent="0.2">
      <c r="C208" s="2" t="s">
        <v>3573</v>
      </c>
    </row>
    <row r="209" spans="3:3" x14ac:dyDescent="0.2">
      <c r="C209" s="2" t="s">
        <v>3574</v>
      </c>
    </row>
    <row r="210" spans="3:3" x14ac:dyDescent="0.2">
      <c r="C210" s="2" t="s">
        <v>3575</v>
      </c>
    </row>
    <row r="211" spans="3:3" x14ac:dyDescent="0.2">
      <c r="C211" s="2" t="s">
        <v>3576</v>
      </c>
    </row>
    <row r="212" spans="3:3" x14ac:dyDescent="0.2">
      <c r="C212" s="2" t="s">
        <v>3577</v>
      </c>
    </row>
    <row r="213" spans="3:3" x14ac:dyDescent="0.2">
      <c r="C213" s="2" t="s">
        <v>3578</v>
      </c>
    </row>
    <row r="214" spans="3:3" x14ac:dyDescent="0.2">
      <c r="C214" s="2" t="s">
        <v>3579</v>
      </c>
    </row>
    <row r="215" spans="3:3" x14ac:dyDescent="0.2">
      <c r="C215" s="2" t="s">
        <v>3580</v>
      </c>
    </row>
    <row r="216" spans="3:3" x14ac:dyDescent="0.2">
      <c r="C216" s="2" t="s">
        <v>3581</v>
      </c>
    </row>
    <row r="217" spans="3:3" x14ac:dyDescent="0.2">
      <c r="C217" s="2" t="s">
        <v>3582</v>
      </c>
    </row>
    <row r="218" spans="3:3" x14ac:dyDescent="0.2">
      <c r="C218" s="2" t="s">
        <v>3583</v>
      </c>
    </row>
    <row r="219" spans="3:3" x14ac:dyDescent="0.2">
      <c r="C219" s="2" t="s">
        <v>3584</v>
      </c>
    </row>
    <row r="220" spans="3:3" x14ac:dyDescent="0.2">
      <c r="C220" s="2" t="s">
        <v>3585</v>
      </c>
    </row>
    <row r="221" spans="3:3" x14ac:dyDescent="0.2">
      <c r="C221" s="2" t="s">
        <v>3586</v>
      </c>
    </row>
    <row r="222" spans="3:3" x14ac:dyDescent="0.2">
      <c r="C222" s="2" t="s">
        <v>3587</v>
      </c>
    </row>
    <row r="223" spans="3:3" x14ac:dyDescent="0.2">
      <c r="C223" s="2" t="s">
        <v>3588</v>
      </c>
    </row>
    <row r="224" spans="3:3" x14ac:dyDescent="0.2">
      <c r="C224" s="2" t="s">
        <v>3589</v>
      </c>
    </row>
    <row r="225" spans="3:3" x14ac:dyDescent="0.2">
      <c r="C225" s="2" t="s">
        <v>3590</v>
      </c>
    </row>
    <row r="226" spans="3:3" x14ac:dyDescent="0.2">
      <c r="C226" s="2" t="s">
        <v>3591</v>
      </c>
    </row>
    <row r="227" spans="3:3" x14ac:dyDescent="0.2">
      <c r="C227" s="2" t="s">
        <v>3592</v>
      </c>
    </row>
    <row r="228" spans="3:3" x14ac:dyDescent="0.2">
      <c r="C228" s="2" t="s">
        <v>3593</v>
      </c>
    </row>
    <row r="229" spans="3:3" x14ac:dyDescent="0.2">
      <c r="C229" s="2" t="s">
        <v>3594</v>
      </c>
    </row>
    <row r="230" spans="3:3" x14ac:dyDescent="0.2">
      <c r="C230" s="2" t="s">
        <v>3595</v>
      </c>
    </row>
    <row r="231" spans="3:3" x14ac:dyDescent="0.2">
      <c r="C231" s="2" t="s">
        <v>3596</v>
      </c>
    </row>
    <row r="232" spans="3:3" x14ac:dyDescent="0.2">
      <c r="C232" s="2" t="s">
        <v>3597</v>
      </c>
    </row>
    <row r="233" spans="3:3" x14ac:dyDescent="0.2">
      <c r="C233" s="2" t="s">
        <v>3598</v>
      </c>
    </row>
    <row r="234" spans="3:3" x14ac:dyDescent="0.2">
      <c r="C234" s="2" t="s">
        <v>3599</v>
      </c>
    </row>
    <row r="235" spans="3:3" x14ac:dyDescent="0.2">
      <c r="C235" s="2" t="s">
        <v>3600</v>
      </c>
    </row>
    <row r="236" spans="3:3" x14ac:dyDescent="0.2">
      <c r="C236" s="2" t="s">
        <v>3601</v>
      </c>
    </row>
    <row r="237" spans="3:3" x14ac:dyDescent="0.2">
      <c r="C237" s="2" t="s">
        <v>3602</v>
      </c>
    </row>
    <row r="238" spans="3:3" x14ac:dyDescent="0.2">
      <c r="C238" s="2" t="s">
        <v>3603</v>
      </c>
    </row>
    <row r="239" spans="3:3" x14ac:dyDescent="0.2">
      <c r="C239" s="2" t="s">
        <v>3604</v>
      </c>
    </row>
    <row r="240" spans="3:3" x14ac:dyDescent="0.2">
      <c r="C240" s="2" t="s">
        <v>3605</v>
      </c>
    </row>
    <row r="241" spans="3:3" x14ac:dyDescent="0.2">
      <c r="C241" s="2" t="s">
        <v>3606</v>
      </c>
    </row>
    <row r="242" spans="3:3" x14ac:dyDescent="0.2">
      <c r="C242" s="2" t="s">
        <v>3607</v>
      </c>
    </row>
    <row r="243" spans="3:3" x14ac:dyDescent="0.2">
      <c r="C243" s="2" t="s">
        <v>3608</v>
      </c>
    </row>
    <row r="244" spans="3:3" x14ac:dyDescent="0.2">
      <c r="C244" s="2" t="s">
        <v>3609</v>
      </c>
    </row>
    <row r="245" spans="3:3" x14ac:dyDescent="0.2">
      <c r="C245" s="2" t="s">
        <v>3610</v>
      </c>
    </row>
    <row r="246" spans="3:3" x14ac:dyDescent="0.2">
      <c r="C246" s="2" t="s">
        <v>3611</v>
      </c>
    </row>
    <row r="247" spans="3:3" x14ac:dyDescent="0.2">
      <c r="C247" s="2" t="s">
        <v>3612</v>
      </c>
    </row>
    <row r="248" spans="3:3" x14ac:dyDescent="0.2">
      <c r="C248" s="2" t="s">
        <v>3613</v>
      </c>
    </row>
    <row r="249" spans="3:3" x14ac:dyDescent="0.2">
      <c r="C249" s="2" t="s">
        <v>3614</v>
      </c>
    </row>
    <row r="250" spans="3:3" x14ac:dyDescent="0.2">
      <c r="C250" s="2" t="s">
        <v>3615</v>
      </c>
    </row>
    <row r="251" spans="3:3" x14ac:dyDescent="0.2">
      <c r="C251" s="2" t="s">
        <v>3616</v>
      </c>
    </row>
    <row r="252" spans="3:3" x14ac:dyDescent="0.2">
      <c r="C252" s="2" t="s">
        <v>3617</v>
      </c>
    </row>
    <row r="253" spans="3:3" x14ac:dyDescent="0.2">
      <c r="C253" s="2" t="s">
        <v>3618</v>
      </c>
    </row>
    <row r="254" spans="3:3" x14ac:dyDescent="0.2">
      <c r="C254" s="2" t="s">
        <v>3619</v>
      </c>
    </row>
    <row r="255" spans="3:3" x14ac:dyDescent="0.2">
      <c r="C255" s="2" t="s">
        <v>3620</v>
      </c>
    </row>
    <row r="256" spans="3:3" x14ac:dyDescent="0.2">
      <c r="C256" s="2" t="s">
        <v>3621</v>
      </c>
    </row>
    <row r="257" spans="3:3" x14ac:dyDescent="0.2">
      <c r="C257" s="2" t="s">
        <v>3622</v>
      </c>
    </row>
    <row r="258" spans="3:3" x14ac:dyDescent="0.2">
      <c r="C258" s="2" t="s">
        <v>3623</v>
      </c>
    </row>
    <row r="259" spans="3:3" x14ac:dyDescent="0.2">
      <c r="C259" s="2" t="s">
        <v>3624</v>
      </c>
    </row>
    <row r="260" spans="3:3" x14ac:dyDescent="0.2">
      <c r="C260" s="2" t="s">
        <v>3625</v>
      </c>
    </row>
    <row r="261" spans="3:3" x14ac:dyDescent="0.2">
      <c r="C261" s="2" t="s">
        <v>3626</v>
      </c>
    </row>
    <row r="262" spans="3:3" x14ac:dyDescent="0.2">
      <c r="C262" s="2" t="s">
        <v>3627</v>
      </c>
    </row>
    <row r="263" spans="3:3" x14ac:dyDescent="0.2">
      <c r="C263" s="2" t="s">
        <v>3628</v>
      </c>
    </row>
    <row r="264" spans="3:3" x14ac:dyDescent="0.2">
      <c r="C264" s="2" t="s">
        <v>3629</v>
      </c>
    </row>
    <row r="265" spans="3:3" x14ac:dyDescent="0.2">
      <c r="C265" s="2" t="s">
        <v>3630</v>
      </c>
    </row>
    <row r="266" spans="3:3" x14ac:dyDescent="0.2">
      <c r="C266" s="2" t="s">
        <v>3631</v>
      </c>
    </row>
    <row r="267" spans="3:3" x14ac:dyDescent="0.2">
      <c r="C267" s="2" t="s">
        <v>3632</v>
      </c>
    </row>
    <row r="268" spans="3:3" x14ac:dyDescent="0.2">
      <c r="C268" s="2" t="s">
        <v>3633</v>
      </c>
    </row>
    <row r="269" spans="3:3" x14ac:dyDescent="0.2">
      <c r="C269" s="2" t="s">
        <v>3634</v>
      </c>
    </row>
    <row r="270" spans="3:3" x14ac:dyDescent="0.2">
      <c r="C270" s="2" t="s">
        <v>3635</v>
      </c>
    </row>
    <row r="271" spans="3:3" x14ac:dyDescent="0.2">
      <c r="C271" s="2" t="s">
        <v>3636</v>
      </c>
    </row>
    <row r="272" spans="3:3" x14ac:dyDescent="0.2">
      <c r="C272" s="2" t="s">
        <v>3637</v>
      </c>
    </row>
    <row r="273" spans="3:3" x14ac:dyDescent="0.2">
      <c r="C273" s="2" t="s">
        <v>3638</v>
      </c>
    </row>
    <row r="274" spans="3:3" x14ac:dyDescent="0.2">
      <c r="C274" s="2" t="s">
        <v>3639</v>
      </c>
    </row>
    <row r="275" spans="3:3" x14ac:dyDescent="0.2">
      <c r="C275" s="2" t="s">
        <v>3640</v>
      </c>
    </row>
    <row r="276" spans="3:3" x14ac:dyDescent="0.2">
      <c r="C276" s="2" t="s">
        <v>3641</v>
      </c>
    </row>
    <row r="277" spans="3:3" x14ac:dyDescent="0.2">
      <c r="C277" s="2" t="s">
        <v>3642</v>
      </c>
    </row>
    <row r="278" spans="3:3" x14ac:dyDescent="0.2">
      <c r="C278" s="2" t="s">
        <v>3643</v>
      </c>
    </row>
    <row r="279" spans="3:3" x14ac:dyDescent="0.2">
      <c r="C279" s="2" t="s">
        <v>3644</v>
      </c>
    </row>
    <row r="280" spans="3:3" x14ac:dyDescent="0.2">
      <c r="C280" s="2" t="s">
        <v>3645</v>
      </c>
    </row>
    <row r="281" spans="3:3" x14ac:dyDescent="0.2">
      <c r="C281" s="2" t="s">
        <v>3646</v>
      </c>
    </row>
    <row r="282" spans="3:3" x14ac:dyDescent="0.2">
      <c r="C282" s="2" t="s">
        <v>3647</v>
      </c>
    </row>
    <row r="283" spans="3:3" x14ac:dyDescent="0.2">
      <c r="C283" s="2" t="s">
        <v>3648</v>
      </c>
    </row>
    <row r="284" spans="3:3" x14ac:dyDescent="0.2">
      <c r="C284" s="2" t="s">
        <v>3649</v>
      </c>
    </row>
    <row r="285" spans="3:3" x14ac:dyDescent="0.2">
      <c r="C285" s="2" t="s">
        <v>3650</v>
      </c>
    </row>
    <row r="286" spans="3:3" x14ac:dyDescent="0.2">
      <c r="C286" s="2" t="s">
        <v>3651</v>
      </c>
    </row>
    <row r="287" spans="3:3" x14ac:dyDescent="0.2">
      <c r="C287" s="2" t="s">
        <v>3652</v>
      </c>
    </row>
    <row r="288" spans="3:3" x14ac:dyDescent="0.2">
      <c r="C288" s="2" t="s">
        <v>3653</v>
      </c>
    </row>
    <row r="289" spans="3:3" x14ac:dyDescent="0.2">
      <c r="C289" s="2" t="s">
        <v>3654</v>
      </c>
    </row>
    <row r="290" spans="3:3" x14ac:dyDescent="0.2">
      <c r="C290" s="2" t="s">
        <v>3655</v>
      </c>
    </row>
    <row r="291" spans="3:3" x14ac:dyDescent="0.2">
      <c r="C291" s="2" t="s">
        <v>3656</v>
      </c>
    </row>
    <row r="292" spans="3:3" x14ac:dyDescent="0.2">
      <c r="C292" s="2" t="s">
        <v>3657</v>
      </c>
    </row>
    <row r="293" spans="3:3" x14ac:dyDescent="0.2">
      <c r="C293" s="2" t="s">
        <v>3658</v>
      </c>
    </row>
    <row r="294" spans="3:3" x14ac:dyDescent="0.2">
      <c r="C294" s="2" t="s">
        <v>3659</v>
      </c>
    </row>
    <row r="295" spans="3:3" x14ac:dyDescent="0.2">
      <c r="C295" s="2" t="s">
        <v>3660</v>
      </c>
    </row>
    <row r="296" spans="3:3" x14ac:dyDescent="0.2">
      <c r="C296" s="2" t="s">
        <v>3661</v>
      </c>
    </row>
    <row r="297" spans="3:3" x14ac:dyDescent="0.2">
      <c r="C297" s="2" t="s">
        <v>3662</v>
      </c>
    </row>
    <row r="298" spans="3:3" x14ac:dyDescent="0.2">
      <c r="C298" s="2" t="s">
        <v>3663</v>
      </c>
    </row>
    <row r="299" spans="3:3" x14ac:dyDescent="0.2">
      <c r="C299" s="2" t="s">
        <v>3664</v>
      </c>
    </row>
    <row r="300" spans="3:3" x14ac:dyDescent="0.2">
      <c r="C300" s="2" t="s">
        <v>3665</v>
      </c>
    </row>
    <row r="301" spans="3:3" x14ac:dyDescent="0.2">
      <c r="C301" s="2" t="s">
        <v>3666</v>
      </c>
    </row>
    <row r="302" spans="3:3" x14ac:dyDescent="0.2">
      <c r="C302" s="2" t="s">
        <v>3667</v>
      </c>
    </row>
    <row r="303" spans="3:3" x14ac:dyDescent="0.2">
      <c r="C303" s="2" t="s">
        <v>3668</v>
      </c>
    </row>
    <row r="304" spans="3:3" x14ac:dyDescent="0.2">
      <c r="C304" s="2" t="s">
        <v>3669</v>
      </c>
    </row>
    <row r="305" spans="3:3" x14ac:dyDescent="0.2">
      <c r="C305" s="2" t="s">
        <v>3670</v>
      </c>
    </row>
    <row r="306" spans="3:3" x14ac:dyDescent="0.2">
      <c r="C306" s="2" t="s">
        <v>3671</v>
      </c>
    </row>
    <row r="307" spans="3:3" x14ac:dyDescent="0.2">
      <c r="C307" s="2" t="s">
        <v>3672</v>
      </c>
    </row>
    <row r="308" spans="3:3" x14ac:dyDescent="0.2">
      <c r="C308" s="2" t="s">
        <v>3673</v>
      </c>
    </row>
    <row r="309" spans="3:3" x14ac:dyDescent="0.2">
      <c r="C309" s="2" t="s">
        <v>3674</v>
      </c>
    </row>
    <row r="310" spans="3:3" x14ac:dyDescent="0.2">
      <c r="C310" s="2" t="s">
        <v>3675</v>
      </c>
    </row>
    <row r="311" spans="3:3" x14ac:dyDescent="0.2">
      <c r="C311" s="2" t="s">
        <v>3676</v>
      </c>
    </row>
    <row r="312" spans="3:3" x14ac:dyDescent="0.2">
      <c r="C312" s="2" t="s">
        <v>3677</v>
      </c>
    </row>
    <row r="313" spans="3:3" x14ac:dyDescent="0.2">
      <c r="C313" s="2" t="s">
        <v>3678</v>
      </c>
    </row>
    <row r="314" spans="3:3" x14ac:dyDescent="0.2">
      <c r="C314" s="2" t="s">
        <v>3679</v>
      </c>
    </row>
    <row r="315" spans="3:3" x14ac:dyDescent="0.2">
      <c r="C315" s="2" t="s">
        <v>3680</v>
      </c>
    </row>
    <row r="316" spans="3:3" x14ac:dyDescent="0.2">
      <c r="C316" s="2" t="s">
        <v>3681</v>
      </c>
    </row>
    <row r="317" spans="3:3" x14ac:dyDescent="0.2">
      <c r="C317" s="2" t="s">
        <v>3682</v>
      </c>
    </row>
    <row r="318" spans="3:3" x14ac:dyDescent="0.2">
      <c r="C318" s="2" t="s">
        <v>3683</v>
      </c>
    </row>
    <row r="319" spans="3:3" x14ac:dyDescent="0.2">
      <c r="C319" s="2" t="s">
        <v>3684</v>
      </c>
    </row>
    <row r="320" spans="3:3" x14ac:dyDescent="0.2">
      <c r="C320" s="2" t="s">
        <v>3685</v>
      </c>
    </row>
    <row r="321" spans="3:3" x14ac:dyDescent="0.2">
      <c r="C321" s="2" t="s">
        <v>3686</v>
      </c>
    </row>
    <row r="322" spans="3:3" x14ac:dyDescent="0.2">
      <c r="C322" s="2" t="s">
        <v>3687</v>
      </c>
    </row>
    <row r="323" spans="3:3" x14ac:dyDescent="0.2">
      <c r="C323" s="2" t="s">
        <v>3688</v>
      </c>
    </row>
    <row r="324" spans="3:3" x14ac:dyDescent="0.2">
      <c r="C324" s="2" t="s">
        <v>3689</v>
      </c>
    </row>
    <row r="325" spans="3:3" x14ac:dyDescent="0.2">
      <c r="C325" s="2" t="s">
        <v>3690</v>
      </c>
    </row>
    <row r="326" spans="3:3" x14ac:dyDescent="0.2">
      <c r="C326" s="2" t="s">
        <v>3691</v>
      </c>
    </row>
    <row r="327" spans="3:3" x14ac:dyDescent="0.2">
      <c r="C327" s="2" t="s">
        <v>3692</v>
      </c>
    </row>
    <row r="328" spans="3:3" x14ac:dyDescent="0.2">
      <c r="C328" s="2" t="s">
        <v>3693</v>
      </c>
    </row>
    <row r="329" spans="3:3" x14ac:dyDescent="0.2">
      <c r="C329" s="2" t="s">
        <v>3694</v>
      </c>
    </row>
    <row r="330" spans="3:3" x14ac:dyDescent="0.2">
      <c r="C330" s="2" t="s">
        <v>1174</v>
      </c>
    </row>
    <row r="331" spans="3:3" x14ac:dyDescent="0.2">
      <c r="C331" s="2" t="s">
        <v>1189</v>
      </c>
    </row>
    <row r="332" spans="3:3" x14ac:dyDescent="0.2">
      <c r="C332" s="2" t="s">
        <v>1175</v>
      </c>
    </row>
    <row r="333" spans="3:3" x14ac:dyDescent="0.2">
      <c r="C333" s="2" t="s">
        <v>1180</v>
      </c>
    </row>
    <row r="334" spans="3:3" x14ac:dyDescent="0.2">
      <c r="C334" s="2" t="s">
        <v>1181</v>
      </c>
    </row>
    <row r="335" spans="3:3" x14ac:dyDescent="0.2">
      <c r="C335" s="2" t="s">
        <v>1178</v>
      </c>
    </row>
    <row r="336" spans="3:3" x14ac:dyDescent="0.2">
      <c r="C336" s="2" t="s">
        <v>3695</v>
      </c>
    </row>
    <row r="337" spans="3:3" x14ac:dyDescent="0.2">
      <c r="C337" s="2" t="s">
        <v>1184</v>
      </c>
    </row>
    <row r="338" spans="3:3" x14ac:dyDescent="0.2">
      <c r="C338" s="2" t="s">
        <v>1191</v>
      </c>
    </row>
    <row r="339" spans="3:3" x14ac:dyDescent="0.2">
      <c r="C339" s="2" t="s">
        <v>1192</v>
      </c>
    </row>
    <row r="340" spans="3:3" x14ac:dyDescent="0.2">
      <c r="C340" s="2" t="s">
        <v>1193</v>
      </c>
    </row>
    <row r="341" spans="3:3" x14ac:dyDescent="0.2">
      <c r="C341" s="2" t="s">
        <v>1118</v>
      </c>
    </row>
    <row r="342" spans="3:3" x14ac:dyDescent="0.2">
      <c r="C342" s="2" t="s">
        <v>1081</v>
      </c>
    </row>
    <row r="343" spans="3:3" x14ac:dyDescent="0.2">
      <c r="C343" s="2" t="s">
        <v>1091</v>
      </c>
    </row>
    <row r="344" spans="3:3" x14ac:dyDescent="0.2">
      <c r="C344" s="2" t="s">
        <v>1092</v>
      </c>
    </row>
    <row r="345" spans="3:3" x14ac:dyDescent="0.2">
      <c r="C345" s="2" t="s">
        <v>1113</v>
      </c>
    </row>
    <row r="346" spans="3:3" x14ac:dyDescent="0.2">
      <c r="C346" s="2" t="s">
        <v>1106</v>
      </c>
    </row>
    <row r="347" spans="3:3" x14ac:dyDescent="0.2">
      <c r="C347" s="2" t="s">
        <v>1068</v>
      </c>
    </row>
    <row r="348" spans="3:3" x14ac:dyDescent="0.2">
      <c r="C348" s="2" t="s">
        <v>1076</v>
      </c>
    </row>
    <row r="349" spans="3:3" x14ac:dyDescent="0.2">
      <c r="C349" s="2" t="s">
        <v>1124</v>
      </c>
    </row>
    <row r="350" spans="3:3" x14ac:dyDescent="0.2">
      <c r="C350" s="2" t="s">
        <v>1120</v>
      </c>
    </row>
    <row r="351" spans="3:3" x14ac:dyDescent="0.2">
      <c r="C351" s="2" t="s">
        <v>1070</v>
      </c>
    </row>
    <row r="352" spans="3:3" x14ac:dyDescent="0.2">
      <c r="C352" s="2" t="s">
        <v>1152</v>
      </c>
    </row>
    <row r="353" spans="3:3" x14ac:dyDescent="0.2">
      <c r="C353" s="2" t="s">
        <v>1056</v>
      </c>
    </row>
    <row r="354" spans="3:3" x14ac:dyDescent="0.2">
      <c r="C354" s="2" t="s">
        <v>1093</v>
      </c>
    </row>
    <row r="355" spans="3:3" x14ac:dyDescent="0.2">
      <c r="C355" s="2" t="s">
        <v>1164</v>
      </c>
    </row>
    <row r="356" spans="3:3" x14ac:dyDescent="0.2">
      <c r="C356" s="2" t="s">
        <v>1064</v>
      </c>
    </row>
    <row r="357" spans="3:3" x14ac:dyDescent="0.2">
      <c r="C357" s="2" t="s">
        <v>1057</v>
      </c>
    </row>
    <row r="358" spans="3:3" x14ac:dyDescent="0.2">
      <c r="C358" s="2" t="s">
        <v>1088</v>
      </c>
    </row>
    <row r="359" spans="3:3" x14ac:dyDescent="0.2">
      <c r="C359" s="2" t="s">
        <v>1054</v>
      </c>
    </row>
    <row r="360" spans="3:3" x14ac:dyDescent="0.2">
      <c r="C360" s="2" t="s">
        <v>1042</v>
      </c>
    </row>
    <row r="361" spans="3:3" x14ac:dyDescent="0.2">
      <c r="C361" s="2" t="s">
        <v>1094</v>
      </c>
    </row>
    <row r="362" spans="3:3" x14ac:dyDescent="0.2">
      <c r="C362" s="2" t="s">
        <v>1153</v>
      </c>
    </row>
    <row r="363" spans="3:3" x14ac:dyDescent="0.2">
      <c r="C363" s="2" t="s">
        <v>1122</v>
      </c>
    </row>
    <row r="364" spans="3:3" x14ac:dyDescent="0.2">
      <c r="C364" s="2" t="s">
        <v>1194</v>
      </c>
    </row>
    <row r="365" spans="3:3" x14ac:dyDescent="0.2">
      <c r="C365" s="2" t="s">
        <v>1073</v>
      </c>
    </row>
    <row r="366" spans="3:3" x14ac:dyDescent="0.2">
      <c r="C366" s="2" t="s">
        <v>1069</v>
      </c>
    </row>
    <row r="367" spans="3:3" x14ac:dyDescent="0.2">
      <c r="C367" s="2" t="s">
        <v>1063</v>
      </c>
    </row>
    <row r="368" spans="3:3" x14ac:dyDescent="0.2">
      <c r="C368" s="2" t="s">
        <v>1044</v>
      </c>
    </row>
    <row r="369" spans="3:3" x14ac:dyDescent="0.2">
      <c r="C369" s="2" t="s">
        <v>1135</v>
      </c>
    </row>
    <row r="370" spans="3:3" x14ac:dyDescent="0.2">
      <c r="C370" s="2" t="s">
        <v>1060</v>
      </c>
    </row>
    <row r="371" spans="3:3" x14ac:dyDescent="0.2">
      <c r="C371" s="2" t="s">
        <v>1053</v>
      </c>
    </row>
    <row r="372" spans="3:3" x14ac:dyDescent="0.2">
      <c r="C372" s="2" t="s">
        <v>1036</v>
      </c>
    </row>
    <row r="373" spans="3:3" x14ac:dyDescent="0.2">
      <c r="C373" s="2" t="s">
        <v>1047</v>
      </c>
    </row>
    <row r="374" spans="3:3" x14ac:dyDescent="0.2">
      <c r="C374" s="2" t="s">
        <v>1033</v>
      </c>
    </row>
    <row r="375" spans="3:3" x14ac:dyDescent="0.2">
      <c r="C375" s="2" t="s">
        <v>1031</v>
      </c>
    </row>
    <row r="376" spans="3:3" x14ac:dyDescent="0.2">
      <c r="C376" s="2" t="s">
        <v>1083</v>
      </c>
    </row>
    <row r="377" spans="3:3" x14ac:dyDescent="0.2">
      <c r="C377" s="2" t="s">
        <v>1098</v>
      </c>
    </row>
    <row r="378" spans="3:3" x14ac:dyDescent="0.2">
      <c r="C378" s="2" t="s">
        <v>1067</v>
      </c>
    </row>
    <row r="379" spans="3:3" x14ac:dyDescent="0.2">
      <c r="C379" s="2" t="s">
        <v>1052</v>
      </c>
    </row>
    <row r="380" spans="3:3" x14ac:dyDescent="0.2">
      <c r="C380" s="2" t="s">
        <v>1074</v>
      </c>
    </row>
    <row r="381" spans="3:3" x14ac:dyDescent="0.2">
      <c r="C381" s="2" t="s">
        <v>1128</v>
      </c>
    </row>
    <row r="382" spans="3:3" x14ac:dyDescent="0.2">
      <c r="C382" s="2" t="s">
        <v>1146</v>
      </c>
    </row>
    <row r="383" spans="3:3" x14ac:dyDescent="0.2">
      <c r="C383" s="2" t="s">
        <v>1090</v>
      </c>
    </row>
    <row r="384" spans="3:3" x14ac:dyDescent="0.2">
      <c r="C384" s="2" t="s">
        <v>1119</v>
      </c>
    </row>
    <row r="385" spans="3:3" x14ac:dyDescent="0.2">
      <c r="C385" s="2" t="s">
        <v>1126</v>
      </c>
    </row>
    <row r="386" spans="3:3" x14ac:dyDescent="0.2">
      <c r="C386" s="2" t="s">
        <v>1127</v>
      </c>
    </row>
    <row r="387" spans="3:3" x14ac:dyDescent="0.2">
      <c r="C387" s="2" t="s">
        <v>1030</v>
      </c>
    </row>
    <row r="388" spans="3:3" x14ac:dyDescent="0.2">
      <c r="C388" s="2" t="s">
        <v>1013</v>
      </c>
    </row>
    <row r="389" spans="3:3" x14ac:dyDescent="0.2">
      <c r="C389" s="2" t="s">
        <v>1111</v>
      </c>
    </row>
    <row r="390" spans="3:3" x14ac:dyDescent="0.2">
      <c r="C390" s="2" t="s">
        <v>1121</v>
      </c>
    </row>
    <row r="391" spans="3:3" x14ac:dyDescent="0.2">
      <c r="C391" s="2" t="s">
        <v>1107</v>
      </c>
    </row>
    <row r="392" spans="3:3" x14ac:dyDescent="0.2">
      <c r="C392" s="2" t="s">
        <v>1058</v>
      </c>
    </row>
    <row r="393" spans="3:3" x14ac:dyDescent="0.2">
      <c r="C393" s="2" t="s">
        <v>1123</v>
      </c>
    </row>
    <row r="394" spans="3:3" x14ac:dyDescent="0.2">
      <c r="C394" s="2" t="s">
        <v>1086</v>
      </c>
    </row>
    <row r="395" spans="3:3" x14ac:dyDescent="0.2">
      <c r="C395" s="2" t="s">
        <v>1046</v>
      </c>
    </row>
    <row r="396" spans="3:3" x14ac:dyDescent="0.2">
      <c r="C396" s="2" t="s">
        <v>1103</v>
      </c>
    </row>
    <row r="397" spans="3:3" x14ac:dyDescent="0.2">
      <c r="C397" s="2" t="s">
        <v>1077</v>
      </c>
    </row>
    <row r="398" spans="3:3" x14ac:dyDescent="0.2">
      <c r="C398" s="2" t="s">
        <v>1114</v>
      </c>
    </row>
    <row r="399" spans="3:3" x14ac:dyDescent="0.2">
      <c r="C399" s="2" t="s">
        <v>1110</v>
      </c>
    </row>
    <row r="400" spans="3:3" x14ac:dyDescent="0.2">
      <c r="C400" s="2" t="s">
        <v>1129</v>
      </c>
    </row>
    <row r="401" spans="3:3" x14ac:dyDescent="0.2">
      <c r="C401" s="2" t="s">
        <v>1148</v>
      </c>
    </row>
    <row r="402" spans="3:3" x14ac:dyDescent="0.2">
      <c r="C402" s="2" t="s">
        <v>1147</v>
      </c>
    </row>
    <row r="403" spans="3:3" x14ac:dyDescent="0.2">
      <c r="C403" s="2" t="s">
        <v>1151</v>
      </c>
    </row>
    <row r="404" spans="3:3" x14ac:dyDescent="0.2">
      <c r="C404" s="2" t="s">
        <v>1197</v>
      </c>
    </row>
    <row r="405" spans="3:3" x14ac:dyDescent="0.2">
      <c r="C405" s="2" t="s">
        <v>3696</v>
      </c>
    </row>
    <row r="406" spans="3:3" x14ac:dyDescent="0.2">
      <c r="C406" s="2" t="s">
        <v>3697</v>
      </c>
    </row>
    <row r="407" spans="3:3" x14ac:dyDescent="0.2">
      <c r="C407" s="2" t="s">
        <v>1202</v>
      </c>
    </row>
    <row r="408" spans="3:3" x14ac:dyDescent="0.2">
      <c r="C408" s="2" t="s">
        <v>3698</v>
      </c>
    </row>
    <row r="409" spans="3:3" x14ac:dyDescent="0.2">
      <c r="C409" s="2" t="s">
        <v>3699</v>
      </c>
    </row>
    <row r="410" spans="3:3" x14ac:dyDescent="0.2">
      <c r="C410" s="2" t="s">
        <v>3700</v>
      </c>
    </row>
    <row r="411" spans="3:3" x14ac:dyDescent="0.2">
      <c r="C411" s="2" t="s">
        <v>3701</v>
      </c>
    </row>
    <row r="412" spans="3:3" x14ac:dyDescent="0.2">
      <c r="C412" s="2" t="s">
        <v>1203</v>
      </c>
    </row>
    <row r="413" spans="3:3" x14ac:dyDescent="0.2">
      <c r="C413" s="2" t="s">
        <v>3702</v>
      </c>
    </row>
    <row r="414" spans="3:3" x14ac:dyDescent="0.2">
      <c r="C414" s="2" t="s">
        <v>1201</v>
      </c>
    </row>
    <row r="415" spans="3:3" x14ac:dyDescent="0.2">
      <c r="C415" s="2" t="s">
        <v>1196</v>
      </c>
    </row>
    <row r="416" spans="3:3" x14ac:dyDescent="0.2">
      <c r="C416" s="2" t="s">
        <v>3703</v>
      </c>
    </row>
    <row r="417" spans="3:3" x14ac:dyDescent="0.2">
      <c r="C417" s="2" t="s">
        <v>1199</v>
      </c>
    </row>
    <row r="418" spans="3:3" x14ac:dyDescent="0.2">
      <c r="C418" s="2" t="s">
        <v>3704</v>
      </c>
    </row>
    <row r="419" spans="3:3" x14ac:dyDescent="0.2">
      <c r="C419" s="2" t="s">
        <v>3705</v>
      </c>
    </row>
    <row r="420" spans="3:3" x14ac:dyDescent="0.2">
      <c r="C420" s="2" t="s">
        <v>3706</v>
      </c>
    </row>
    <row r="421" spans="3:3" x14ac:dyDescent="0.2">
      <c r="C421" s="2" t="s">
        <v>3707</v>
      </c>
    </row>
    <row r="422" spans="3:3" x14ac:dyDescent="0.2">
      <c r="C422" s="2" t="s">
        <v>3708</v>
      </c>
    </row>
    <row r="423" spans="3:3" x14ac:dyDescent="0.2">
      <c r="C423" s="2" t="s">
        <v>3709</v>
      </c>
    </row>
    <row r="424" spans="3:3" x14ac:dyDescent="0.2">
      <c r="C424" s="2" t="s">
        <v>3710</v>
      </c>
    </row>
    <row r="425" spans="3:3" x14ac:dyDescent="0.2">
      <c r="C425" s="2" t="s">
        <v>3711</v>
      </c>
    </row>
    <row r="426" spans="3:3" x14ac:dyDescent="0.2">
      <c r="C426" s="2" t="s">
        <v>3712</v>
      </c>
    </row>
    <row r="427" spans="3:3" x14ac:dyDescent="0.2">
      <c r="C427" s="2" t="s">
        <v>3713</v>
      </c>
    </row>
    <row r="428" spans="3:3" x14ac:dyDescent="0.2">
      <c r="C428" s="2" t="s">
        <v>3714</v>
      </c>
    </row>
    <row r="429" spans="3:3" x14ac:dyDescent="0.2">
      <c r="C429" s="2" t="s">
        <v>3715</v>
      </c>
    </row>
    <row r="430" spans="3:3" x14ac:dyDescent="0.2">
      <c r="C430" s="2" t="s">
        <v>3716</v>
      </c>
    </row>
    <row r="431" spans="3:3" x14ac:dyDescent="0.2">
      <c r="C431" s="2" t="s">
        <v>3717</v>
      </c>
    </row>
    <row r="432" spans="3:3" x14ac:dyDescent="0.2">
      <c r="C432" s="2" t="s">
        <v>3718</v>
      </c>
    </row>
    <row r="433" spans="3:3" x14ac:dyDescent="0.2">
      <c r="C433" s="2" t="s">
        <v>3719</v>
      </c>
    </row>
    <row r="434" spans="3:3" x14ac:dyDescent="0.2">
      <c r="C434" s="2" t="s">
        <v>3720</v>
      </c>
    </row>
    <row r="435" spans="3:3" x14ac:dyDescent="0.2">
      <c r="C435" s="2" t="s">
        <v>3721</v>
      </c>
    </row>
    <row r="436" spans="3:3" x14ac:dyDescent="0.2">
      <c r="C436" s="2" t="s">
        <v>3722</v>
      </c>
    </row>
    <row r="437" spans="3:3" x14ac:dyDescent="0.2">
      <c r="C437" s="2" t="s">
        <v>3723</v>
      </c>
    </row>
    <row r="438" spans="3:3" x14ac:dyDescent="0.2">
      <c r="C438" s="2" t="s">
        <v>3724</v>
      </c>
    </row>
    <row r="439" spans="3:3" x14ac:dyDescent="0.2">
      <c r="C439" s="2" t="s">
        <v>3725</v>
      </c>
    </row>
    <row r="440" spans="3:3" x14ac:dyDescent="0.2">
      <c r="C440" s="2" t="s">
        <v>3726</v>
      </c>
    </row>
    <row r="441" spans="3:3" x14ac:dyDescent="0.2">
      <c r="C441" s="2" t="s">
        <v>3727</v>
      </c>
    </row>
    <row r="442" spans="3:3" x14ac:dyDescent="0.2">
      <c r="C442" s="2" t="s">
        <v>3728</v>
      </c>
    </row>
    <row r="443" spans="3:3" x14ac:dyDescent="0.2">
      <c r="C443" s="2" t="s">
        <v>3729</v>
      </c>
    </row>
    <row r="444" spans="3:3" x14ac:dyDescent="0.2">
      <c r="C444" s="2" t="s">
        <v>3730</v>
      </c>
    </row>
    <row r="445" spans="3:3" x14ac:dyDescent="0.2">
      <c r="C445" s="2" t="s">
        <v>3731</v>
      </c>
    </row>
    <row r="446" spans="3:3" x14ac:dyDescent="0.2">
      <c r="C446" s="2" t="s">
        <v>3732</v>
      </c>
    </row>
    <row r="447" spans="3:3" x14ac:dyDescent="0.2">
      <c r="C447" s="2" t="s">
        <v>3733</v>
      </c>
    </row>
    <row r="448" spans="3:3" x14ac:dyDescent="0.2">
      <c r="C448" s="2" t="s">
        <v>3734</v>
      </c>
    </row>
    <row r="449" spans="3:3" x14ac:dyDescent="0.2">
      <c r="C449" s="2" t="s">
        <v>3735</v>
      </c>
    </row>
    <row r="450" spans="3:3" x14ac:dyDescent="0.2">
      <c r="C450" s="2" t="s">
        <v>3736</v>
      </c>
    </row>
    <row r="451" spans="3:3" x14ac:dyDescent="0.2">
      <c r="C451" s="2" t="s">
        <v>3737</v>
      </c>
    </row>
    <row r="452" spans="3:3" x14ac:dyDescent="0.2">
      <c r="C452" s="2" t="s">
        <v>3738</v>
      </c>
    </row>
    <row r="453" spans="3:3" x14ac:dyDescent="0.2">
      <c r="C453" s="2" t="s">
        <v>3739</v>
      </c>
    </row>
    <row r="454" spans="3:3" x14ac:dyDescent="0.2">
      <c r="C454" s="2" t="s">
        <v>3740</v>
      </c>
    </row>
    <row r="455" spans="3:3" x14ac:dyDescent="0.2">
      <c r="C455" s="2" t="s">
        <v>3741</v>
      </c>
    </row>
    <row r="456" spans="3:3" x14ac:dyDescent="0.2">
      <c r="C456" s="2" t="s">
        <v>3742</v>
      </c>
    </row>
    <row r="457" spans="3:3" x14ac:dyDescent="0.2">
      <c r="C457" s="2" t="s">
        <v>3743</v>
      </c>
    </row>
    <row r="458" spans="3:3" x14ac:dyDescent="0.2">
      <c r="C458" s="2" t="s">
        <v>3744</v>
      </c>
    </row>
    <row r="459" spans="3:3" x14ac:dyDescent="0.2">
      <c r="C459" s="2" t="s">
        <v>3745</v>
      </c>
    </row>
    <row r="460" spans="3:3" x14ac:dyDescent="0.2">
      <c r="C460" s="2" t="s">
        <v>3746</v>
      </c>
    </row>
    <row r="461" spans="3:3" x14ac:dyDescent="0.2">
      <c r="C461" s="2" t="s">
        <v>3747</v>
      </c>
    </row>
    <row r="462" spans="3:3" x14ac:dyDescent="0.2">
      <c r="C462" s="2" t="s">
        <v>3748</v>
      </c>
    </row>
    <row r="463" spans="3:3" x14ac:dyDescent="0.2">
      <c r="C463" s="2" t="s">
        <v>3749</v>
      </c>
    </row>
    <row r="464" spans="3:3" x14ac:dyDescent="0.2">
      <c r="C464" s="2" t="s">
        <v>3750</v>
      </c>
    </row>
    <row r="465" spans="3:3" x14ac:dyDescent="0.2">
      <c r="C465" s="2" t="s">
        <v>3751</v>
      </c>
    </row>
    <row r="466" spans="3:3" x14ac:dyDescent="0.2">
      <c r="C466" s="2" t="s">
        <v>3752</v>
      </c>
    </row>
    <row r="467" spans="3:3" x14ac:dyDescent="0.2">
      <c r="C467" s="2" t="s">
        <v>3753</v>
      </c>
    </row>
    <row r="468" spans="3:3" x14ac:dyDescent="0.2">
      <c r="C468" s="2" t="s">
        <v>3754</v>
      </c>
    </row>
    <row r="469" spans="3:3" x14ac:dyDescent="0.2">
      <c r="C469" s="2" t="s">
        <v>3755</v>
      </c>
    </row>
    <row r="470" spans="3:3" x14ac:dyDescent="0.2">
      <c r="C470" s="2" t="s">
        <v>3756</v>
      </c>
    </row>
    <row r="471" spans="3:3" x14ac:dyDescent="0.2">
      <c r="C471" s="2" t="s">
        <v>3757</v>
      </c>
    </row>
    <row r="472" spans="3:3" x14ac:dyDescent="0.2">
      <c r="C472" s="2" t="s">
        <v>3758</v>
      </c>
    </row>
    <row r="473" spans="3:3" x14ac:dyDescent="0.2">
      <c r="C473" s="2" t="s">
        <v>3759</v>
      </c>
    </row>
    <row r="474" spans="3:3" x14ac:dyDescent="0.2">
      <c r="C474" s="2" t="s">
        <v>3760</v>
      </c>
    </row>
    <row r="475" spans="3:3" x14ac:dyDescent="0.2">
      <c r="C475" s="2" t="s">
        <v>3761</v>
      </c>
    </row>
    <row r="476" spans="3:3" x14ac:dyDescent="0.2">
      <c r="C476" s="2" t="s">
        <v>3762</v>
      </c>
    </row>
    <row r="477" spans="3:3" x14ac:dyDescent="0.2">
      <c r="C477" s="2" t="s">
        <v>3763</v>
      </c>
    </row>
    <row r="478" spans="3:3" x14ac:dyDescent="0.2">
      <c r="C478" s="2" t="s">
        <v>3764</v>
      </c>
    </row>
    <row r="479" spans="3:3" x14ac:dyDescent="0.2">
      <c r="C479" s="2" t="s">
        <v>3765</v>
      </c>
    </row>
    <row r="480" spans="3:3" x14ac:dyDescent="0.2">
      <c r="C480" s="2" t="s">
        <v>3766</v>
      </c>
    </row>
    <row r="481" spans="3:3" x14ac:dyDescent="0.2">
      <c r="C481" s="2" t="s">
        <v>3767</v>
      </c>
    </row>
    <row r="482" spans="3:3" x14ac:dyDescent="0.2">
      <c r="C482" s="2" t="s">
        <v>3768</v>
      </c>
    </row>
    <row r="483" spans="3:3" x14ac:dyDescent="0.2">
      <c r="C483" s="2" t="s">
        <v>3769</v>
      </c>
    </row>
    <row r="484" spans="3:3" x14ac:dyDescent="0.2">
      <c r="C484" s="2" t="s">
        <v>3770</v>
      </c>
    </row>
    <row r="485" spans="3:3" x14ac:dyDescent="0.2">
      <c r="C485" s="2" t="s">
        <v>3771</v>
      </c>
    </row>
    <row r="486" spans="3:3" x14ac:dyDescent="0.2">
      <c r="C486" s="2" t="s">
        <v>3772</v>
      </c>
    </row>
    <row r="487" spans="3:3" x14ac:dyDescent="0.2">
      <c r="C487" s="2" t="s">
        <v>3773</v>
      </c>
    </row>
    <row r="488" spans="3:3" x14ac:dyDescent="0.2">
      <c r="C488" s="2" t="s">
        <v>3774</v>
      </c>
    </row>
    <row r="489" spans="3:3" x14ac:dyDescent="0.2">
      <c r="C489" s="2" t="s">
        <v>3775</v>
      </c>
    </row>
    <row r="490" spans="3:3" x14ac:dyDescent="0.2">
      <c r="C490" s="2" t="s">
        <v>3776</v>
      </c>
    </row>
    <row r="491" spans="3:3" x14ac:dyDescent="0.2">
      <c r="C491" s="2" t="s">
        <v>3777</v>
      </c>
    </row>
    <row r="492" spans="3:3" x14ac:dyDescent="0.2">
      <c r="C492" s="2" t="s">
        <v>3778</v>
      </c>
    </row>
    <row r="493" spans="3:3" x14ac:dyDescent="0.2">
      <c r="C493" s="2" t="s">
        <v>3779</v>
      </c>
    </row>
    <row r="494" spans="3:3" x14ac:dyDescent="0.2">
      <c r="C494" s="2" t="s">
        <v>3780</v>
      </c>
    </row>
    <row r="495" spans="3:3" x14ac:dyDescent="0.2">
      <c r="C495" s="2" t="s">
        <v>3781</v>
      </c>
    </row>
    <row r="496" spans="3:3" x14ac:dyDescent="0.2">
      <c r="C496" s="2" t="s">
        <v>3782</v>
      </c>
    </row>
    <row r="497" spans="3:3" x14ac:dyDescent="0.2">
      <c r="C497" s="2" t="s">
        <v>3783</v>
      </c>
    </row>
    <row r="498" spans="3:3" x14ac:dyDescent="0.2">
      <c r="C498" s="2" t="s">
        <v>3784</v>
      </c>
    </row>
    <row r="499" spans="3:3" x14ac:dyDescent="0.2">
      <c r="C499" s="2" t="s">
        <v>3785</v>
      </c>
    </row>
    <row r="500" spans="3:3" x14ac:dyDescent="0.2">
      <c r="C500" s="2" t="s">
        <v>3786</v>
      </c>
    </row>
    <row r="501" spans="3:3" x14ac:dyDescent="0.2">
      <c r="C501" s="2" t="s">
        <v>3787</v>
      </c>
    </row>
    <row r="502" spans="3:3" x14ac:dyDescent="0.2">
      <c r="C502" s="2" t="s">
        <v>3788</v>
      </c>
    </row>
    <row r="503" spans="3:3" x14ac:dyDescent="0.2">
      <c r="C503" s="2" t="s">
        <v>3789</v>
      </c>
    </row>
    <row r="504" spans="3:3" x14ac:dyDescent="0.2">
      <c r="C504" s="2" t="s">
        <v>3790</v>
      </c>
    </row>
    <row r="505" spans="3:3" x14ac:dyDescent="0.2">
      <c r="C505" s="2" t="s">
        <v>3791</v>
      </c>
    </row>
    <row r="506" spans="3:3" x14ac:dyDescent="0.2">
      <c r="C506" s="2" t="s">
        <v>3792</v>
      </c>
    </row>
    <row r="507" spans="3:3" x14ac:dyDescent="0.2">
      <c r="C507" s="2" t="s">
        <v>3793</v>
      </c>
    </row>
    <row r="508" spans="3:3" x14ac:dyDescent="0.2">
      <c r="C508" s="2" t="s">
        <v>3794</v>
      </c>
    </row>
    <row r="509" spans="3:3" x14ac:dyDescent="0.2">
      <c r="C509" s="2" t="s">
        <v>3795</v>
      </c>
    </row>
    <row r="510" spans="3:3" x14ac:dyDescent="0.2">
      <c r="C510" s="2" t="s">
        <v>3796</v>
      </c>
    </row>
    <row r="511" spans="3:3" x14ac:dyDescent="0.2">
      <c r="C511" s="2" t="s">
        <v>3797</v>
      </c>
    </row>
    <row r="512" spans="3:3" x14ac:dyDescent="0.2">
      <c r="C512" s="2" t="s">
        <v>3798</v>
      </c>
    </row>
    <row r="513" spans="3:3" x14ac:dyDescent="0.2">
      <c r="C513" s="2" t="s">
        <v>3799</v>
      </c>
    </row>
    <row r="514" spans="3:3" x14ac:dyDescent="0.2">
      <c r="C514" s="2" t="s">
        <v>3800</v>
      </c>
    </row>
    <row r="515" spans="3:3" x14ac:dyDescent="0.2">
      <c r="C515" s="2" t="s">
        <v>3801</v>
      </c>
    </row>
    <row r="516" spans="3:3" x14ac:dyDescent="0.2">
      <c r="C516" s="2" t="s">
        <v>3802</v>
      </c>
    </row>
    <row r="517" spans="3:3" x14ac:dyDescent="0.2">
      <c r="C517" s="2" t="s">
        <v>3803</v>
      </c>
    </row>
    <row r="518" spans="3:3" x14ac:dyDescent="0.2">
      <c r="C518" s="2" t="s">
        <v>3804</v>
      </c>
    </row>
    <row r="519" spans="3:3" x14ac:dyDescent="0.2">
      <c r="C519" s="2" t="s">
        <v>3805</v>
      </c>
    </row>
    <row r="520" spans="3:3" x14ac:dyDescent="0.2">
      <c r="C520" s="2" t="s">
        <v>3806</v>
      </c>
    </row>
    <row r="521" spans="3:3" x14ac:dyDescent="0.2">
      <c r="C521" s="2" t="s">
        <v>3807</v>
      </c>
    </row>
    <row r="522" spans="3:3" x14ac:dyDescent="0.2">
      <c r="C522" s="2" t="s">
        <v>3808</v>
      </c>
    </row>
    <row r="523" spans="3:3" x14ac:dyDescent="0.2">
      <c r="C523" s="2" t="s">
        <v>3809</v>
      </c>
    </row>
    <row r="524" spans="3:3" x14ac:dyDescent="0.2">
      <c r="C524" s="2" t="s">
        <v>3810</v>
      </c>
    </row>
    <row r="525" spans="3:3" x14ac:dyDescent="0.2">
      <c r="C525" s="2" t="s">
        <v>3811</v>
      </c>
    </row>
    <row r="526" spans="3:3" x14ac:dyDescent="0.2">
      <c r="C526" s="2" t="s">
        <v>3812</v>
      </c>
    </row>
    <row r="527" spans="3:3" x14ac:dyDescent="0.2">
      <c r="C527" s="2" t="s">
        <v>3813</v>
      </c>
    </row>
    <row r="528" spans="3:3" x14ac:dyDescent="0.2">
      <c r="C528" s="2" t="s">
        <v>3814</v>
      </c>
    </row>
    <row r="529" spans="3:3" x14ac:dyDescent="0.2">
      <c r="C529" s="2" t="s">
        <v>3815</v>
      </c>
    </row>
    <row r="530" spans="3:3" x14ac:dyDescent="0.2">
      <c r="C530" s="2" t="s">
        <v>3816</v>
      </c>
    </row>
    <row r="531" spans="3:3" x14ac:dyDescent="0.2">
      <c r="C531" s="2" t="s">
        <v>3817</v>
      </c>
    </row>
    <row r="532" spans="3:3" x14ac:dyDescent="0.2">
      <c r="C532" s="2" t="s">
        <v>3818</v>
      </c>
    </row>
    <row r="533" spans="3:3" x14ac:dyDescent="0.2">
      <c r="C533" s="2" t="s">
        <v>3819</v>
      </c>
    </row>
    <row r="534" spans="3:3" x14ac:dyDescent="0.2">
      <c r="C534" s="2" t="s">
        <v>3820</v>
      </c>
    </row>
    <row r="535" spans="3:3" x14ac:dyDescent="0.2">
      <c r="C535" s="2" t="s">
        <v>3821</v>
      </c>
    </row>
    <row r="536" spans="3:3" x14ac:dyDescent="0.2">
      <c r="C536" s="2" t="s">
        <v>3822</v>
      </c>
    </row>
    <row r="537" spans="3:3" x14ac:dyDescent="0.2">
      <c r="C537" s="2" t="s">
        <v>3823</v>
      </c>
    </row>
    <row r="538" spans="3:3" x14ac:dyDescent="0.2">
      <c r="C538" s="2" t="s">
        <v>3824</v>
      </c>
    </row>
    <row r="539" spans="3:3" x14ac:dyDescent="0.2">
      <c r="C539" s="2" t="s">
        <v>3825</v>
      </c>
    </row>
    <row r="540" spans="3:3" x14ac:dyDescent="0.2">
      <c r="C540" s="2" t="s">
        <v>3826</v>
      </c>
    </row>
    <row r="541" spans="3:3" x14ac:dyDescent="0.2">
      <c r="C541" s="2" t="s">
        <v>3827</v>
      </c>
    </row>
    <row r="542" spans="3:3" x14ac:dyDescent="0.2">
      <c r="C542" s="2" t="s">
        <v>3828</v>
      </c>
    </row>
    <row r="543" spans="3:3" x14ac:dyDescent="0.2">
      <c r="C543" s="2" t="s">
        <v>3829</v>
      </c>
    </row>
    <row r="544" spans="3:3" x14ac:dyDescent="0.2">
      <c r="C544" s="2" t="s">
        <v>3830</v>
      </c>
    </row>
    <row r="545" spans="3:3" x14ac:dyDescent="0.2">
      <c r="C545" s="2" t="s">
        <v>3831</v>
      </c>
    </row>
    <row r="546" spans="3:3" x14ac:dyDescent="0.2">
      <c r="C546" s="2" t="s">
        <v>3832</v>
      </c>
    </row>
    <row r="547" spans="3:3" x14ac:dyDescent="0.2">
      <c r="C547" s="2" t="s">
        <v>3833</v>
      </c>
    </row>
    <row r="548" spans="3:3" x14ac:dyDescent="0.2">
      <c r="C548" s="2" t="s">
        <v>3834</v>
      </c>
    </row>
    <row r="549" spans="3:3" x14ac:dyDescent="0.2">
      <c r="C549" s="2" t="s">
        <v>3835</v>
      </c>
    </row>
    <row r="550" spans="3:3" x14ac:dyDescent="0.2">
      <c r="C550" s="2" t="s">
        <v>3836</v>
      </c>
    </row>
    <row r="551" spans="3:3" x14ac:dyDescent="0.2">
      <c r="C551" s="2" t="s">
        <v>3837</v>
      </c>
    </row>
    <row r="552" spans="3:3" x14ac:dyDescent="0.2">
      <c r="C552" s="2" t="s">
        <v>3838</v>
      </c>
    </row>
    <row r="553" spans="3:3" x14ac:dyDescent="0.2">
      <c r="C553" s="2" t="s">
        <v>3839</v>
      </c>
    </row>
    <row r="554" spans="3:3" x14ac:dyDescent="0.2">
      <c r="C554" s="2" t="s">
        <v>3840</v>
      </c>
    </row>
    <row r="555" spans="3:3" x14ac:dyDescent="0.2">
      <c r="C555" s="2" t="s">
        <v>3841</v>
      </c>
    </row>
    <row r="556" spans="3:3" x14ac:dyDescent="0.2">
      <c r="C556" s="2" t="s">
        <v>3842</v>
      </c>
    </row>
    <row r="557" spans="3:3" x14ac:dyDescent="0.2">
      <c r="C557" s="2" t="s">
        <v>3843</v>
      </c>
    </row>
    <row r="558" spans="3:3" x14ac:dyDescent="0.2">
      <c r="C558" s="2" t="s">
        <v>3844</v>
      </c>
    </row>
    <row r="559" spans="3:3" x14ac:dyDescent="0.2">
      <c r="C559" s="2" t="s">
        <v>3845</v>
      </c>
    </row>
    <row r="560" spans="3:3" x14ac:dyDescent="0.2">
      <c r="C560" s="2" t="s">
        <v>3846</v>
      </c>
    </row>
    <row r="561" spans="3:3" x14ac:dyDescent="0.2">
      <c r="C561" s="2" t="s">
        <v>3847</v>
      </c>
    </row>
    <row r="562" spans="3:3" x14ac:dyDescent="0.2">
      <c r="C562" s="2" t="s">
        <v>3848</v>
      </c>
    </row>
    <row r="563" spans="3:3" x14ac:dyDescent="0.2">
      <c r="C563" s="2" t="s">
        <v>3849</v>
      </c>
    </row>
    <row r="564" spans="3:3" x14ac:dyDescent="0.2">
      <c r="C564" s="2" t="s">
        <v>3850</v>
      </c>
    </row>
    <row r="565" spans="3:3" x14ac:dyDescent="0.2">
      <c r="C565" s="2" t="s">
        <v>3851</v>
      </c>
    </row>
    <row r="566" spans="3:3" x14ac:dyDescent="0.2">
      <c r="C566" s="2" t="s">
        <v>3852</v>
      </c>
    </row>
    <row r="567" spans="3:3" x14ac:dyDescent="0.2">
      <c r="C567" s="2" t="s">
        <v>3853</v>
      </c>
    </row>
    <row r="568" spans="3:3" x14ac:dyDescent="0.2">
      <c r="C568" s="2" t="s">
        <v>3854</v>
      </c>
    </row>
    <row r="569" spans="3:3" x14ac:dyDescent="0.2">
      <c r="C569" s="2" t="s">
        <v>3855</v>
      </c>
    </row>
    <row r="570" spans="3:3" x14ac:dyDescent="0.2">
      <c r="C570" s="2" t="s">
        <v>3856</v>
      </c>
    </row>
    <row r="571" spans="3:3" x14ac:dyDescent="0.2">
      <c r="C571" s="2" t="s">
        <v>3857</v>
      </c>
    </row>
    <row r="572" spans="3:3" x14ac:dyDescent="0.2">
      <c r="C572" s="2" t="s">
        <v>3858</v>
      </c>
    </row>
    <row r="573" spans="3:3" x14ac:dyDescent="0.2">
      <c r="C573" s="2" t="s">
        <v>3859</v>
      </c>
    </row>
    <row r="574" spans="3:3" x14ac:dyDescent="0.2">
      <c r="C574" s="2" t="s">
        <v>3860</v>
      </c>
    </row>
    <row r="575" spans="3:3" x14ac:dyDescent="0.2">
      <c r="C575" s="2" t="s">
        <v>3861</v>
      </c>
    </row>
    <row r="576" spans="3:3" x14ac:dyDescent="0.2">
      <c r="C576" s="2" t="s">
        <v>3862</v>
      </c>
    </row>
    <row r="577" spans="3:3" x14ac:dyDescent="0.2">
      <c r="C577" s="2" t="s">
        <v>3863</v>
      </c>
    </row>
    <row r="578" spans="3:3" x14ac:dyDescent="0.2">
      <c r="C578" s="2" t="s">
        <v>3864</v>
      </c>
    </row>
    <row r="579" spans="3:3" x14ac:dyDescent="0.2">
      <c r="C579" s="2" t="s">
        <v>3865</v>
      </c>
    </row>
    <row r="580" spans="3:3" x14ac:dyDescent="0.2">
      <c r="C580" s="2" t="s">
        <v>3866</v>
      </c>
    </row>
    <row r="581" spans="3:3" x14ac:dyDescent="0.2">
      <c r="C581" s="2" t="s">
        <v>3867</v>
      </c>
    </row>
    <row r="582" spans="3:3" x14ac:dyDescent="0.2">
      <c r="C582" s="2" t="s">
        <v>3868</v>
      </c>
    </row>
    <row r="583" spans="3:3" x14ac:dyDescent="0.2">
      <c r="C583" s="2" t="s">
        <v>3869</v>
      </c>
    </row>
    <row r="584" spans="3:3" x14ac:dyDescent="0.2">
      <c r="C584" s="2" t="s">
        <v>3870</v>
      </c>
    </row>
    <row r="585" spans="3:3" x14ac:dyDescent="0.2">
      <c r="C585" s="2" t="s">
        <v>3871</v>
      </c>
    </row>
    <row r="586" spans="3:3" x14ac:dyDescent="0.2">
      <c r="C586" s="2" t="s">
        <v>3872</v>
      </c>
    </row>
    <row r="587" spans="3:3" x14ac:dyDescent="0.2">
      <c r="C587" s="2" t="s">
        <v>3873</v>
      </c>
    </row>
    <row r="588" spans="3:3" x14ac:dyDescent="0.2">
      <c r="C588" s="2" t="s">
        <v>3874</v>
      </c>
    </row>
    <row r="589" spans="3:3" x14ac:dyDescent="0.2">
      <c r="C589" s="2" t="s">
        <v>3875</v>
      </c>
    </row>
    <row r="590" spans="3:3" x14ac:dyDescent="0.2">
      <c r="C590" s="2" t="s">
        <v>3876</v>
      </c>
    </row>
    <row r="591" spans="3:3" x14ac:dyDescent="0.2">
      <c r="C591" s="2" t="s">
        <v>3877</v>
      </c>
    </row>
    <row r="592" spans="3:3" x14ac:dyDescent="0.2">
      <c r="C592" s="2" t="s">
        <v>3878</v>
      </c>
    </row>
    <row r="593" spans="3:3" x14ac:dyDescent="0.2">
      <c r="C593" s="2" t="s">
        <v>3879</v>
      </c>
    </row>
    <row r="594" spans="3:3" x14ac:dyDescent="0.2">
      <c r="C594" s="2" t="s">
        <v>3880</v>
      </c>
    </row>
    <row r="595" spans="3:3" x14ac:dyDescent="0.2">
      <c r="C595" s="2" t="s">
        <v>3881</v>
      </c>
    </row>
    <row r="596" spans="3:3" x14ac:dyDescent="0.2">
      <c r="C596" s="2" t="s">
        <v>3882</v>
      </c>
    </row>
    <row r="597" spans="3:3" x14ac:dyDescent="0.2">
      <c r="C597" s="2" t="s">
        <v>3883</v>
      </c>
    </row>
    <row r="598" spans="3:3" x14ac:dyDescent="0.2">
      <c r="C598" s="2" t="s">
        <v>3884</v>
      </c>
    </row>
    <row r="599" spans="3:3" x14ac:dyDescent="0.2">
      <c r="C599" s="2" t="s">
        <v>1190</v>
      </c>
    </row>
    <row r="600" spans="3:3" x14ac:dyDescent="0.2">
      <c r="C600" s="2" t="s">
        <v>3885</v>
      </c>
    </row>
    <row r="601" spans="3:3" x14ac:dyDescent="0.2">
      <c r="C601" s="2" t="s">
        <v>3886</v>
      </c>
    </row>
    <row r="602" spans="3:3" x14ac:dyDescent="0.2">
      <c r="C602" s="2" t="s">
        <v>3887</v>
      </c>
    </row>
    <row r="603" spans="3:3" x14ac:dyDescent="0.2">
      <c r="C603" s="2" t="s">
        <v>3888</v>
      </c>
    </row>
    <row r="604" spans="3:3" x14ac:dyDescent="0.2">
      <c r="C604" s="2" t="s">
        <v>1177</v>
      </c>
    </row>
    <row r="605" spans="3:3" x14ac:dyDescent="0.2">
      <c r="C605" s="2" t="s">
        <v>3889</v>
      </c>
    </row>
    <row r="606" spans="3:3" x14ac:dyDescent="0.2">
      <c r="C606" s="2" t="s">
        <v>1156</v>
      </c>
    </row>
    <row r="607" spans="3:3" x14ac:dyDescent="0.2">
      <c r="C607" s="2" t="s">
        <v>3890</v>
      </c>
    </row>
    <row r="608" spans="3:3" x14ac:dyDescent="0.2">
      <c r="C608" s="2" t="s">
        <v>1172</v>
      </c>
    </row>
    <row r="609" spans="3:3" x14ac:dyDescent="0.2">
      <c r="C609" s="2" t="s">
        <v>3891</v>
      </c>
    </row>
    <row r="610" spans="3:3" x14ac:dyDescent="0.2">
      <c r="C610" s="2" t="s">
        <v>3892</v>
      </c>
    </row>
    <row r="611" spans="3:3" x14ac:dyDescent="0.2">
      <c r="C611" s="2" t="s">
        <v>3893</v>
      </c>
    </row>
    <row r="612" spans="3:3" x14ac:dyDescent="0.2">
      <c r="C612" s="2" t="s">
        <v>3894</v>
      </c>
    </row>
    <row r="613" spans="3:3" x14ac:dyDescent="0.2">
      <c r="C613" s="2" t="s">
        <v>3895</v>
      </c>
    </row>
    <row r="614" spans="3:3" x14ac:dyDescent="0.2">
      <c r="C614" s="2" t="s">
        <v>3896</v>
      </c>
    </row>
    <row r="615" spans="3:3" x14ac:dyDescent="0.2">
      <c r="C615" s="2" t="s">
        <v>3897</v>
      </c>
    </row>
    <row r="616" spans="3:3" x14ac:dyDescent="0.2">
      <c r="C616" s="2" t="s">
        <v>1188</v>
      </c>
    </row>
    <row r="617" spans="3:3" x14ac:dyDescent="0.2">
      <c r="C617" s="2" t="s">
        <v>3898</v>
      </c>
    </row>
    <row r="618" spans="3:3" x14ac:dyDescent="0.2">
      <c r="C618" s="2" t="s">
        <v>1171</v>
      </c>
    </row>
    <row r="619" spans="3:3" x14ac:dyDescent="0.2">
      <c r="C619" s="2" t="s">
        <v>3899</v>
      </c>
    </row>
    <row r="620" spans="3:3" x14ac:dyDescent="0.2">
      <c r="C620" s="2" t="s">
        <v>3900</v>
      </c>
    </row>
    <row r="621" spans="3:3" x14ac:dyDescent="0.2">
      <c r="C621" s="2" t="s">
        <v>1162</v>
      </c>
    </row>
    <row r="622" spans="3:3" x14ac:dyDescent="0.2">
      <c r="C622" s="2" t="s">
        <v>1158</v>
      </c>
    </row>
    <row r="623" spans="3:3" x14ac:dyDescent="0.2">
      <c r="C623" s="2" t="s">
        <v>3901</v>
      </c>
    </row>
    <row r="624" spans="3:3" x14ac:dyDescent="0.2">
      <c r="C624" s="2" t="s">
        <v>1161</v>
      </c>
    </row>
    <row r="625" spans="3:3" x14ac:dyDescent="0.2">
      <c r="C625" s="2" t="s">
        <v>1139</v>
      </c>
    </row>
    <row r="626" spans="3:3" x14ac:dyDescent="0.2">
      <c r="C626" s="2" t="s">
        <v>3902</v>
      </c>
    </row>
    <row r="627" spans="3:3" x14ac:dyDescent="0.2">
      <c r="C627" s="2" t="s">
        <v>1165</v>
      </c>
    </row>
    <row r="628" spans="3:3" x14ac:dyDescent="0.2">
      <c r="C628" s="2" t="s">
        <v>1179</v>
      </c>
    </row>
    <row r="629" spans="3:3" x14ac:dyDescent="0.2">
      <c r="C629" s="2" t="s">
        <v>1176</v>
      </c>
    </row>
    <row r="630" spans="3:3" x14ac:dyDescent="0.2">
      <c r="C630" s="2" t="s">
        <v>1185</v>
      </c>
    </row>
    <row r="631" spans="3:3" x14ac:dyDescent="0.2">
      <c r="C631" s="2" t="s">
        <v>1182</v>
      </c>
    </row>
    <row r="632" spans="3:3" x14ac:dyDescent="0.2">
      <c r="C632" s="2" t="s">
        <v>1183</v>
      </c>
    </row>
    <row r="633" spans="3:3" x14ac:dyDescent="0.2">
      <c r="C633" s="2" t="s">
        <v>1170</v>
      </c>
    </row>
    <row r="634" spans="3:3" x14ac:dyDescent="0.2">
      <c r="C634" s="2" t="s">
        <v>1186</v>
      </c>
    </row>
    <row r="635" spans="3:3" x14ac:dyDescent="0.2">
      <c r="C635" s="2" t="s">
        <v>1187</v>
      </c>
    </row>
    <row r="636" spans="3:3" x14ac:dyDescent="0.2">
      <c r="C636" s="2" t="s">
        <v>1167</v>
      </c>
    </row>
    <row r="637" spans="3:3" x14ac:dyDescent="0.2">
      <c r="C637" s="2" t="s">
        <v>1163</v>
      </c>
    </row>
    <row r="638" spans="3:3" x14ac:dyDescent="0.2">
      <c r="C638" s="2" t="s">
        <v>1169</v>
      </c>
    </row>
    <row r="639" spans="3:3" x14ac:dyDescent="0.2">
      <c r="C639" s="2" t="s">
        <v>1160</v>
      </c>
    </row>
    <row r="640" spans="3:3" x14ac:dyDescent="0.2">
      <c r="C640" s="2" t="s">
        <v>1159</v>
      </c>
    </row>
    <row r="641" spans="3:3" x14ac:dyDescent="0.2">
      <c r="C641" s="2" t="s">
        <v>1168</v>
      </c>
    </row>
    <row r="642" spans="3:3" x14ac:dyDescent="0.2">
      <c r="C642" s="2" t="s">
        <v>1166</v>
      </c>
    </row>
    <row r="643" spans="3:3" x14ac:dyDescent="0.2">
      <c r="C643" s="2" t="s">
        <v>1041</v>
      </c>
    </row>
    <row r="644" spans="3:3" x14ac:dyDescent="0.2">
      <c r="C644" s="2" t="s">
        <v>1018</v>
      </c>
    </row>
    <row r="645" spans="3:3" x14ac:dyDescent="0.2">
      <c r="C645" s="2" t="s">
        <v>1019</v>
      </c>
    </row>
    <row r="646" spans="3:3" x14ac:dyDescent="0.2">
      <c r="C646" s="2" t="s">
        <v>1038</v>
      </c>
    </row>
    <row r="647" spans="3:3" x14ac:dyDescent="0.2">
      <c r="C647" s="2" t="s">
        <v>1039</v>
      </c>
    </row>
    <row r="648" spans="3:3" x14ac:dyDescent="0.2">
      <c r="C648" s="2" t="s">
        <v>1029</v>
      </c>
    </row>
    <row r="649" spans="3:3" x14ac:dyDescent="0.2">
      <c r="C649" s="2" t="s">
        <v>1020</v>
      </c>
    </row>
    <row r="650" spans="3:3" x14ac:dyDescent="0.2">
      <c r="C650" s="2" t="s">
        <v>1014</v>
      </c>
    </row>
    <row r="651" spans="3:3" x14ac:dyDescent="0.2">
      <c r="C651" s="2" t="s">
        <v>1027</v>
      </c>
    </row>
    <row r="652" spans="3:3" x14ac:dyDescent="0.2">
      <c r="C652" s="2" t="s">
        <v>1021</v>
      </c>
    </row>
    <row r="653" spans="3:3" x14ac:dyDescent="0.2">
      <c r="C653" s="2" t="s">
        <v>1040</v>
      </c>
    </row>
    <row r="654" spans="3:3" x14ac:dyDescent="0.2">
      <c r="C654" s="2" t="s">
        <v>1157</v>
      </c>
    </row>
    <row r="655" spans="3:3" x14ac:dyDescent="0.2">
      <c r="C655" s="2" t="s">
        <v>1155</v>
      </c>
    </row>
    <row r="656" spans="3:3" x14ac:dyDescent="0.2">
      <c r="C656" s="2" t="s">
        <v>1022</v>
      </c>
    </row>
    <row r="657" spans="3:3" x14ac:dyDescent="0.2">
      <c r="C657" s="2" t="s">
        <v>1173</v>
      </c>
    </row>
    <row r="658" spans="3:3" x14ac:dyDescent="0.2">
      <c r="C658" s="2" t="s">
        <v>1150</v>
      </c>
    </row>
    <row r="659" spans="3:3" x14ac:dyDescent="0.2">
      <c r="C659" s="2" t="s">
        <v>1195</v>
      </c>
    </row>
    <row r="660" spans="3:3" x14ac:dyDescent="0.2">
      <c r="C660" s="2" t="s">
        <v>1048</v>
      </c>
    </row>
    <row r="661" spans="3:3" x14ac:dyDescent="0.2">
      <c r="C661" s="2" t="s">
        <v>1061</v>
      </c>
    </row>
    <row r="662" spans="3:3" x14ac:dyDescent="0.2">
      <c r="C662" s="2" t="s">
        <v>1143</v>
      </c>
    </row>
    <row r="663" spans="3:3" x14ac:dyDescent="0.2">
      <c r="C663" s="2" t="s">
        <v>1096</v>
      </c>
    </row>
    <row r="664" spans="3:3" x14ac:dyDescent="0.2">
      <c r="C664" s="2" t="s">
        <v>1133</v>
      </c>
    </row>
    <row r="665" spans="3:3" x14ac:dyDescent="0.2">
      <c r="C665" s="2" t="s">
        <v>1117</v>
      </c>
    </row>
    <row r="666" spans="3:3" x14ac:dyDescent="0.2">
      <c r="C666" s="2" t="s">
        <v>1080</v>
      </c>
    </row>
    <row r="667" spans="3:3" x14ac:dyDescent="0.2">
      <c r="C667" s="2" t="s">
        <v>1149</v>
      </c>
    </row>
    <row r="668" spans="3:3" x14ac:dyDescent="0.2">
      <c r="C668" s="2" t="s">
        <v>1066</v>
      </c>
    </row>
    <row r="669" spans="3:3" x14ac:dyDescent="0.2">
      <c r="C669" s="2" t="s">
        <v>1087</v>
      </c>
    </row>
    <row r="670" spans="3:3" x14ac:dyDescent="0.2">
      <c r="C670" s="2" t="s">
        <v>1154</v>
      </c>
    </row>
    <row r="671" spans="3:3" x14ac:dyDescent="0.2">
      <c r="C671" s="2" t="s">
        <v>1112</v>
      </c>
    </row>
    <row r="672" spans="3:3" x14ac:dyDescent="0.2">
      <c r="C672" s="2" t="s">
        <v>1078</v>
      </c>
    </row>
    <row r="673" spans="3:3" x14ac:dyDescent="0.2">
      <c r="C673" s="2" t="s">
        <v>1062</v>
      </c>
    </row>
    <row r="674" spans="3:3" x14ac:dyDescent="0.2">
      <c r="C674" s="2" t="s">
        <v>1085</v>
      </c>
    </row>
    <row r="675" spans="3:3" x14ac:dyDescent="0.2">
      <c r="C675" s="2" t="s">
        <v>1104</v>
      </c>
    </row>
    <row r="676" spans="3:3" x14ac:dyDescent="0.2">
      <c r="C676" s="2" t="s">
        <v>1079</v>
      </c>
    </row>
    <row r="677" spans="3:3" x14ac:dyDescent="0.2">
      <c r="C677" s="2" t="s">
        <v>1100</v>
      </c>
    </row>
    <row r="678" spans="3:3" x14ac:dyDescent="0.2">
      <c r="C678" s="2" t="s">
        <v>1116</v>
      </c>
    </row>
    <row r="679" spans="3:3" x14ac:dyDescent="0.2">
      <c r="C679" s="2" t="s">
        <v>1115</v>
      </c>
    </row>
    <row r="680" spans="3:3" x14ac:dyDescent="0.2">
      <c r="C680" s="2" t="s">
        <v>1102</v>
      </c>
    </row>
    <row r="681" spans="3:3" x14ac:dyDescent="0.2">
      <c r="C681" s="2" t="s">
        <v>1025</v>
      </c>
    </row>
    <row r="682" spans="3:3" x14ac:dyDescent="0.2">
      <c r="C682" s="2" t="s">
        <v>1028</v>
      </c>
    </row>
    <row r="683" spans="3:3" x14ac:dyDescent="0.2">
      <c r="C683" s="2" t="s">
        <v>1049</v>
      </c>
    </row>
    <row r="684" spans="3:3" x14ac:dyDescent="0.2">
      <c r="C684" s="2" t="s">
        <v>1043</v>
      </c>
    </row>
    <row r="685" spans="3:3" x14ac:dyDescent="0.2">
      <c r="C685" s="2" t="s">
        <v>1059</v>
      </c>
    </row>
    <row r="686" spans="3:3" x14ac:dyDescent="0.2">
      <c r="C686" s="2" t="s">
        <v>1051</v>
      </c>
    </row>
    <row r="687" spans="3:3" x14ac:dyDescent="0.2">
      <c r="C687" s="2" t="s">
        <v>1037</v>
      </c>
    </row>
    <row r="688" spans="3:3" x14ac:dyDescent="0.2">
      <c r="C688" s="2" t="s">
        <v>1024</v>
      </c>
    </row>
    <row r="689" spans="3:3" x14ac:dyDescent="0.2">
      <c r="C689" s="2" t="s">
        <v>1016</v>
      </c>
    </row>
    <row r="690" spans="3:3" x14ac:dyDescent="0.2">
      <c r="C690" s="2" t="s">
        <v>1015</v>
      </c>
    </row>
    <row r="691" spans="3:3" x14ac:dyDescent="0.2">
      <c r="C691" s="2" t="s">
        <v>1050</v>
      </c>
    </row>
    <row r="692" spans="3:3" x14ac:dyDescent="0.2">
      <c r="C692" s="2" t="s">
        <v>1137</v>
      </c>
    </row>
    <row r="693" spans="3:3" x14ac:dyDescent="0.2">
      <c r="C693" s="2" t="s">
        <v>1099</v>
      </c>
    </row>
    <row r="694" spans="3:3" x14ac:dyDescent="0.2">
      <c r="C694" s="2" t="s">
        <v>1101</v>
      </c>
    </row>
    <row r="695" spans="3:3" x14ac:dyDescent="0.2">
      <c r="C695" s="2" t="s">
        <v>1071</v>
      </c>
    </row>
    <row r="696" spans="3:3" x14ac:dyDescent="0.2">
      <c r="C696" s="2" t="s">
        <v>1109</v>
      </c>
    </row>
    <row r="697" spans="3:3" x14ac:dyDescent="0.2">
      <c r="C697" s="2" t="s">
        <v>1034</v>
      </c>
    </row>
    <row r="698" spans="3:3" x14ac:dyDescent="0.2">
      <c r="C698" s="2" t="s">
        <v>1026</v>
      </c>
    </row>
    <row r="699" spans="3:3" x14ac:dyDescent="0.2">
      <c r="C699" s="2" t="s">
        <v>1089</v>
      </c>
    </row>
    <row r="700" spans="3:3" x14ac:dyDescent="0.2">
      <c r="C700" s="2" t="s">
        <v>1136</v>
      </c>
    </row>
    <row r="701" spans="3:3" x14ac:dyDescent="0.2">
      <c r="C701" s="2" t="s">
        <v>1035</v>
      </c>
    </row>
    <row r="702" spans="3:3" x14ac:dyDescent="0.2">
      <c r="C702" s="2" t="s">
        <v>1134</v>
      </c>
    </row>
    <row r="703" spans="3:3" x14ac:dyDescent="0.2">
      <c r="C703" s="2" t="s">
        <v>1084</v>
      </c>
    </row>
    <row r="704" spans="3:3" x14ac:dyDescent="0.2">
      <c r="C704" s="2" t="s">
        <v>3903</v>
      </c>
    </row>
    <row r="705" spans="3:3" x14ac:dyDescent="0.2">
      <c r="C705" s="2" t="s">
        <v>1017</v>
      </c>
    </row>
    <row r="706" spans="3:3" x14ac:dyDescent="0.2">
      <c r="C706" s="2" t="s">
        <v>1032</v>
      </c>
    </row>
    <row r="707" spans="3:3" x14ac:dyDescent="0.2">
      <c r="C707" s="2" t="s">
        <v>1141</v>
      </c>
    </row>
    <row r="708" spans="3:3" x14ac:dyDescent="0.2">
      <c r="C708" s="2" t="s">
        <v>1023</v>
      </c>
    </row>
    <row r="709" spans="3:3" x14ac:dyDescent="0.2">
      <c r="C709" s="2" t="s">
        <v>1142</v>
      </c>
    </row>
    <row r="710" spans="3:3" x14ac:dyDescent="0.2">
      <c r="C710" s="2" t="s">
        <v>1045</v>
      </c>
    </row>
    <row r="711" spans="3:3" x14ac:dyDescent="0.2">
      <c r="C711" s="2" t="s">
        <v>1130</v>
      </c>
    </row>
    <row r="712" spans="3:3" x14ac:dyDescent="0.2">
      <c r="C712" s="2" t="s">
        <v>1095</v>
      </c>
    </row>
    <row r="713" spans="3:3" x14ac:dyDescent="0.2">
      <c r="C713" s="2" t="s">
        <v>1072</v>
      </c>
    </row>
    <row r="714" spans="3:3" x14ac:dyDescent="0.2">
      <c r="C714" s="2" t="s">
        <v>1131</v>
      </c>
    </row>
    <row r="715" spans="3:3" x14ac:dyDescent="0.2">
      <c r="C715" s="2" t="s">
        <v>1105</v>
      </c>
    </row>
    <row r="716" spans="3:3" x14ac:dyDescent="0.2">
      <c r="C716" s="2" t="s">
        <v>1065</v>
      </c>
    </row>
    <row r="717" spans="3:3" x14ac:dyDescent="0.2">
      <c r="C717" s="2" t="s">
        <v>1138</v>
      </c>
    </row>
    <row r="718" spans="3:3" x14ac:dyDescent="0.2">
      <c r="C718" s="2" t="s">
        <v>1075</v>
      </c>
    </row>
    <row r="719" spans="3:3" x14ac:dyDescent="0.2">
      <c r="C719" s="2" t="s">
        <v>1132</v>
      </c>
    </row>
    <row r="720" spans="3:3" x14ac:dyDescent="0.2">
      <c r="C720" s="2" t="s">
        <v>1097</v>
      </c>
    </row>
    <row r="721" spans="3:3" x14ac:dyDescent="0.2">
      <c r="C721" s="2" t="s">
        <v>1145</v>
      </c>
    </row>
    <row r="722" spans="3:3" x14ac:dyDescent="0.2">
      <c r="C722" s="2" t="s">
        <v>3904</v>
      </c>
    </row>
    <row r="723" spans="3:3" x14ac:dyDescent="0.2">
      <c r="C723" s="2" t="s">
        <v>3905</v>
      </c>
    </row>
    <row r="724" spans="3:3" x14ac:dyDescent="0.2">
      <c r="C724" s="2" t="s">
        <v>3906</v>
      </c>
    </row>
    <row r="725" spans="3:3" x14ac:dyDescent="0.2">
      <c r="C725" s="2" t="s">
        <v>3907</v>
      </c>
    </row>
    <row r="726" spans="3:3" x14ac:dyDescent="0.2">
      <c r="C726" s="2" t="s">
        <v>1144</v>
      </c>
    </row>
    <row r="727" spans="3:3" x14ac:dyDescent="0.2">
      <c r="C727" s="2" t="s">
        <v>1108</v>
      </c>
    </row>
    <row r="728" spans="3:3" x14ac:dyDescent="0.2">
      <c r="C728" s="2" t="s">
        <v>3908</v>
      </c>
    </row>
    <row r="729" spans="3:3" x14ac:dyDescent="0.2">
      <c r="C729" s="2" t="s">
        <v>3909</v>
      </c>
    </row>
    <row r="730" spans="3:3" x14ac:dyDescent="0.2">
      <c r="C730" s="2" t="s">
        <v>1140</v>
      </c>
    </row>
    <row r="731" spans="3:3" x14ac:dyDescent="0.2">
      <c r="C731" s="2" t="s">
        <v>1082</v>
      </c>
    </row>
    <row r="732" spans="3:3" x14ac:dyDescent="0.2">
      <c r="C732" s="2" t="s">
        <v>1055</v>
      </c>
    </row>
    <row r="733" spans="3:3" x14ac:dyDescent="0.2">
      <c r="C733" s="2" t="s">
        <v>3910</v>
      </c>
    </row>
    <row r="734" spans="3:3" x14ac:dyDescent="0.2">
      <c r="C734" s="2" t="s">
        <v>3911</v>
      </c>
    </row>
    <row r="735" spans="3:3" x14ac:dyDescent="0.2">
      <c r="C735" s="2" t="s">
        <v>3912</v>
      </c>
    </row>
    <row r="736" spans="3:3" x14ac:dyDescent="0.2">
      <c r="C736" s="2" t="s">
        <v>3913</v>
      </c>
    </row>
    <row r="737" spans="3:3" x14ac:dyDescent="0.2">
      <c r="C737" s="2" t="s">
        <v>1125</v>
      </c>
    </row>
    <row r="738" spans="3:3" x14ac:dyDescent="0.2">
      <c r="C738" s="2" t="s">
        <v>3914</v>
      </c>
    </row>
    <row r="739" spans="3:3" x14ac:dyDescent="0.2">
      <c r="C739" s="2" t="s">
        <v>3915</v>
      </c>
    </row>
  </sheetData>
  <mergeCells count="3">
    <mergeCell ref="A3:A4"/>
    <mergeCell ref="A153:L153"/>
    <mergeCell ref="O153:P153"/>
  </mergeCells>
  <conditionalFormatting sqref="B3">
    <cfRule type="duplicateValues" dxfId="396" priority="4"/>
  </conditionalFormatting>
  <conditionalFormatting sqref="B4:B152">
    <cfRule type="duplicateValues" dxfId="395" priority="80"/>
  </conditionalFormatting>
  <conditionalFormatting sqref="C163:C739">
    <cfRule type="duplicateValues" dxfId="394" priority="3"/>
  </conditionalFormatting>
  <conditionalFormatting sqref="C163:C739">
    <cfRule type="duplicateValues" dxfId="393" priority="2"/>
  </conditionalFormatting>
  <conditionalFormatting sqref="C1:C1048576">
    <cfRule type="duplicateValues" dxfId="392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37"/>
  <sheetViews>
    <sheetView zoomScale="110" zoomScaleNormal="110" workbookViewId="0">
      <pane xSplit="3" ySplit="2" topLeftCell="D150" activePane="bottomRight" state="frozen"/>
      <selection activeCell="N32" sqref="N32"/>
      <selection pane="topRight" activeCell="N32" sqref="N32"/>
      <selection pane="bottomLeft" activeCell="N32" sqref="N32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2" t="s">
        <v>3511</v>
      </c>
      <c r="B3" s="73" t="s">
        <v>1935</v>
      </c>
      <c r="C3" s="9" t="s">
        <v>1936</v>
      </c>
      <c r="D3" s="75" t="s">
        <v>63</v>
      </c>
      <c r="E3" s="13">
        <v>44428</v>
      </c>
      <c r="F3" s="75" t="s">
        <v>1933</v>
      </c>
      <c r="G3" s="13">
        <v>44432</v>
      </c>
      <c r="H3" s="10" t="s">
        <v>1934</v>
      </c>
      <c r="I3" s="1">
        <v>100</v>
      </c>
      <c r="J3" s="1">
        <v>60</v>
      </c>
      <c r="K3" s="1">
        <v>33</v>
      </c>
      <c r="L3" s="1">
        <v>19</v>
      </c>
      <c r="M3" s="81">
        <v>49.5</v>
      </c>
      <c r="N3" s="8">
        <v>50</v>
      </c>
      <c r="O3" s="62">
        <v>3000</v>
      </c>
      <c r="P3" s="63">
        <f>Table2245236891011121314151617181920212224234567234568910111213141516171819[[#This Row],[PEMBULATAN]]*O3</f>
        <v>150000</v>
      </c>
    </row>
    <row r="4" spans="1:16" ht="39" customHeight="1" x14ac:dyDescent="0.2">
      <c r="A4" s="143"/>
      <c r="B4" s="74"/>
      <c r="C4" s="9" t="s">
        <v>1937</v>
      </c>
      <c r="D4" s="75" t="s">
        <v>63</v>
      </c>
      <c r="E4" s="13">
        <v>44428</v>
      </c>
      <c r="F4" s="75" t="s">
        <v>1933</v>
      </c>
      <c r="G4" s="13">
        <v>44432</v>
      </c>
      <c r="H4" s="10" t="s">
        <v>1934</v>
      </c>
      <c r="I4" s="1">
        <v>100</v>
      </c>
      <c r="J4" s="1">
        <v>60</v>
      </c>
      <c r="K4" s="1">
        <v>15</v>
      </c>
      <c r="L4" s="1">
        <v>11</v>
      </c>
      <c r="M4" s="81">
        <v>22.5</v>
      </c>
      <c r="N4" s="8">
        <v>23</v>
      </c>
      <c r="O4" s="62">
        <v>3000</v>
      </c>
      <c r="P4" s="63">
        <f>Table2245236891011121314151617181920212224234567234568910111213141516171819[[#This Row],[PEMBULATAN]]*O4</f>
        <v>69000</v>
      </c>
    </row>
    <row r="5" spans="1:16" ht="39" customHeight="1" x14ac:dyDescent="0.2">
      <c r="A5" s="108"/>
      <c r="B5" s="74"/>
      <c r="C5" s="88" t="s">
        <v>1938</v>
      </c>
      <c r="D5" s="77" t="s">
        <v>63</v>
      </c>
      <c r="E5" s="13">
        <v>44428</v>
      </c>
      <c r="F5" s="75" t="s">
        <v>1933</v>
      </c>
      <c r="G5" s="13">
        <v>44432</v>
      </c>
      <c r="H5" s="76" t="s">
        <v>1934</v>
      </c>
      <c r="I5" s="15">
        <v>98</v>
      </c>
      <c r="J5" s="15">
        <v>53</v>
      </c>
      <c r="K5" s="15">
        <v>40</v>
      </c>
      <c r="L5" s="15">
        <v>29</v>
      </c>
      <c r="M5" s="82">
        <v>51.94</v>
      </c>
      <c r="N5" s="71">
        <v>52</v>
      </c>
      <c r="O5" s="62">
        <v>3000</v>
      </c>
      <c r="P5" s="63">
        <f>Table2245236891011121314151617181920212224234567234568910111213141516171819[[#This Row],[PEMBULATAN]]*O5</f>
        <v>156000</v>
      </c>
    </row>
    <row r="6" spans="1:16" ht="39" customHeight="1" x14ac:dyDescent="0.2">
      <c r="A6" s="108"/>
      <c r="B6" s="74"/>
      <c r="C6" s="92" t="s">
        <v>1939</v>
      </c>
      <c r="D6" s="93" t="s">
        <v>63</v>
      </c>
      <c r="E6" s="94">
        <v>44428</v>
      </c>
      <c r="F6" s="95" t="s">
        <v>1933</v>
      </c>
      <c r="G6" s="94">
        <v>44432</v>
      </c>
      <c r="H6" s="96" t="s">
        <v>1934</v>
      </c>
      <c r="I6" s="97">
        <v>80</v>
      </c>
      <c r="J6" s="97">
        <v>50</v>
      </c>
      <c r="K6" s="97">
        <v>33</v>
      </c>
      <c r="L6" s="97">
        <v>20</v>
      </c>
      <c r="M6" s="98">
        <v>33</v>
      </c>
      <c r="N6" s="99">
        <v>33</v>
      </c>
      <c r="O6" s="62">
        <v>3000</v>
      </c>
      <c r="P6" s="63">
        <f>Table2245236891011121314151617181920212224234567234568910111213141516171819[[#This Row],[PEMBULATAN]]*O6</f>
        <v>99000</v>
      </c>
    </row>
    <row r="7" spans="1:16" ht="39" customHeight="1" x14ac:dyDescent="0.2">
      <c r="A7" s="108"/>
      <c r="B7" s="74"/>
      <c r="C7" s="92" t="s">
        <v>1940</v>
      </c>
      <c r="D7" s="93" t="s">
        <v>63</v>
      </c>
      <c r="E7" s="94">
        <v>44428</v>
      </c>
      <c r="F7" s="95" t="s">
        <v>1933</v>
      </c>
      <c r="G7" s="94">
        <v>44432</v>
      </c>
      <c r="H7" s="96" t="s">
        <v>1934</v>
      </c>
      <c r="I7" s="97">
        <v>90</v>
      </c>
      <c r="J7" s="97">
        <v>66</v>
      </c>
      <c r="K7" s="97">
        <v>34</v>
      </c>
      <c r="L7" s="97">
        <v>17</v>
      </c>
      <c r="M7" s="98">
        <v>50.49</v>
      </c>
      <c r="N7" s="99">
        <v>50</v>
      </c>
      <c r="O7" s="62">
        <v>3000</v>
      </c>
      <c r="P7" s="63">
        <f>Table2245236891011121314151617181920212224234567234568910111213141516171819[[#This Row],[PEMBULATAN]]*O7</f>
        <v>150000</v>
      </c>
    </row>
    <row r="8" spans="1:16" ht="39" customHeight="1" x14ac:dyDescent="0.2">
      <c r="A8" s="108"/>
      <c r="B8" s="74"/>
      <c r="C8" s="92" t="s">
        <v>1941</v>
      </c>
      <c r="D8" s="93" t="s">
        <v>63</v>
      </c>
      <c r="E8" s="94">
        <v>44428</v>
      </c>
      <c r="F8" s="95" t="s">
        <v>1933</v>
      </c>
      <c r="G8" s="94">
        <v>44432</v>
      </c>
      <c r="H8" s="96" t="s">
        <v>1934</v>
      </c>
      <c r="I8" s="97">
        <v>60</v>
      </c>
      <c r="J8" s="97">
        <v>43</v>
      </c>
      <c r="K8" s="97">
        <v>21</v>
      </c>
      <c r="L8" s="97">
        <v>6</v>
      </c>
      <c r="M8" s="98">
        <v>13.545</v>
      </c>
      <c r="N8" s="99">
        <v>14</v>
      </c>
      <c r="O8" s="62">
        <v>3000</v>
      </c>
      <c r="P8" s="63">
        <f>Table2245236891011121314151617181920212224234567234568910111213141516171819[[#This Row],[PEMBULATAN]]*O8</f>
        <v>42000</v>
      </c>
    </row>
    <row r="9" spans="1:16" ht="39" customHeight="1" x14ac:dyDescent="0.2">
      <c r="A9" s="108"/>
      <c r="B9" s="74"/>
      <c r="C9" s="92" t="s">
        <v>1942</v>
      </c>
      <c r="D9" s="93" t="s">
        <v>63</v>
      </c>
      <c r="E9" s="94">
        <v>44428</v>
      </c>
      <c r="F9" s="95" t="s">
        <v>1933</v>
      </c>
      <c r="G9" s="94">
        <v>44432</v>
      </c>
      <c r="H9" s="96" t="s">
        <v>1934</v>
      </c>
      <c r="I9" s="97">
        <v>90</v>
      </c>
      <c r="J9" s="97">
        <v>50</v>
      </c>
      <c r="K9" s="97">
        <v>25</v>
      </c>
      <c r="L9" s="97">
        <v>7</v>
      </c>
      <c r="M9" s="98">
        <v>28.125</v>
      </c>
      <c r="N9" s="99">
        <v>28</v>
      </c>
      <c r="O9" s="62">
        <v>3000</v>
      </c>
      <c r="P9" s="63">
        <f>Table2245236891011121314151617181920212224234567234568910111213141516171819[[#This Row],[PEMBULATAN]]*O9</f>
        <v>84000</v>
      </c>
    </row>
    <row r="10" spans="1:16" ht="39" customHeight="1" x14ac:dyDescent="0.2">
      <c r="A10" s="108"/>
      <c r="B10" s="74"/>
      <c r="C10" s="92" t="s">
        <v>1943</v>
      </c>
      <c r="D10" s="93" t="s">
        <v>63</v>
      </c>
      <c r="E10" s="94">
        <v>44428</v>
      </c>
      <c r="F10" s="95" t="s">
        <v>1933</v>
      </c>
      <c r="G10" s="94">
        <v>44432</v>
      </c>
      <c r="H10" s="96" t="s">
        <v>1934</v>
      </c>
      <c r="I10" s="97">
        <v>60</v>
      </c>
      <c r="J10" s="97">
        <v>66</v>
      </c>
      <c r="K10" s="97">
        <v>32</v>
      </c>
      <c r="L10" s="97">
        <v>6</v>
      </c>
      <c r="M10" s="98">
        <v>31.68</v>
      </c>
      <c r="N10" s="99">
        <v>32</v>
      </c>
      <c r="O10" s="62">
        <v>3000</v>
      </c>
      <c r="P10" s="63">
        <f>Table2245236891011121314151617181920212224234567234568910111213141516171819[[#This Row],[PEMBULATAN]]*O10</f>
        <v>96000</v>
      </c>
    </row>
    <row r="11" spans="1:16" ht="39" customHeight="1" x14ac:dyDescent="0.2">
      <c r="A11" s="108"/>
      <c r="B11" s="74"/>
      <c r="C11" s="92" t="s">
        <v>1944</v>
      </c>
      <c r="D11" s="93" t="s">
        <v>63</v>
      </c>
      <c r="E11" s="94">
        <v>44428</v>
      </c>
      <c r="F11" s="95" t="s">
        <v>1933</v>
      </c>
      <c r="G11" s="94">
        <v>44432</v>
      </c>
      <c r="H11" s="96" t="s">
        <v>1934</v>
      </c>
      <c r="I11" s="97">
        <v>105</v>
      </c>
      <c r="J11" s="97">
        <v>80</v>
      </c>
      <c r="K11" s="97">
        <v>32</v>
      </c>
      <c r="L11" s="97">
        <v>18</v>
      </c>
      <c r="M11" s="98">
        <v>67.2</v>
      </c>
      <c r="N11" s="99">
        <v>67</v>
      </c>
      <c r="O11" s="62">
        <v>3000</v>
      </c>
      <c r="P11" s="63">
        <f>Table2245236891011121314151617181920212224234567234568910111213141516171819[[#This Row],[PEMBULATAN]]*O11</f>
        <v>201000</v>
      </c>
    </row>
    <row r="12" spans="1:16" ht="39" customHeight="1" x14ac:dyDescent="0.2">
      <c r="A12" s="108"/>
      <c r="B12" s="74"/>
      <c r="C12" s="92" t="s">
        <v>1945</v>
      </c>
      <c r="D12" s="93" t="s">
        <v>63</v>
      </c>
      <c r="E12" s="94">
        <v>44428</v>
      </c>
      <c r="F12" s="95" t="s">
        <v>1933</v>
      </c>
      <c r="G12" s="94">
        <v>44432</v>
      </c>
      <c r="H12" s="96" t="s">
        <v>1934</v>
      </c>
      <c r="I12" s="97">
        <v>30</v>
      </c>
      <c r="J12" s="97">
        <v>32</v>
      </c>
      <c r="K12" s="97">
        <v>15</v>
      </c>
      <c r="L12" s="97">
        <v>6</v>
      </c>
      <c r="M12" s="98">
        <v>3.6</v>
      </c>
      <c r="N12" s="99">
        <v>6</v>
      </c>
      <c r="O12" s="62">
        <v>3000</v>
      </c>
      <c r="P12" s="63">
        <f>Table2245236891011121314151617181920212224234567234568910111213141516171819[[#This Row],[PEMBULATAN]]*O12</f>
        <v>18000</v>
      </c>
    </row>
    <row r="13" spans="1:16" ht="39" customHeight="1" x14ac:dyDescent="0.2">
      <c r="A13" s="108"/>
      <c r="B13" s="74"/>
      <c r="C13" s="92" t="s">
        <v>1946</v>
      </c>
      <c r="D13" s="93" t="s">
        <v>63</v>
      </c>
      <c r="E13" s="94">
        <v>44428</v>
      </c>
      <c r="F13" s="95" t="s">
        <v>1933</v>
      </c>
      <c r="G13" s="94">
        <v>44432</v>
      </c>
      <c r="H13" s="96" t="s">
        <v>1934</v>
      </c>
      <c r="I13" s="97">
        <v>60</v>
      </c>
      <c r="J13" s="97">
        <v>50</v>
      </c>
      <c r="K13" s="97">
        <v>30</v>
      </c>
      <c r="L13" s="97">
        <v>4</v>
      </c>
      <c r="M13" s="98">
        <v>22.5</v>
      </c>
      <c r="N13" s="99">
        <v>23</v>
      </c>
      <c r="O13" s="62">
        <v>3000</v>
      </c>
      <c r="P13" s="63">
        <f>Table2245236891011121314151617181920212224234567234568910111213141516171819[[#This Row],[PEMBULATAN]]*O13</f>
        <v>69000</v>
      </c>
    </row>
    <row r="14" spans="1:16" ht="39" customHeight="1" x14ac:dyDescent="0.2">
      <c r="A14" s="108"/>
      <c r="B14" s="74"/>
      <c r="C14" s="92" t="s">
        <v>1947</v>
      </c>
      <c r="D14" s="93" t="s">
        <v>63</v>
      </c>
      <c r="E14" s="94">
        <v>44428</v>
      </c>
      <c r="F14" s="95" t="s">
        <v>1933</v>
      </c>
      <c r="G14" s="94">
        <v>44432</v>
      </c>
      <c r="H14" s="96" t="s">
        <v>1934</v>
      </c>
      <c r="I14" s="97">
        <v>103</v>
      </c>
      <c r="J14" s="97">
        <v>66</v>
      </c>
      <c r="K14" s="97">
        <v>20</v>
      </c>
      <c r="L14" s="97">
        <v>18</v>
      </c>
      <c r="M14" s="98">
        <v>33.99</v>
      </c>
      <c r="N14" s="99">
        <v>34</v>
      </c>
      <c r="O14" s="62">
        <v>3000</v>
      </c>
      <c r="P14" s="63">
        <f>Table2245236891011121314151617181920212224234567234568910111213141516171819[[#This Row],[PEMBULATAN]]*O14</f>
        <v>102000</v>
      </c>
    </row>
    <row r="15" spans="1:16" ht="39" customHeight="1" x14ac:dyDescent="0.2">
      <c r="A15" s="108"/>
      <c r="B15" s="74"/>
      <c r="C15" s="92" t="s">
        <v>1948</v>
      </c>
      <c r="D15" s="93" t="s">
        <v>63</v>
      </c>
      <c r="E15" s="94">
        <v>44428</v>
      </c>
      <c r="F15" s="95" t="s">
        <v>1933</v>
      </c>
      <c r="G15" s="94">
        <v>44432</v>
      </c>
      <c r="H15" s="96" t="s">
        <v>1934</v>
      </c>
      <c r="I15" s="97">
        <v>95</v>
      </c>
      <c r="J15" s="97">
        <v>60</v>
      </c>
      <c r="K15" s="97">
        <v>21</v>
      </c>
      <c r="L15" s="97">
        <v>26</v>
      </c>
      <c r="M15" s="98">
        <v>29.925000000000001</v>
      </c>
      <c r="N15" s="99">
        <v>30</v>
      </c>
      <c r="O15" s="62">
        <v>3000</v>
      </c>
      <c r="P15" s="63">
        <f>Table2245236891011121314151617181920212224234567234568910111213141516171819[[#This Row],[PEMBULATAN]]*O15</f>
        <v>90000</v>
      </c>
    </row>
    <row r="16" spans="1:16" ht="39" customHeight="1" x14ac:dyDescent="0.2">
      <c r="A16" s="108"/>
      <c r="B16" s="74"/>
      <c r="C16" s="92" t="s">
        <v>1949</v>
      </c>
      <c r="D16" s="93" t="s">
        <v>63</v>
      </c>
      <c r="E16" s="94">
        <v>44428</v>
      </c>
      <c r="F16" s="95" t="s">
        <v>1933</v>
      </c>
      <c r="G16" s="94">
        <v>44432</v>
      </c>
      <c r="H16" s="96" t="s">
        <v>1934</v>
      </c>
      <c r="I16" s="97">
        <v>100</v>
      </c>
      <c r="J16" s="97">
        <v>54</v>
      </c>
      <c r="K16" s="97">
        <v>26</v>
      </c>
      <c r="L16" s="97">
        <v>17</v>
      </c>
      <c r="M16" s="98">
        <v>35.1</v>
      </c>
      <c r="N16" s="99">
        <v>35</v>
      </c>
      <c r="O16" s="62">
        <v>3000</v>
      </c>
      <c r="P16" s="63">
        <f>Table2245236891011121314151617181920212224234567234568910111213141516171819[[#This Row],[PEMBULATAN]]*O16</f>
        <v>105000</v>
      </c>
    </row>
    <row r="17" spans="1:16" ht="39" customHeight="1" x14ac:dyDescent="0.2">
      <c r="A17" s="108"/>
      <c r="B17" s="74"/>
      <c r="C17" s="92" t="s">
        <v>1950</v>
      </c>
      <c r="D17" s="93" t="s">
        <v>63</v>
      </c>
      <c r="E17" s="94">
        <v>44428</v>
      </c>
      <c r="F17" s="95" t="s">
        <v>1933</v>
      </c>
      <c r="G17" s="94">
        <v>44432</v>
      </c>
      <c r="H17" s="96" t="s">
        <v>1934</v>
      </c>
      <c r="I17" s="97">
        <v>89</v>
      </c>
      <c r="J17" s="97">
        <v>55</v>
      </c>
      <c r="K17" s="97">
        <v>31</v>
      </c>
      <c r="L17" s="97">
        <v>14</v>
      </c>
      <c r="M17" s="98">
        <v>37.936250000000001</v>
      </c>
      <c r="N17" s="99">
        <v>38</v>
      </c>
      <c r="O17" s="62">
        <v>3000</v>
      </c>
      <c r="P17" s="63">
        <f>Table2245236891011121314151617181920212224234567234568910111213141516171819[[#This Row],[PEMBULATAN]]*O17</f>
        <v>114000</v>
      </c>
    </row>
    <row r="18" spans="1:16" ht="39" customHeight="1" x14ac:dyDescent="0.2">
      <c r="A18" s="108"/>
      <c r="B18" s="74"/>
      <c r="C18" s="92" t="s">
        <v>1951</v>
      </c>
      <c r="D18" s="93" t="s">
        <v>63</v>
      </c>
      <c r="E18" s="94">
        <v>44428</v>
      </c>
      <c r="F18" s="95" t="s">
        <v>1933</v>
      </c>
      <c r="G18" s="94">
        <v>44432</v>
      </c>
      <c r="H18" s="96" t="s">
        <v>1934</v>
      </c>
      <c r="I18" s="97">
        <v>90</v>
      </c>
      <c r="J18" s="97">
        <v>88</v>
      </c>
      <c r="K18" s="97">
        <v>35</v>
      </c>
      <c r="L18" s="97">
        <v>8</v>
      </c>
      <c r="M18" s="98">
        <v>69.3</v>
      </c>
      <c r="N18" s="99">
        <v>69</v>
      </c>
      <c r="O18" s="62">
        <v>3000</v>
      </c>
      <c r="P18" s="63">
        <f>Table2245236891011121314151617181920212224234567234568910111213141516171819[[#This Row],[PEMBULATAN]]*O18</f>
        <v>207000</v>
      </c>
    </row>
    <row r="19" spans="1:16" ht="39" customHeight="1" x14ac:dyDescent="0.2">
      <c r="A19" s="108"/>
      <c r="B19" s="74"/>
      <c r="C19" s="92" t="s">
        <v>1952</v>
      </c>
      <c r="D19" s="93" t="s">
        <v>63</v>
      </c>
      <c r="E19" s="94">
        <v>44428</v>
      </c>
      <c r="F19" s="95" t="s">
        <v>1933</v>
      </c>
      <c r="G19" s="94">
        <v>44432</v>
      </c>
      <c r="H19" s="96" t="s">
        <v>1934</v>
      </c>
      <c r="I19" s="97">
        <v>102</v>
      </c>
      <c r="J19" s="97">
        <v>80</v>
      </c>
      <c r="K19" s="97">
        <v>34</v>
      </c>
      <c r="L19" s="97">
        <v>31</v>
      </c>
      <c r="M19" s="98">
        <v>69.36</v>
      </c>
      <c r="N19" s="99">
        <v>69</v>
      </c>
      <c r="O19" s="62">
        <v>3000</v>
      </c>
      <c r="P19" s="63">
        <f>Table2245236891011121314151617181920212224234567234568910111213141516171819[[#This Row],[PEMBULATAN]]*O19</f>
        <v>207000</v>
      </c>
    </row>
    <row r="20" spans="1:16" ht="39" customHeight="1" x14ac:dyDescent="0.2">
      <c r="A20" s="108"/>
      <c r="B20" s="74"/>
      <c r="C20" s="92" t="s">
        <v>1953</v>
      </c>
      <c r="D20" s="93" t="s">
        <v>63</v>
      </c>
      <c r="E20" s="94">
        <v>44428</v>
      </c>
      <c r="F20" s="95" t="s">
        <v>1933</v>
      </c>
      <c r="G20" s="94">
        <v>44432</v>
      </c>
      <c r="H20" s="96" t="s">
        <v>1934</v>
      </c>
      <c r="I20" s="97">
        <v>60</v>
      </c>
      <c r="J20" s="97">
        <v>30</v>
      </c>
      <c r="K20" s="97">
        <v>12</v>
      </c>
      <c r="L20" s="97">
        <v>7</v>
      </c>
      <c r="M20" s="98">
        <v>5.4</v>
      </c>
      <c r="N20" s="99">
        <v>7</v>
      </c>
      <c r="O20" s="62">
        <v>3000</v>
      </c>
      <c r="P20" s="63">
        <f>Table2245236891011121314151617181920212224234567234568910111213141516171819[[#This Row],[PEMBULATAN]]*O20</f>
        <v>21000</v>
      </c>
    </row>
    <row r="21" spans="1:16" ht="39" customHeight="1" x14ac:dyDescent="0.2">
      <c r="A21" s="108"/>
      <c r="B21" s="74"/>
      <c r="C21" s="92" t="s">
        <v>1954</v>
      </c>
      <c r="D21" s="93" t="s">
        <v>63</v>
      </c>
      <c r="E21" s="94">
        <v>44428</v>
      </c>
      <c r="F21" s="95" t="s">
        <v>1933</v>
      </c>
      <c r="G21" s="94">
        <v>44432</v>
      </c>
      <c r="H21" s="96" t="s">
        <v>1934</v>
      </c>
      <c r="I21" s="97">
        <v>102</v>
      </c>
      <c r="J21" s="97">
        <v>70</v>
      </c>
      <c r="K21" s="97">
        <v>35</v>
      </c>
      <c r="L21" s="97">
        <v>19</v>
      </c>
      <c r="M21" s="98">
        <v>62.475000000000001</v>
      </c>
      <c r="N21" s="99">
        <v>62</v>
      </c>
      <c r="O21" s="62">
        <v>3000</v>
      </c>
      <c r="P21" s="63">
        <f>Table2245236891011121314151617181920212224234567234568910111213141516171819[[#This Row],[PEMBULATAN]]*O21</f>
        <v>186000</v>
      </c>
    </row>
    <row r="22" spans="1:16" ht="39" customHeight="1" x14ac:dyDescent="0.2">
      <c r="A22" s="108"/>
      <c r="B22" s="74"/>
      <c r="C22" s="92" t="s">
        <v>1955</v>
      </c>
      <c r="D22" s="93" t="s">
        <v>63</v>
      </c>
      <c r="E22" s="94">
        <v>44428</v>
      </c>
      <c r="F22" s="95" t="s">
        <v>1933</v>
      </c>
      <c r="G22" s="94">
        <v>44432</v>
      </c>
      <c r="H22" s="96" t="s">
        <v>1934</v>
      </c>
      <c r="I22" s="97">
        <v>103</v>
      </c>
      <c r="J22" s="97">
        <v>67</v>
      </c>
      <c r="K22" s="97">
        <v>32</v>
      </c>
      <c r="L22" s="97">
        <v>10</v>
      </c>
      <c r="M22" s="98">
        <v>55.207999999999998</v>
      </c>
      <c r="N22" s="99">
        <v>55</v>
      </c>
      <c r="O22" s="62">
        <v>3000</v>
      </c>
      <c r="P22" s="63">
        <f>Table2245236891011121314151617181920212224234567234568910111213141516171819[[#This Row],[PEMBULATAN]]*O22</f>
        <v>165000</v>
      </c>
    </row>
    <row r="23" spans="1:16" ht="39" customHeight="1" x14ac:dyDescent="0.2">
      <c r="A23" s="108"/>
      <c r="B23" s="74"/>
      <c r="C23" s="92" t="s">
        <v>1956</v>
      </c>
      <c r="D23" s="93" t="s">
        <v>63</v>
      </c>
      <c r="E23" s="94">
        <v>44428</v>
      </c>
      <c r="F23" s="95" t="s">
        <v>1933</v>
      </c>
      <c r="G23" s="94">
        <v>44432</v>
      </c>
      <c r="H23" s="96" t="s">
        <v>1934</v>
      </c>
      <c r="I23" s="97">
        <v>60</v>
      </c>
      <c r="J23" s="97">
        <v>30</v>
      </c>
      <c r="K23" s="97">
        <v>20</v>
      </c>
      <c r="L23" s="97">
        <v>11</v>
      </c>
      <c r="M23" s="98">
        <v>9</v>
      </c>
      <c r="N23" s="99">
        <v>11</v>
      </c>
      <c r="O23" s="62">
        <v>3000</v>
      </c>
      <c r="P23" s="63">
        <f>Table2245236891011121314151617181920212224234567234568910111213141516171819[[#This Row],[PEMBULATAN]]*O23</f>
        <v>33000</v>
      </c>
    </row>
    <row r="24" spans="1:16" ht="39" customHeight="1" x14ac:dyDescent="0.2">
      <c r="A24" s="108"/>
      <c r="B24" s="74"/>
      <c r="C24" s="92" t="s">
        <v>1957</v>
      </c>
      <c r="D24" s="93" t="s">
        <v>63</v>
      </c>
      <c r="E24" s="94">
        <v>44428</v>
      </c>
      <c r="F24" s="95" t="s">
        <v>1933</v>
      </c>
      <c r="G24" s="94">
        <v>44432</v>
      </c>
      <c r="H24" s="96" t="s">
        <v>1934</v>
      </c>
      <c r="I24" s="97">
        <v>60</v>
      </c>
      <c r="J24" s="97">
        <v>60</v>
      </c>
      <c r="K24" s="97">
        <v>32</v>
      </c>
      <c r="L24" s="97">
        <v>13</v>
      </c>
      <c r="M24" s="98">
        <v>28.8</v>
      </c>
      <c r="N24" s="99">
        <v>29</v>
      </c>
      <c r="O24" s="62">
        <v>3000</v>
      </c>
      <c r="P24" s="63">
        <f>Table2245236891011121314151617181920212224234567234568910111213141516171819[[#This Row],[PEMBULATAN]]*O24</f>
        <v>87000</v>
      </c>
    </row>
    <row r="25" spans="1:16" ht="39" customHeight="1" x14ac:dyDescent="0.2">
      <c r="A25" s="108"/>
      <c r="B25" s="74"/>
      <c r="C25" s="92" t="s">
        <v>1958</v>
      </c>
      <c r="D25" s="93" t="s">
        <v>63</v>
      </c>
      <c r="E25" s="94">
        <v>44428</v>
      </c>
      <c r="F25" s="95" t="s">
        <v>1933</v>
      </c>
      <c r="G25" s="94">
        <v>44432</v>
      </c>
      <c r="H25" s="96" t="s">
        <v>1934</v>
      </c>
      <c r="I25" s="97">
        <v>90</v>
      </c>
      <c r="J25" s="97">
        <v>76</v>
      </c>
      <c r="K25" s="97">
        <v>43</v>
      </c>
      <c r="L25" s="97">
        <v>6</v>
      </c>
      <c r="M25" s="98">
        <v>73.53</v>
      </c>
      <c r="N25" s="99">
        <v>74</v>
      </c>
      <c r="O25" s="62">
        <v>3000</v>
      </c>
      <c r="P25" s="63">
        <f>Table2245236891011121314151617181920212224234567234568910111213141516171819[[#This Row],[PEMBULATAN]]*O25</f>
        <v>222000</v>
      </c>
    </row>
    <row r="26" spans="1:16" ht="39" customHeight="1" x14ac:dyDescent="0.2">
      <c r="A26" s="108"/>
      <c r="B26" s="74"/>
      <c r="C26" s="92" t="s">
        <v>1959</v>
      </c>
      <c r="D26" s="93" t="s">
        <v>63</v>
      </c>
      <c r="E26" s="94">
        <v>44428</v>
      </c>
      <c r="F26" s="95" t="s">
        <v>1933</v>
      </c>
      <c r="G26" s="94">
        <v>44432</v>
      </c>
      <c r="H26" s="96" t="s">
        <v>1934</v>
      </c>
      <c r="I26" s="97">
        <v>40</v>
      </c>
      <c r="J26" s="97">
        <v>40</v>
      </c>
      <c r="K26" s="97">
        <v>20</v>
      </c>
      <c r="L26" s="97">
        <v>4</v>
      </c>
      <c r="M26" s="98">
        <v>8</v>
      </c>
      <c r="N26" s="99">
        <v>8</v>
      </c>
      <c r="O26" s="62">
        <v>3000</v>
      </c>
      <c r="P26" s="63">
        <f>Table2245236891011121314151617181920212224234567234568910111213141516171819[[#This Row],[PEMBULATAN]]*O26</f>
        <v>24000</v>
      </c>
    </row>
    <row r="27" spans="1:16" ht="39" customHeight="1" x14ac:dyDescent="0.2">
      <c r="A27" s="108"/>
      <c r="B27" s="74"/>
      <c r="C27" s="92" t="s">
        <v>1960</v>
      </c>
      <c r="D27" s="93" t="s">
        <v>63</v>
      </c>
      <c r="E27" s="94">
        <v>44428</v>
      </c>
      <c r="F27" s="95" t="s">
        <v>1933</v>
      </c>
      <c r="G27" s="94">
        <v>44432</v>
      </c>
      <c r="H27" s="96" t="s">
        <v>1934</v>
      </c>
      <c r="I27" s="97">
        <v>60</v>
      </c>
      <c r="J27" s="97">
        <v>90</v>
      </c>
      <c r="K27" s="97">
        <v>23</v>
      </c>
      <c r="L27" s="97">
        <v>18</v>
      </c>
      <c r="M27" s="98">
        <v>31.05</v>
      </c>
      <c r="N27" s="99">
        <v>31</v>
      </c>
      <c r="O27" s="62">
        <v>3000</v>
      </c>
      <c r="P27" s="63">
        <f>Table2245236891011121314151617181920212224234567234568910111213141516171819[[#This Row],[PEMBULATAN]]*O27</f>
        <v>93000</v>
      </c>
    </row>
    <row r="28" spans="1:16" ht="39" customHeight="1" x14ac:dyDescent="0.2">
      <c r="A28" s="108"/>
      <c r="B28" s="74"/>
      <c r="C28" s="92" t="s">
        <v>1961</v>
      </c>
      <c r="D28" s="93" t="s">
        <v>63</v>
      </c>
      <c r="E28" s="94">
        <v>44428</v>
      </c>
      <c r="F28" s="95" t="s">
        <v>1933</v>
      </c>
      <c r="G28" s="94">
        <v>44432</v>
      </c>
      <c r="H28" s="96" t="s">
        <v>1934</v>
      </c>
      <c r="I28" s="97">
        <v>90</v>
      </c>
      <c r="J28" s="97">
        <v>102</v>
      </c>
      <c r="K28" s="97">
        <v>66</v>
      </c>
      <c r="L28" s="97">
        <v>20</v>
      </c>
      <c r="M28" s="98">
        <v>151.47</v>
      </c>
      <c r="N28" s="99">
        <v>151</v>
      </c>
      <c r="O28" s="62">
        <v>3000</v>
      </c>
      <c r="P28" s="63">
        <f>Table2245236891011121314151617181920212224234567234568910111213141516171819[[#This Row],[PEMBULATAN]]*O28</f>
        <v>453000</v>
      </c>
    </row>
    <row r="29" spans="1:16" ht="39" customHeight="1" x14ac:dyDescent="0.2">
      <c r="A29" s="108"/>
      <c r="B29" s="74"/>
      <c r="C29" s="92" t="s">
        <v>1962</v>
      </c>
      <c r="D29" s="93" t="s">
        <v>63</v>
      </c>
      <c r="E29" s="94">
        <v>44428</v>
      </c>
      <c r="F29" s="95" t="s">
        <v>1933</v>
      </c>
      <c r="G29" s="94">
        <v>44432</v>
      </c>
      <c r="H29" s="96" t="s">
        <v>1934</v>
      </c>
      <c r="I29" s="97">
        <v>60</v>
      </c>
      <c r="J29" s="97">
        <v>30</v>
      </c>
      <c r="K29" s="97">
        <v>20</v>
      </c>
      <c r="L29" s="97">
        <v>8</v>
      </c>
      <c r="M29" s="98">
        <v>9</v>
      </c>
      <c r="N29" s="99">
        <v>9</v>
      </c>
      <c r="O29" s="62">
        <v>3000</v>
      </c>
      <c r="P29" s="63">
        <f>Table2245236891011121314151617181920212224234567234568910111213141516171819[[#This Row],[PEMBULATAN]]*O29</f>
        <v>27000</v>
      </c>
    </row>
    <row r="30" spans="1:16" ht="39" customHeight="1" x14ac:dyDescent="0.2">
      <c r="A30" s="108"/>
      <c r="B30" s="74"/>
      <c r="C30" s="92" t="s">
        <v>1963</v>
      </c>
      <c r="D30" s="93" t="s">
        <v>63</v>
      </c>
      <c r="E30" s="94">
        <v>44428</v>
      </c>
      <c r="F30" s="95" t="s">
        <v>1933</v>
      </c>
      <c r="G30" s="94">
        <v>44432</v>
      </c>
      <c r="H30" s="96" t="s">
        <v>1934</v>
      </c>
      <c r="I30" s="97">
        <v>90</v>
      </c>
      <c r="J30" s="97">
        <v>70</v>
      </c>
      <c r="K30" s="97">
        <v>32</v>
      </c>
      <c r="L30" s="97">
        <v>26</v>
      </c>
      <c r="M30" s="98">
        <v>50.4</v>
      </c>
      <c r="N30" s="99">
        <v>50</v>
      </c>
      <c r="O30" s="62">
        <v>3000</v>
      </c>
      <c r="P30" s="63">
        <f>Table2245236891011121314151617181920212224234567234568910111213141516171819[[#This Row],[PEMBULATAN]]*O30</f>
        <v>150000</v>
      </c>
    </row>
    <row r="31" spans="1:16" ht="39" customHeight="1" x14ac:dyDescent="0.2">
      <c r="A31" s="108"/>
      <c r="B31" s="74"/>
      <c r="C31" s="92" t="s">
        <v>1964</v>
      </c>
      <c r="D31" s="93" t="s">
        <v>63</v>
      </c>
      <c r="E31" s="94">
        <v>44428</v>
      </c>
      <c r="F31" s="95" t="s">
        <v>1933</v>
      </c>
      <c r="G31" s="94">
        <v>44432</v>
      </c>
      <c r="H31" s="96" t="s">
        <v>1934</v>
      </c>
      <c r="I31" s="97">
        <v>97</v>
      </c>
      <c r="J31" s="97">
        <v>55</v>
      </c>
      <c r="K31" s="97">
        <v>20</v>
      </c>
      <c r="L31" s="97">
        <v>10</v>
      </c>
      <c r="M31" s="98">
        <v>26.675000000000001</v>
      </c>
      <c r="N31" s="99">
        <v>27</v>
      </c>
      <c r="O31" s="62">
        <v>3000</v>
      </c>
      <c r="P31" s="63">
        <f>Table2245236891011121314151617181920212224234567234568910111213141516171819[[#This Row],[PEMBULATAN]]*O31</f>
        <v>81000</v>
      </c>
    </row>
    <row r="32" spans="1:16" ht="39" customHeight="1" x14ac:dyDescent="0.2">
      <c r="A32" s="108"/>
      <c r="B32" s="74"/>
      <c r="C32" s="92" t="s">
        <v>1965</v>
      </c>
      <c r="D32" s="93" t="s">
        <v>63</v>
      </c>
      <c r="E32" s="94">
        <v>44428</v>
      </c>
      <c r="F32" s="95" t="s">
        <v>1933</v>
      </c>
      <c r="G32" s="94">
        <v>44432</v>
      </c>
      <c r="H32" s="96" t="s">
        <v>1934</v>
      </c>
      <c r="I32" s="97">
        <v>80</v>
      </c>
      <c r="J32" s="97">
        <v>55</v>
      </c>
      <c r="K32" s="97">
        <v>21</v>
      </c>
      <c r="L32" s="97">
        <v>7</v>
      </c>
      <c r="M32" s="98">
        <v>23.1</v>
      </c>
      <c r="N32" s="99">
        <v>23</v>
      </c>
      <c r="O32" s="62">
        <v>3000</v>
      </c>
      <c r="P32" s="63">
        <f>Table2245236891011121314151617181920212224234567234568910111213141516171819[[#This Row],[PEMBULATAN]]*O32</f>
        <v>69000</v>
      </c>
    </row>
    <row r="33" spans="1:16" ht="39" customHeight="1" x14ac:dyDescent="0.2">
      <c r="A33" s="108"/>
      <c r="B33" s="74"/>
      <c r="C33" s="92" t="s">
        <v>1966</v>
      </c>
      <c r="D33" s="93" t="s">
        <v>63</v>
      </c>
      <c r="E33" s="94">
        <v>44428</v>
      </c>
      <c r="F33" s="95" t="s">
        <v>1933</v>
      </c>
      <c r="G33" s="94">
        <v>44432</v>
      </c>
      <c r="H33" s="96" t="s">
        <v>1934</v>
      </c>
      <c r="I33" s="97">
        <v>30</v>
      </c>
      <c r="J33" s="97">
        <v>20</v>
      </c>
      <c r="K33" s="97">
        <v>30</v>
      </c>
      <c r="L33" s="97">
        <v>2</v>
      </c>
      <c r="M33" s="98">
        <v>4.5</v>
      </c>
      <c r="N33" s="99">
        <v>5</v>
      </c>
      <c r="O33" s="62">
        <v>3000</v>
      </c>
      <c r="P33" s="63">
        <f>Table2245236891011121314151617181920212224234567234568910111213141516171819[[#This Row],[PEMBULATAN]]*O33</f>
        <v>15000</v>
      </c>
    </row>
    <row r="34" spans="1:16" ht="39" customHeight="1" x14ac:dyDescent="0.2">
      <c r="A34" s="108"/>
      <c r="B34" s="74"/>
      <c r="C34" s="92" t="s">
        <v>1967</v>
      </c>
      <c r="D34" s="93" t="s">
        <v>63</v>
      </c>
      <c r="E34" s="94">
        <v>44428</v>
      </c>
      <c r="F34" s="95" t="s">
        <v>1933</v>
      </c>
      <c r="G34" s="94">
        <v>44432</v>
      </c>
      <c r="H34" s="96" t="s">
        <v>1934</v>
      </c>
      <c r="I34" s="97">
        <v>80</v>
      </c>
      <c r="J34" s="97">
        <v>102</v>
      </c>
      <c r="K34" s="97">
        <v>33</v>
      </c>
      <c r="L34" s="97">
        <v>24</v>
      </c>
      <c r="M34" s="98">
        <v>67.319999999999993</v>
      </c>
      <c r="N34" s="99">
        <v>67</v>
      </c>
      <c r="O34" s="62">
        <v>3000</v>
      </c>
      <c r="P34" s="63">
        <f>Table2245236891011121314151617181920212224234567234568910111213141516171819[[#This Row],[PEMBULATAN]]*O34</f>
        <v>201000</v>
      </c>
    </row>
    <row r="35" spans="1:16" ht="39" customHeight="1" x14ac:dyDescent="0.2">
      <c r="A35" s="108"/>
      <c r="B35" s="74"/>
      <c r="C35" s="92" t="s">
        <v>1968</v>
      </c>
      <c r="D35" s="93" t="s">
        <v>63</v>
      </c>
      <c r="E35" s="94">
        <v>44428</v>
      </c>
      <c r="F35" s="95" t="s">
        <v>1933</v>
      </c>
      <c r="G35" s="94">
        <v>44432</v>
      </c>
      <c r="H35" s="96" t="s">
        <v>1934</v>
      </c>
      <c r="I35" s="97">
        <v>90</v>
      </c>
      <c r="J35" s="97">
        <v>102</v>
      </c>
      <c r="K35" s="97">
        <v>44</v>
      </c>
      <c r="L35" s="97">
        <v>17</v>
      </c>
      <c r="M35" s="98">
        <v>100.98</v>
      </c>
      <c r="N35" s="99">
        <v>101</v>
      </c>
      <c r="O35" s="62">
        <v>3000</v>
      </c>
      <c r="P35" s="63">
        <f>Table2245236891011121314151617181920212224234567234568910111213141516171819[[#This Row],[PEMBULATAN]]*O35</f>
        <v>303000</v>
      </c>
    </row>
    <row r="36" spans="1:16" ht="39" customHeight="1" x14ac:dyDescent="0.2">
      <c r="A36" s="108"/>
      <c r="B36" s="74"/>
      <c r="C36" s="92" t="s">
        <v>1969</v>
      </c>
      <c r="D36" s="93" t="s">
        <v>63</v>
      </c>
      <c r="E36" s="94">
        <v>44428</v>
      </c>
      <c r="F36" s="95" t="s">
        <v>1933</v>
      </c>
      <c r="G36" s="94">
        <v>44432</v>
      </c>
      <c r="H36" s="96" t="s">
        <v>1934</v>
      </c>
      <c r="I36" s="97">
        <v>103</v>
      </c>
      <c r="J36" s="97">
        <v>88</v>
      </c>
      <c r="K36" s="97">
        <v>30</v>
      </c>
      <c r="L36" s="97">
        <v>23</v>
      </c>
      <c r="M36" s="98">
        <v>67.98</v>
      </c>
      <c r="N36" s="99">
        <v>68</v>
      </c>
      <c r="O36" s="62">
        <v>3000</v>
      </c>
      <c r="P36" s="63">
        <f>Table2245236891011121314151617181920212224234567234568910111213141516171819[[#This Row],[PEMBULATAN]]*O36</f>
        <v>204000</v>
      </c>
    </row>
    <row r="37" spans="1:16" ht="39" customHeight="1" x14ac:dyDescent="0.2">
      <c r="A37" s="108"/>
      <c r="B37" s="74"/>
      <c r="C37" s="92" t="s">
        <v>1970</v>
      </c>
      <c r="D37" s="93" t="s">
        <v>63</v>
      </c>
      <c r="E37" s="94">
        <v>44428</v>
      </c>
      <c r="F37" s="95" t="s">
        <v>1933</v>
      </c>
      <c r="G37" s="94">
        <v>44432</v>
      </c>
      <c r="H37" s="96" t="s">
        <v>1934</v>
      </c>
      <c r="I37" s="97">
        <v>101</v>
      </c>
      <c r="J37" s="97">
        <v>90</v>
      </c>
      <c r="K37" s="97">
        <v>32</v>
      </c>
      <c r="L37" s="97">
        <v>5</v>
      </c>
      <c r="M37" s="98">
        <v>72.72</v>
      </c>
      <c r="N37" s="99">
        <v>73</v>
      </c>
      <c r="O37" s="62">
        <v>3000</v>
      </c>
      <c r="P37" s="63">
        <f>Table2245236891011121314151617181920212224234567234568910111213141516171819[[#This Row],[PEMBULATAN]]*O37</f>
        <v>219000</v>
      </c>
    </row>
    <row r="38" spans="1:16" ht="39" customHeight="1" x14ac:dyDescent="0.2">
      <c r="A38" s="108"/>
      <c r="B38" s="74"/>
      <c r="C38" s="92" t="s">
        <v>1971</v>
      </c>
      <c r="D38" s="93" t="s">
        <v>63</v>
      </c>
      <c r="E38" s="94">
        <v>44428</v>
      </c>
      <c r="F38" s="95" t="s">
        <v>1933</v>
      </c>
      <c r="G38" s="94">
        <v>44432</v>
      </c>
      <c r="H38" s="96" t="s">
        <v>1934</v>
      </c>
      <c r="I38" s="97">
        <v>90</v>
      </c>
      <c r="J38" s="97">
        <v>80</v>
      </c>
      <c r="K38" s="97">
        <v>30</v>
      </c>
      <c r="L38" s="97">
        <v>12</v>
      </c>
      <c r="M38" s="98">
        <v>54</v>
      </c>
      <c r="N38" s="99">
        <v>54</v>
      </c>
      <c r="O38" s="62">
        <v>3000</v>
      </c>
      <c r="P38" s="63">
        <f>Table2245236891011121314151617181920212224234567234568910111213141516171819[[#This Row],[PEMBULATAN]]*O38</f>
        <v>162000</v>
      </c>
    </row>
    <row r="39" spans="1:16" ht="39" customHeight="1" x14ac:dyDescent="0.2">
      <c r="A39" s="108"/>
      <c r="B39" s="74"/>
      <c r="C39" s="92" t="s">
        <v>1972</v>
      </c>
      <c r="D39" s="93" t="s">
        <v>63</v>
      </c>
      <c r="E39" s="94">
        <v>44428</v>
      </c>
      <c r="F39" s="95" t="s">
        <v>1933</v>
      </c>
      <c r="G39" s="94">
        <v>44432</v>
      </c>
      <c r="H39" s="96" t="s">
        <v>1934</v>
      </c>
      <c r="I39" s="97">
        <v>110</v>
      </c>
      <c r="J39" s="97">
        <v>98</v>
      </c>
      <c r="K39" s="97">
        <v>43</v>
      </c>
      <c r="L39" s="97">
        <v>15</v>
      </c>
      <c r="M39" s="98">
        <v>115.88500000000001</v>
      </c>
      <c r="N39" s="99">
        <v>116</v>
      </c>
      <c r="O39" s="62">
        <v>3000</v>
      </c>
      <c r="P39" s="63">
        <f>Table2245236891011121314151617181920212224234567234568910111213141516171819[[#This Row],[PEMBULATAN]]*O39</f>
        <v>348000</v>
      </c>
    </row>
    <row r="40" spans="1:16" ht="39" customHeight="1" x14ac:dyDescent="0.2">
      <c r="A40" s="108"/>
      <c r="B40" s="74"/>
      <c r="C40" s="92" t="s">
        <v>1973</v>
      </c>
      <c r="D40" s="93" t="s">
        <v>63</v>
      </c>
      <c r="E40" s="94">
        <v>44428</v>
      </c>
      <c r="F40" s="95" t="s">
        <v>1933</v>
      </c>
      <c r="G40" s="94">
        <v>44432</v>
      </c>
      <c r="H40" s="96" t="s">
        <v>1934</v>
      </c>
      <c r="I40" s="97">
        <v>60</v>
      </c>
      <c r="J40" s="97">
        <v>20</v>
      </c>
      <c r="K40" s="97">
        <v>30</v>
      </c>
      <c r="L40" s="97">
        <v>2</v>
      </c>
      <c r="M40" s="98">
        <v>9</v>
      </c>
      <c r="N40" s="99">
        <v>9</v>
      </c>
      <c r="O40" s="62">
        <v>3000</v>
      </c>
      <c r="P40" s="63">
        <f>Table2245236891011121314151617181920212224234567234568910111213141516171819[[#This Row],[PEMBULATAN]]*O40</f>
        <v>27000</v>
      </c>
    </row>
    <row r="41" spans="1:16" ht="39" customHeight="1" x14ac:dyDescent="0.2">
      <c r="A41" s="108"/>
      <c r="B41" s="74"/>
      <c r="C41" s="92" t="s">
        <v>1974</v>
      </c>
      <c r="D41" s="93" t="s">
        <v>63</v>
      </c>
      <c r="E41" s="94">
        <v>44428</v>
      </c>
      <c r="F41" s="95" t="s">
        <v>1933</v>
      </c>
      <c r="G41" s="94">
        <v>44432</v>
      </c>
      <c r="H41" s="96" t="s">
        <v>1934</v>
      </c>
      <c r="I41" s="97">
        <v>70</v>
      </c>
      <c r="J41" s="97">
        <v>40</v>
      </c>
      <c r="K41" s="97">
        <v>20</v>
      </c>
      <c r="L41" s="97">
        <v>6</v>
      </c>
      <c r="M41" s="98">
        <v>14</v>
      </c>
      <c r="N41" s="99">
        <v>14</v>
      </c>
      <c r="O41" s="62">
        <v>3000</v>
      </c>
      <c r="P41" s="63">
        <f>Table2245236891011121314151617181920212224234567234568910111213141516171819[[#This Row],[PEMBULATAN]]*O41</f>
        <v>42000</v>
      </c>
    </row>
    <row r="42" spans="1:16" ht="39" customHeight="1" x14ac:dyDescent="0.2">
      <c r="A42" s="108"/>
      <c r="B42" s="74"/>
      <c r="C42" s="92" t="s">
        <v>1975</v>
      </c>
      <c r="D42" s="93" t="s">
        <v>63</v>
      </c>
      <c r="E42" s="94">
        <v>44428</v>
      </c>
      <c r="F42" s="95" t="s">
        <v>1933</v>
      </c>
      <c r="G42" s="94">
        <v>44432</v>
      </c>
      <c r="H42" s="96" t="s">
        <v>1934</v>
      </c>
      <c r="I42" s="97">
        <v>50</v>
      </c>
      <c r="J42" s="97">
        <v>30</v>
      </c>
      <c r="K42" s="97">
        <v>20</v>
      </c>
      <c r="L42" s="97">
        <v>3</v>
      </c>
      <c r="M42" s="98">
        <v>7.5</v>
      </c>
      <c r="N42" s="99">
        <v>8</v>
      </c>
      <c r="O42" s="62">
        <v>3000</v>
      </c>
      <c r="P42" s="63">
        <f>Table2245236891011121314151617181920212224234567234568910111213141516171819[[#This Row],[PEMBULATAN]]*O42</f>
        <v>24000</v>
      </c>
    </row>
    <row r="43" spans="1:16" ht="39" customHeight="1" x14ac:dyDescent="0.2">
      <c r="A43" s="108"/>
      <c r="B43" s="74"/>
      <c r="C43" s="92" t="s">
        <v>1976</v>
      </c>
      <c r="D43" s="93" t="s">
        <v>63</v>
      </c>
      <c r="E43" s="94">
        <v>44428</v>
      </c>
      <c r="F43" s="95" t="s">
        <v>1933</v>
      </c>
      <c r="G43" s="94">
        <v>44432</v>
      </c>
      <c r="H43" s="96" t="s">
        <v>1934</v>
      </c>
      <c r="I43" s="97">
        <v>102</v>
      </c>
      <c r="J43" s="97">
        <v>90</v>
      </c>
      <c r="K43" s="97">
        <v>55</v>
      </c>
      <c r="L43" s="97">
        <v>29</v>
      </c>
      <c r="M43" s="98">
        <v>126.22499999999999</v>
      </c>
      <c r="N43" s="99">
        <v>126</v>
      </c>
      <c r="O43" s="62">
        <v>3000</v>
      </c>
      <c r="P43" s="63">
        <f>Table2245236891011121314151617181920212224234567234568910111213141516171819[[#This Row],[PEMBULATAN]]*O43</f>
        <v>378000</v>
      </c>
    </row>
    <row r="44" spans="1:16" ht="39" customHeight="1" x14ac:dyDescent="0.2">
      <c r="A44" s="108"/>
      <c r="B44" s="74"/>
      <c r="C44" s="92" t="s">
        <v>1977</v>
      </c>
      <c r="D44" s="93" t="s">
        <v>63</v>
      </c>
      <c r="E44" s="94">
        <v>44428</v>
      </c>
      <c r="F44" s="95" t="s">
        <v>1933</v>
      </c>
      <c r="G44" s="94">
        <v>44432</v>
      </c>
      <c r="H44" s="96" t="s">
        <v>1934</v>
      </c>
      <c r="I44" s="97">
        <v>103</v>
      </c>
      <c r="J44" s="97">
        <v>80</v>
      </c>
      <c r="K44" s="97">
        <v>22</v>
      </c>
      <c r="L44" s="97">
        <v>19</v>
      </c>
      <c r="M44" s="98">
        <v>45.32</v>
      </c>
      <c r="N44" s="99">
        <v>45</v>
      </c>
      <c r="O44" s="62">
        <v>3000</v>
      </c>
      <c r="P44" s="63">
        <f>Table2245236891011121314151617181920212224234567234568910111213141516171819[[#This Row],[PEMBULATAN]]*O44</f>
        <v>135000</v>
      </c>
    </row>
    <row r="45" spans="1:16" ht="39" customHeight="1" x14ac:dyDescent="0.2">
      <c r="A45" s="108"/>
      <c r="B45" s="74"/>
      <c r="C45" s="92" t="s">
        <v>1978</v>
      </c>
      <c r="D45" s="93" t="s">
        <v>63</v>
      </c>
      <c r="E45" s="94">
        <v>44428</v>
      </c>
      <c r="F45" s="95" t="s">
        <v>1933</v>
      </c>
      <c r="G45" s="94">
        <v>44432</v>
      </c>
      <c r="H45" s="96" t="s">
        <v>1934</v>
      </c>
      <c r="I45" s="97">
        <v>102</v>
      </c>
      <c r="J45" s="97">
        <v>90</v>
      </c>
      <c r="K45" s="97">
        <v>30</v>
      </c>
      <c r="L45" s="97">
        <v>34</v>
      </c>
      <c r="M45" s="98">
        <v>68.849999999999994</v>
      </c>
      <c r="N45" s="99">
        <v>69</v>
      </c>
      <c r="O45" s="62">
        <v>3000</v>
      </c>
      <c r="P45" s="63">
        <f>Table2245236891011121314151617181920212224234567234568910111213141516171819[[#This Row],[PEMBULATAN]]*O45</f>
        <v>207000</v>
      </c>
    </row>
    <row r="46" spans="1:16" ht="39" customHeight="1" x14ac:dyDescent="0.2">
      <c r="A46" s="108"/>
      <c r="B46" s="74"/>
      <c r="C46" s="92" t="s">
        <v>1979</v>
      </c>
      <c r="D46" s="93" t="s">
        <v>63</v>
      </c>
      <c r="E46" s="94">
        <v>44428</v>
      </c>
      <c r="F46" s="95" t="s">
        <v>1933</v>
      </c>
      <c r="G46" s="94">
        <v>44432</v>
      </c>
      <c r="H46" s="96" t="s">
        <v>1934</v>
      </c>
      <c r="I46" s="97">
        <v>30</v>
      </c>
      <c r="J46" s="97">
        <v>50</v>
      </c>
      <c r="K46" s="97">
        <v>12</v>
      </c>
      <c r="L46" s="97">
        <v>8</v>
      </c>
      <c r="M46" s="98">
        <v>4.5</v>
      </c>
      <c r="N46" s="99">
        <v>8</v>
      </c>
      <c r="O46" s="62">
        <v>3000</v>
      </c>
      <c r="P46" s="63">
        <f>Table2245236891011121314151617181920212224234567234568910111213141516171819[[#This Row],[PEMBULATAN]]*O46</f>
        <v>24000</v>
      </c>
    </row>
    <row r="47" spans="1:16" ht="39" customHeight="1" x14ac:dyDescent="0.2">
      <c r="A47" s="108"/>
      <c r="B47" s="74"/>
      <c r="C47" s="92" t="s">
        <v>1980</v>
      </c>
      <c r="D47" s="93" t="s">
        <v>63</v>
      </c>
      <c r="E47" s="94">
        <v>44428</v>
      </c>
      <c r="F47" s="95" t="s">
        <v>1933</v>
      </c>
      <c r="G47" s="94">
        <v>44432</v>
      </c>
      <c r="H47" s="96" t="s">
        <v>1934</v>
      </c>
      <c r="I47" s="97">
        <v>102</v>
      </c>
      <c r="J47" s="97">
        <v>90</v>
      </c>
      <c r="K47" s="97">
        <v>32</v>
      </c>
      <c r="L47" s="97">
        <v>11</v>
      </c>
      <c r="M47" s="98">
        <v>73.44</v>
      </c>
      <c r="N47" s="99">
        <v>73</v>
      </c>
      <c r="O47" s="62">
        <v>3000</v>
      </c>
      <c r="P47" s="63">
        <f>Table2245236891011121314151617181920212224234567234568910111213141516171819[[#This Row],[PEMBULATAN]]*O47</f>
        <v>219000</v>
      </c>
    </row>
    <row r="48" spans="1:16" ht="39" customHeight="1" x14ac:dyDescent="0.2">
      <c r="A48" s="108"/>
      <c r="B48" s="74"/>
      <c r="C48" s="92" t="s">
        <v>1981</v>
      </c>
      <c r="D48" s="93" t="s">
        <v>63</v>
      </c>
      <c r="E48" s="94">
        <v>44428</v>
      </c>
      <c r="F48" s="95" t="s">
        <v>1933</v>
      </c>
      <c r="G48" s="94">
        <v>44432</v>
      </c>
      <c r="H48" s="96" t="s">
        <v>1934</v>
      </c>
      <c r="I48" s="97">
        <v>102</v>
      </c>
      <c r="J48" s="97">
        <v>90</v>
      </c>
      <c r="K48" s="97">
        <v>32</v>
      </c>
      <c r="L48" s="97">
        <v>12</v>
      </c>
      <c r="M48" s="98">
        <v>73.44</v>
      </c>
      <c r="N48" s="99">
        <v>73</v>
      </c>
      <c r="O48" s="62">
        <v>3000</v>
      </c>
      <c r="P48" s="63">
        <f>Table2245236891011121314151617181920212224234567234568910111213141516171819[[#This Row],[PEMBULATAN]]*O48</f>
        <v>219000</v>
      </c>
    </row>
    <row r="49" spans="1:16" ht="39" customHeight="1" x14ac:dyDescent="0.2">
      <c r="A49" s="108"/>
      <c r="B49" s="74"/>
      <c r="C49" s="92" t="s">
        <v>1982</v>
      </c>
      <c r="D49" s="93" t="s">
        <v>63</v>
      </c>
      <c r="E49" s="94">
        <v>44428</v>
      </c>
      <c r="F49" s="95" t="s">
        <v>1933</v>
      </c>
      <c r="G49" s="94">
        <v>44432</v>
      </c>
      <c r="H49" s="96" t="s">
        <v>1934</v>
      </c>
      <c r="I49" s="97">
        <v>103</v>
      </c>
      <c r="J49" s="97">
        <v>98</v>
      </c>
      <c r="K49" s="97">
        <v>43</v>
      </c>
      <c r="L49" s="97">
        <v>21</v>
      </c>
      <c r="M49" s="98">
        <v>108.51049999999999</v>
      </c>
      <c r="N49" s="99">
        <v>109</v>
      </c>
      <c r="O49" s="62">
        <v>3000</v>
      </c>
      <c r="P49" s="63">
        <f>Table2245236891011121314151617181920212224234567234568910111213141516171819[[#This Row],[PEMBULATAN]]*O49</f>
        <v>327000</v>
      </c>
    </row>
    <row r="50" spans="1:16" ht="39" customHeight="1" x14ac:dyDescent="0.2">
      <c r="A50" s="108"/>
      <c r="B50" s="74"/>
      <c r="C50" s="92" t="s">
        <v>1983</v>
      </c>
      <c r="D50" s="93" t="s">
        <v>63</v>
      </c>
      <c r="E50" s="94">
        <v>44428</v>
      </c>
      <c r="F50" s="95" t="s">
        <v>1933</v>
      </c>
      <c r="G50" s="94">
        <v>44432</v>
      </c>
      <c r="H50" s="96" t="s">
        <v>1934</v>
      </c>
      <c r="I50" s="97">
        <v>102</v>
      </c>
      <c r="J50" s="97">
        <v>90</v>
      </c>
      <c r="K50" s="97">
        <v>43</v>
      </c>
      <c r="L50" s="97">
        <v>28</v>
      </c>
      <c r="M50" s="98">
        <v>98.685000000000002</v>
      </c>
      <c r="N50" s="99">
        <v>99</v>
      </c>
      <c r="O50" s="62">
        <v>3000</v>
      </c>
      <c r="P50" s="63">
        <f>Table2245236891011121314151617181920212224234567234568910111213141516171819[[#This Row],[PEMBULATAN]]*O50</f>
        <v>297000</v>
      </c>
    </row>
    <row r="51" spans="1:16" ht="39" customHeight="1" x14ac:dyDescent="0.2">
      <c r="A51" s="108"/>
      <c r="B51" s="74"/>
      <c r="C51" s="92" t="s">
        <v>1984</v>
      </c>
      <c r="D51" s="93" t="s">
        <v>63</v>
      </c>
      <c r="E51" s="94">
        <v>44428</v>
      </c>
      <c r="F51" s="95" t="s">
        <v>1933</v>
      </c>
      <c r="G51" s="94">
        <v>44432</v>
      </c>
      <c r="H51" s="96" t="s">
        <v>1934</v>
      </c>
      <c r="I51" s="97">
        <v>102</v>
      </c>
      <c r="J51" s="97">
        <v>98</v>
      </c>
      <c r="K51" s="97">
        <v>30</v>
      </c>
      <c r="L51" s="97">
        <v>15</v>
      </c>
      <c r="M51" s="98">
        <v>74.97</v>
      </c>
      <c r="N51" s="99">
        <v>75</v>
      </c>
      <c r="O51" s="62">
        <v>3000</v>
      </c>
      <c r="P51" s="63">
        <f>Table2245236891011121314151617181920212224234567234568910111213141516171819[[#This Row],[PEMBULATAN]]*O51</f>
        <v>225000</v>
      </c>
    </row>
    <row r="52" spans="1:16" ht="39" customHeight="1" x14ac:dyDescent="0.2">
      <c r="A52" s="108"/>
      <c r="B52" s="74"/>
      <c r="C52" s="92" t="s">
        <v>1985</v>
      </c>
      <c r="D52" s="93" t="s">
        <v>63</v>
      </c>
      <c r="E52" s="94">
        <v>44428</v>
      </c>
      <c r="F52" s="95" t="s">
        <v>1933</v>
      </c>
      <c r="G52" s="94">
        <v>44432</v>
      </c>
      <c r="H52" s="96" t="s">
        <v>1934</v>
      </c>
      <c r="I52" s="97">
        <v>102</v>
      </c>
      <c r="J52" s="97">
        <v>89</v>
      </c>
      <c r="K52" s="97">
        <v>20</v>
      </c>
      <c r="L52" s="97">
        <v>22</v>
      </c>
      <c r="M52" s="98">
        <v>45.39</v>
      </c>
      <c r="N52" s="99">
        <v>45</v>
      </c>
      <c r="O52" s="62">
        <v>3000</v>
      </c>
      <c r="P52" s="63">
        <f>Table2245236891011121314151617181920212224234567234568910111213141516171819[[#This Row],[PEMBULATAN]]*O52</f>
        <v>135000</v>
      </c>
    </row>
    <row r="53" spans="1:16" ht="39" customHeight="1" x14ac:dyDescent="0.2">
      <c r="A53" s="108"/>
      <c r="B53" s="74"/>
      <c r="C53" s="92" t="s">
        <v>1986</v>
      </c>
      <c r="D53" s="93" t="s">
        <v>63</v>
      </c>
      <c r="E53" s="94">
        <v>44428</v>
      </c>
      <c r="F53" s="95" t="s">
        <v>1933</v>
      </c>
      <c r="G53" s="94">
        <v>44432</v>
      </c>
      <c r="H53" s="96" t="s">
        <v>1934</v>
      </c>
      <c r="I53" s="97">
        <v>30</v>
      </c>
      <c r="J53" s="97">
        <v>30</v>
      </c>
      <c r="K53" s="97">
        <v>20</v>
      </c>
      <c r="L53" s="97">
        <v>7</v>
      </c>
      <c r="M53" s="98">
        <v>4.5</v>
      </c>
      <c r="N53" s="99">
        <v>7</v>
      </c>
      <c r="O53" s="62">
        <v>3000</v>
      </c>
      <c r="P53" s="63">
        <f>Table2245236891011121314151617181920212224234567234568910111213141516171819[[#This Row],[PEMBULATAN]]*O53</f>
        <v>21000</v>
      </c>
    </row>
    <row r="54" spans="1:16" ht="39" customHeight="1" x14ac:dyDescent="0.2">
      <c r="A54" s="108"/>
      <c r="B54" s="74"/>
      <c r="C54" s="92" t="s">
        <v>1987</v>
      </c>
      <c r="D54" s="93" t="s">
        <v>63</v>
      </c>
      <c r="E54" s="94">
        <v>44428</v>
      </c>
      <c r="F54" s="95" t="s">
        <v>1933</v>
      </c>
      <c r="G54" s="94">
        <v>44432</v>
      </c>
      <c r="H54" s="96" t="s">
        <v>1934</v>
      </c>
      <c r="I54" s="97">
        <v>20</v>
      </c>
      <c r="J54" s="97">
        <v>20</v>
      </c>
      <c r="K54" s="97">
        <v>12</v>
      </c>
      <c r="L54" s="97">
        <v>3</v>
      </c>
      <c r="M54" s="98">
        <v>1.2</v>
      </c>
      <c r="N54" s="99">
        <v>3</v>
      </c>
      <c r="O54" s="62">
        <v>3000</v>
      </c>
      <c r="P54" s="63">
        <f>Table2245236891011121314151617181920212224234567234568910111213141516171819[[#This Row],[PEMBULATAN]]*O54</f>
        <v>9000</v>
      </c>
    </row>
    <row r="55" spans="1:16" ht="39" customHeight="1" x14ac:dyDescent="0.2">
      <c r="A55" s="108"/>
      <c r="B55" s="74"/>
      <c r="C55" s="92" t="s">
        <v>1988</v>
      </c>
      <c r="D55" s="93" t="s">
        <v>63</v>
      </c>
      <c r="E55" s="94">
        <v>44428</v>
      </c>
      <c r="F55" s="95" t="s">
        <v>1933</v>
      </c>
      <c r="G55" s="94">
        <v>44432</v>
      </c>
      <c r="H55" s="96" t="s">
        <v>1934</v>
      </c>
      <c r="I55" s="97">
        <v>20</v>
      </c>
      <c r="J55" s="97">
        <v>12</v>
      </c>
      <c r="K55" s="97">
        <v>21</v>
      </c>
      <c r="L55" s="97">
        <v>5</v>
      </c>
      <c r="M55" s="98">
        <v>1.26</v>
      </c>
      <c r="N55" s="99">
        <v>5</v>
      </c>
      <c r="O55" s="62">
        <v>3000</v>
      </c>
      <c r="P55" s="63">
        <f>Table2245236891011121314151617181920212224234567234568910111213141516171819[[#This Row],[PEMBULATAN]]*O55</f>
        <v>15000</v>
      </c>
    </row>
    <row r="56" spans="1:16" ht="39" customHeight="1" x14ac:dyDescent="0.2">
      <c r="A56" s="108"/>
      <c r="B56" s="74"/>
      <c r="C56" s="92" t="s">
        <v>1989</v>
      </c>
      <c r="D56" s="93" t="s">
        <v>63</v>
      </c>
      <c r="E56" s="94">
        <v>44428</v>
      </c>
      <c r="F56" s="95" t="s">
        <v>1933</v>
      </c>
      <c r="G56" s="94">
        <v>44432</v>
      </c>
      <c r="H56" s="96" t="s">
        <v>1934</v>
      </c>
      <c r="I56" s="97">
        <v>60</v>
      </c>
      <c r="J56" s="97">
        <v>20</v>
      </c>
      <c r="K56" s="97">
        <v>17</v>
      </c>
      <c r="L56" s="97">
        <v>4</v>
      </c>
      <c r="M56" s="98">
        <v>5.0999999999999996</v>
      </c>
      <c r="N56" s="99">
        <v>5</v>
      </c>
      <c r="O56" s="62">
        <v>3000</v>
      </c>
      <c r="P56" s="63">
        <f>Table2245236891011121314151617181920212224234567234568910111213141516171819[[#This Row],[PEMBULATAN]]*O56</f>
        <v>15000</v>
      </c>
    </row>
    <row r="57" spans="1:16" ht="39" customHeight="1" x14ac:dyDescent="0.2">
      <c r="A57" s="108"/>
      <c r="B57" s="74"/>
      <c r="C57" s="92" t="s">
        <v>1990</v>
      </c>
      <c r="D57" s="93" t="s">
        <v>63</v>
      </c>
      <c r="E57" s="94">
        <v>44428</v>
      </c>
      <c r="F57" s="95" t="s">
        <v>1933</v>
      </c>
      <c r="G57" s="94">
        <v>44432</v>
      </c>
      <c r="H57" s="96" t="s">
        <v>1934</v>
      </c>
      <c r="I57" s="97">
        <v>102</v>
      </c>
      <c r="J57" s="97">
        <v>89</v>
      </c>
      <c r="K57" s="97">
        <v>30</v>
      </c>
      <c r="L57" s="97">
        <v>24</v>
      </c>
      <c r="M57" s="98">
        <v>68.084999999999994</v>
      </c>
      <c r="N57" s="99">
        <v>68</v>
      </c>
      <c r="O57" s="62">
        <v>3000</v>
      </c>
      <c r="P57" s="63">
        <f>Table2245236891011121314151617181920212224234567234568910111213141516171819[[#This Row],[PEMBULATAN]]*O57</f>
        <v>204000</v>
      </c>
    </row>
    <row r="58" spans="1:16" ht="39" customHeight="1" x14ac:dyDescent="0.2">
      <c r="A58" s="108"/>
      <c r="B58" s="74"/>
      <c r="C58" s="92" t="s">
        <v>1991</v>
      </c>
      <c r="D58" s="93" t="s">
        <v>63</v>
      </c>
      <c r="E58" s="94">
        <v>44428</v>
      </c>
      <c r="F58" s="95" t="s">
        <v>1933</v>
      </c>
      <c r="G58" s="94">
        <v>44432</v>
      </c>
      <c r="H58" s="96" t="s">
        <v>1934</v>
      </c>
      <c r="I58" s="97">
        <v>30</v>
      </c>
      <c r="J58" s="97">
        <v>30</v>
      </c>
      <c r="K58" s="97">
        <v>20</v>
      </c>
      <c r="L58" s="97">
        <v>1</v>
      </c>
      <c r="M58" s="98">
        <v>4.5</v>
      </c>
      <c r="N58" s="99">
        <v>5</v>
      </c>
      <c r="O58" s="62">
        <v>3000</v>
      </c>
      <c r="P58" s="63">
        <f>Table2245236891011121314151617181920212224234567234568910111213141516171819[[#This Row],[PEMBULATAN]]*O58</f>
        <v>15000</v>
      </c>
    </row>
    <row r="59" spans="1:16" ht="39" customHeight="1" x14ac:dyDescent="0.2">
      <c r="A59" s="108"/>
      <c r="B59" s="74"/>
      <c r="C59" s="92" t="s">
        <v>1992</v>
      </c>
      <c r="D59" s="93" t="s">
        <v>63</v>
      </c>
      <c r="E59" s="94">
        <v>44428</v>
      </c>
      <c r="F59" s="95" t="s">
        <v>1933</v>
      </c>
      <c r="G59" s="94">
        <v>44432</v>
      </c>
      <c r="H59" s="96" t="s">
        <v>1934</v>
      </c>
      <c r="I59" s="97">
        <v>102</v>
      </c>
      <c r="J59" s="97">
        <v>76</v>
      </c>
      <c r="K59" s="97">
        <v>30</v>
      </c>
      <c r="L59" s="97">
        <v>25</v>
      </c>
      <c r="M59" s="98">
        <v>58.14</v>
      </c>
      <c r="N59" s="99">
        <v>58</v>
      </c>
      <c r="O59" s="62">
        <v>3000</v>
      </c>
      <c r="P59" s="63">
        <f>Table2245236891011121314151617181920212224234567234568910111213141516171819[[#This Row],[PEMBULATAN]]*O59</f>
        <v>174000</v>
      </c>
    </row>
    <row r="60" spans="1:16" ht="39" customHeight="1" x14ac:dyDescent="0.2">
      <c r="A60" s="108"/>
      <c r="B60" s="74"/>
      <c r="C60" s="92" t="s">
        <v>1993</v>
      </c>
      <c r="D60" s="93" t="s">
        <v>63</v>
      </c>
      <c r="E60" s="94">
        <v>44428</v>
      </c>
      <c r="F60" s="95" t="s">
        <v>1933</v>
      </c>
      <c r="G60" s="94">
        <v>44432</v>
      </c>
      <c r="H60" s="96" t="s">
        <v>1934</v>
      </c>
      <c r="I60" s="97">
        <v>109</v>
      </c>
      <c r="J60" s="97">
        <v>98</v>
      </c>
      <c r="K60" s="97">
        <v>43</v>
      </c>
      <c r="L60" s="97">
        <v>29</v>
      </c>
      <c r="M60" s="98">
        <v>114.83150000000001</v>
      </c>
      <c r="N60" s="99">
        <v>115</v>
      </c>
      <c r="O60" s="62">
        <v>3000</v>
      </c>
      <c r="P60" s="63">
        <f>Table2245236891011121314151617181920212224234567234568910111213141516171819[[#This Row],[PEMBULATAN]]*O60</f>
        <v>345000</v>
      </c>
    </row>
    <row r="61" spans="1:16" ht="39" customHeight="1" x14ac:dyDescent="0.2">
      <c r="A61" s="108"/>
      <c r="B61" s="74"/>
      <c r="C61" s="92" t="s">
        <v>1994</v>
      </c>
      <c r="D61" s="93" t="s">
        <v>63</v>
      </c>
      <c r="E61" s="94">
        <v>44428</v>
      </c>
      <c r="F61" s="95" t="s">
        <v>1933</v>
      </c>
      <c r="G61" s="94">
        <v>44432</v>
      </c>
      <c r="H61" s="96" t="s">
        <v>1934</v>
      </c>
      <c r="I61" s="97">
        <v>60</v>
      </c>
      <c r="J61" s="97">
        <v>40</v>
      </c>
      <c r="K61" s="97">
        <v>20</v>
      </c>
      <c r="L61" s="97">
        <v>11</v>
      </c>
      <c r="M61" s="98">
        <v>12</v>
      </c>
      <c r="N61" s="99">
        <v>12</v>
      </c>
      <c r="O61" s="62">
        <v>3000</v>
      </c>
      <c r="P61" s="63">
        <f>Table2245236891011121314151617181920212224234567234568910111213141516171819[[#This Row],[PEMBULATAN]]*O61</f>
        <v>36000</v>
      </c>
    </row>
    <row r="62" spans="1:16" ht="39" customHeight="1" x14ac:dyDescent="0.2">
      <c r="A62" s="108"/>
      <c r="B62" s="74"/>
      <c r="C62" s="92" t="s">
        <v>1995</v>
      </c>
      <c r="D62" s="93" t="s">
        <v>63</v>
      </c>
      <c r="E62" s="94">
        <v>44428</v>
      </c>
      <c r="F62" s="95" t="s">
        <v>1933</v>
      </c>
      <c r="G62" s="94">
        <v>44432</v>
      </c>
      <c r="H62" s="96" t="s">
        <v>1934</v>
      </c>
      <c r="I62" s="97">
        <v>50</v>
      </c>
      <c r="J62" s="97">
        <v>30</v>
      </c>
      <c r="K62" s="97">
        <v>20</v>
      </c>
      <c r="L62" s="97">
        <v>2</v>
      </c>
      <c r="M62" s="98">
        <v>7.5</v>
      </c>
      <c r="N62" s="99">
        <v>8</v>
      </c>
      <c r="O62" s="62">
        <v>3000</v>
      </c>
      <c r="P62" s="63">
        <f>Table2245236891011121314151617181920212224234567234568910111213141516171819[[#This Row],[PEMBULATAN]]*O62</f>
        <v>24000</v>
      </c>
    </row>
    <row r="63" spans="1:16" ht="39" customHeight="1" x14ac:dyDescent="0.2">
      <c r="A63" s="108"/>
      <c r="B63" s="74"/>
      <c r="C63" s="92" t="s">
        <v>1996</v>
      </c>
      <c r="D63" s="93" t="s">
        <v>63</v>
      </c>
      <c r="E63" s="94">
        <v>44428</v>
      </c>
      <c r="F63" s="95" t="s">
        <v>1933</v>
      </c>
      <c r="G63" s="94">
        <v>44432</v>
      </c>
      <c r="H63" s="96" t="s">
        <v>1934</v>
      </c>
      <c r="I63" s="97">
        <v>60</v>
      </c>
      <c r="J63" s="97">
        <v>90</v>
      </c>
      <c r="K63" s="97">
        <v>20</v>
      </c>
      <c r="L63" s="97">
        <v>22</v>
      </c>
      <c r="M63" s="98">
        <v>27</v>
      </c>
      <c r="N63" s="99">
        <v>27</v>
      </c>
      <c r="O63" s="62">
        <v>3000</v>
      </c>
      <c r="P63" s="63">
        <f>Table2245236891011121314151617181920212224234567234568910111213141516171819[[#This Row],[PEMBULATAN]]*O63</f>
        <v>81000</v>
      </c>
    </row>
    <row r="64" spans="1:16" ht="39" customHeight="1" x14ac:dyDescent="0.2">
      <c r="A64" s="108"/>
      <c r="B64" s="74"/>
      <c r="C64" s="92" t="s">
        <v>1997</v>
      </c>
      <c r="D64" s="93" t="s">
        <v>63</v>
      </c>
      <c r="E64" s="94">
        <v>44428</v>
      </c>
      <c r="F64" s="95" t="s">
        <v>1933</v>
      </c>
      <c r="G64" s="94">
        <v>44432</v>
      </c>
      <c r="H64" s="96" t="s">
        <v>1934</v>
      </c>
      <c r="I64" s="97">
        <v>90</v>
      </c>
      <c r="J64" s="97">
        <v>70</v>
      </c>
      <c r="K64" s="97">
        <v>32</v>
      </c>
      <c r="L64" s="97">
        <v>16</v>
      </c>
      <c r="M64" s="98">
        <v>50.4</v>
      </c>
      <c r="N64" s="99">
        <v>50</v>
      </c>
      <c r="O64" s="62">
        <v>3000</v>
      </c>
      <c r="P64" s="63">
        <f>Table2245236891011121314151617181920212224234567234568910111213141516171819[[#This Row],[PEMBULATAN]]*O64</f>
        <v>150000</v>
      </c>
    </row>
    <row r="65" spans="1:16" ht="39" customHeight="1" x14ac:dyDescent="0.2">
      <c r="A65" s="108"/>
      <c r="B65" s="74"/>
      <c r="C65" s="92" t="s">
        <v>1998</v>
      </c>
      <c r="D65" s="93" t="s">
        <v>63</v>
      </c>
      <c r="E65" s="94">
        <v>44428</v>
      </c>
      <c r="F65" s="95" t="s">
        <v>1933</v>
      </c>
      <c r="G65" s="94">
        <v>44432</v>
      </c>
      <c r="H65" s="96" t="s">
        <v>1934</v>
      </c>
      <c r="I65" s="97">
        <v>109</v>
      </c>
      <c r="J65" s="97">
        <v>90</v>
      </c>
      <c r="K65" s="97">
        <v>32</v>
      </c>
      <c r="L65" s="97">
        <v>21</v>
      </c>
      <c r="M65" s="98">
        <v>78.48</v>
      </c>
      <c r="N65" s="99">
        <v>78</v>
      </c>
      <c r="O65" s="62">
        <v>3000</v>
      </c>
      <c r="P65" s="63">
        <f>Table2245236891011121314151617181920212224234567234568910111213141516171819[[#This Row],[PEMBULATAN]]*O65</f>
        <v>234000</v>
      </c>
    </row>
    <row r="66" spans="1:16" ht="39" customHeight="1" x14ac:dyDescent="0.2">
      <c r="A66" s="108"/>
      <c r="B66" s="74"/>
      <c r="C66" s="92" t="s">
        <v>1999</v>
      </c>
      <c r="D66" s="93" t="s">
        <v>63</v>
      </c>
      <c r="E66" s="94">
        <v>44428</v>
      </c>
      <c r="F66" s="95" t="s">
        <v>1933</v>
      </c>
      <c r="G66" s="94">
        <v>44432</v>
      </c>
      <c r="H66" s="96" t="s">
        <v>1934</v>
      </c>
      <c r="I66" s="97">
        <v>98</v>
      </c>
      <c r="J66" s="97">
        <v>60</v>
      </c>
      <c r="K66" s="97">
        <v>34</v>
      </c>
      <c r="L66" s="97">
        <v>10</v>
      </c>
      <c r="M66" s="98">
        <v>49.98</v>
      </c>
      <c r="N66" s="99">
        <v>50</v>
      </c>
      <c r="O66" s="62">
        <v>3000</v>
      </c>
      <c r="P66" s="63">
        <f>Table2245236891011121314151617181920212224234567234568910111213141516171819[[#This Row],[PEMBULATAN]]*O66</f>
        <v>150000</v>
      </c>
    </row>
    <row r="67" spans="1:16" ht="39" customHeight="1" x14ac:dyDescent="0.2">
      <c r="A67" s="108"/>
      <c r="B67" s="74"/>
      <c r="C67" s="92" t="s">
        <v>2000</v>
      </c>
      <c r="D67" s="93" t="s">
        <v>63</v>
      </c>
      <c r="E67" s="94">
        <v>44428</v>
      </c>
      <c r="F67" s="95" t="s">
        <v>1933</v>
      </c>
      <c r="G67" s="94">
        <v>44432</v>
      </c>
      <c r="H67" s="96" t="s">
        <v>1934</v>
      </c>
      <c r="I67" s="97">
        <v>90</v>
      </c>
      <c r="J67" s="97">
        <v>76</v>
      </c>
      <c r="K67" s="97">
        <v>43</v>
      </c>
      <c r="L67" s="97">
        <v>16</v>
      </c>
      <c r="M67" s="98">
        <v>73.53</v>
      </c>
      <c r="N67" s="99">
        <v>74</v>
      </c>
      <c r="O67" s="62">
        <v>3000</v>
      </c>
      <c r="P67" s="63">
        <f>Table2245236891011121314151617181920212224234567234568910111213141516171819[[#This Row],[PEMBULATAN]]*O67</f>
        <v>222000</v>
      </c>
    </row>
    <row r="68" spans="1:16" ht="39" customHeight="1" x14ac:dyDescent="0.2">
      <c r="A68" s="108"/>
      <c r="B68" s="74"/>
      <c r="C68" s="92" t="s">
        <v>2001</v>
      </c>
      <c r="D68" s="93" t="s">
        <v>63</v>
      </c>
      <c r="E68" s="94">
        <v>44428</v>
      </c>
      <c r="F68" s="95" t="s">
        <v>1933</v>
      </c>
      <c r="G68" s="94">
        <v>44432</v>
      </c>
      <c r="H68" s="96" t="s">
        <v>1934</v>
      </c>
      <c r="I68" s="97">
        <v>102</v>
      </c>
      <c r="J68" s="97">
        <v>70</v>
      </c>
      <c r="K68" s="97">
        <v>25</v>
      </c>
      <c r="L68" s="97">
        <v>10</v>
      </c>
      <c r="M68" s="98">
        <v>44.625</v>
      </c>
      <c r="N68" s="99">
        <v>45</v>
      </c>
      <c r="O68" s="62">
        <v>3000</v>
      </c>
      <c r="P68" s="63">
        <f>Table2245236891011121314151617181920212224234567234568910111213141516171819[[#This Row],[PEMBULATAN]]*O68</f>
        <v>135000</v>
      </c>
    </row>
    <row r="69" spans="1:16" ht="39" customHeight="1" x14ac:dyDescent="0.2">
      <c r="A69" s="108"/>
      <c r="B69" s="74"/>
      <c r="C69" s="92" t="s">
        <v>2002</v>
      </c>
      <c r="D69" s="93" t="s">
        <v>63</v>
      </c>
      <c r="E69" s="94">
        <v>44428</v>
      </c>
      <c r="F69" s="95" t="s">
        <v>1933</v>
      </c>
      <c r="G69" s="94">
        <v>44432</v>
      </c>
      <c r="H69" s="96" t="s">
        <v>1934</v>
      </c>
      <c r="I69" s="97">
        <v>60</v>
      </c>
      <c r="J69" s="97">
        <v>102</v>
      </c>
      <c r="K69" s="97">
        <v>30</v>
      </c>
      <c r="L69" s="97">
        <v>26</v>
      </c>
      <c r="M69" s="98">
        <v>45.9</v>
      </c>
      <c r="N69" s="99">
        <v>46</v>
      </c>
      <c r="O69" s="62">
        <v>3000</v>
      </c>
      <c r="P69" s="63">
        <f>Table2245236891011121314151617181920212224234567234568910111213141516171819[[#This Row],[PEMBULATAN]]*O69</f>
        <v>138000</v>
      </c>
    </row>
    <row r="70" spans="1:16" ht="39" customHeight="1" x14ac:dyDescent="0.2">
      <c r="A70" s="108"/>
      <c r="B70" s="74"/>
      <c r="C70" s="92" t="s">
        <v>2003</v>
      </c>
      <c r="D70" s="93" t="s">
        <v>63</v>
      </c>
      <c r="E70" s="94">
        <v>44428</v>
      </c>
      <c r="F70" s="95" t="s">
        <v>1933</v>
      </c>
      <c r="G70" s="94">
        <v>44432</v>
      </c>
      <c r="H70" s="96" t="s">
        <v>1934</v>
      </c>
      <c r="I70" s="97">
        <v>144</v>
      </c>
      <c r="J70" s="97">
        <v>24</v>
      </c>
      <c r="K70" s="97">
        <v>93</v>
      </c>
      <c r="L70" s="97">
        <v>31</v>
      </c>
      <c r="M70" s="98">
        <v>80.352000000000004</v>
      </c>
      <c r="N70" s="99">
        <v>80</v>
      </c>
      <c r="O70" s="62">
        <v>3000</v>
      </c>
      <c r="P70" s="63">
        <f>Table2245236891011121314151617181920212224234567234568910111213141516171819[[#This Row],[PEMBULATAN]]*O70</f>
        <v>240000</v>
      </c>
    </row>
    <row r="71" spans="1:16" ht="39" customHeight="1" x14ac:dyDescent="0.2">
      <c r="A71" s="108"/>
      <c r="B71" s="74"/>
      <c r="C71" s="92" t="s">
        <v>2004</v>
      </c>
      <c r="D71" s="93" t="s">
        <v>63</v>
      </c>
      <c r="E71" s="94">
        <v>44428</v>
      </c>
      <c r="F71" s="95" t="s">
        <v>1933</v>
      </c>
      <c r="G71" s="94">
        <v>44432</v>
      </c>
      <c r="H71" s="96" t="s">
        <v>1934</v>
      </c>
      <c r="I71" s="97">
        <v>44</v>
      </c>
      <c r="J71" s="97">
        <v>31</v>
      </c>
      <c r="K71" s="97">
        <v>14</v>
      </c>
      <c r="L71" s="97">
        <v>3</v>
      </c>
      <c r="M71" s="98">
        <v>4.774</v>
      </c>
      <c r="N71" s="99">
        <v>5</v>
      </c>
      <c r="O71" s="62">
        <v>3000</v>
      </c>
      <c r="P71" s="63">
        <f>Table2245236891011121314151617181920212224234567234568910111213141516171819[[#This Row],[PEMBULATAN]]*O71</f>
        <v>15000</v>
      </c>
    </row>
    <row r="72" spans="1:16" ht="39" customHeight="1" x14ac:dyDescent="0.2">
      <c r="A72" s="108"/>
      <c r="B72" s="74"/>
      <c r="C72" s="92" t="s">
        <v>2005</v>
      </c>
      <c r="D72" s="93" t="s">
        <v>63</v>
      </c>
      <c r="E72" s="94">
        <v>44428</v>
      </c>
      <c r="F72" s="95" t="s">
        <v>1933</v>
      </c>
      <c r="G72" s="94">
        <v>44432</v>
      </c>
      <c r="H72" s="96" t="s">
        <v>1934</v>
      </c>
      <c r="I72" s="97">
        <v>68</v>
      </c>
      <c r="J72" s="97">
        <v>33</v>
      </c>
      <c r="K72" s="97">
        <v>14</v>
      </c>
      <c r="L72" s="97">
        <v>4</v>
      </c>
      <c r="M72" s="98">
        <v>7.8540000000000001</v>
      </c>
      <c r="N72" s="99">
        <v>8</v>
      </c>
      <c r="O72" s="62">
        <v>3000</v>
      </c>
      <c r="P72" s="63">
        <f>Table2245236891011121314151617181920212224234567234568910111213141516171819[[#This Row],[PEMBULATAN]]*O72</f>
        <v>24000</v>
      </c>
    </row>
    <row r="73" spans="1:16" ht="39" customHeight="1" x14ac:dyDescent="0.2">
      <c r="A73" s="108"/>
      <c r="B73" s="74"/>
      <c r="C73" s="92" t="s">
        <v>2006</v>
      </c>
      <c r="D73" s="93" t="s">
        <v>63</v>
      </c>
      <c r="E73" s="94">
        <v>44428</v>
      </c>
      <c r="F73" s="95" t="s">
        <v>1933</v>
      </c>
      <c r="G73" s="94">
        <v>44432</v>
      </c>
      <c r="H73" s="96" t="s">
        <v>1934</v>
      </c>
      <c r="I73" s="97">
        <v>36</v>
      </c>
      <c r="J73" s="97">
        <v>31</v>
      </c>
      <c r="K73" s="97">
        <v>26</v>
      </c>
      <c r="L73" s="97">
        <v>2</v>
      </c>
      <c r="M73" s="98">
        <v>7.2539999999999996</v>
      </c>
      <c r="N73" s="99">
        <v>7</v>
      </c>
      <c r="O73" s="62">
        <v>3000</v>
      </c>
      <c r="P73" s="63">
        <f>Table2245236891011121314151617181920212224234567234568910111213141516171819[[#This Row],[PEMBULATAN]]*O73</f>
        <v>21000</v>
      </c>
    </row>
    <row r="74" spans="1:16" ht="39" customHeight="1" x14ac:dyDescent="0.2">
      <c r="A74" s="108"/>
      <c r="B74" s="74"/>
      <c r="C74" s="88" t="s">
        <v>2007</v>
      </c>
      <c r="D74" s="77" t="s">
        <v>63</v>
      </c>
      <c r="E74" s="13">
        <v>44428</v>
      </c>
      <c r="F74" s="75" t="s">
        <v>1933</v>
      </c>
      <c r="G74" s="13">
        <v>44432</v>
      </c>
      <c r="H74" s="76" t="s">
        <v>1934</v>
      </c>
      <c r="I74" s="15">
        <v>40</v>
      </c>
      <c r="J74" s="15">
        <v>40</v>
      </c>
      <c r="K74" s="15">
        <v>29</v>
      </c>
      <c r="L74" s="15">
        <v>4</v>
      </c>
      <c r="M74" s="82">
        <v>11.6</v>
      </c>
      <c r="N74" s="71">
        <v>12</v>
      </c>
      <c r="O74" s="62">
        <v>3000</v>
      </c>
      <c r="P74" s="63">
        <f>Table2245236891011121314151617181920212224234567234568910111213141516171819[[#This Row],[PEMBULATAN]]*O74</f>
        <v>36000</v>
      </c>
    </row>
    <row r="75" spans="1:16" ht="39" customHeight="1" x14ac:dyDescent="0.2">
      <c r="A75" s="108"/>
      <c r="B75" s="74"/>
      <c r="C75" s="88" t="s">
        <v>2008</v>
      </c>
      <c r="D75" s="77" t="s">
        <v>63</v>
      </c>
      <c r="E75" s="13">
        <v>44428</v>
      </c>
      <c r="F75" s="75" t="s">
        <v>1933</v>
      </c>
      <c r="G75" s="13">
        <v>44432</v>
      </c>
      <c r="H75" s="76" t="s">
        <v>1934</v>
      </c>
      <c r="I75" s="15">
        <v>47</v>
      </c>
      <c r="J75" s="15">
        <v>28</v>
      </c>
      <c r="K75" s="15">
        <v>22</v>
      </c>
      <c r="L75" s="15">
        <v>7</v>
      </c>
      <c r="M75" s="82">
        <v>7.2380000000000004</v>
      </c>
      <c r="N75" s="71">
        <v>7</v>
      </c>
      <c r="O75" s="62">
        <v>3000</v>
      </c>
      <c r="P75" s="63">
        <f>Table2245236891011121314151617181920212224234567234568910111213141516171819[[#This Row],[PEMBULATAN]]*O75</f>
        <v>21000</v>
      </c>
    </row>
    <row r="76" spans="1:16" ht="39" customHeight="1" x14ac:dyDescent="0.2">
      <c r="A76" s="108"/>
      <c r="B76" s="74"/>
      <c r="C76" s="88" t="s">
        <v>2009</v>
      </c>
      <c r="D76" s="77" t="s">
        <v>63</v>
      </c>
      <c r="E76" s="13">
        <v>44428</v>
      </c>
      <c r="F76" s="75" t="s">
        <v>1933</v>
      </c>
      <c r="G76" s="13">
        <v>44432</v>
      </c>
      <c r="H76" s="76" t="s">
        <v>1934</v>
      </c>
      <c r="I76" s="15">
        <v>31</v>
      </c>
      <c r="J76" s="15">
        <v>22</v>
      </c>
      <c r="K76" s="15">
        <v>16</v>
      </c>
      <c r="L76" s="15">
        <v>8</v>
      </c>
      <c r="M76" s="82">
        <v>2.7280000000000002</v>
      </c>
      <c r="N76" s="71">
        <v>8</v>
      </c>
      <c r="O76" s="62">
        <v>3000</v>
      </c>
      <c r="P76" s="63">
        <f>Table2245236891011121314151617181920212224234567234568910111213141516171819[[#This Row],[PEMBULATAN]]*O76</f>
        <v>24000</v>
      </c>
    </row>
    <row r="77" spans="1:16" ht="39" customHeight="1" x14ac:dyDescent="0.2">
      <c r="A77" s="108"/>
      <c r="B77" s="74"/>
      <c r="C77" s="88" t="s">
        <v>2010</v>
      </c>
      <c r="D77" s="77" t="s">
        <v>63</v>
      </c>
      <c r="E77" s="13">
        <v>44428</v>
      </c>
      <c r="F77" s="75" t="s">
        <v>1933</v>
      </c>
      <c r="G77" s="13">
        <v>44432</v>
      </c>
      <c r="H77" s="76" t="s">
        <v>1934</v>
      </c>
      <c r="I77" s="15">
        <v>90</v>
      </c>
      <c r="J77" s="15">
        <v>40</v>
      </c>
      <c r="K77" s="15">
        <v>11</v>
      </c>
      <c r="L77" s="15">
        <v>2</v>
      </c>
      <c r="M77" s="82">
        <v>9.9</v>
      </c>
      <c r="N77" s="71">
        <v>10</v>
      </c>
      <c r="O77" s="62">
        <v>3000</v>
      </c>
      <c r="P77" s="63">
        <f>Table2245236891011121314151617181920212224234567234568910111213141516171819[[#This Row],[PEMBULATAN]]*O77</f>
        <v>30000</v>
      </c>
    </row>
    <row r="78" spans="1:16" ht="39" customHeight="1" x14ac:dyDescent="0.2">
      <c r="A78" s="108"/>
      <c r="B78" s="74"/>
      <c r="C78" s="88" t="s">
        <v>2011</v>
      </c>
      <c r="D78" s="77" t="s">
        <v>63</v>
      </c>
      <c r="E78" s="13">
        <v>44428</v>
      </c>
      <c r="F78" s="75" t="s">
        <v>1933</v>
      </c>
      <c r="G78" s="13">
        <v>44432</v>
      </c>
      <c r="H78" s="76" t="s">
        <v>1934</v>
      </c>
      <c r="I78" s="15">
        <v>89</v>
      </c>
      <c r="J78" s="15">
        <v>30</v>
      </c>
      <c r="K78" s="15">
        <v>13</v>
      </c>
      <c r="L78" s="15">
        <v>2</v>
      </c>
      <c r="M78" s="82">
        <v>8.6775000000000002</v>
      </c>
      <c r="N78" s="71">
        <v>9</v>
      </c>
      <c r="O78" s="62">
        <v>3000</v>
      </c>
      <c r="P78" s="63">
        <f>Table2245236891011121314151617181920212224234567234568910111213141516171819[[#This Row],[PEMBULATAN]]*O78</f>
        <v>27000</v>
      </c>
    </row>
    <row r="79" spans="1:16" ht="39" customHeight="1" x14ac:dyDescent="0.2">
      <c r="A79" s="108"/>
      <c r="B79" s="74"/>
      <c r="C79" s="88" t="s">
        <v>2012</v>
      </c>
      <c r="D79" s="77" t="s">
        <v>63</v>
      </c>
      <c r="E79" s="13">
        <v>44428</v>
      </c>
      <c r="F79" s="75" t="s">
        <v>1933</v>
      </c>
      <c r="G79" s="13">
        <v>44432</v>
      </c>
      <c r="H79" s="76" t="s">
        <v>1934</v>
      </c>
      <c r="I79" s="15">
        <v>47</v>
      </c>
      <c r="J79" s="15">
        <v>39</v>
      </c>
      <c r="K79" s="15">
        <v>10</v>
      </c>
      <c r="L79" s="15">
        <v>3</v>
      </c>
      <c r="M79" s="82">
        <v>4.5824999999999996</v>
      </c>
      <c r="N79" s="71">
        <v>5</v>
      </c>
      <c r="O79" s="62">
        <v>3000</v>
      </c>
      <c r="P79" s="63">
        <f>Table2245236891011121314151617181920212224234567234568910111213141516171819[[#This Row],[PEMBULATAN]]*O79</f>
        <v>15000</v>
      </c>
    </row>
    <row r="80" spans="1:16" ht="39" customHeight="1" x14ac:dyDescent="0.2">
      <c r="A80" s="108"/>
      <c r="B80" s="74"/>
      <c r="C80" s="88" t="s">
        <v>2013</v>
      </c>
      <c r="D80" s="77" t="s">
        <v>63</v>
      </c>
      <c r="E80" s="13">
        <v>44428</v>
      </c>
      <c r="F80" s="75" t="s">
        <v>1933</v>
      </c>
      <c r="G80" s="13">
        <v>44432</v>
      </c>
      <c r="H80" s="76" t="s">
        <v>1934</v>
      </c>
      <c r="I80" s="15">
        <v>40</v>
      </c>
      <c r="J80" s="15">
        <v>22</v>
      </c>
      <c r="K80" s="15">
        <v>24</v>
      </c>
      <c r="L80" s="15">
        <v>4</v>
      </c>
      <c r="M80" s="82">
        <v>5.28</v>
      </c>
      <c r="N80" s="71">
        <v>5</v>
      </c>
      <c r="O80" s="62">
        <v>3000</v>
      </c>
      <c r="P80" s="63">
        <f>Table2245236891011121314151617181920212224234567234568910111213141516171819[[#This Row],[PEMBULATAN]]*O80</f>
        <v>15000</v>
      </c>
    </row>
    <row r="81" spans="1:16" ht="39" customHeight="1" x14ac:dyDescent="0.2">
      <c r="A81" s="108"/>
      <c r="B81" s="74"/>
      <c r="C81" s="88" t="s">
        <v>2014</v>
      </c>
      <c r="D81" s="77" t="s">
        <v>63</v>
      </c>
      <c r="E81" s="13">
        <v>44428</v>
      </c>
      <c r="F81" s="75" t="s">
        <v>1933</v>
      </c>
      <c r="G81" s="13">
        <v>44432</v>
      </c>
      <c r="H81" s="76" t="s">
        <v>1934</v>
      </c>
      <c r="I81" s="15">
        <v>40</v>
      </c>
      <c r="J81" s="15">
        <v>36</v>
      </c>
      <c r="K81" s="15">
        <v>26</v>
      </c>
      <c r="L81" s="15">
        <v>9</v>
      </c>
      <c r="M81" s="82">
        <v>9.36</v>
      </c>
      <c r="N81" s="71">
        <v>9</v>
      </c>
      <c r="O81" s="62">
        <v>3000</v>
      </c>
      <c r="P81" s="63">
        <f>Table2245236891011121314151617181920212224234567234568910111213141516171819[[#This Row],[PEMBULATAN]]*O81</f>
        <v>27000</v>
      </c>
    </row>
    <row r="82" spans="1:16" ht="39" customHeight="1" x14ac:dyDescent="0.2">
      <c r="A82" s="108"/>
      <c r="B82" s="74"/>
      <c r="C82" s="88" t="s">
        <v>2015</v>
      </c>
      <c r="D82" s="77" t="s">
        <v>63</v>
      </c>
      <c r="E82" s="13">
        <v>44428</v>
      </c>
      <c r="F82" s="75" t="s">
        <v>1933</v>
      </c>
      <c r="G82" s="13">
        <v>44432</v>
      </c>
      <c r="H82" s="76" t="s">
        <v>1934</v>
      </c>
      <c r="I82" s="15">
        <v>60</v>
      </c>
      <c r="J82" s="15">
        <v>38</v>
      </c>
      <c r="K82" s="15">
        <v>20</v>
      </c>
      <c r="L82" s="15">
        <v>3</v>
      </c>
      <c r="M82" s="82">
        <v>11.4</v>
      </c>
      <c r="N82" s="71">
        <v>11</v>
      </c>
      <c r="O82" s="62">
        <v>3000</v>
      </c>
      <c r="P82" s="63">
        <f>Table2245236891011121314151617181920212224234567234568910111213141516171819[[#This Row],[PEMBULATAN]]*O82</f>
        <v>33000</v>
      </c>
    </row>
    <row r="83" spans="1:16" ht="39" customHeight="1" x14ac:dyDescent="0.2">
      <c r="A83" s="108"/>
      <c r="B83" s="74"/>
      <c r="C83" s="88" t="s">
        <v>2016</v>
      </c>
      <c r="D83" s="77" t="s">
        <v>63</v>
      </c>
      <c r="E83" s="13">
        <v>44428</v>
      </c>
      <c r="F83" s="75" t="s">
        <v>1933</v>
      </c>
      <c r="G83" s="13">
        <v>44432</v>
      </c>
      <c r="H83" s="76" t="s">
        <v>1934</v>
      </c>
      <c r="I83" s="15">
        <v>100</v>
      </c>
      <c r="J83" s="15">
        <v>2</v>
      </c>
      <c r="K83" s="15">
        <v>22</v>
      </c>
      <c r="L83" s="15">
        <v>2</v>
      </c>
      <c r="M83" s="82">
        <v>1.1000000000000001</v>
      </c>
      <c r="N83" s="71">
        <v>2</v>
      </c>
      <c r="O83" s="62">
        <v>3000</v>
      </c>
      <c r="P83" s="63">
        <f>Table2245236891011121314151617181920212224234567234568910111213141516171819[[#This Row],[PEMBULATAN]]*O83</f>
        <v>6000</v>
      </c>
    </row>
    <row r="84" spans="1:16" ht="39" customHeight="1" x14ac:dyDescent="0.2">
      <c r="A84" s="108"/>
      <c r="B84" s="74"/>
      <c r="C84" s="88" t="s">
        <v>2017</v>
      </c>
      <c r="D84" s="77" t="s">
        <v>63</v>
      </c>
      <c r="E84" s="13">
        <v>44428</v>
      </c>
      <c r="F84" s="75" t="s">
        <v>1933</v>
      </c>
      <c r="G84" s="13">
        <v>44432</v>
      </c>
      <c r="H84" s="76" t="s">
        <v>1934</v>
      </c>
      <c r="I84" s="15">
        <v>80</v>
      </c>
      <c r="J84" s="15">
        <v>23</v>
      </c>
      <c r="K84" s="15">
        <v>10</v>
      </c>
      <c r="L84" s="15">
        <v>3</v>
      </c>
      <c r="M84" s="82">
        <v>4.5999999999999996</v>
      </c>
      <c r="N84" s="71">
        <v>5</v>
      </c>
      <c r="O84" s="62">
        <v>3000</v>
      </c>
      <c r="P84" s="63">
        <f>Table2245236891011121314151617181920212224234567234568910111213141516171819[[#This Row],[PEMBULATAN]]*O84</f>
        <v>15000</v>
      </c>
    </row>
    <row r="85" spans="1:16" ht="39" customHeight="1" x14ac:dyDescent="0.2">
      <c r="A85" s="108"/>
      <c r="B85" s="74"/>
      <c r="C85" s="88" t="s">
        <v>2018</v>
      </c>
      <c r="D85" s="77" t="s">
        <v>63</v>
      </c>
      <c r="E85" s="13">
        <v>44428</v>
      </c>
      <c r="F85" s="75" t="s">
        <v>1933</v>
      </c>
      <c r="G85" s="13">
        <v>44432</v>
      </c>
      <c r="H85" s="76" t="s">
        <v>1934</v>
      </c>
      <c r="I85" s="15">
        <v>63</v>
      </c>
      <c r="J85" s="15">
        <v>38</v>
      </c>
      <c r="K85" s="15">
        <v>27</v>
      </c>
      <c r="L85" s="15">
        <v>13</v>
      </c>
      <c r="M85" s="82">
        <v>16.159500000000001</v>
      </c>
      <c r="N85" s="71">
        <v>16</v>
      </c>
      <c r="O85" s="62">
        <v>3000</v>
      </c>
      <c r="P85" s="63">
        <f>Table2245236891011121314151617181920212224234567234568910111213141516171819[[#This Row],[PEMBULATAN]]*O85</f>
        <v>48000</v>
      </c>
    </row>
    <row r="86" spans="1:16" ht="39" customHeight="1" x14ac:dyDescent="0.2">
      <c r="A86" s="108"/>
      <c r="B86" s="74"/>
      <c r="C86" s="88" t="s">
        <v>2019</v>
      </c>
      <c r="D86" s="77" t="s">
        <v>63</v>
      </c>
      <c r="E86" s="13">
        <v>44428</v>
      </c>
      <c r="F86" s="75" t="s">
        <v>1933</v>
      </c>
      <c r="G86" s="13">
        <v>44432</v>
      </c>
      <c r="H86" s="76" t="s">
        <v>1934</v>
      </c>
      <c r="I86" s="15">
        <v>112</v>
      </c>
      <c r="J86" s="15">
        <v>24</v>
      </c>
      <c r="K86" s="15">
        <v>20</v>
      </c>
      <c r="L86" s="15">
        <v>5</v>
      </c>
      <c r="M86" s="82">
        <v>13.44</v>
      </c>
      <c r="N86" s="71">
        <v>13</v>
      </c>
      <c r="O86" s="62">
        <v>3000</v>
      </c>
      <c r="P86" s="63">
        <f>Table2245236891011121314151617181920212224234567234568910111213141516171819[[#This Row],[PEMBULATAN]]*O86</f>
        <v>39000</v>
      </c>
    </row>
    <row r="87" spans="1:16" ht="39" customHeight="1" x14ac:dyDescent="0.2">
      <c r="A87" s="108"/>
      <c r="B87" s="74"/>
      <c r="C87" s="88" t="s">
        <v>2020</v>
      </c>
      <c r="D87" s="77" t="s">
        <v>63</v>
      </c>
      <c r="E87" s="13">
        <v>44428</v>
      </c>
      <c r="F87" s="75" t="s">
        <v>1933</v>
      </c>
      <c r="G87" s="13">
        <v>44432</v>
      </c>
      <c r="H87" s="76" t="s">
        <v>1934</v>
      </c>
      <c r="I87" s="15">
        <v>58</v>
      </c>
      <c r="J87" s="15">
        <v>28</v>
      </c>
      <c r="K87" s="15">
        <v>13</v>
      </c>
      <c r="L87" s="15">
        <v>2</v>
      </c>
      <c r="M87" s="82">
        <v>5.2779999999999996</v>
      </c>
      <c r="N87" s="71">
        <v>5</v>
      </c>
      <c r="O87" s="62">
        <v>3000</v>
      </c>
      <c r="P87" s="63">
        <f>Table2245236891011121314151617181920212224234567234568910111213141516171819[[#This Row],[PEMBULATAN]]*O87</f>
        <v>15000</v>
      </c>
    </row>
    <row r="88" spans="1:16" ht="39" customHeight="1" x14ac:dyDescent="0.2">
      <c r="A88" s="108"/>
      <c r="B88" s="74"/>
      <c r="C88" s="88" t="s">
        <v>2021</v>
      </c>
      <c r="D88" s="77" t="s">
        <v>63</v>
      </c>
      <c r="E88" s="13">
        <v>44428</v>
      </c>
      <c r="F88" s="75" t="s">
        <v>1933</v>
      </c>
      <c r="G88" s="13">
        <v>44432</v>
      </c>
      <c r="H88" s="76" t="s">
        <v>1934</v>
      </c>
      <c r="I88" s="15">
        <v>45</v>
      </c>
      <c r="J88" s="15">
        <v>46</v>
      </c>
      <c r="K88" s="15">
        <v>17</v>
      </c>
      <c r="L88" s="15">
        <v>3</v>
      </c>
      <c r="M88" s="82">
        <v>8.7974999999999994</v>
      </c>
      <c r="N88" s="71">
        <v>9</v>
      </c>
      <c r="O88" s="62">
        <v>3000</v>
      </c>
      <c r="P88" s="63">
        <f>Table2245236891011121314151617181920212224234567234568910111213141516171819[[#This Row],[PEMBULATAN]]*O88</f>
        <v>27000</v>
      </c>
    </row>
    <row r="89" spans="1:16" ht="39" customHeight="1" x14ac:dyDescent="0.2">
      <c r="A89" s="108"/>
      <c r="B89" s="74"/>
      <c r="C89" s="88" t="s">
        <v>2022</v>
      </c>
      <c r="D89" s="77" t="s">
        <v>63</v>
      </c>
      <c r="E89" s="13">
        <v>44428</v>
      </c>
      <c r="F89" s="75" t="s">
        <v>1933</v>
      </c>
      <c r="G89" s="13">
        <v>44432</v>
      </c>
      <c r="H89" s="76" t="s">
        <v>1934</v>
      </c>
      <c r="I89" s="15">
        <v>40</v>
      </c>
      <c r="J89" s="15">
        <v>36</v>
      </c>
      <c r="K89" s="15">
        <v>32</v>
      </c>
      <c r="L89" s="15">
        <v>27</v>
      </c>
      <c r="M89" s="82">
        <v>11.52</v>
      </c>
      <c r="N89" s="71">
        <v>27</v>
      </c>
      <c r="O89" s="62">
        <v>3000</v>
      </c>
      <c r="P89" s="63">
        <f>Table2245236891011121314151617181920212224234567234568910111213141516171819[[#This Row],[PEMBULATAN]]*O89</f>
        <v>81000</v>
      </c>
    </row>
    <row r="90" spans="1:16" ht="39" customHeight="1" x14ac:dyDescent="0.2">
      <c r="A90" s="108"/>
      <c r="B90" s="74"/>
      <c r="C90" s="88" t="s">
        <v>2023</v>
      </c>
      <c r="D90" s="77" t="s">
        <v>63</v>
      </c>
      <c r="E90" s="13">
        <v>44428</v>
      </c>
      <c r="F90" s="75" t="s">
        <v>1933</v>
      </c>
      <c r="G90" s="13">
        <v>44432</v>
      </c>
      <c r="H90" s="76" t="s">
        <v>1934</v>
      </c>
      <c r="I90" s="15">
        <v>33</v>
      </c>
      <c r="J90" s="15">
        <v>14</v>
      </c>
      <c r="K90" s="15">
        <v>18</v>
      </c>
      <c r="L90" s="15">
        <v>1</v>
      </c>
      <c r="M90" s="82">
        <v>2.0790000000000002</v>
      </c>
      <c r="N90" s="71">
        <v>2</v>
      </c>
      <c r="O90" s="62">
        <v>3000</v>
      </c>
      <c r="P90" s="63">
        <f>Table2245236891011121314151617181920212224234567234568910111213141516171819[[#This Row],[PEMBULATAN]]*O90</f>
        <v>6000</v>
      </c>
    </row>
    <row r="91" spans="1:16" ht="39" customHeight="1" x14ac:dyDescent="0.2">
      <c r="A91" s="108"/>
      <c r="B91" s="74"/>
      <c r="C91" s="88" t="s">
        <v>2024</v>
      </c>
      <c r="D91" s="77" t="s">
        <v>63</v>
      </c>
      <c r="E91" s="13">
        <v>44428</v>
      </c>
      <c r="F91" s="75" t="s">
        <v>1933</v>
      </c>
      <c r="G91" s="13">
        <v>44432</v>
      </c>
      <c r="H91" s="76" t="s">
        <v>1934</v>
      </c>
      <c r="I91" s="15">
        <v>40</v>
      </c>
      <c r="J91" s="15">
        <v>44</v>
      </c>
      <c r="K91" s="15">
        <v>44</v>
      </c>
      <c r="L91" s="15">
        <v>10</v>
      </c>
      <c r="M91" s="82">
        <v>19.36</v>
      </c>
      <c r="N91" s="71">
        <v>19</v>
      </c>
      <c r="O91" s="62">
        <v>3000</v>
      </c>
      <c r="P91" s="63">
        <f>Table2245236891011121314151617181920212224234567234568910111213141516171819[[#This Row],[PEMBULATAN]]*O91</f>
        <v>57000</v>
      </c>
    </row>
    <row r="92" spans="1:16" ht="39" customHeight="1" x14ac:dyDescent="0.2">
      <c r="A92" s="108"/>
      <c r="B92" s="74"/>
      <c r="C92" s="88" t="s">
        <v>2025</v>
      </c>
      <c r="D92" s="77" t="s">
        <v>63</v>
      </c>
      <c r="E92" s="13">
        <v>44428</v>
      </c>
      <c r="F92" s="75" t="s">
        <v>1933</v>
      </c>
      <c r="G92" s="13">
        <v>44432</v>
      </c>
      <c r="H92" s="76" t="s">
        <v>1934</v>
      </c>
      <c r="I92" s="15">
        <v>37</v>
      </c>
      <c r="J92" s="15">
        <v>40</v>
      </c>
      <c r="K92" s="15">
        <v>53</v>
      </c>
      <c r="L92" s="15">
        <v>12</v>
      </c>
      <c r="M92" s="82">
        <v>19.61</v>
      </c>
      <c r="N92" s="71">
        <v>20</v>
      </c>
      <c r="O92" s="62">
        <v>3000</v>
      </c>
      <c r="P92" s="63">
        <f>Table2245236891011121314151617181920212224234567234568910111213141516171819[[#This Row],[PEMBULATAN]]*O92</f>
        <v>60000</v>
      </c>
    </row>
    <row r="93" spans="1:16" ht="39" customHeight="1" x14ac:dyDescent="0.2">
      <c r="A93" s="108"/>
      <c r="B93" s="74"/>
      <c r="C93" s="88" t="s">
        <v>2026</v>
      </c>
      <c r="D93" s="77" t="s">
        <v>63</v>
      </c>
      <c r="E93" s="13">
        <v>44428</v>
      </c>
      <c r="F93" s="75" t="s">
        <v>1933</v>
      </c>
      <c r="G93" s="13">
        <v>44432</v>
      </c>
      <c r="H93" s="76" t="s">
        <v>1934</v>
      </c>
      <c r="I93" s="15">
        <v>26</v>
      </c>
      <c r="J93" s="15">
        <v>31</v>
      </c>
      <c r="K93" s="15">
        <v>54</v>
      </c>
      <c r="L93" s="15">
        <v>12</v>
      </c>
      <c r="M93" s="82">
        <v>10.881</v>
      </c>
      <c r="N93" s="71">
        <v>12</v>
      </c>
      <c r="O93" s="62">
        <v>3000</v>
      </c>
      <c r="P93" s="63">
        <f>Table2245236891011121314151617181920212224234567234568910111213141516171819[[#This Row],[PEMBULATAN]]*O93</f>
        <v>36000</v>
      </c>
    </row>
    <row r="94" spans="1:16" ht="39" customHeight="1" x14ac:dyDescent="0.2">
      <c r="A94" s="108"/>
      <c r="B94" s="74"/>
      <c r="C94" s="88" t="s">
        <v>2027</v>
      </c>
      <c r="D94" s="77" t="s">
        <v>63</v>
      </c>
      <c r="E94" s="13">
        <v>44428</v>
      </c>
      <c r="F94" s="75" t="s">
        <v>1933</v>
      </c>
      <c r="G94" s="13">
        <v>44432</v>
      </c>
      <c r="H94" s="76" t="s">
        <v>1934</v>
      </c>
      <c r="I94" s="15">
        <v>36</v>
      </c>
      <c r="J94" s="15">
        <v>31</v>
      </c>
      <c r="K94" s="15">
        <v>40</v>
      </c>
      <c r="L94" s="15">
        <v>1</v>
      </c>
      <c r="M94" s="82">
        <v>11.16</v>
      </c>
      <c r="N94" s="71">
        <v>11</v>
      </c>
      <c r="O94" s="62">
        <v>3000</v>
      </c>
      <c r="P94" s="63">
        <f>Table2245236891011121314151617181920212224234567234568910111213141516171819[[#This Row],[PEMBULATAN]]*O94</f>
        <v>33000</v>
      </c>
    </row>
    <row r="95" spans="1:16" ht="39" customHeight="1" x14ac:dyDescent="0.2">
      <c r="A95" s="108"/>
      <c r="B95" s="74"/>
      <c r="C95" s="88" t="s">
        <v>2028</v>
      </c>
      <c r="D95" s="77" t="s">
        <v>63</v>
      </c>
      <c r="E95" s="13">
        <v>44428</v>
      </c>
      <c r="F95" s="75" t="s">
        <v>1933</v>
      </c>
      <c r="G95" s="13">
        <v>44432</v>
      </c>
      <c r="H95" s="76" t="s">
        <v>1934</v>
      </c>
      <c r="I95" s="15">
        <v>28</v>
      </c>
      <c r="J95" s="15">
        <v>37</v>
      </c>
      <c r="K95" s="15">
        <v>61</v>
      </c>
      <c r="L95" s="15">
        <v>9</v>
      </c>
      <c r="M95" s="82">
        <v>15.798999999999999</v>
      </c>
      <c r="N95" s="71">
        <v>16</v>
      </c>
      <c r="O95" s="62">
        <v>3000</v>
      </c>
      <c r="P95" s="63">
        <f>Table2245236891011121314151617181920212224234567234568910111213141516171819[[#This Row],[PEMBULATAN]]*O95</f>
        <v>48000</v>
      </c>
    </row>
    <row r="96" spans="1:16" ht="39" customHeight="1" x14ac:dyDescent="0.2">
      <c r="A96" s="108"/>
      <c r="B96" s="74"/>
      <c r="C96" s="88" t="s">
        <v>2029</v>
      </c>
      <c r="D96" s="77" t="s">
        <v>63</v>
      </c>
      <c r="E96" s="13">
        <v>44428</v>
      </c>
      <c r="F96" s="75" t="s">
        <v>1933</v>
      </c>
      <c r="G96" s="13">
        <v>44432</v>
      </c>
      <c r="H96" s="76" t="s">
        <v>1934</v>
      </c>
      <c r="I96" s="15">
        <v>21</v>
      </c>
      <c r="J96" s="15">
        <v>29</v>
      </c>
      <c r="K96" s="15">
        <v>30</v>
      </c>
      <c r="L96" s="15">
        <v>6</v>
      </c>
      <c r="M96" s="82">
        <v>4.5674999999999999</v>
      </c>
      <c r="N96" s="71">
        <v>6</v>
      </c>
      <c r="O96" s="62">
        <v>3000</v>
      </c>
      <c r="P96" s="63">
        <f>Table2245236891011121314151617181920212224234567234568910111213141516171819[[#This Row],[PEMBULATAN]]*O96</f>
        <v>18000</v>
      </c>
    </row>
    <row r="97" spans="1:16" ht="39" customHeight="1" x14ac:dyDescent="0.2">
      <c r="A97" s="108"/>
      <c r="B97" s="74"/>
      <c r="C97" s="88" t="s">
        <v>2030</v>
      </c>
      <c r="D97" s="77" t="s">
        <v>63</v>
      </c>
      <c r="E97" s="13">
        <v>44428</v>
      </c>
      <c r="F97" s="75" t="s">
        <v>1933</v>
      </c>
      <c r="G97" s="13">
        <v>44432</v>
      </c>
      <c r="H97" s="76" t="s">
        <v>1934</v>
      </c>
      <c r="I97" s="15">
        <v>7</v>
      </c>
      <c r="J97" s="15">
        <v>22</v>
      </c>
      <c r="K97" s="15">
        <v>55</v>
      </c>
      <c r="L97" s="15">
        <v>1</v>
      </c>
      <c r="M97" s="82">
        <v>2.1175000000000002</v>
      </c>
      <c r="N97" s="71">
        <v>2</v>
      </c>
      <c r="O97" s="62">
        <v>3000</v>
      </c>
      <c r="P97" s="63">
        <f>Table2245236891011121314151617181920212224234567234568910111213141516171819[[#This Row],[PEMBULATAN]]*O97</f>
        <v>6000</v>
      </c>
    </row>
    <row r="98" spans="1:16" ht="39" customHeight="1" x14ac:dyDescent="0.2">
      <c r="A98" s="108"/>
      <c r="B98" s="74"/>
      <c r="C98" s="88" t="s">
        <v>2031</v>
      </c>
      <c r="D98" s="77" t="s">
        <v>63</v>
      </c>
      <c r="E98" s="13">
        <v>44428</v>
      </c>
      <c r="F98" s="75" t="s">
        <v>1933</v>
      </c>
      <c r="G98" s="13">
        <v>44432</v>
      </c>
      <c r="H98" s="76" t="s">
        <v>1934</v>
      </c>
      <c r="I98" s="15">
        <v>31</v>
      </c>
      <c r="J98" s="15">
        <v>52</v>
      </c>
      <c r="K98" s="15">
        <v>21</v>
      </c>
      <c r="L98" s="15">
        <v>6</v>
      </c>
      <c r="M98" s="82">
        <v>8.4629999999999992</v>
      </c>
      <c r="N98" s="71">
        <v>8</v>
      </c>
      <c r="O98" s="62">
        <v>3000</v>
      </c>
      <c r="P98" s="63">
        <f>Table2245236891011121314151617181920212224234567234568910111213141516171819[[#This Row],[PEMBULATAN]]*O98</f>
        <v>24000</v>
      </c>
    </row>
    <row r="99" spans="1:16" ht="39" customHeight="1" x14ac:dyDescent="0.2">
      <c r="A99" s="108"/>
      <c r="B99" s="74"/>
      <c r="C99" s="88" t="s">
        <v>2032</v>
      </c>
      <c r="D99" s="77" t="s">
        <v>63</v>
      </c>
      <c r="E99" s="13">
        <v>44428</v>
      </c>
      <c r="F99" s="75" t="s">
        <v>1933</v>
      </c>
      <c r="G99" s="13">
        <v>44432</v>
      </c>
      <c r="H99" s="76" t="s">
        <v>1934</v>
      </c>
      <c r="I99" s="15">
        <v>131</v>
      </c>
      <c r="J99" s="15">
        <v>50</v>
      </c>
      <c r="K99" s="15">
        <v>50</v>
      </c>
      <c r="L99" s="15">
        <v>9</v>
      </c>
      <c r="M99" s="82">
        <v>81.875</v>
      </c>
      <c r="N99" s="71">
        <v>82</v>
      </c>
      <c r="O99" s="62">
        <v>3000</v>
      </c>
      <c r="P99" s="63">
        <f>Table2245236891011121314151617181920212224234567234568910111213141516171819[[#This Row],[PEMBULATAN]]*O99</f>
        <v>246000</v>
      </c>
    </row>
    <row r="100" spans="1:16" ht="39" customHeight="1" x14ac:dyDescent="0.2">
      <c r="A100" s="108"/>
      <c r="B100" s="74"/>
      <c r="C100" s="88" t="s">
        <v>2033</v>
      </c>
      <c r="D100" s="77" t="s">
        <v>63</v>
      </c>
      <c r="E100" s="13">
        <v>44428</v>
      </c>
      <c r="F100" s="75" t="s">
        <v>1933</v>
      </c>
      <c r="G100" s="13">
        <v>44432</v>
      </c>
      <c r="H100" s="76" t="s">
        <v>1934</v>
      </c>
      <c r="I100" s="15">
        <v>50</v>
      </c>
      <c r="J100" s="15">
        <v>43</v>
      </c>
      <c r="K100" s="15">
        <v>40</v>
      </c>
      <c r="L100" s="15">
        <v>6</v>
      </c>
      <c r="M100" s="82">
        <v>21.5</v>
      </c>
      <c r="N100" s="71">
        <v>22</v>
      </c>
      <c r="O100" s="62">
        <v>3000</v>
      </c>
      <c r="P100" s="63">
        <f>Table2245236891011121314151617181920212224234567234568910111213141516171819[[#This Row],[PEMBULATAN]]*O100</f>
        <v>66000</v>
      </c>
    </row>
    <row r="101" spans="1:16" ht="39" customHeight="1" x14ac:dyDescent="0.2">
      <c r="A101" s="108"/>
      <c r="B101" s="74"/>
      <c r="C101" s="88" t="s">
        <v>2034</v>
      </c>
      <c r="D101" s="77" t="s">
        <v>63</v>
      </c>
      <c r="E101" s="13">
        <v>44428</v>
      </c>
      <c r="F101" s="75" t="s">
        <v>1933</v>
      </c>
      <c r="G101" s="13">
        <v>44432</v>
      </c>
      <c r="H101" s="76" t="s">
        <v>1934</v>
      </c>
      <c r="I101" s="15">
        <v>80</v>
      </c>
      <c r="J101" s="15">
        <v>45</v>
      </c>
      <c r="K101" s="15">
        <v>16</v>
      </c>
      <c r="L101" s="15">
        <v>10</v>
      </c>
      <c r="M101" s="82">
        <v>14.4</v>
      </c>
      <c r="N101" s="71">
        <v>14</v>
      </c>
      <c r="O101" s="62">
        <v>3000</v>
      </c>
      <c r="P101" s="63">
        <f>Table2245236891011121314151617181920212224234567234568910111213141516171819[[#This Row],[PEMBULATAN]]*O101</f>
        <v>42000</v>
      </c>
    </row>
    <row r="102" spans="1:16" ht="39" customHeight="1" x14ac:dyDescent="0.2">
      <c r="A102" s="108"/>
      <c r="B102" s="74"/>
      <c r="C102" s="88" t="s">
        <v>2035</v>
      </c>
      <c r="D102" s="77" t="s">
        <v>63</v>
      </c>
      <c r="E102" s="13">
        <v>44428</v>
      </c>
      <c r="F102" s="75" t="s">
        <v>1933</v>
      </c>
      <c r="G102" s="13">
        <v>44432</v>
      </c>
      <c r="H102" s="76" t="s">
        <v>1934</v>
      </c>
      <c r="I102" s="15">
        <v>19</v>
      </c>
      <c r="J102" s="15">
        <v>26</v>
      </c>
      <c r="K102" s="15">
        <v>19</v>
      </c>
      <c r="L102" s="15">
        <v>4</v>
      </c>
      <c r="M102" s="82">
        <v>2.3464999999999998</v>
      </c>
      <c r="N102" s="71">
        <v>4</v>
      </c>
      <c r="O102" s="62">
        <v>3000</v>
      </c>
      <c r="P102" s="63">
        <f>Table2245236891011121314151617181920212224234567234568910111213141516171819[[#This Row],[PEMBULATAN]]*O102</f>
        <v>12000</v>
      </c>
    </row>
    <row r="103" spans="1:16" ht="39" customHeight="1" x14ac:dyDescent="0.2">
      <c r="A103" s="108"/>
      <c r="B103" s="74"/>
      <c r="C103" s="88" t="s">
        <v>2036</v>
      </c>
      <c r="D103" s="77" t="s">
        <v>63</v>
      </c>
      <c r="E103" s="13">
        <v>44428</v>
      </c>
      <c r="F103" s="75" t="s">
        <v>1933</v>
      </c>
      <c r="G103" s="13">
        <v>44432</v>
      </c>
      <c r="H103" s="76" t="s">
        <v>1934</v>
      </c>
      <c r="I103" s="15">
        <v>30</v>
      </c>
      <c r="J103" s="15">
        <v>48</v>
      </c>
      <c r="K103" s="15">
        <v>68</v>
      </c>
      <c r="L103" s="15">
        <v>17</v>
      </c>
      <c r="M103" s="82">
        <v>24.48</v>
      </c>
      <c r="N103" s="71">
        <v>24</v>
      </c>
      <c r="O103" s="62">
        <v>3000</v>
      </c>
      <c r="P103" s="63">
        <f>Table2245236891011121314151617181920212224234567234568910111213141516171819[[#This Row],[PEMBULATAN]]*O103</f>
        <v>72000</v>
      </c>
    </row>
    <row r="104" spans="1:16" ht="39" customHeight="1" x14ac:dyDescent="0.2">
      <c r="A104" s="108"/>
      <c r="B104" s="74"/>
      <c r="C104" s="88" t="s">
        <v>2037</v>
      </c>
      <c r="D104" s="77" t="s">
        <v>63</v>
      </c>
      <c r="E104" s="13">
        <v>44428</v>
      </c>
      <c r="F104" s="75" t="s">
        <v>1933</v>
      </c>
      <c r="G104" s="13">
        <v>44432</v>
      </c>
      <c r="H104" s="76" t="s">
        <v>1934</v>
      </c>
      <c r="I104" s="15">
        <v>24</v>
      </c>
      <c r="J104" s="15">
        <v>43</v>
      </c>
      <c r="K104" s="15">
        <v>26</v>
      </c>
      <c r="L104" s="15">
        <v>6</v>
      </c>
      <c r="M104" s="82">
        <v>6.7080000000000002</v>
      </c>
      <c r="N104" s="71">
        <v>7</v>
      </c>
      <c r="O104" s="62">
        <v>3000</v>
      </c>
      <c r="P104" s="63">
        <f>Table2245236891011121314151617181920212224234567234568910111213141516171819[[#This Row],[PEMBULATAN]]*O104</f>
        <v>21000</v>
      </c>
    </row>
    <row r="105" spans="1:16" ht="39" customHeight="1" x14ac:dyDescent="0.2">
      <c r="A105" s="108"/>
      <c r="B105" s="74"/>
      <c r="C105" s="88" t="s">
        <v>2038</v>
      </c>
      <c r="D105" s="77" t="s">
        <v>63</v>
      </c>
      <c r="E105" s="13">
        <v>44428</v>
      </c>
      <c r="F105" s="75" t="s">
        <v>1933</v>
      </c>
      <c r="G105" s="13">
        <v>44432</v>
      </c>
      <c r="H105" s="76" t="s">
        <v>1934</v>
      </c>
      <c r="I105" s="15">
        <v>25</v>
      </c>
      <c r="J105" s="15">
        <v>46</v>
      </c>
      <c r="K105" s="15">
        <v>36</v>
      </c>
      <c r="L105" s="15">
        <v>20</v>
      </c>
      <c r="M105" s="82">
        <v>10.35</v>
      </c>
      <c r="N105" s="71">
        <v>20</v>
      </c>
      <c r="O105" s="62">
        <v>3000</v>
      </c>
      <c r="P105" s="63">
        <f>Table2245236891011121314151617181920212224234567234568910111213141516171819[[#This Row],[PEMBULATAN]]*O105</f>
        <v>60000</v>
      </c>
    </row>
    <row r="106" spans="1:16" ht="39" customHeight="1" x14ac:dyDescent="0.2">
      <c r="A106" s="108"/>
      <c r="B106" s="74"/>
      <c r="C106" s="88" t="s">
        <v>2039</v>
      </c>
      <c r="D106" s="77" t="s">
        <v>63</v>
      </c>
      <c r="E106" s="13">
        <v>44428</v>
      </c>
      <c r="F106" s="75" t="s">
        <v>1933</v>
      </c>
      <c r="G106" s="13">
        <v>44432</v>
      </c>
      <c r="H106" s="76" t="s">
        <v>1934</v>
      </c>
      <c r="I106" s="15">
        <v>40</v>
      </c>
      <c r="J106" s="15">
        <v>43</v>
      </c>
      <c r="K106" s="15">
        <v>37</v>
      </c>
      <c r="L106" s="15">
        <v>7</v>
      </c>
      <c r="M106" s="82">
        <v>15.91</v>
      </c>
      <c r="N106" s="71">
        <v>16</v>
      </c>
      <c r="O106" s="62">
        <v>3000</v>
      </c>
      <c r="P106" s="63">
        <f>Table2245236891011121314151617181920212224234567234568910111213141516171819[[#This Row],[PEMBULATAN]]*O106</f>
        <v>48000</v>
      </c>
    </row>
    <row r="107" spans="1:16" ht="39" customHeight="1" x14ac:dyDescent="0.2">
      <c r="A107" s="108"/>
      <c r="B107" s="74"/>
      <c r="C107" s="88" t="s">
        <v>2040</v>
      </c>
      <c r="D107" s="77" t="s">
        <v>63</v>
      </c>
      <c r="E107" s="13">
        <v>44428</v>
      </c>
      <c r="F107" s="75" t="s">
        <v>1933</v>
      </c>
      <c r="G107" s="13">
        <v>44432</v>
      </c>
      <c r="H107" s="76" t="s">
        <v>1934</v>
      </c>
      <c r="I107" s="15">
        <v>60</v>
      </c>
      <c r="J107" s="15">
        <v>40</v>
      </c>
      <c r="K107" s="15">
        <v>26</v>
      </c>
      <c r="L107" s="15">
        <v>10</v>
      </c>
      <c r="M107" s="82">
        <v>15.6</v>
      </c>
      <c r="N107" s="71">
        <v>16</v>
      </c>
      <c r="O107" s="62">
        <v>3000</v>
      </c>
      <c r="P107" s="63">
        <f>Table2245236891011121314151617181920212224234567234568910111213141516171819[[#This Row],[PEMBULATAN]]*O107</f>
        <v>48000</v>
      </c>
    </row>
    <row r="108" spans="1:16" ht="39" customHeight="1" x14ac:dyDescent="0.2">
      <c r="A108" s="108"/>
      <c r="B108" s="74"/>
      <c r="C108" s="88" t="s">
        <v>2041</v>
      </c>
      <c r="D108" s="77" t="s">
        <v>63</v>
      </c>
      <c r="E108" s="13">
        <v>44428</v>
      </c>
      <c r="F108" s="75" t="s">
        <v>1933</v>
      </c>
      <c r="G108" s="13">
        <v>44432</v>
      </c>
      <c r="H108" s="76" t="s">
        <v>1934</v>
      </c>
      <c r="I108" s="15">
        <v>42</v>
      </c>
      <c r="J108" s="15">
        <v>80</v>
      </c>
      <c r="K108" s="15">
        <v>40</v>
      </c>
      <c r="L108" s="15">
        <v>4</v>
      </c>
      <c r="M108" s="82">
        <v>33.6</v>
      </c>
      <c r="N108" s="71">
        <v>34</v>
      </c>
      <c r="O108" s="62">
        <v>3000</v>
      </c>
      <c r="P108" s="63">
        <f>Table2245236891011121314151617181920212224234567234568910111213141516171819[[#This Row],[PEMBULATAN]]*O108</f>
        <v>102000</v>
      </c>
    </row>
    <row r="109" spans="1:16" ht="39" customHeight="1" x14ac:dyDescent="0.2">
      <c r="A109" s="108"/>
      <c r="B109" s="74"/>
      <c r="C109" s="88" t="s">
        <v>2042</v>
      </c>
      <c r="D109" s="77" t="s">
        <v>63</v>
      </c>
      <c r="E109" s="13">
        <v>44428</v>
      </c>
      <c r="F109" s="75" t="s">
        <v>1933</v>
      </c>
      <c r="G109" s="13">
        <v>44432</v>
      </c>
      <c r="H109" s="76" t="s">
        <v>1934</v>
      </c>
      <c r="I109" s="15">
        <v>30</v>
      </c>
      <c r="J109" s="15">
        <v>108</v>
      </c>
      <c r="K109" s="15">
        <v>30</v>
      </c>
      <c r="L109" s="15">
        <v>13</v>
      </c>
      <c r="M109" s="82">
        <v>24.3</v>
      </c>
      <c r="N109" s="71">
        <v>24</v>
      </c>
      <c r="O109" s="62">
        <v>3000</v>
      </c>
      <c r="P109" s="63">
        <f>Table2245236891011121314151617181920212224234567234568910111213141516171819[[#This Row],[PEMBULATAN]]*O109</f>
        <v>72000</v>
      </c>
    </row>
    <row r="110" spans="1:16" ht="39" customHeight="1" x14ac:dyDescent="0.2">
      <c r="A110" s="108"/>
      <c r="B110" s="74"/>
      <c r="C110" s="88" t="s">
        <v>2043</v>
      </c>
      <c r="D110" s="77" t="s">
        <v>63</v>
      </c>
      <c r="E110" s="13">
        <v>44428</v>
      </c>
      <c r="F110" s="75" t="s">
        <v>1933</v>
      </c>
      <c r="G110" s="13">
        <v>44432</v>
      </c>
      <c r="H110" s="76" t="s">
        <v>1934</v>
      </c>
      <c r="I110" s="15">
        <v>26</v>
      </c>
      <c r="J110" s="15">
        <v>33</v>
      </c>
      <c r="K110" s="15">
        <v>42</v>
      </c>
      <c r="L110" s="15">
        <v>15</v>
      </c>
      <c r="M110" s="82">
        <v>9.0090000000000003</v>
      </c>
      <c r="N110" s="71">
        <v>15</v>
      </c>
      <c r="O110" s="62">
        <v>3000</v>
      </c>
      <c r="P110" s="63">
        <f>Table2245236891011121314151617181920212224234567234568910111213141516171819[[#This Row],[PEMBULATAN]]*O110</f>
        <v>45000</v>
      </c>
    </row>
    <row r="111" spans="1:16" ht="39" customHeight="1" x14ac:dyDescent="0.2">
      <c r="A111" s="108"/>
      <c r="B111" s="74"/>
      <c r="C111" s="88" t="s">
        <v>2044</v>
      </c>
      <c r="D111" s="77" t="s">
        <v>63</v>
      </c>
      <c r="E111" s="13">
        <v>44428</v>
      </c>
      <c r="F111" s="75" t="s">
        <v>1933</v>
      </c>
      <c r="G111" s="13">
        <v>44432</v>
      </c>
      <c r="H111" s="76" t="s">
        <v>1934</v>
      </c>
      <c r="I111" s="15">
        <v>27</v>
      </c>
      <c r="J111" s="15">
        <v>22</v>
      </c>
      <c r="K111" s="15">
        <v>11</v>
      </c>
      <c r="L111" s="15">
        <v>10</v>
      </c>
      <c r="M111" s="82">
        <v>1.6335</v>
      </c>
      <c r="N111" s="71">
        <v>10</v>
      </c>
      <c r="O111" s="62">
        <v>3000</v>
      </c>
      <c r="P111" s="63">
        <f>Table2245236891011121314151617181920212224234567234568910111213141516171819[[#This Row],[PEMBULATAN]]*O111</f>
        <v>30000</v>
      </c>
    </row>
    <row r="112" spans="1:16" ht="39" customHeight="1" x14ac:dyDescent="0.2">
      <c r="A112" s="108"/>
      <c r="B112" s="74"/>
      <c r="C112" s="88" t="s">
        <v>2045</v>
      </c>
      <c r="D112" s="77" t="s">
        <v>63</v>
      </c>
      <c r="E112" s="13">
        <v>44428</v>
      </c>
      <c r="F112" s="75" t="s">
        <v>1933</v>
      </c>
      <c r="G112" s="13">
        <v>44432</v>
      </c>
      <c r="H112" s="76" t="s">
        <v>1934</v>
      </c>
      <c r="I112" s="15">
        <v>20</v>
      </c>
      <c r="J112" s="15">
        <v>41</v>
      </c>
      <c r="K112" s="15">
        <v>75</v>
      </c>
      <c r="L112" s="15">
        <v>12</v>
      </c>
      <c r="M112" s="82">
        <v>15.375</v>
      </c>
      <c r="N112" s="71">
        <v>15</v>
      </c>
      <c r="O112" s="62">
        <v>3000</v>
      </c>
      <c r="P112" s="63">
        <f>Table2245236891011121314151617181920212224234567234568910111213141516171819[[#This Row],[PEMBULATAN]]*O112</f>
        <v>45000</v>
      </c>
    </row>
    <row r="113" spans="1:16" ht="39" customHeight="1" x14ac:dyDescent="0.2">
      <c r="A113" s="108"/>
      <c r="B113" s="74"/>
      <c r="C113" s="88" t="s">
        <v>2046</v>
      </c>
      <c r="D113" s="77" t="s">
        <v>63</v>
      </c>
      <c r="E113" s="13">
        <v>44428</v>
      </c>
      <c r="F113" s="75" t="s">
        <v>1933</v>
      </c>
      <c r="G113" s="13">
        <v>44432</v>
      </c>
      <c r="H113" s="76" t="s">
        <v>1934</v>
      </c>
      <c r="I113" s="15">
        <v>25</v>
      </c>
      <c r="J113" s="15">
        <v>28</v>
      </c>
      <c r="K113" s="15">
        <v>33</v>
      </c>
      <c r="L113" s="15">
        <v>3</v>
      </c>
      <c r="M113" s="82">
        <v>5.7750000000000004</v>
      </c>
      <c r="N113" s="71">
        <v>6</v>
      </c>
      <c r="O113" s="62">
        <v>3000</v>
      </c>
      <c r="P113" s="63">
        <f>Table2245236891011121314151617181920212224234567234568910111213141516171819[[#This Row],[PEMBULATAN]]*O113</f>
        <v>18000</v>
      </c>
    </row>
    <row r="114" spans="1:16" ht="39" customHeight="1" x14ac:dyDescent="0.2">
      <c r="A114" s="108"/>
      <c r="B114" s="74"/>
      <c r="C114" s="88" t="s">
        <v>2047</v>
      </c>
      <c r="D114" s="77" t="s">
        <v>63</v>
      </c>
      <c r="E114" s="13">
        <v>44428</v>
      </c>
      <c r="F114" s="75" t="s">
        <v>1933</v>
      </c>
      <c r="G114" s="13">
        <v>44432</v>
      </c>
      <c r="H114" s="76" t="s">
        <v>1934</v>
      </c>
      <c r="I114" s="15">
        <v>13</v>
      </c>
      <c r="J114" s="15">
        <v>20</v>
      </c>
      <c r="K114" s="15">
        <v>30</v>
      </c>
      <c r="L114" s="15">
        <v>1</v>
      </c>
      <c r="M114" s="82">
        <v>1.95</v>
      </c>
      <c r="N114" s="71">
        <v>2</v>
      </c>
      <c r="O114" s="62">
        <v>3000</v>
      </c>
      <c r="P114" s="63">
        <f>Table2245236891011121314151617181920212224234567234568910111213141516171819[[#This Row],[PEMBULATAN]]*O114</f>
        <v>6000</v>
      </c>
    </row>
    <row r="115" spans="1:16" ht="39" customHeight="1" x14ac:dyDescent="0.2">
      <c r="A115" s="108"/>
      <c r="B115" s="74"/>
      <c r="C115" s="88" t="s">
        <v>2048</v>
      </c>
      <c r="D115" s="77" t="s">
        <v>63</v>
      </c>
      <c r="E115" s="13">
        <v>44428</v>
      </c>
      <c r="F115" s="75" t="s">
        <v>1933</v>
      </c>
      <c r="G115" s="13">
        <v>44432</v>
      </c>
      <c r="H115" s="76" t="s">
        <v>1934</v>
      </c>
      <c r="I115" s="15">
        <v>6</v>
      </c>
      <c r="J115" s="15">
        <v>35</v>
      </c>
      <c r="K115" s="15">
        <v>42</v>
      </c>
      <c r="L115" s="15">
        <v>3</v>
      </c>
      <c r="M115" s="82">
        <v>2.2050000000000001</v>
      </c>
      <c r="N115" s="71">
        <v>3</v>
      </c>
      <c r="O115" s="62">
        <v>3000</v>
      </c>
      <c r="P115" s="63">
        <f>Table2245236891011121314151617181920212224234567234568910111213141516171819[[#This Row],[PEMBULATAN]]*O115</f>
        <v>9000</v>
      </c>
    </row>
    <row r="116" spans="1:16" ht="39" customHeight="1" x14ac:dyDescent="0.2">
      <c r="A116" s="108"/>
      <c r="B116" s="74"/>
      <c r="C116" s="88" t="s">
        <v>2049</v>
      </c>
      <c r="D116" s="77" t="s">
        <v>63</v>
      </c>
      <c r="E116" s="13">
        <v>44428</v>
      </c>
      <c r="F116" s="75" t="s">
        <v>1933</v>
      </c>
      <c r="G116" s="13">
        <v>44432</v>
      </c>
      <c r="H116" s="76" t="s">
        <v>1934</v>
      </c>
      <c r="I116" s="15">
        <v>25</v>
      </c>
      <c r="J116" s="15">
        <v>29</v>
      </c>
      <c r="K116" s="15">
        <v>46</v>
      </c>
      <c r="L116" s="15">
        <v>6</v>
      </c>
      <c r="M116" s="82">
        <v>8.3375000000000004</v>
      </c>
      <c r="N116" s="71">
        <v>8</v>
      </c>
      <c r="O116" s="62">
        <v>3000</v>
      </c>
      <c r="P116" s="63">
        <f>Table2245236891011121314151617181920212224234567234568910111213141516171819[[#This Row],[PEMBULATAN]]*O116</f>
        <v>24000</v>
      </c>
    </row>
    <row r="117" spans="1:16" ht="39" customHeight="1" x14ac:dyDescent="0.2">
      <c r="A117" s="108"/>
      <c r="B117" s="74"/>
      <c r="C117" s="88" t="s">
        <v>2050</v>
      </c>
      <c r="D117" s="77" t="s">
        <v>63</v>
      </c>
      <c r="E117" s="13">
        <v>44428</v>
      </c>
      <c r="F117" s="75" t="s">
        <v>1933</v>
      </c>
      <c r="G117" s="13">
        <v>44432</v>
      </c>
      <c r="H117" s="76" t="s">
        <v>1934</v>
      </c>
      <c r="I117" s="15">
        <v>39</v>
      </c>
      <c r="J117" s="15">
        <v>17</v>
      </c>
      <c r="K117" s="15">
        <v>51</v>
      </c>
      <c r="L117" s="15">
        <v>4</v>
      </c>
      <c r="M117" s="82">
        <v>8.4532500000000006</v>
      </c>
      <c r="N117" s="71">
        <v>8</v>
      </c>
      <c r="O117" s="62">
        <v>3000</v>
      </c>
      <c r="P117" s="63">
        <f>Table2245236891011121314151617181920212224234567234568910111213141516171819[[#This Row],[PEMBULATAN]]*O117</f>
        <v>24000</v>
      </c>
    </row>
    <row r="118" spans="1:16" ht="39" customHeight="1" x14ac:dyDescent="0.2">
      <c r="A118" s="108"/>
      <c r="B118" s="74"/>
      <c r="C118" s="88" t="s">
        <v>2051</v>
      </c>
      <c r="D118" s="77" t="s">
        <v>63</v>
      </c>
      <c r="E118" s="13">
        <v>44428</v>
      </c>
      <c r="F118" s="75" t="s">
        <v>1933</v>
      </c>
      <c r="G118" s="13">
        <v>44432</v>
      </c>
      <c r="H118" s="76" t="s">
        <v>1934</v>
      </c>
      <c r="I118" s="15">
        <v>62</v>
      </c>
      <c r="J118" s="15">
        <v>33</v>
      </c>
      <c r="K118" s="15">
        <v>47</v>
      </c>
      <c r="L118" s="15">
        <v>2</v>
      </c>
      <c r="M118" s="82">
        <v>24.040500000000002</v>
      </c>
      <c r="N118" s="71">
        <v>24</v>
      </c>
      <c r="O118" s="62">
        <v>3000</v>
      </c>
      <c r="P118" s="63">
        <f>Table2245236891011121314151617181920212224234567234568910111213141516171819[[#This Row],[PEMBULATAN]]*O118</f>
        <v>72000</v>
      </c>
    </row>
    <row r="119" spans="1:16" ht="39" customHeight="1" x14ac:dyDescent="0.2">
      <c r="A119" s="108"/>
      <c r="B119" s="74"/>
      <c r="C119" s="88" t="s">
        <v>2052</v>
      </c>
      <c r="D119" s="77" t="s">
        <v>63</v>
      </c>
      <c r="E119" s="13">
        <v>44428</v>
      </c>
      <c r="F119" s="75" t="s">
        <v>1933</v>
      </c>
      <c r="G119" s="13">
        <v>44432</v>
      </c>
      <c r="H119" s="76" t="s">
        <v>1934</v>
      </c>
      <c r="I119" s="15">
        <v>40</v>
      </c>
      <c r="J119" s="15">
        <v>33</v>
      </c>
      <c r="K119" s="15">
        <v>55</v>
      </c>
      <c r="L119" s="15">
        <v>5</v>
      </c>
      <c r="M119" s="82">
        <v>18.149999999999999</v>
      </c>
      <c r="N119" s="71">
        <v>18</v>
      </c>
      <c r="O119" s="62">
        <v>3000</v>
      </c>
      <c r="P119" s="63">
        <f>Table2245236891011121314151617181920212224234567234568910111213141516171819[[#This Row],[PEMBULATAN]]*O119</f>
        <v>54000</v>
      </c>
    </row>
    <row r="120" spans="1:16" ht="39" customHeight="1" x14ac:dyDescent="0.2">
      <c r="A120" s="108"/>
      <c r="B120" s="74"/>
      <c r="C120" s="88" t="s">
        <v>2053</v>
      </c>
      <c r="D120" s="77" t="s">
        <v>63</v>
      </c>
      <c r="E120" s="13">
        <v>44428</v>
      </c>
      <c r="F120" s="75" t="s">
        <v>1933</v>
      </c>
      <c r="G120" s="13">
        <v>44432</v>
      </c>
      <c r="H120" s="76" t="s">
        <v>1934</v>
      </c>
      <c r="I120" s="15">
        <v>40</v>
      </c>
      <c r="J120" s="15">
        <v>60</v>
      </c>
      <c r="K120" s="15">
        <v>60</v>
      </c>
      <c r="L120" s="15">
        <v>4</v>
      </c>
      <c r="M120" s="82">
        <v>36</v>
      </c>
      <c r="N120" s="71">
        <v>36</v>
      </c>
      <c r="O120" s="62">
        <v>3000</v>
      </c>
      <c r="P120" s="63">
        <f>Table2245236891011121314151617181920212224234567234568910111213141516171819[[#This Row],[PEMBULATAN]]*O120</f>
        <v>108000</v>
      </c>
    </row>
    <row r="121" spans="1:16" ht="39" customHeight="1" x14ac:dyDescent="0.2">
      <c r="A121" s="108"/>
      <c r="B121" s="74"/>
      <c r="C121" s="88" t="s">
        <v>2054</v>
      </c>
      <c r="D121" s="77" t="s">
        <v>63</v>
      </c>
      <c r="E121" s="13">
        <v>44428</v>
      </c>
      <c r="F121" s="75" t="s">
        <v>1933</v>
      </c>
      <c r="G121" s="13">
        <v>44432</v>
      </c>
      <c r="H121" s="76" t="s">
        <v>1934</v>
      </c>
      <c r="I121" s="15">
        <v>15</v>
      </c>
      <c r="J121" s="15">
        <v>28</v>
      </c>
      <c r="K121" s="15">
        <v>50</v>
      </c>
      <c r="L121" s="15">
        <v>2</v>
      </c>
      <c r="M121" s="82">
        <v>5.25</v>
      </c>
      <c r="N121" s="71">
        <v>5</v>
      </c>
      <c r="O121" s="62">
        <v>3000</v>
      </c>
      <c r="P121" s="63">
        <f>Table2245236891011121314151617181920212224234567234568910111213141516171819[[#This Row],[PEMBULATAN]]*O121</f>
        <v>15000</v>
      </c>
    </row>
    <row r="122" spans="1:16" ht="39" customHeight="1" x14ac:dyDescent="0.2">
      <c r="A122" s="108"/>
      <c r="B122" s="74"/>
      <c r="C122" s="88" t="s">
        <v>2055</v>
      </c>
      <c r="D122" s="77" t="s">
        <v>63</v>
      </c>
      <c r="E122" s="13">
        <v>44428</v>
      </c>
      <c r="F122" s="75" t="s">
        <v>1933</v>
      </c>
      <c r="G122" s="13">
        <v>44432</v>
      </c>
      <c r="H122" s="76" t="s">
        <v>1934</v>
      </c>
      <c r="I122" s="15">
        <v>6</v>
      </c>
      <c r="J122" s="15">
        <v>58</v>
      </c>
      <c r="K122" s="15">
        <v>57</v>
      </c>
      <c r="L122" s="15">
        <v>2</v>
      </c>
      <c r="M122" s="82">
        <v>4.9589999999999996</v>
      </c>
      <c r="N122" s="71">
        <v>5</v>
      </c>
      <c r="O122" s="62">
        <v>3000</v>
      </c>
      <c r="P122" s="63">
        <f>Table2245236891011121314151617181920212224234567234568910111213141516171819[[#This Row],[PEMBULATAN]]*O122</f>
        <v>15000</v>
      </c>
    </row>
    <row r="123" spans="1:16" ht="39" customHeight="1" x14ac:dyDescent="0.2">
      <c r="A123" s="108"/>
      <c r="B123" s="74"/>
      <c r="C123" s="88" t="s">
        <v>2056</v>
      </c>
      <c r="D123" s="77" t="s">
        <v>63</v>
      </c>
      <c r="E123" s="13">
        <v>44428</v>
      </c>
      <c r="F123" s="75" t="s">
        <v>1933</v>
      </c>
      <c r="G123" s="13">
        <v>44432</v>
      </c>
      <c r="H123" s="76" t="s">
        <v>1934</v>
      </c>
      <c r="I123" s="15">
        <v>10</v>
      </c>
      <c r="J123" s="15">
        <v>40</v>
      </c>
      <c r="K123" s="15">
        <v>40</v>
      </c>
      <c r="L123" s="15">
        <v>5</v>
      </c>
      <c r="M123" s="82">
        <v>4</v>
      </c>
      <c r="N123" s="71">
        <v>5</v>
      </c>
      <c r="O123" s="62">
        <v>3000</v>
      </c>
      <c r="P123" s="63">
        <f>Table2245236891011121314151617181920212224234567234568910111213141516171819[[#This Row],[PEMBULATAN]]*O123</f>
        <v>15000</v>
      </c>
    </row>
    <row r="124" spans="1:16" ht="39" customHeight="1" x14ac:dyDescent="0.2">
      <c r="A124" s="108"/>
      <c r="B124" s="74"/>
      <c r="C124" s="88" t="s">
        <v>2057</v>
      </c>
      <c r="D124" s="77" t="s">
        <v>63</v>
      </c>
      <c r="E124" s="13">
        <v>44428</v>
      </c>
      <c r="F124" s="75" t="s">
        <v>1933</v>
      </c>
      <c r="G124" s="13">
        <v>44432</v>
      </c>
      <c r="H124" s="76" t="s">
        <v>1934</v>
      </c>
      <c r="I124" s="15">
        <v>45</v>
      </c>
      <c r="J124" s="15">
        <v>28</v>
      </c>
      <c r="K124" s="15">
        <v>28</v>
      </c>
      <c r="L124" s="15">
        <v>3</v>
      </c>
      <c r="M124" s="82">
        <v>8.82</v>
      </c>
      <c r="N124" s="71">
        <v>9</v>
      </c>
      <c r="O124" s="62">
        <v>3000</v>
      </c>
      <c r="P124" s="63">
        <f>Table2245236891011121314151617181920212224234567234568910111213141516171819[[#This Row],[PEMBULATAN]]*O124</f>
        <v>27000</v>
      </c>
    </row>
    <row r="125" spans="1:16" ht="39" customHeight="1" x14ac:dyDescent="0.2">
      <c r="A125" s="108"/>
      <c r="B125" s="74"/>
      <c r="C125" s="88" t="s">
        <v>2058</v>
      </c>
      <c r="D125" s="77" t="s">
        <v>63</v>
      </c>
      <c r="E125" s="13">
        <v>44428</v>
      </c>
      <c r="F125" s="75" t="s">
        <v>1933</v>
      </c>
      <c r="G125" s="13">
        <v>44432</v>
      </c>
      <c r="H125" s="76" t="s">
        <v>1934</v>
      </c>
      <c r="I125" s="15">
        <v>5</v>
      </c>
      <c r="J125" s="15">
        <v>42</v>
      </c>
      <c r="K125" s="15">
        <v>50</v>
      </c>
      <c r="L125" s="15">
        <v>3</v>
      </c>
      <c r="M125" s="82">
        <v>2.625</v>
      </c>
      <c r="N125" s="71">
        <v>3</v>
      </c>
      <c r="O125" s="62">
        <v>3000</v>
      </c>
      <c r="P125" s="63">
        <f>Table2245236891011121314151617181920212224234567234568910111213141516171819[[#This Row],[PEMBULATAN]]*O125</f>
        <v>9000</v>
      </c>
    </row>
    <row r="126" spans="1:16" ht="39" customHeight="1" x14ac:dyDescent="0.2">
      <c r="A126" s="108"/>
      <c r="B126" s="74"/>
      <c r="C126" s="88" t="s">
        <v>2059</v>
      </c>
      <c r="D126" s="77" t="s">
        <v>63</v>
      </c>
      <c r="E126" s="13">
        <v>44428</v>
      </c>
      <c r="F126" s="75" t="s">
        <v>1933</v>
      </c>
      <c r="G126" s="13">
        <v>44432</v>
      </c>
      <c r="H126" s="76" t="s">
        <v>1934</v>
      </c>
      <c r="I126" s="15">
        <v>26</v>
      </c>
      <c r="J126" s="15">
        <v>35</v>
      </c>
      <c r="K126" s="15">
        <v>44</v>
      </c>
      <c r="L126" s="15">
        <v>6</v>
      </c>
      <c r="M126" s="82">
        <v>10.01</v>
      </c>
      <c r="N126" s="71">
        <v>10</v>
      </c>
      <c r="O126" s="62">
        <v>3000</v>
      </c>
      <c r="P126" s="63">
        <f>Table2245236891011121314151617181920212224234567234568910111213141516171819[[#This Row],[PEMBULATAN]]*O126</f>
        <v>30000</v>
      </c>
    </row>
    <row r="127" spans="1:16" ht="39" customHeight="1" x14ac:dyDescent="0.2">
      <c r="A127" s="108"/>
      <c r="B127" s="74"/>
      <c r="C127" s="88" t="s">
        <v>2060</v>
      </c>
      <c r="D127" s="77" t="s">
        <v>63</v>
      </c>
      <c r="E127" s="13">
        <v>44428</v>
      </c>
      <c r="F127" s="75" t="s">
        <v>1933</v>
      </c>
      <c r="G127" s="13">
        <v>44432</v>
      </c>
      <c r="H127" s="76" t="s">
        <v>1934</v>
      </c>
      <c r="I127" s="15">
        <v>70</v>
      </c>
      <c r="J127" s="15">
        <v>40</v>
      </c>
      <c r="K127" s="15">
        <v>40</v>
      </c>
      <c r="L127" s="15">
        <v>4</v>
      </c>
      <c r="M127" s="82">
        <v>28</v>
      </c>
      <c r="N127" s="71">
        <v>28</v>
      </c>
      <c r="O127" s="62">
        <v>3000</v>
      </c>
      <c r="P127" s="63">
        <f>Table2245236891011121314151617181920212224234567234568910111213141516171819[[#This Row],[PEMBULATAN]]*O127</f>
        <v>84000</v>
      </c>
    </row>
    <row r="128" spans="1:16" ht="39" customHeight="1" x14ac:dyDescent="0.2">
      <c r="A128" s="108"/>
      <c r="B128" s="74"/>
      <c r="C128" s="88" t="s">
        <v>2061</v>
      </c>
      <c r="D128" s="77" t="s">
        <v>63</v>
      </c>
      <c r="E128" s="13">
        <v>44428</v>
      </c>
      <c r="F128" s="75" t="s">
        <v>1933</v>
      </c>
      <c r="G128" s="13">
        <v>44432</v>
      </c>
      <c r="H128" s="76" t="s">
        <v>1934</v>
      </c>
      <c r="I128" s="15">
        <v>7</v>
      </c>
      <c r="J128" s="15">
        <v>90</v>
      </c>
      <c r="K128" s="15">
        <v>47</v>
      </c>
      <c r="L128" s="15">
        <v>1</v>
      </c>
      <c r="M128" s="82">
        <v>7.4024999999999999</v>
      </c>
      <c r="N128" s="71">
        <v>7</v>
      </c>
      <c r="O128" s="62">
        <v>3000</v>
      </c>
      <c r="P128" s="63">
        <f>Table2245236891011121314151617181920212224234567234568910111213141516171819[[#This Row],[PEMBULATAN]]*O128</f>
        <v>21000</v>
      </c>
    </row>
    <row r="129" spans="1:16" ht="39" customHeight="1" x14ac:dyDescent="0.2">
      <c r="A129" s="108"/>
      <c r="B129" s="74"/>
      <c r="C129" s="88" t="s">
        <v>2062</v>
      </c>
      <c r="D129" s="77" t="s">
        <v>63</v>
      </c>
      <c r="E129" s="13">
        <v>44428</v>
      </c>
      <c r="F129" s="75" t="s">
        <v>1933</v>
      </c>
      <c r="G129" s="13">
        <v>44432</v>
      </c>
      <c r="H129" s="76" t="s">
        <v>1934</v>
      </c>
      <c r="I129" s="15">
        <v>10</v>
      </c>
      <c r="J129" s="15">
        <v>39</v>
      </c>
      <c r="K129" s="15">
        <v>28</v>
      </c>
      <c r="L129" s="15">
        <v>2</v>
      </c>
      <c r="M129" s="82">
        <v>2.73</v>
      </c>
      <c r="N129" s="71">
        <v>3</v>
      </c>
      <c r="O129" s="62">
        <v>3000</v>
      </c>
      <c r="P129" s="63">
        <f>Table2245236891011121314151617181920212224234567234568910111213141516171819[[#This Row],[PEMBULATAN]]*O129</f>
        <v>9000</v>
      </c>
    </row>
    <row r="130" spans="1:16" ht="39" customHeight="1" x14ac:dyDescent="0.2">
      <c r="A130" s="108"/>
      <c r="B130" s="74"/>
      <c r="C130" s="88" t="s">
        <v>2063</v>
      </c>
      <c r="D130" s="77" t="s">
        <v>63</v>
      </c>
      <c r="E130" s="13">
        <v>44428</v>
      </c>
      <c r="F130" s="75" t="s">
        <v>1933</v>
      </c>
      <c r="G130" s="13">
        <v>44432</v>
      </c>
      <c r="H130" s="76" t="s">
        <v>1934</v>
      </c>
      <c r="I130" s="15">
        <v>14</v>
      </c>
      <c r="J130" s="15">
        <v>14</v>
      </c>
      <c r="K130" s="15">
        <v>102</v>
      </c>
      <c r="L130" s="15">
        <v>1</v>
      </c>
      <c r="M130" s="82">
        <v>4.9980000000000002</v>
      </c>
      <c r="N130" s="71">
        <v>5</v>
      </c>
      <c r="O130" s="62">
        <v>3000</v>
      </c>
      <c r="P130" s="63">
        <f>Table2245236891011121314151617181920212224234567234568910111213141516171819[[#This Row],[PEMBULATAN]]*O130</f>
        <v>15000</v>
      </c>
    </row>
    <row r="131" spans="1:16" ht="39" customHeight="1" x14ac:dyDescent="0.2">
      <c r="A131" s="108"/>
      <c r="B131" s="74"/>
      <c r="C131" s="88" t="s">
        <v>2064</v>
      </c>
      <c r="D131" s="77" t="s">
        <v>63</v>
      </c>
      <c r="E131" s="13">
        <v>44428</v>
      </c>
      <c r="F131" s="75" t="s">
        <v>1933</v>
      </c>
      <c r="G131" s="13">
        <v>44432</v>
      </c>
      <c r="H131" s="76" t="s">
        <v>1934</v>
      </c>
      <c r="I131" s="15">
        <v>100</v>
      </c>
      <c r="J131" s="15">
        <v>20</v>
      </c>
      <c r="K131" s="15">
        <v>20</v>
      </c>
      <c r="L131" s="15">
        <v>1</v>
      </c>
      <c r="M131" s="82">
        <v>10</v>
      </c>
      <c r="N131" s="71">
        <v>10</v>
      </c>
      <c r="O131" s="62">
        <v>3000</v>
      </c>
      <c r="P131" s="63">
        <f>Table2245236891011121314151617181920212224234567234568910111213141516171819[[#This Row],[PEMBULATAN]]*O131</f>
        <v>30000</v>
      </c>
    </row>
    <row r="132" spans="1:16" ht="39" customHeight="1" x14ac:dyDescent="0.2">
      <c r="A132" s="108"/>
      <c r="B132" s="74"/>
      <c r="C132" s="88" t="s">
        <v>2065</v>
      </c>
      <c r="D132" s="77" t="s">
        <v>63</v>
      </c>
      <c r="E132" s="13">
        <v>44428</v>
      </c>
      <c r="F132" s="75" t="s">
        <v>1933</v>
      </c>
      <c r="G132" s="13">
        <v>44432</v>
      </c>
      <c r="H132" s="76" t="s">
        <v>1934</v>
      </c>
      <c r="I132" s="15">
        <v>100</v>
      </c>
      <c r="J132" s="15">
        <v>10</v>
      </c>
      <c r="K132" s="15">
        <v>10</v>
      </c>
      <c r="L132" s="15">
        <v>2</v>
      </c>
      <c r="M132" s="82">
        <v>2.5</v>
      </c>
      <c r="N132" s="71">
        <v>3</v>
      </c>
      <c r="O132" s="62">
        <v>3000</v>
      </c>
      <c r="P132" s="63">
        <f>Table2245236891011121314151617181920212224234567234568910111213141516171819[[#This Row],[PEMBULATAN]]*O132</f>
        <v>9000</v>
      </c>
    </row>
    <row r="133" spans="1:16" ht="39" customHeight="1" x14ac:dyDescent="0.2">
      <c r="A133" s="108"/>
      <c r="B133" s="74"/>
      <c r="C133" s="88" t="s">
        <v>2066</v>
      </c>
      <c r="D133" s="77" t="s">
        <v>63</v>
      </c>
      <c r="E133" s="13">
        <v>44428</v>
      </c>
      <c r="F133" s="75" t="s">
        <v>1933</v>
      </c>
      <c r="G133" s="13">
        <v>44432</v>
      </c>
      <c r="H133" s="76" t="s">
        <v>1934</v>
      </c>
      <c r="I133" s="15">
        <v>85</v>
      </c>
      <c r="J133" s="15">
        <v>15</v>
      </c>
      <c r="K133" s="15">
        <v>15</v>
      </c>
      <c r="L133" s="15">
        <v>1</v>
      </c>
      <c r="M133" s="82">
        <v>4.78125</v>
      </c>
      <c r="N133" s="71">
        <v>5</v>
      </c>
      <c r="O133" s="62">
        <v>3000</v>
      </c>
      <c r="P133" s="63">
        <f>Table2245236891011121314151617181920212224234567234568910111213141516171819[[#This Row],[PEMBULATAN]]*O133</f>
        <v>15000</v>
      </c>
    </row>
    <row r="134" spans="1:16" ht="39" customHeight="1" x14ac:dyDescent="0.2">
      <c r="A134" s="108"/>
      <c r="B134" s="74"/>
      <c r="C134" s="88" t="s">
        <v>2067</v>
      </c>
      <c r="D134" s="77" t="s">
        <v>63</v>
      </c>
      <c r="E134" s="13">
        <v>44428</v>
      </c>
      <c r="F134" s="75" t="s">
        <v>1933</v>
      </c>
      <c r="G134" s="13">
        <v>44432</v>
      </c>
      <c r="H134" s="76" t="s">
        <v>1934</v>
      </c>
      <c r="I134" s="15">
        <v>85</v>
      </c>
      <c r="J134" s="15">
        <v>17</v>
      </c>
      <c r="K134" s="15">
        <v>17</v>
      </c>
      <c r="L134" s="15">
        <v>1</v>
      </c>
      <c r="M134" s="82">
        <v>6.1412500000000003</v>
      </c>
      <c r="N134" s="71">
        <v>6</v>
      </c>
      <c r="O134" s="62">
        <v>3000</v>
      </c>
      <c r="P134" s="63">
        <f>Table2245236891011121314151617181920212224234567234568910111213141516171819[[#This Row],[PEMBULATAN]]*O134</f>
        <v>18000</v>
      </c>
    </row>
    <row r="135" spans="1:16" ht="39" customHeight="1" x14ac:dyDescent="0.2">
      <c r="A135" s="108"/>
      <c r="B135" s="74"/>
      <c r="C135" s="88" t="s">
        <v>2068</v>
      </c>
      <c r="D135" s="77" t="s">
        <v>63</v>
      </c>
      <c r="E135" s="13">
        <v>44428</v>
      </c>
      <c r="F135" s="75" t="s">
        <v>1933</v>
      </c>
      <c r="G135" s="13">
        <v>44432</v>
      </c>
      <c r="H135" s="76" t="s">
        <v>1934</v>
      </c>
      <c r="I135" s="15">
        <v>31</v>
      </c>
      <c r="J135" s="15">
        <v>31</v>
      </c>
      <c r="K135" s="15">
        <v>25</v>
      </c>
      <c r="L135" s="15">
        <v>5</v>
      </c>
      <c r="M135" s="82">
        <v>6.0062499999999996</v>
      </c>
      <c r="N135" s="71">
        <v>6</v>
      </c>
      <c r="O135" s="62">
        <v>3000</v>
      </c>
      <c r="P135" s="63">
        <f>Table2245236891011121314151617181920212224234567234568910111213141516171819[[#This Row],[PEMBULATAN]]*O135</f>
        <v>18000</v>
      </c>
    </row>
    <row r="136" spans="1:16" ht="39" customHeight="1" x14ac:dyDescent="0.2">
      <c r="A136" s="108"/>
      <c r="B136" s="74"/>
      <c r="C136" s="88" t="s">
        <v>2069</v>
      </c>
      <c r="D136" s="77" t="s">
        <v>63</v>
      </c>
      <c r="E136" s="13">
        <v>44428</v>
      </c>
      <c r="F136" s="75" t="s">
        <v>1933</v>
      </c>
      <c r="G136" s="13">
        <v>44432</v>
      </c>
      <c r="H136" s="76" t="s">
        <v>1934</v>
      </c>
      <c r="I136" s="15">
        <v>91</v>
      </c>
      <c r="J136" s="15">
        <v>40</v>
      </c>
      <c r="K136" s="15">
        <v>20</v>
      </c>
      <c r="L136" s="15">
        <v>15</v>
      </c>
      <c r="M136" s="82">
        <v>18.2</v>
      </c>
      <c r="N136" s="71">
        <v>18</v>
      </c>
      <c r="O136" s="62">
        <v>3000</v>
      </c>
      <c r="P136" s="63">
        <f>Table2245236891011121314151617181920212224234567234568910111213141516171819[[#This Row],[PEMBULATAN]]*O136</f>
        <v>54000</v>
      </c>
    </row>
    <row r="137" spans="1:16" ht="39" customHeight="1" x14ac:dyDescent="0.2">
      <c r="A137" s="108"/>
      <c r="B137" s="74"/>
      <c r="C137" s="88" t="s">
        <v>2070</v>
      </c>
      <c r="D137" s="77" t="s">
        <v>63</v>
      </c>
      <c r="E137" s="13">
        <v>44428</v>
      </c>
      <c r="F137" s="75" t="s">
        <v>1933</v>
      </c>
      <c r="G137" s="13">
        <v>44432</v>
      </c>
      <c r="H137" s="76" t="s">
        <v>1934</v>
      </c>
      <c r="I137" s="15">
        <v>140</v>
      </c>
      <c r="J137" s="15">
        <v>40</v>
      </c>
      <c r="K137" s="15">
        <v>40</v>
      </c>
      <c r="L137" s="15">
        <v>2</v>
      </c>
      <c r="M137" s="82">
        <v>56</v>
      </c>
      <c r="N137" s="71">
        <v>56</v>
      </c>
      <c r="O137" s="62">
        <v>3000</v>
      </c>
      <c r="P137" s="63">
        <f>Table2245236891011121314151617181920212224234567234568910111213141516171819[[#This Row],[PEMBULATAN]]*O137</f>
        <v>168000</v>
      </c>
    </row>
    <row r="138" spans="1:16" ht="39" customHeight="1" x14ac:dyDescent="0.2">
      <c r="A138" s="108"/>
      <c r="B138" s="74"/>
      <c r="C138" s="88" t="s">
        <v>2071</v>
      </c>
      <c r="D138" s="77" t="s">
        <v>63</v>
      </c>
      <c r="E138" s="13">
        <v>44428</v>
      </c>
      <c r="F138" s="75" t="s">
        <v>1933</v>
      </c>
      <c r="G138" s="13">
        <v>44432</v>
      </c>
      <c r="H138" s="76" t="s">
        <v>1934</v>
      </c>
      <c r="I138" s="15">
        <v>120</v>
      </c>
      <c r="J138" s="15">
        <v>12</v>
      </c>
      <c r="K138" s="15">
        <v>12</v>
      </c>
      <c r="L138" s="15">
        <v>1</v>
      </c>
      <c r="M138" s="82">
        <v>4.32</v>
      </c>
      <c r="N138" s="71">
        <v>4</v>
      </c>
      <c r="O138" s="62">
        <v>3000</v>
      </c>
      <c r="P138" s="63">
        <f>Table2245236891011121314151617181920212224234567234568910111213141516171819[[#This Row],[PEMBULATAN]]*O138</f>
        <v>12000</v>
      </c>
    </row>
    <row r="139" spans="1:16" ht="39" customHeight="1" x14ac:dyDescent="0.2">
      <c r="A139" s="108"/>
      <c r="B139" s="74"/>
      <c r="C139" s="88" t="s">
        <v>2072</v>
      </c>
      <c r="D139" s="77" t="s">
        <v>63</v>
      </c>
      <c r="E139" s="13">
        <v>44428</v>
      </c>
      <c r="F139" s="75" t="s">
        <v>1933</v>
      </c>
      <c r="G139" s="13">
        <v>44432</v>
      </c>
      <c r="H139" s="76" t="s">
        <v>1934</v>
      </c>
      <c r="I139" s="15">
        <v>85</v>
      </c>
      <c r="J139" s="15">
        <v>4</v>
      </c>
      <c r="K139" s="15">
        <v>4</v>
      </c>
      <c r="L139" s="15">
        <v>1</v>
      </c>
      <c r="M139" s="82">
        <v>0.34</v>
      </c>
      <c r="N139" s="71">
        <v>1</v>
      </c>
      <c r="O139" s="62">
        <v>3000</v>
      </c>
      <c r="P139" s="63">
        <f>Table2245236891011121314151617181920212224234567234568910111213141516171819[[#This Row],[PEMBULATAN]]*O139</f>
        <v>3000</v>
      </c>
    </row>
    <row r="140" spans="1:16" ht="39" customHeight="1" x14ac:dyDescent="0.2">
      <c r="A140" s="108"/>
      <c r="B140" s="74"/>
      <c r="C140" s="88" t="s">
        <v>2073</v>
      </c>
      <c r="D140" s="77" t="s">
        <v>63</v>
      </c>
      <c r="E140" s="13">
        <v>44428</v>
      </c>
      <c r="F140" s="75" t="s">
        <v>1933</v>
      </c>
      <c r="G140" s="13">
        <v>44432</v>
      </c>
      <c r="H140" s="76" t="s">
        <v>1934</v>
      </c>
      <c r="I140" s="15">
        <v>100</v>
      </c>
      <c r="J140" s="15">
        <v>27</v>
      </c>
      <c r="K140" s="15">
        <v>38</v>
      </c>
      <c r="L140" s="15">
        <v>4</v>
      </c>
      <c r="M140" s="82">
        <v>25.65</v>
      </c>
      <c r="N140" s="71">
        <v>26</v>
      </c>
      <c r="O140" s="62">
        <v>3000</v>
      </c>
      <c r="P140" s="63">
        <f>Table2245236891011121314151617181920212224234567234568910111213141516171819[[#This Row],[PEMBULATAN]]*O140</f>
        <v>78000</v>
      </c>
    </row>
    <row r="141" spans="1:16" ht="39" customHeight="1" x14ac:dyDescent="0.2">
      <c r="A141" s="108"/>
      <c r="B141" s="74"/>
      <c r="C141" s="88" t="s">
        <v>2074</v>
      </c>
      <c r="D141" s="77" t="s">
        <v>63</v>
      </c>
      <c r="E141" s="13">
        <v>44428</v>
      </c>
      <c r="F141" s="75" t="s">
        <v>1933</v>
      </c>
      <c r="G141" s="13">
        <v>44432</v>
      </c>
      <c r="H141" s="76" t="s">
        <v>1934</v>
      </c>
      <c r="I141" s="15">
        <v>70</v>
      </c>
      <c r="J141" s="15">
        <v>25</v>
      </c>
      <c r="K141" s="15">
        <v>4</v>
      </c>
      <c r="L141" s="15">
        <v>2</v>
      </c>
      <c r="M141" s="82">
        <v>1.75</v>
      </c>
      <c r="N141" s="71">
        <v>2</v>
      </c>
      <c r="O141" s="62">
        <v>3000</v>
      </c>
      <c r="P141" s="63">
        <f>Table2245236891011121314151617181920212224234567234568910111213141516171819[[#This Row],[PEMBULATAN]]*O141</f>
        <v>6000</v>
      </c>
    </row>
    <row r="142" spans="1:16" ht="39" customHeight="1" x14ac:dyDescent="0.2">
      <c r="A142" s="108"/>
      <c r="B142" s="74"/>
      <c r="C142" s="88" t="s">
        <v>2075</v>
      </c>
      <c r="D142" s="77" t="s">
        <v>63</v>
      </c>
      <c r="E142" s="13">
        <v>44428</v>
      </c>
      <c r="F142" s="75" t="s">
        <v>1933</v>
      </c>
      <c r="G142" s="13">
        <v>44432</v>
      </c>
      <c r="H142" s="76" t="s">
        <v>1934</v>
      </c>
      <c r="I142" s="15">
        <v>100</v>
      </c>
      <c r="J142" s="15">
        <v>37</v>
      </c>
      <c r="K142" s="15">
        <v>5</v>
      </c>
      <c r="L142" s="15">
        <v>3</v>
      </c>
      <c r="M142" s="82">
        <v>4.625</v>
      </c>
      <c r="N142" s="71">
        <v>5</v>
      </c>
      <c r="O142" s="62">
        <v>3000</v>
      </c>
      <c r="P142" s="63">
        <f>Table2245236891011121314151617181920212224234567234568910111213141516171819[[#This Row],[PEMBULATAN]]*O142</f>
        <v>15000</v>
      </c>
    </row>
    <row r="143" spans="1:16" ht="39" customHeight="1" x14ac:dyDescent="0.2">
      <c r="A143" s="108"/>
      <c r="B143" s="74"/>
      <c r="C143" s="88" t="s">
        <v>2076</v>
      </c>
      <c r="D143" s="77" t="s">
        <v>63</v>
      </c>
      <c r="E143" s="13">
        <v>44428</v>
      </c>
      <c r="F143" s="75" t="s">
        <v>1933</v>
      </c>
      <c r="G143" s="13">
        <v>44432</v>
      </c>
      <c r="H143" s="76" t="s">
        <v>1934</v>
      </c>
      <c r="I143" s="15">
        <v>150</v>
      </c>
      <c r="J143" s="15">
        <v>60</v>
      </c>
      <c r="K143" s="15">
        <v>5</v>
      </c>
      <c r="L143" s="15">
        <v>3</v>
      </c>
      <c r="M143" s="82">
        <v>11.25</v>
      </c>
      <c r="N143" s="71">
        <v>11</v>
      </c>
      <c r="O143" s="62">
        <v>3000</v>
      </c>
      <c r="P143" s="63">
        <f>Table2245236891011121314151617181920212224234567234568910111213141516171819[[#This Row],[PEMBULATAN]]*O143</f>
        <v>33000</v>
      </c>
    </row>
    <row r="144" spans="1:16" ht="39" customHeight="1" x14ac:dyDescent="0.2">
      <c r="A144" s="108"/>
      <c r="B144" s="74"/>
      <c r="C144" s="88" t="s">
        <v>2077</v>
      </c>
      <c r="D144" s="77" t="s">
        <v>63</v>
      </c>
      <c r="E144" s="13">
        <v>44428</v>
      </c>
      <c r="F144" s="75" t="s">
        <v>1933</v>
      </c>
      <c r="G144" s="13">
        <v>44432</v>
      </c>
      <c r="H144" s="76" t="s">
        <v>1934</v>
      </c>
      <c r="I144" s="15">
        <v>88</v>
      </c>
      <c r="J144" s="15">
        <v>6</v>
      </c>
      <c r="K144" s="15">
        <v>6</v>
      </c>
      <c r="L144" s="15">
        <v>3</v>
      </c>
      <c r="M144" s="82">
        <v>0.79200000000000004</v>
      </c>
      <c r="N144" s="71">
        <v>3</v>
      </c>
      <c r="O144" s="62">
        <v>3000</v>
      </c>
      <c r="P144" s="63">
        <f>Table2245236891011121314151617181920212224234567234568910111213141516171819[[#This Row],[PEMBULATAN]]*O144</f>
        <v>9000</v>
      </c>
    </row>
    <row r="145" spans="1:16" ht="39" customHeight="1" x14ac:dyDescent="0.2">
      <c r="A145" s="108"/>
      <c r="B145" s="74"/>
      <c r="C145" s="88" t="s">
        <v>2078</v>
      </c>
      <c r="D145" s="77" t="s">
        <v>63</v>
      </c>
      <c r="E145" s="13">
        <v>44428</v>
      </c>
      <c r="F145" s="75" t="s">
        <v>1933</v>
      </c>
      <c r="G145" s="13">
        <v>44432</v>
      </c>
      <c r="H145" s="76" t="s">
        <v>1934</v>
      </c>
      <c r="I145" s="15">
        <v>98</v>
      </c>
      <c r="J145" s="15">
        <v>6</v>
      </c>
      <c r="K145" s="15">
        <v>6</v>
      </c>
      <c r="L145" s="15">
        <v>1</v>
      </c>
      <c r="M145" s="82">
        <v>0.88200000000000001</v>
      </c>
      <c r="N145" s="71">
        <v>1</v>
      </c>
      <c r="O145" s="62">
        <v>3000</v>
      </c>
      <c r="P145" s="63">
        <f>Table2245236891011121314151617181920212224234567234568910111213141516171819[[#This Row],[PEMBULATAN]]*O145</f>
        <v>3000</v>
      </c>
    </row>
    <row r="146" spans="1:16" ht="39" customHeight="1" x14ac:dyDescent="0.2">
      <c r="A146" s="108"/>
      <c r="B146" s="74"/>
      <c r="C146" s="88" t="s">
        <v>2079</v>
      </c>
      <c r="D146" s="77" t="s">
        <v>63</v>
      </c>
      <c r="E146" s="13">
        <v>44428</v>
      </c>
      <c r="F146" s="75" t="s">
        <v>1933</v>
      </c>
      <c r="G146" s="13">
        <v>44432</v>
      </c>
      <c r="H146" s="76" t="s">
        <v>1934</v>
      </c>
      <c r="I146" s="15">
        <v>57</v>
      </c>
      <c r="J146" s="15">
        <v>40</v>
      </c>
      <c r="K146" s="15">
        <v>66</v>
      </c>
      <c r="L146" s="15">
        <v>9</v>
      </c>
      <c r="M146" s="82">
        <v>37.619999999999997</v>
      </c>
      <c r="N146" s="71">
        <v>38</v>
      </c>
      <c r="O146" s="62">
        <v>3000</v>
      </c>
      <c r="P146" s="63">
        <f>Table2245236891011121314151617181920212224234567234568910111213141516171819[[#This Row],[PEMBULATAN]]*O146</f>
        <v>114000</v>
      </c>
    </row>
    <row r="147" spans="1:16" ht="39" customHeight="1" x14ac:dyDescent="0.2">
      <c r="A147" s="108"/>
      <c r="B147" s="74"/>
      <c r="C147" s="88" t="s">
        <v>2080</v>
      </c>
      <c r="D147" s="77" t="s">
        <v>63</v>
      </c>
      <c r="E147" s="13">
        <v>44428</v>
      </c>
      <c r="F147" s="75" t="s">
        <v>1933</v>
      </c>
      <c r="G147" s="13">
        <v>44432</v>
      </c>
      <c r="H147" s="76" t="s">
        <v>1934</v>
      </c>
      <c r="I147" s="15">
        <v>37</v>
      </c>
      <c r="J147" s="15">
        <v>30</v>
      </c>
      <c r="K147" s="15">
        <v>40</v>
      </c>
      <c r="L147" s="15">
        <v>10</v>
      </c>
      <c r="M147" s="82">
        <v>11.1</v>
      </c>
      <c r="N147" s="71">
        <v>11</v>
      </c>
      <c r="O147" s="62">
        <v>3000</v>
      </c>
      <c r="P147" s="63">
        <f>Table2245236891011121314151617181920212224234567234568910111213141516171819[[#This Row],[PEMBULATAN]]*O147</f>
        <v>33000</v>
      </c>
    </row>
    <row r="148" spans="1:16" ht="39" customHeight="1" x14ac:dyDescent="0.2">
      <c r="A148" s="108"/>
      <c r="B148" s="74"/>
      <c r="C148" s="88" t="s">
        <v>2081</v>
      </c>
      <c r="D148" s="77" t="s">
        <v>63</v>
      </c>
      <c r="E148" s="13">
        <v>44428</v>
      </c>
      <c r="F148" s="75" t="s">
        <v>1933</v>
      </c>
      <c r="G148" s="13">
        <v>44432</v>
      </c>
      <c r="H148" s="76" t="s">
        <v>1934</v>
      </c>
      <c r="I148" s="15">
        <v>82</v>
      </c>
      <c r="J148" s="15">
        <v>80</v>
      </c>
      <c r="K148" s="15">
        <v>70</v>
      </c>
      <c r="L148" s="15">
        <v>11</v>
      </c>
      <c r="M148" s="82">
        <v>114.8</v>
      </c>
      <c r="N148" s="71">
        <v>115</v>
      </c>
      <c r="O148" s="62">
        <v>3000</v>
      </c>
      <c r="P148" s="63">
        <f>Table2245236891011121314151617181920212224234567234568910111213141516171819[[#This Row],[PEMBULATAN]]*O148</f>
        <v>345000</v>
      </c>
    </row>
    <row r="149" spans="1:16" ht="39" customHeight="1" x14ac:dyDescent="0.2">
      <c r="A149" s="108"/>
      <c r="B149" s="74"/>
      <c r="C149" s="88" t="s">
        <v>2082</v>
      </c>
      <c r="D149" s="77" t="s">
        <v>63</v>
      </c>
      <c r="E149" s="13">
        <v>44428</v>
      </c>
      <c r="F149" s="75" t="s">
        <v>1933</v>
      </c>
      <c r="G149" s="13">
        <v>44432</v>
      </c>
      <c r="H149" s="76" t="s">
        <v>1934</v>
      </c>
      <c r="I149" s="15">
        <v>70</v>
      </c>
      <c r="J149" s="15">
        <v>5</v>
      </c>
      <c r="K149" s="15">
        <v>5</v>
      </c>
      <c r="L149" s="15">
        <v>1</v>
      </c>
      <c r="M149" s="82">
        <v>0.4375</v>
      </c>
      <c r="N149" s="71">
        <v>1</v>
      </c>
      <c r="O149" s="62">
        <v>3000</v>
      </c>
      <c r="P149" s="63">
        <f>Table2245236891011121314151617181920212224234567234568910111213141516171819[[#This Row],[PEMBULATAN]]*O149</f>
        <v>3000</v>
      </c>
    </row>
    <row r="150" spans="1:16" ht="22.5" customHeight="1" x14ac:dyDescent="0.2">
      <c r="A150" s="144" t="s">
        <v>33</v>
      </c>
      <c r="B150" s="145"/>
      <c r="C150" s="145"/>
      <c r="D150" s="145"/>
      <c r="E150" s="145"/>
      <c r="F150" s="145"/>
      <c r="G150" s="145"/>
      <c r="H150" s="145"/>
      <c r="I150" s="145"/>
      <c r="J150" s="145"/>
      <c r="K150" s="145"/>
      <c r="L150" s="146"/>
      <c r="M150" s="78">
        <f>SUBTOTAL(109,Table2245236891011121314151617181920212224234567234568910111213141516171819[KG VOLUME])</f>
        <v>4167.9662499999995</v>
      </c>
      <c r="N150" s="66">
        <f>SUM(N3:N149)</f>
        <v>4242</v>
      </c>
      <c r="O150" s="147">
        <f>SUM(P3:P149)</f>
        <v>12726000</v>
      </c>
      <c r="P150" s="148"/>
    </row>
    <row r="151" spans="1:16" ht="22.5" customHeight="1" x14ac:dyDescent="0.2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4"/>
      <c r="N151" s="86" t="s">
        <v>54</v>
      </c>
      <c r="O151" s="85"/>
      <c r="P151" s="85">
        <f>O150*10%</f>
        <v>1272600</v>
      </c>
    </row>
    <row r="152" spans="1:16" x14ac:dyDescent="0.2">
      <c r="A152" s="11"/>
      <c r="B152" s="54" t="s">
        <v>47</v>
      </c>
      <c r="C152" s="53"/>
      <c r="D152" s="55" t="s">
        <v>48</v>
      </c>
      <c r="H152" s="61"/>
      <c r="N152" s="60" t="s">
        <v>34</v>
      </c>
      <c r="P152" s="67">
        <f>O150*1%</f>
        <v>127260</v>
      </c>
    </row>
    <row r="153" spans="1:16" x14ac:dyDescent="0.2">
      <c r="A153" s="11"/>
      <c r="H153" s="61"/>
      <c r="N153" s="60" t="s">
        <v>35</v>
      </c>
      <c r="P153" s="69">
        <v>0</v>
      </c>
    </row>
    <row r="154" spans="1:16" ht="15.75" thickBot="1" x14ac:dyDescent="0.25">
      <c r="A154" s="11"/>
      <c r="H154" s="61"/>
      <c r="N154" s="60" t="s">
        <v>36</v>
      </c>
      <c r="P154" s="69">
        <v>0</v>
      </c>
    </row>
    <row r="155" spans="1:16" x14ac:dyDescent="0.2">
      <c r="A155" s="11"/>
      <c r="H155" s="61"/>
      <c r="N155" s="64" t="s">
        <v>37</v>
      </c>
      <c r="O155" s="65"/>
      <c r="P155" s="68">
        <f>O150-P151+P152</f>
        <v>11580660</v>
      </c>
    </row>
    <row r="156" spans="1:16" x14ac:dyDescent="0.2">
      <c r="B156" s="54"/>
      <c r="C156" s="53"/>
      <c r="D156" s="55"/>
    </row>
    <row r="158" spans="1:16" x14ac:dyDescent="0.2">
      <c r="A158" s="11"/>
      <c r="H158" s="61"/>
      <c r="P158" s="70"/>
    </row>
    <row r="159" spans="1:16" x14ac:dyDescent="0.2">
      <c r="A159" s="11"/>
      <c r="H159" s="61"/>
      <c r="O159" s="56"/>
      <c r="P159" s="70"/>
    </row>
    <row r="160" spans="1:16" s="3" customFormat="1" x14ac:dyDescent="0.25">
      <c r="A160" s="11"/>
      <c r="B160" s="2"/>
      <c r="C160" s="2"/>
      <c r="E160" s="12"/>
      <c r="H160" s="61"/>
      <c r="N160" s="14"/>
      <c r="O160" s="14"/>
      <c r="P160" s="14"/>
    </row>
    <row r="161" spans="1:16" s="3" customFormat="1" x14ac:dyDescent="0.2">
      <c r="A161" s="11"/>
      <c r="B161" s="2"/>
      <c r="C161" s="53" t="s">
        <v>1205</v>
      </c>
      <c r="E161" s="12"/>
      <c r="H161" s="61"/>
      <c r="N161" s="14"/>
      <c r="O161" s="14"/>
      <c r="P161" s="14"/>
    </row>
    <row r="162" spans="1:16" s="3" customFormat="1" x14ac:dyDescent="0.25">
      <c r="A162" s="11"/>
      <c r="B162" s="2"/>
      <c r="C162" s="2" t="s">
        <v>1200</v>
      </c>
      <c r="E162" s="12"/>
      <c r="H162" s="61"/>
      <c r="N162" s="14"/>
      <c r="O162" s="14"/>
      <c r="P162" s="14"/>
    </row>
    <row r="163" spans="1:16" s="3" customFormat="1" x14ac:dyDescent="0.25">
      <c r="A163" s="11"/>
      <c r="B163" s="2"/>
      <c r="C163" s="2" t="s">
        <v>1206</v>
      </c>
      <c r="E163" s="12"/>
      <c r="H163" s="61"/>
      <c r="N163" s="14"/>
      <c r="O163" s="14"/>
      <c r="P163" s="14"/>
    </row>
    <row r="164" spans="1:16" s="3" customFormat="1" x14ac:dyDescent="0.25">
      <c r="A164" s="11"/>
      <c r="B164" s="2"/>
      <c r="C164" s="2" t="s">
        <v>3533</v>
      </c>
      <c r="E164" s="12"/>
      <c r="H164" s="61"/>
      <c r="N164" s="14"/>
      <c r="O164" s="14"/>
      <c r="P164" s="14"/>
    </row>
    <row r="165" spans="1:16" s="3" customFormat="1" x14ac:dyDescent="0.2">
      <c r="A165" s="11"/>
      <c r="B165" s="2"/>
      <c r="C165" s="53" t="s">
        <v>1198</v>
      </c>
      <c r="E165" s="12"/>
      <c r="H165" s="61"/>
      <c r="N165" s="14"/>
      <c r="O165" s="14"/>
      <c r="P165" s="14"/>
    </row>
    <row r="166" spans="1:16" s="3" customFormat="1" x14ac:dyDescent="0.25">
      <c r="A166" s="11"/>
      <c r="B166" s="2"/>
      <c r="C166" s="2" t="s">
        <v>3534</v>
      </c>
      <c r="E166" s="12"/>
      <c r="H166" s="61"/>
      <c r="N166" s="14"/>
      <c r="O166" s="14"/>
      <c r="P166" s="14"/>
    </row>
    <row r="167" spans="1:16" s="3" customFormat="1" x14ac:dyDescent="0.25">
      <c r="A167" s="11"/>
      <c r="B167" s="2"/>
      <c r="C167" s="2" t="s">
        <v>1204</v>
      </c>
      <c r="E167" s="12"/>
      <c r="H167" s="61"/>
      <c r="N167" s="14"/>
      <c r="O167" s="14"/>
      <c r="P167" s="14"/>
    </row>
    <row r="168" spans="1:16" s="3" customFormat="1" x14ac:dyDescent="0.25">
      <c r="A168" s="11"/>
      <c r="B168" s="2"/>
      <c r="C168" s="2" t="s">
        <v>3535</v>
      </c>
      <c r="E168" s="12"/>
      <c r="H168" s="61"/>
      <c r="N168" s="14"/>
      <c r="O168" s="14"/>
      <c r="P168" s="14"/>
    </row>
    <row r="169" spans="1:16" s="3" customFormat="1" x14ac:dyDescent="0.25">
      <c r="A169" s="11"/>
      <c r="B169" s="2"/>
      <c r="C169" s="2" t="s">
        <v>3536</v>
      </c>
      <c r="E169" s="12"/>
      <c r="H169" s="61"/>
      <c r="N169" s="14"/>
      <c r="O169" s="14"/>
      <c r="P169" s="14"/>
    </row>
    <row r="170" spans="1:16" s="3" customFormat="1" x14ac:dyDescent="0.25">
      <c r="A170" s="11"/>
      <c r="B170" s="2"/>
      <c r="C170" s="2" t="s">
        <v>3537</v>
      </c>
      <c r="E170" s="12"/>
      <c r="H170" s="61"/>
      <c r="N170" s="14"/>
      <c r="O170" s="14"/>
      <c r="P170" s="14"/>
    </row>
    <row r="171" spans="1:16" s="3" customFormat="1" x14ac:dyDescent="0.25">
      <c r="A171" s="11"/>
      <c r="B171" s="2"/>
      <c r="C171" s="2" t="s">
        <v>3538</v>
      </c>
      <c r="E171" s="12"/>
      <c r="H171" s="61"/>
      <c r="N171" s="14"/>
      <c r="O171" s="14"/>
      <c r="P171" s="14"/>
    </row>
    <row r="172" spans="1:16" x14ac:dyDescent="0.2">
      <c r="C172" s="2" t="s">
        <v>3539</v>
      </c>
    </row>
    <row r="173" spans="1:16" x14ac:dyDescent="0.2">
      <c r="C173" s="2" t="s">
        <v>3540</v>
      </c>
    </row>
    <row r="174" spans="1:16" x14ac:dyDescent="0.2">
      <c r="C174" s="2" t="s">
        <v>3541</v>
      </c>
    </row>
    <row r="175" spans="1:16" x14ac:dyDescent="0.2">
      <c r="C175" s="2" t="s">
        <v>3542</v>
      </c>
    </row>
    <row r="176" spans="1:16" x14ac:dyDescent="0.2">
      <c r="C176" s="2" t="s">
        <v>3543</v>
      </c>
    </row>
    <row r="177" spans="3:3" x14ac:dyDescent="0.2">
      <c r="C177" s="2" t="s">
        <v>3544</v>
      </c>
    </row>
    <row r="178" spans="3:3" x14ac:dyDescent="0.2">
      <c r="C178" s="2" t="s">
        <v>3545</v>
      </c>
    </row>
    <row r="179" spans="3:3" x14ac:dyDescent="0.2">
      <c r="C179" s="2" t="s">
        <v>3546</v>
      </c>
    </row>
    <row r="180" spans="3:3" x14ac:dyDescent="0.2">
      <c r="C180" s="2" t="s">
        <v>3547</v>
      </c>
    </row>
    <row r="181" spans="3:3" x14ac:dyDescent="0.2">
      <c r="C181" s="2" t="s">
        <v>3548</v>
      </c>
    </row>
    <row r="182" spans="3:3" x14ac:dyDescent="0.2">
      <c r="C182" s="2" t="s">
        <v>3549</v>
      </c>
    </row>
    <row r="183" spans="3:3" x14ac:dyDescent="0.2">
      <c r="C183" s="2" t="s">
        <v>3550</v>
      </c>
    </row>
    <row r="184" spans="3:3" x14ac:dyDescent="0.2">
      <c r="C184" s="2" t="s">
        <v>3551</v>
      </c>
    </row>
    <row r="185" spans="3:3" x14ac:dyDescent="0.2">
      <c r="C185" s="2" t="s">
        <v>3552</v>
      </c>
    </row>
    <row r="186" spans="3:3" x14ac:dyDescent="0.2">
      <c r="C186" s="2" t="s">
        <v>3553</v>
      </c>
    </row>
    <row r="187" spans="3:3" x14ac:dyDescent="0.2">
      <c r="C187" s="2" t="s">
        <v>3554</v>
      </c>
    </row>
    <row r="188" spans="3:3" x14ac:dyDescent="0.2">
      <c r="C188" s="2" t="s">
        <v>3555</v>
      </c>
    </row>
    <row r="189" spans="3:3" x14ac:dyDescent="0.2">
      <c r="C189" s="2" t="s">
        <v>3556</v>
      </c>
    </row>
    <row r="190" spans="3:3" x14ac:dyDescent="0.2">
      <c r="C190" s="2" t="s">
        <v>3557</v>
      </c>
    </row>
    <row r="191" spans="3:3" x14ac:dyDescent="0.2">
      <c r="C191" s="2" t="s">
        <v>3558</v>
      </c>
    </row>
    <row r="192" spans="3:3" x14ac:dyDescent="0.2">
      <c r="C192" s="2" t="s">
        <v>3559</v>
      </c>
    </row>
    <row r="193" spans="3:3" x14ac:dyDescent="0.2">
      <c r="C193" s="2" t="s">
        <v>3560</v>
      </c>
    </row>
    <row r="194" spans="3:3" x14ac:dyDescent="0.2">
      <c r="C194" s="2" t="s">
        <v>3561</v>
      </c>
    </row>
    <row r="195" spans="3:3" x14ac:dyDescent="0.2">
      <c r="C195" s="2" t="s">
        <v>3562</v>
      </c>
    </row>
    <row r="196" spans="3:3" x14ac:dyDescent="0.2">
      <c r="C196" s="2" t="s">
        <v>3563</v>
      </c>
    </row>
    <row r="197" spans="3:3" x14ac:dyDescent="0.2">
      <c r="C197" s="2" t="s">
        <v>3564</v>
      </c>
    </row>
    <row r="198" spans="3:3" x14ac:dyDescent="0.2">
      <c r="C198" s="2" t="s">
        <v>3565</v>
      </c>
    </row>
    <row r="199" spans="3:3" x14ac:dyDescent="0.2">
      <c r="C199" s="2" t="s">
        <v>3566</v>
      </c>
    </row>
    <row r="200" spans="3:3" x14ac:dyDescent="0.2">
      <c r="C200" s="2" t="s">
        <v>3567</v>
      </c>
    </row>
    <row r="201" spans="3:3" x14ac:dyDescent="0.2">
      <c r="C201" s="2" t="s">
        <v>3568</v>
      </c>
    </row>
    <row r="202" spans="3:3" x14ac:dyDescent="0.2">
      <c r="C202" s="2" t="s">
        <v>3569</v>
      </c>
    </row>
    <row r="203" spans="3:3" x14ac:dyDescent="0.2">
      <c r="C203" s="2" t="s">
        <v>3570</v>
      </c>
    </row>
    <row r="204" spans="3:3" x14ac:dyDescent="0.2">
      <c r="C204" s="2" t="s">
        <v>3571</v>
      </c>
    </row>
    <row r="205" spans="3:3" x14ac:dyDescent="0.2">
      <c r="C205" s="2" t="s">
        <v>3572</v>
      </c>
    </row>
    <row r="206" spans="3:3" x14ac:dyDescent="0.2">
      <c r="C206" s="2" t="s">
        <v>3573</v>
      </c>
    </row>
    <row r="207" spans="3:3" x14ac:dyDescent="0.2">
      <c r="C207" s="2" t="s">
        <v>3574</v>
      </c>
    </row>
    <row r="208" spans="3:3" x14ac:dyDescent="0.2">
      <c r="C208" s="2" t="s">
        <v>3575</v>
      </c>
    </row>
    <row r="209" spans="3:3" x14ac:dyDescent="0.2">
      <c r="C209" s="2" t="s">
        <v>3576</v>
      </c>
    </row>
    <row r="210" spans="3:3" x14ac:dyDescent="0.2">
      <c r="C210" s="2" t="s">
        <v>3577</v>
      </c>
    </row>
    <row r="211" spans="3:3" x14ac:dyDescent="0.2">
      <c r="C211" s="2" t="s">
        <v>3578</v>
      </c>
    </row>
    <row r="212" spans="3:3" x14ac:dyDescent="0.2">
      <c r="C212" s="2" t="s">
        <v>3579</v>
      </c>
    </row>
    <row r="213" spans="3:3" x14ac:dyDescent="0.2">
      <c r="C213" s="2" t="s">
        <v>3580</v>
      </c>
    </row>
    <row r="214" spans="3:3" x14ac:dyDescent="0.2">
      <c r="C214" s="2" t="s">
        <v>3581</v>
      </c>
    </row>
    <row r="215" spans="3:3" x14ac:dyDescent="0.2">
      <c r="C215" s="2" t="s">
        <v>3582</v>
      </c>
    </row>
    <row r="216" spans="3:3" x14ac:dyDescent="0.2">
      <c r="C216" s="2" t="s">
        <v>3583</v>
      </c>
    </row>
    <row r="217" spans="3:3" x14ac:dyDescent="0.2">
      <c r="C217" s="2" t="s">
        <v>3584</v>
      </c>
    </row>
    <row r="218" spans="3:3" x14ac:dyDescent="0.2">
      <c r="C218" s="2" t="s">
        <v>3585</v>
      </c>
    </row>
    <row r="219" spans="3:3" x14ac:dyDescent="0.2">
      <c r="C219" s="2" t="s">
        <v>3586</v>
      </c>
    </row>
    <row r="220" spans="3:3" x14ac:dyDescent="0.2">
      <c r="C220" s="2" t="s">
        <v>3587</v>
      </c>
    </row>
    <row r="221" spans="3:3" x14ac:dyDescent="0.2">
      <c r="C221" s="2" t="s">
        <v>3588</v>
      </c>
    </row>
    <row r="222" spans="3:3" x14ac:dyDescent="0.2">
      <c r="C222" s="2" t="s">
        <v>3589</v>
      </c>
    </row>
    <row r="223" spans="3:3" x14ac:dyDescent="0.2">
      <c r="C223" s="2" t="s">
        <v>3590</v>
      </c>
    </row>
    <row r="224" spans="3:3" x14ac:dyDescent="0.2">
      <c r="C224" s="2" t="s">
        <v>3591</v>
      </c>
    </row>
    <row r="225" spans="3:3" x14ac:dyDescent="0.2">
      <c r="C225" s="2" t="s">
        <v>3592</v>
      </c>
    </row>
    <row r="226" spans="3:3" x14ac:dyDescent="0.2">
      <c r="C226" s="2" t="s">
        <v>3593</v>
      </c>
    </row>
    <row r="227" spans="3:3" x14ac:dyDescent="0.2">
      <c r="C227" s="2" t="s">
        <v>3594</v>
      </c>
    </row>
    <row r="228" spans="3:3" x14ac:dyDescent="0.2">
      <c r="C228" s="2" t="s">
        <v>3595</v>
      </c>
    </row>
    <row r="229" spans="3:3" x14ac:dyDescent="0.2">
      <c r="C229" s="2" t="s">
        <v>3596</v>
      </c>
    </row>
    <row r="230" spans="3:3" x14ac:dyDescent="0.2">
      <c r="C230" s="2" t="s">
        <v>3597</v>
      </c>
    </row>
    <row r="231" spans="3:3" x14ac:dyDescent="0.2">
      <c r="C231" s="2" t="s">
        <v>3598</v>
      </c>
    </row>
    <row r="232" spans="3:3" x14ac:dyDescent="0.2">
      <c r="C232" s="2" t="s">
        <v>3599</v>
      </c>
    </row>
    <row r="233" spans="3:3" x14ac:dyDescent="0.2">
      <c r="C233" s="2" t="s">
        <v>3600</v>
      </c>
    </row>
    <row r="234" spans="3:3" x14ac:dyDescent="0.2">
      <c r="C234" s="2" t="s">
        <v>3601</v>
      </c>
    </row>
    <row r="235" spans="3:3" x14ac:dyDescent="0.2">
      <c r="C235" s="2" t="s">
        <v>3602</v>
      </c>
    </row>
    <row r="236" spans="3:3" x14ac:dyDescent="0.2">
      <c r="C236" s="2" t="s">
        <v>3603</v>
      </c>
    </row>
    <row r="237" spans="3:3" x14ac:dyDescent="0.2">
      <c r="C237" s="2" t="s">
        <v>3604</v>
      </c>
    </row>
    <row r="238" spans="3:3" x14ac:dyDescent="0.2">
      <c r="C238" s="2" t="s">
        <v>3605</v>
      </c>
    </row>
    <row r="239" spans="3:3" x14ac:dyDescent="0.2">
      <c r="C239" s="2" t="s">
        <v>3606</v>
      </c>
    </row>
    <row r="240" spans="3:3" x14ac:dyDescent="0.2">
      <c r="C240" s="2" t="s">
        <v>3607</v>
      </c>
    </row>
    <row r="241" spans="3:3" x14ac:dyDescent="0.2">
      <c r="C241" s="2" t="s">
        <v>3608</v>
      </c>
    </row>
    <row r="242" spans="3:3" x14ac:dyDescent="0.2">
      <c r="C242" s="2" t="s">
        <v>3609</v>
      </c>
    </row>
    <row r="243" spans="3:3" x14ac:dyDescent="0.2">
      <c r="C243" s="2" t="s">
        <v>3610</v>
      </c>
    </row>
    <row r="244" spans="3:3" x14ac:dyDescent="0.2">
      <c r="C244" s="2" t="s">
        <v>3611</v>
      </c>
    </row>
    <row r="245" spans="3:3" x14ac:dyDescent="0.2">
      <c r="C245" s="2" t="s">
        <v>3612</v>
      </c>
    </row>
    <row r="246" spans="3:3" x14ac:dyDescent="0.2">
      <c r="C246" s="2" t="s">
        <v>3613</v>
      </c>
    </row>
    <row r="247" spans="3:3" x14ac:dyDescent="0.2">
      <c r="C247" s="2" t="s">
        <v>3614</v>
      </c>
    </row>
    <row r="248" spans="3:3" x14ac:dyDescent="0.2">
      <c r="C248" s="2" t="s">
        <v>3615</v>
      </c>
    </row>
    <row r="249" spans="3:3" x14ac:dyDescent="0.2">
      <c r="C249" s="2" t="s">
        <v>3616</v>
      </c>
    </row>
    <row r="250" spans="3:3" x14ac:dyDescent="0.2">
      <c r="C250" s="2" t="s">
        <v>3617</v>
      </c>
    </row>
    <row r="251" spans="3:3" x14ac:dyDescent="0.2">
      <c r="C251" s="2" t="s">
        <v>3618</v>
      </c>
    </row>
    <row r="252" spans="3:3" x14ac:dyDescent="0.2">
      <c r="C252" s="2" t="s">
        <v>3619</v>
      </c>
    </row>
    <row r="253" spans="3:3" x14ac:dyDescent="0.2">
      <c r="C253" s="2" t="s">
        <v>3620</v>
      </c>
    </row>
    <row r="254" spans="3:3" x14ac:dyDescent="0.2">
      <c r="C254" s="2" t="s">
        <v>3621</v>
      </c>
    </row>
    <row r="255" spans="3:3" x14ac:dyDescent="0.2">
      <c r="C255" s="2" t="s">
        <v>3622</v>
      </c>
    </row>
    <row r="256" spans="3:3" x14ac:dyDescent="0.2">
      <c r="C256" s="2" t="s">
        <v>3623</v>
      </c>
    </row>
    <row r="257" spans="3:3" x14ac:dyDescent="0.2">
      <c r="C257" s="2" t="s">
        <v>3624</v>
      </c>
    </row>
    <row r="258" spans="3:3" x14ac:dyDescent="0.2">
      <c r="C258" s="2" t="s">
        <v>3625</v>
      </c>
    </row>
    <row r="259" spans="3:3" x14ac:dyDescent="0.2">
      <c r="C259" s="2" t="s">
        <v>3626</v>
      </c>
    </row>
    <row r="260" spans="3:3" x14ac:dyDescent="0.2">
      <c r="C260" s="2" t="s">
        <v>3627</v>
      </c>
    </row>
    <row r="261" spans="3:3" x14ac:dyDescent="0.2">
      <c r="C261" s="2" t="s">
        <v>3628</v>
      </c>
    </row>
    <row r="262" spans="3:3" x14ac:dyDescent="0.2">
      <c r="C262" s="2" t="s">
        <v>3629</v>
      </c>
    </row>
    <row r="263" spans="3:3" x14ac:dyDescent="0.2">
      <c r="C263" s="2" t="s">
        <v>3630</v>
      </c>
    </row>
    <row r="264" spans="3:3" x14ac:dyDescent="0.2">
      <c r="C264" s="2" t="s">
        <v>3631</v>
      </c>
    </row>
    <row r="265" spans="3:3" x14ac:dyDescent="0.2">
      <c r="C265" s="2" t="s">
        <v>3632</v>
      </c>
    </row>
    <row r="266" spans="3:3" x14ac:dyDescent="0.2">
      <c r="C266" s="2" t="s">
        <v>3633</v>
      </c>
    </row>
    <row r="267" spans="3:3" x14ac:dyDescent="0.2">
      <c r="C267" s="2" t="s">
        <v>3634</v>
      </c>
    </row>
    <row r="268" spans="3:3" x14ac:dyDescent="0.2">
      <c r="C268" s="2" t="s">
        <v>3635</v>
      </c>
    </row>
    <row r="269" spans="3:3" x14ac:dyDescent="0.2">
      <c r="C269" s="2" t="s">
        <v>3636</v>
      </c>
    </row>
    <row r="270" spans="3:3" x14ac:dyDescent="0.2">
      <c r="C270" s="2" t="s">
        <v>3637</v>
      </c>
    </row>
    <row r="271" spans="3:3" x14ac:dyDescent="0.2">
      <c r="C271" s="2" t="s">
        <v>3638</v>
      </c>
    </row>
    <row r="272" spans="3:3" x14ac:dyDescent="0.2">
      <c r="C272" s="2" t="s">
        <v>3639</v>
      </c>
    </row>
    <row r="273" spans="3:3" x14ac:dyDescent="0.2">
      <c r="C273" s="2" t="s">
        <v>3640</v>
      </c>
    </row>
    <row r="274" spans="3:3" x14ac:dyDescent="0.2">
      <c r="C274" s="2" t="s">
        <v>3641</v>
      </c>
    </row>
    <row r="275" spans="3:3" x14ac:dyDescent="0.2">
      <c r="C275" s="2" t="s">
        <v>3642</v>
      </c>
    </row>
    <row r="276" spans="3:3" x14ac:dyDescent="0.2">
      <c r="C276" s="2" t="s">
        <v>3643</v>
      </c>
    </row>
    <row r="277" spans="3:3" x14ac:dyDescent="0.2">
      <c r="C277" s="2" t="s">
        <v>3644</v>
      </c>
    </row>
    <row r="278" spans="3:3" x14ac:dyDescent="0.2">
      <c r="C278" s="2" t="s">
        <v>3645</v>
      </c>
    </row>
    <row r="279" spans="3:3" x14ac:dyDescent="0.2">
      <c r="C279" s="2" t="s">
        <v>3646</v>
      </c>
    </row>
    <row r="280" spans="3:3" x14ac:dyDescent="0.2">
      <c r="C280" s="2" t="s">
        <v>3647</v>
      </c>
    </row>
    <row r="281" spans="3:3" x14ac:dyDescent="0.2">
      <c r="C281" s="2" t="s">
        <v>3648</v>
      </c>
    </row>
    <row r="282" spans="3:3" x14ac:dyDescent="0.2">
      <c r="C282" s="2" t="s">
        <v>3649</v>
      </c>
    </row>
    <row r="283" spans="3:3" x14ac:dyDescent="0.2">
      <c r="C283" s="2" t="s">
        <v>3650</v>
      </c>
    </row>
    <row r="284" spans="3:3" x14ac:dyDescent="0.2">
      <c r="C284" s="2" t="s">
        <v>3651</v>
      </c>
    </row>
    <row r="285" spans="3:3" x14ac:dyDescent="0.2">
      <c r="C285" s="2" t="s">
        <v>3652</v>
      </c>
    </row>
    <row r="286" spans="3:3" x14ac:dyDescent="0.2">
      <c r="C286" s="2" t="s">
        <v>3653</v>
      </c>
    </row>
    <row r="287" spans="3:3" x14ac:dyDescent="0.2">
      <c r="C287" s="2" t="s">
        <v>3654</v>
      </c>
    </row>
    <row r="288" spans="3:3" x14ac:dyDescent="0.2">
      <c r="C288" s="2" t="s">
        <v>3655</v>
      </c>
    </row>
    <row r="289" spans="3:3" x14ac:dyDescent="0.2">
      <c r="C289" s="2" t="s">
        <v>3656</v>
      </c>
    </row>
    <row r="290" spans="3:3" x14ac:dyDescent="0.2">
      <c r="C290" s="2" t="s">
        <v>3657</v>
      </c>
    </row>
    <row r="291" spans="3:3" x14ac:dyDescent="0.2">
      <c r="C291" s="2" t="s">
        <v>3658</v>
      </c>
    </row>
    <row r="292" spans="3:3" x14ac:dyDescent="0.2">
      <c r="C292" s="2" t="s">
        <v>3659</v>
      </c>
    </row>
    <row r="293" spans="3:3" x14ac:dyDescent="0.2">
      <c r="C293" s="2" t="s">
        <v>3660</v>
      </c>
    </row>
    <row r="294" spans="3:3" x14ac:dyDescent="0.2">
      <c r="C294" s="2" t="s">
        <v>3661</v>
      </c>
    </row>
    <row r="295" spans="3:3" x14ac:dyDescent="0.2">
      <c r="C295" s="2" t="s">
        <v>3662</v>
      </c>
    </row>
    <row r="296" spans="3:3" x14ac:dyDescent="0.2">
      <c r="C296" s="2" t="s">
        <v>3663</v>
      </c>
    </row>
    <row r="297" spans="3:3" x14ac:dyDescent="0.2">
      <c r="C297" s="2" t="s">
        <v>3664</v>
      </c>
    </row>
    <row r="298" spans="3:3" x14ac:dyDescent="0.2">
      <c r="C298" s="2" t="s">
        <v>3665</v>
      </c>
    </row>
    <row r="299" spans="3:3" x14ac:dyDescent="0.2">
      <c r="C299" s="2" t="s">
        <v>3666</v>
      </c>
    </row>
    <row r="300" spans="3:3" x14ac:dyDescent="0.2">
      <c r="C300" s="2" t="s">
        <v>3667</v>
      </c>
    </row>
    <row r="301" spans="3:3" x14ac:dyDescent="0.2">
      <c r="C301" s="2" t="s">
        <v>3668</v>
      </c>
    </row>
    <row r="302" spans="3:3" x14ac:dyDescent="0.2">
      <c r="C302" s="2" t="s">
        <v>3669</v>
      </c>
    </row>
    <row r="303" spans="3:3" x14ac:dyDescent="0.2">
      <c r="C303" s="2" t="s">
        <v>3670</v>
      </c>
    </row>
    <row r="304" spans="3:3" x14ac:dyDescent="0.2">
      <c r="C304" s="2" t="s">
        <v>3671</v>
      </c>
    </row>
    <row r="305" spans="3:3" x14ac:dyDescent="0.2">
      <c r="C305" s="2" t="s">
        <v>3672</v>
      </c>
    </row>
    <row r="306" spans="3:3" x14ac:dyDescent="0.2">
      <c r="C306" s="2" t="s">
        <v>3673</v>
      </c>
    </row>
    <row r="307" spans="3:3" x14ac:dyDescent="0.2">
      <c r="C307" s="2" t="s">
        <v>3674</v>
      </c>
    </row>
    <row r="308" spans="3:3" x14ac:dyDescent="0.2">
      <c r="C308" s="2" t="s">
        <v>3675</v>
      </c>
    </row>
    <row r="309" spans="3:3" x14ac:dyDescent="0.2">
      <c r="C309" s="2" t="s">
        <v>3676</v>
      </c>
    </row>
    <row r="310" spans="3:3" x14ac:dyDescent="0.2">
      <c r="C310" s="2" t="s">
        <v>3677</v>
      </c>
    </row>
    <row r="311" spans="3:3" x14ac:dyDescent="0.2">
      <c r="C311" s="2" t="s">
        <v>3678</v>
      </c>
    </row>
    <row r="312" spans="3:3" x14ac:dyDescent="0.2">
      <c r="C312" s="2" t="s">
        <v>3679</v>
      </c>
    </row>
    <row r="313" spans="3:3" x14ac:dyDescent="0.2">
      <c r="C313" s="2" t="s">
        <v>3680</v>
      </c>
    </row>
    <row r="314" spans="3:3" x14ac:dyDescent="0.2">
      <c r="C314" s="2" t="s">
        <v>3681</v>
      </c>
    </row>
    <row r="315" spans="3:3" x14ac:dyDescent="0.2">
      <c r="C315" s="2" t="s">
        <v>3682</v>
      </c>
    </row>
    <row r="316" spans="3:3" x14ac:dyDescent="0.2">
      <c r="C316" s="2" t="s">
        <v>3683</v>
      </c>
    </row>
    <row r="317" spans="3:3" x14ac:dyDescent="0.2">
      <c r="C317" s="2" t="s">
        <v>3684</v>
      </c>
    </row>
    <row r="318" spans="3:3" x14ac:dyDescent="0.2">
      <c r="C318" s="2" t="s">
        <v>3685</v>
      </c>
    </row>
    <row r="319" spans="3:3" x14ac:dyDescent="0.2">
      <c r="C319" s="2" t="s">
        <v>3686</v>
      </c>
    </row>
    <row r="320" spans="3:3" x14ac:dyDescent="0.2">
      <c r="C320" s="2" t="s">
        <v>3687</v>
      </c>
    </row>
    <row r="321" spans="3:3" x14ac:dyDescent="0.2">
      <c r="C321" s="2" t="s">
        <v>3688</v>
      </c>
    </row>
    <row r="322" spans="3:3" x14ac:dyDescent="0.2">
      <c r="C322" s="2" t="s">
        <v>3689</v>
      </c>
    </row>
    <row r="323" spans="3:3" x14ac:dyDescent="0.2">
      <c r="C323" s="2" t="s">
        <v>3690</v>
      </c>
    </row>
    <row r="324" spans="3:3" x14ac:dyDescent="0.2">
      <c r="C324" s="2" t="s">
        <v>3691</v>
      </c>
    </row>
    <row r="325" spans="3:3" x14ac:dyDescent="0.2">
      <c r="C325" s="2" t="s">
        <v>3692</v>
      </c>
    </row>
    <row r="326" spans="3:3" x14ac:dyDescent="0.2">
      <c r="C326" s="2" t="s">
        <v>3693</v>
      </c>
    </row>
    <row r="327" spans="3:3" x14ac:dyDescent="0.2">
      <c r="C327" s="2" t="s">
        <v>3694</v>
      </c>
    </row>
    <row r="328" spans="3:3" x14ac:dyDescent="0.2">
      <c r="C328" s="2" t="s">
        <v>1174</v>
      </c>
    </row>
    <row r="329" spans="3:3" x14ac:dyDescent="0.2">
      <c r="C329" s="2" t="s">
        <v>1189</v>
      </c>
    </row>
    <row r="330" spans="3:3" x14ac:dyDescent="0.2">
      <c r="C330" s="2" t="s">
        <v>1175</v>
      </c>
    </row>
    <row r="331" spans="3:3" x14ac:dyDescent="0.2">
      <c r="C331" s="2" t="s">
        <v>1180</v>
      </c>
    </row>
    <row r="332" spans="3:3" x14ac:dyDescent="0.2">
      <c r="C332" s="2" t="s">
        <v>1181</v>
      </c>
    </row>
    <row r="333" spans="3:3" x14ac:dyDescent="0.2">
      <c r="C333" s="2" t="s">
        <v>1178</v>
      </c>
    </row>
    <row r="334" spans="3:3" x14ac:dyDescent="0.2">
      <c r="C334" s="2" t="s">
        <v>3695</v>
      </c>
    </row>
    <row r="335" spans="3:3" x14ac:dyDescent="0.2">
      <c r="C335" s="2" t="s">
        <v>1184</v>
      </c>
    </row>
    <row r="336" spans="3:3" x14ac:dyDescent="0.2">
      <c r="C336" s="2" t="s">
        <v>1191</v>
      </c>
    </row>
    <row r="337" spans="3:3" x14ac:dyDescent="0.2">
      <c r="C337" s="2" t="s">
        <v>1192</v>
      </c>
    </row>
    <row r="338" spans="3:3" x14ac:dyDescent="0.2">
      <c r="C338" s="2" t="s">
        <v>1193</v>
      </c>
    </row>
    <row r="339" spans="3:3" x14ac:dyDescent="0.2">
      <c r="C339" s="2" t="s">
        <v>1118</v>
      </c>
    </row>
    <row r="340" spans="3:3" x14ac:dyDescent="0.2">
      <c r="C340" s="2" t="s">
        <v>1081</v>
      </c>
    </row>
    <row r="341" spans="3:3" x14ac:dyDescent="0.2">
      <c r="C341" s="2" t="s">
        <v>1091</v>
      </c>
    </row>
    <row r="342" spans="3:3" x14ac:dyDescent="0.2">
      <c r="C342" s="2" t="s">
        <v>1092</v>
      </c>
    </row>
    <row r="343" spans="3:3" x14ac:dyDescent="0.2">
      <c r="C343" s="2" t="s">
        <v>1113</v>
      </c>
    </row>
    <row r="344" spans="3:3" x14ac:dyDescent="0.2">
      <c r="C344" s="2" t="s">
        <v>1106</v>
      </c>
    </row>
    <row r="345" spans="3:3" x14ac:dyDescent="0.2">
      <c r="C345" s="2" t="s">
        <v>1068</v>
      </c>
    </row>
    <row r="346" spans="3:3" x14ac:dyDescent="0.2">
      <c r="C346" s="2" t="s">
        <v>1076</v>
      </c>
    </row>
    <row r="347" spans="3:3" x14ac:dyDescent="0.2">
      <c r="C347" s="2" t="s">
        <v>1124</v>
      </c>
    </row>
    <row r="348" spans="3:3" x14ac:dyDescent="0.2">
      <c r="C348" s="2" t="s">
        <v>1120</v>
      </c>
    </row>
    <row r="349" spans="3:3" x14ac:dyDescent="0.2">
      <c r="C349" s="2" t="s">
        <v>1070</v>
      </c>
    </row>
    <row r="350" spans="3:3" x14ac:dyDescent="0.2">
      <c r="C350" s="2" t="s">
        <v>1152</v>
      </c>
    </row>
    <row r="351" spans="3:3" x14ac:dyDescent="0.2">
      <c r="C351" s="2" t="s">
        <v>1056</v>
      </c>
    </row>
    <row r="352" spans="3:3" x14ac:dyDescent="0.2">
      <c r="C352" s="2" t="s">
        <v>1093</v>
      </c>
    </row>
    <row r="353" spans="3:3" x14ac:dyDescent="0.2">
      <c r="C353" s="2" t="s">
        <v>1164</v>
      </c>
    </row>
    <row r="354" spans="3:3" x14ac:dyDescent="0.2">
      <c r="C354" s="2" t="s">
        <v>1064</v>
      </c>
    </row>
    <row r="355" spans="3:3" x14ac:dyDescent="0.2">
      <c r="C355" s="2" t="s">
        <v>1057</v>
      </c>
    </row>
    <row r="356" spans="3:3" x14ac:dyDescent="0.2">
      <c r="C356" s="2" t="s">
        <v>1088</v>
      </c>
    </row>
    <row r="357" spans="3:3" x14ac:dyDescent="0.2">
      <c r="C357" s="2" t="s">
        <v>1054</v>
      </c>
    </row>
    <row r="358" spans="3:3" x14ac:dyDescent="0.2">
      <c r="C358" s="2" t="s">
        <v>1042</v>
      </c>
    </row>
    <row r="359" spans="3:3" x14ac:dyDescent="0.2">
      <c r="C359" s="2" t="s">
        <v>1094</v>
      </c>
    </row>
    <row r="360" spans="3:3" x14ac:dyDescent="0.2">
      <c r="C360" s="2" t="s">
        <v>1153</v>
      </c>
    </row>
    <row r="361" spans="3:3" x14ac:dyDescent="0.2">
      <c r="C361" s="2" t="s">
        <v>1122</v>
      </c>
    </row>
    <row r="362" spans="3:3" x14ac:dyDescent="0.2">
      <c r="C362" s="2" t="s">
        <v>1194</v>
      </c>
    </row>
    <row r="363" spans="3:3" x14ac:dyDescent="0.2">
      <c r="C363" s="2" t="s">
        <v>1073</v>
      </c>
    </row>
    <row r="364" spans="3:3" x14ac:dyDescent="0.2">
      <c r="C364" s="2" t="s">
        <v>1069</v>
      </c>
    </row>
    <row r="365" spans="3:3" x14ac:dyDescent="0.2">
      <c r="C365" s="2" t="s">
        <v>1063</v>
      </c>
    </row>
    <row r="366" spans="3:3" x14ac:dyDescent="0.2">
      <c r="C366" s="2" t="s">
        <v>1044</v>
      </c>
    </row>
    <row r="367" spans="3:3" x14ac:dyDescent="0.2">
      <c r="C367" s="2" t="s">
        <v>1135</v>
      </c>
    </row>
    <row r="368" spans="3:3" x14ac:dyDescent="0.2">
      <c r="C368" s="2" t="s">
        <v>1060</v>
      </c>
    </row>
    <row r="369" spans="3:3" x14ac:dyDescent="0.2">
      <c r="C369" s="2" t="s">
        <v>1053</v>
      </c>
    </row>
    <row r="370" spans="3:3" x14ac:dyDescent="0.2">
      <c r="C370" s="2" t="s">
        <v>1036</v>
      </c>
    </row>
    <row r="371" spans="3:3" x14ac:dyDescent="0.2">
      <c r="C371" s="2" t="s">
        <v>1047</v>
      </c>
    </row>
    <row r="372" spans="3:3" x14ac:dyDescent="0.2">
      <c r="C372" s="2" t="s">
        <v>1033</v>
      </c>
    </row>
    <row r="373" spans="3:3" x14ac:dyDescent="0.2">
      <c r="C373" s="2" t="s">
        <v>1031</v>
      </c>
    </row>
    <row r="374" spans="3:3" x14ac:dyDescent="0.2">
      <c r="C374" s="2" t="s">
        <v>1083</v>
      </c>
    </row>
    <row r="375" spans="3:3" x14ac:dyDescent="0.2">
      <c r="C375" s="2" t="s">
        <v>1098</v>
      </c>
    </row>
    <row r="376" spans="3:3" x14ac:dyDescent="0.2">
      <c r="C376" s="2" t="s">
        <v>1067</v>
      </c>
    </row>
    <row r="377" spans="3:3" x14ac:dyDescent="0.2">
      <c r="C377" s="2" t="s">
        <v>1052</v>
      </c>
    </row>
    <row r="378" spans="3:3" x14ac:dyDescent="0.2">
      <c r="C378" s="2" t="s">
        <v>1074</v>
      </c>
    </row>
    <row r="379" spans="3:3" x14ac:dyDescent="0.2">
      <c r="C379" s="2" t="s">
        <v>1128</v>
      </c>
    </row>
    <row r="380" spans="3:3" x14ac:dyDescent="0.2">
      <c r="C380" s="2" t="s">
        <v>1146</v>
      </c>
    </row>
    <row r="381" spans="3:3" x14ac:dyDescent="0.2">
      <c r="C381" s="2" t="s">
        <v>1090</v>
      </c>
    </row>
    <row r="382" spans="3:3" x14ac:dyDescent="0.2">
      <c r="C382" s="2" t="s">
        <v>1119</v>
      </c>
    </row>
    <row r="383" spans="3:3" x14ac:dyDescent="0.2">
      <c r="C383" s="2" t="s">
        <v>1126</v>
      </c>
    </row>
    <row r="384" spans="3:3" x14ac:dyDescent="0.2">
      <c r="C384" s="2" t="s">
        <v>1127</v>
      </c>
    </row>
    <row r="385" spans="3:3" x14ac:dyDescent="0.2">
      <c r="C385" s="2" t="s">
        <v>1030</v>
      </c>
    </row>
    <row r="386" spans="3:3" x14ac:dyDescent="0.2">
      <c r="C386" s="2" t="s">
        <v>1013</v>
      </c>
    </row>
    <row r="387" spans="3:3" x14ac:dyDescent="0.2">
      <c r="C387" s="2" t="s">
        <v>1111</v>
      </c>
    </row>
    <row r="388" spans="3:3" x14ac:dyDescent="0.2">
      <c r="C388" s="2" t="s">
        <v>1121</v>
      </c>
    </row>
    <row r="389" spans="3:3" x14ac:dyDescent="0.2">
      <c r="C389" s="2" t="s">
        <v>1107</v>
      </c>
    </row>
    <row r="390" spans="3:3" x14ac:dyDescent="0.2">
      <c r="C390" s="2" t="s">
        <v>1058</v>
      </c>
    </row>
    <row r="391" spans="3:3" x14ac:dyDescent="0.2">
      <c r="C391" s="2" t="s">
        <v>1123</v>
      </c>
    </row>
    <row r="392" spans="3:3" x14ac:dyDescent="0.2">
      <c r="C392" s="2" t="s">
        <v>1086</v>
      </c>
    </row>
    <row r="393" spans="3:3" x14ac:dyDescent="0.2">
      <c r="C393" s="2" t="s">
        <v>1046</v>
      </c>
    </row>
    <row r="394" spans="3:3" x14ac:dyDescent="0.2">
      <c r="C394" s="2" t="s">
        <v>1103</v>
      </c>
    </row>
    <row r="395" spans="3:3" x14ac:dyDescent="0.2">
      <c r="C395" s="2" t="s">
        <v>1077</v>
      </c>
    </row>
    <row r="396" spans="3:3" x14ac:dyDescent="0.2">
      <c r="C396" s="2" t="s">
        <v>1114</v>
      </c>
    </row>
    <row r="397" spans="3:3" x14ac:dyDescent="0.2">
      <c r="C397" s="2" t="s">
        <v>1110</v>
      </c>
    </row>
    <row r="398" spans="3:3" x14ac:dyDescent="0.2">
      <c r="C398" s="2" t="s">
        <v>1129</v>
      </c>
    </row>
    <row r="399" spans="3:3" x14ac:dyDescent="0.2">
      <c r="C399" s="2" t="s">
        <v>1148</v>
      </c>
    </row>
    <row r="400" spans="3:3" x14ac:dyDescent="0.2">
      <c r="C400" s="2" t="s">
        <v>1147</v>
      </c>
    </row>
    <row r="401" spans="3:3" x14ac:dyDescent="0.2">
      <c r="C401" s="2" t="s">
        <v>1151</v>
      </c>
    </row>
    <row r="402" spans="3:3" x14ac:dyDescent="0.2">
      <c r="C402" s="2" t="s">
        <v>1197</v>
      </c>
    </row>
    <row r="403" spans="3:3" x14ac:dyDescent="0.2">
      <c r="C403" s="2" t="s">
        <v>3696</v>
      </c>
    </row>
    <row r="404" spans="3:3" x14ac:dyDescent="0.2">
      <c r="C404" s="2" t="s">
        <v>3697</v>
      </c>
    </row>
    <row r="405" spans="3:3" x14ac:dyDescent="0.2">
      <c r="C405" s="2" t="s">
        <v>1202</v>
      </c>
    </row>
    <row r="406" spans="3:3" x14ac:dyDescent="0.2">
      <c r="C406" s="2" t="s">
        <v>3698</v>
      </c>
    </row>
    <row r="407" spans="3:3" x14ac:dyDescent="0.2">
      <c r="C407" s="2" t="s">
        <v>3699</v>
      </c>
    </row>
    <row r="408" spans="3:3" x14ac:dyDescent="0.2">
      <c r="C408" s="2" t="s">
        <v>3700</v>
      </c>
    </row>
    <row r="409" spans="3:3" x14ac:dyDescent="0.2">
      <c r="C409" s="2" t="s">
        <v>3701</v>
      </c>
    </row>
    <row r="410" spans="3:3" x14ac:dyDescent="0.2">
      <c r="C410" s="2" t="s">
        <v>1203</v>
      </c>
    </row>
    <row r="411" spans="3:3" x14ac:dyDescent="0.2">
      <c r="C411" s="2" t="s">
        <v>3702</v>
      </c>
    </row>
    <row r="412" spans="3:3" x14ac:dyDescent="0.2">
      <c r="C412" s="2" t="s">
        <v>1201</v>
      </c>
    </row>
    <row r="413" spans="3:3" x14ac:dyDescent="0.2">
      <c r="C413" s="2" t="s">
        <v>1196</v>
      </c>
    </row>
    <row r="414" spans="3:3" x14ac:dyDescent="0.2">
      <c r="C414" s="2" t="s">
        <v>3703</v>
      </c>
    </row>
    <row r="415" spans="3:3" x14ac:dyDescent="0.2">
      <c r="C415" s="2" t="s">
        <v>1199</v>
      </c>
    </row>
    <row r="416" spans="3:3" x14ac:dyDescent="0.2">
      <c r="C416" s="2" t="s">
        <v>3704</v>
      </c>
    </row>
    <row r="417" spans="3:3" x14ac:dyDescent="0.2">
      <c r="C417" s="2" t="s">
        <v>3705</v>
      </c>
    </row>
    <row r="418" spans="3:3" x14ac:dyDescent="0.2">
      <c r="C418" s="2" t="s">
        <v>3706</v>
      </c>
    </row>
    <row r="419" spans="3:3" x14ac:dyDescent="0.2">
      <c r="C419" s="2" t="s">
        <v>3707</v>
      </c>
    </row>
    <row r="420" spans="3:3" x14ac:dyDescent="0.2">
      <c r="C420" s="2" t="s">
        <v>3708</v>
      </c>
    </row>
    <row r="421" spans="3:3" x14ac:dyDescent="0.2">
      <c r="C421" s="2" t="s">
        <v>3709</v>
      </c>
    </row>
    <row r="422" spans="3:3" x14ac:dyDescent="0.2">
      <c r="C422" s="2" t="s">
        <v>3710</v>
      </c>
    </row>
    <row r="423" spans="3:3" x14ac:dyDescent="0.2">
      <c r="C423" s="2" t="s">
        <v>3711</v>
      </c>
    </row>
    <row r="424" spans="3:3" x14ac:dyDescent="0.2">
      <c r="C424" s="2" t="s">
        <v>3712</v>
      </c>
    </row>
    <row r="425" spans="3:3" x14ac:dyDescent="0.2">
      <c r="C425" s="2" t="s">
        <v>3713</v>
      </c>
    </row>
    <row r="426" spans="3:3" x14ac:dyDescent="0.2">
      <c r="C426" s="2" t="s">
        <v>3714</v>
      </c>
    </row>
    <row r="427" spans="3:3" x14ac:dyDescent="0.2">
      <c r="C427" s="2" t="s">
        <v>3715</v>
      </c>
    </row>
    <row r="428" spans="3:3" x14ac:dyDescent="0.2">
      <c r="C428" s="2" t="s">
        <v>3716</v>
      </c>
    </row>
    <row r="429" spans="3:3" x14ac:dyDescent="0.2">
      <c r="C429" s="2" t="s">
        <v>3717</v>
      </c>
    </row>
    <row r="430" spans="3:3" x14ac:dyDescent="0.2">
      <c r="C430" s="2" t="s">
        <v>3718</v>
      </c>
    </row>
    <row r="431" spans="3:3" x14ac:dyDescent="0.2">
      <c r="C431" s="2" t="s">
        <v>3719</v>
      </c>
    </row>
    <row r="432" spans="3:3" x14ac:dyDescent="0.2">
      <c r="C432" s="2" t="s">
        <v>3720</v>
      </c>
    </row>
    <row r="433" spans="3:3" x14ac:dyDescent="0.2">
      <c r="C433" s="2" t="s">
        <v>3721</v>
      </c>
    </row>
    <row r="434" spans="3:3" x14ac:dyDescent="0.2">
      <c r="C434" s="2" t="s">
        <v>3722</v>
      </c>
    </row>
    <row r="435" spans="3:3" x14ac:dyDescent="0.2">
      <c r="C435" s="2" t="s">
        <v>3723</v>
      </c>
    </row>
    <row r="436" spans="3:3" x14ac:dyDescent="0.2">
      <c r="C436" s="2" t="s">
        <v>3724</v>
      </c>
    </row>
    <row r="437" spans="3:3" x14ac:dyDescent="0.2">
      <c r="C437" s="2" t="s">
        <v>3725</v>
      </c>
    </row>
    <row r="438" spans="3:3" x14ac:dyDescent="0.2">
      <c r="C438" s="2" t="s">
        <v>3726</v>
      </c>
    </row>
    <row r="439" spans="3:3" x14ac:dyDescent="0.2">
      <c r="C439" s="2" t="s">
        <v>3727</v>
      </c>
    </row>
    <row r="440" spans="3:3" x14ac:dyDescent="0.2">
      <c r="C440" s="2" t="s">
        <v>3728</v>
      </c>
    </row>
    <row r="441" spans="3:3" x14ac:dyDescent="0.2">
      <c r="C441" s="2" t="s">
        <v>3729</v>
      </c>
    </row>
    <row r="442" spans="3:3" x14ac:dyDescent="0.2">
      <c r="C442" s="2" t="s">
        <v>3730</v>
      </c>
    </row>
    <row r="443" spans="3:3" x14ac:dyDescent="0.2">
      <c r="C443" s="2" t="s">
        <v>3731</v>
      </c>
    </row>
    <row r="444" spans="3:3" x14ac:dyDescent="0.2">
      <c r="C444" s="2" t="s">
        <v>3732</v>
      </c>
    </row>
    <row r="445" spans="3:3" x14ac:dyDescent="0.2">
      <c r="C445" s="2" t="s">
        <v>3733</v>
      </c>
    </row>
    <row r="446" spans="3:3" x14ac:dyDescent="0.2">
      <c r="C446" s="2" t="s">
        <v>3734</v>
      </c>
    </row>
    <row r="447" spans="3:3" x14ac:dyDescent="0.2">
      <c r="C447" s="2" t="s">
        <v>3735</v>
      </c>
    </row>
    <row r="448" spans="3:3" x14ac:dyDescent="0.2">
      <c r="C448" s="2" t="s">
        <v>3736</v>
      </c>
    </row>
    <row r="449" spans="3:3" x14ac:dyDescent="0.2">
      <c r="C449" s="2" t="s">
        <v>3737</v>
      </c>
    </row>
    <row r="450" spans="3:3" x14ac:dyDescent="0.2">
      <c r="C450" s="2" t="s">
        <v>3738</v>
      </c>
    </row>
    <row r="451" spans="3:3" x14ac:dyDescent="0.2">
      <c r="C451" s="2" t="s">
        <v>3739</v>
      </c>
    </row>
    <row r="452" spans="3:3" x14ac:dyDescent="0.2">
      <c r="C452" s="2" t="s">
        <v>3740</v>
      </c>
    </row>
    <row r="453" spans="3:3" x14ac:dyDescent="0.2">
      <c r="C453" s="2" t="s">
        <v>3741</v>
      </c>
    </row>
    <row r="454" spans="3:3" x14ac:dyDescent="0.2">
      <c r="C454" s="2" t="s">
        <v>3742</v>
      </c>
    </row>
    <row r="455" spans="3:3" x14ac:dyDescent="0.2">
      <c r="C455" s="2" t="s">
        <v>3743</v>
      </c>
    </row>
    <row r="456" spans="3:3" x14ac:dyDescent="0.2">
      <c r="C456" s="2" t="s">
        <v>3744</v>
      </c>
    </row>
    <row r="457" spans="3:3" x14ac:dyDescent="0.2">
      <c r="C457" s="2" t="s">
        <v>3745</v>
      </c>
    </row>
    <row r="458" spans="3:3" x14ac:dyDescent="0.2">
      <c r="C458" s="2" t="s">
        <v>3746</v>
      </c>
    </row>
    <row r="459" spans="3:3" x14ac:dyDescent="0.2">
      <c r="C459" s="2" t="s">
        <v>3747</v>
      </c>
    </row>
    <row r="460" spans="3:3" x14ac:dyDescent="0.2">
      <c r="C460" s="2" t="s">
        <v>3748</v>
      </c>
    </row>
    <row r="461" spans="3:3" x14ac:dyDescent="0.2">
      <c r="C461" s="2" t="s">
        <v>3749</v>
      </c>
    </row>
    <row r="462" spans="3:3" x14ac:dyDescent="0.2">
      <c r="C462" s="2" t="s">
        <v>3750</v>
      </c>
    </row>
    <row r="463" spans="3:3" x14ac:dyDescent="0.2">
      <c r="C463" s="2" t="s">
        <v>3751</v>
      </c>
    </row>
    <row r="464" spans="3:3" x14ac:dyDescent="0.2">
      <c r="C464" s="2" t="s">
        <v>3752</v>
      </c>
    </row>
    <row r="465" spans="3:3" x14ac:dyDescent="0.2">
      <c r="C465" s="2" t="s">
        <v>3753</v>
      </c>
    </row>
    <row r="466" spans="3:3" x14ac:dyDescent="0.2">
      <c r="C466" s="2" t="s">
        <v>3754</v>
      </c>
    </row>
    <row r="467" spans="3:3" x14ac:dyDescent="0.2">
      <c r="C467" s="2" t="s">
        <v>3755</v>
      </c>
    </row>
    <row r="468" spans="3:3" x14ac:dyDescent="0.2">
      <c r="C468" s="2" t="s">
        <v>3756</v>
      </c>
    </row>
    <row r="469" spans="3:3" x14ac:dyDescent="0.2">
      <c r="C469" s="2" t="s">
        <v>3757</v>
      </c>
    </row>
    <row r="470" spans="3:3" x14ac:dyDescent="0.2">
      <c r="C470" s="2" t="s">
        <v>3758</v>
      </c>
    </row>
    <row r="471" spans="3:3" x14ac:dyDescent="0.2">
      <c r="C471" s="2" t="s">
        <v>3759</v>
      </c>
    </row>
    <row r="472" spans="3:3" x14ac:dyDescent="0.2">
      <c r="C472" s="2" t="s">
        <v>3760</v>
      </c>
    </row>
    <row r="473" spans="3:3" x14ac:dyDescent="0.2">
      <c r="C473" s="2" t="s">
        <v>3761</v>
      </c>
    </row>
    <row r="474" spans="3:3" x14ac:dyDescent="0.2">
      <c r="C474" s="2" t="s">
        <v>3762</v>
      </c>
    </row>
    <row r="475" spans="3:3" x14ac:dyDescent="0.2">
      <c r="C475" s="2" t="s">
        <v>3763</v>
      </c>
    </row>
    <row r="476" spans="3:3" x14ac:dyDescent="0.2">
      <c r="C476" s="2" t="s">
        <v>3764</v>
      </c>
    </row>
    <row r="477" spans="3:3" x14ac:dyDescent="0.2">
      <c r="C477" s="2" t="s">
        <v>3765</v>
      </c>
    </row>
    <row r="478" spans="3:3" x14ac:dyDescent="0.2">
      <c r="C478" s="2" t="s">
        <v>3766</v>
      </c>
    </row>
    <row r="479" spans="3:3" x14ac:dyDescent="0.2">
      <c r="C479" s="2" t="s">
        <v>3767</v>
      </c>
    </row>
    <row r="480" spans="3:3" x14ac:dyDescent="0.2">
      <c r="C480" s="2" t="s">
        <v>3768</v>
      </c>
    </row>
    <row r="481" spans="3:3" x14ac:dyDescent="0.2">
      <c r="C481" s="2" t="s">
        <v>3769</v>
      </c>
    </row>
    <row r="482" spans="3:3" x14ac:dyDescent="0.2">
      <c r="C482" s="2" t="s">
        <v>3770</v>
      </c>
    </row>
    <row r="483" spans="3:3" x14ac:dyDescent="0.2">
      <c r="C483" s="2" t="s">
        <v>3771</v>
      </c>
    </row>
    <row r="484" spans="3:3" x14ac:dyDescent="0.2">
      <c r="C484" s="2" t="s">
        <v>3772</v>
      </c>
    </row>
    <row r="485" spans="3:3" x14ac:dyDescent="0.2">
      <c r="C485" s="2" t="s">
        <v>3773</v>
      </c>
    </row>
    <row r="486" spans="3:3" x14ac:dyDescent="0.2">
      <c r="C486" s="2" t="s">
        <v>3774</v>
      </c>
    </row>
    <row r="487" spans="3:3" x14ac:dyDescent="0.2">
      <c r="C487" s="2" t="s">
        <v>3775</v>
      </c>
    </row>
    <row r="488" spans="3:3" x14ac:dyDescent="0.2">
      <c r="C488" s="2" t="s">
        <v>3776</v>
      </c>
    </row>
    <row r="489" spans="3:3" x14ac:dyDescent="0.2">
      <c r="C489" s="2" t="s">
        <v>3777</v>
      </c>
    </row>
    <row r="490" spans="3:3" x14ac:dyDescent="0.2">
      <c r="C490" s="2" t="s">
        <v>3778</v>
      </c>
    </row>
    <row r="491" spans="3:3" x14ac:dyDescent="0.2">
      <c r="C491" s="2" t="s">
        <v>3779</v>
      </c>
    </row>
    <row r="492" spans="3:3" x14ac:dyDescent="0.2">
      <c r="C492" s="2" t="s">
        <v>3780</v>
      </c>
    </row>
    <row r="493" spans="3:3" x14ac:dyDescent="0.2">
      <c r="C493" s="2" t="s">
        <v>3781</v>
      </c>
    </row>
    <row r="494" spans="3:3" x14ac:dyDescent="0.2">
      <c r="C494" s="2" t="s">
        <v>3782</v>
      </c>
    </row>
    <row r="495" spans="3:3" x14ac:dyDescent="0.2">
      <c r="C495" s="2" t="s">
        <v>3783</v>
      </c>
    </row>
    <row r="496" spans="3:3" x14ac:dyDescent="0.2">
      <c r="C496" s="2" t="s">
        <v>3784</v>
      </c>
    </row>
    <row r="497" spans="3:3" x14ac:dyDescent="0.2">
      <c r="C497" s="2" t="s">
        <v>3785</v>
      </c>
    </row>
    <row r="498" spans="3:3" x14ac:dyDescent="0.2">
      <c r="C498" s="2" t="s">
        <v>3786</v>
      </c>
    </row>
    <row r="499" spans="3:3" x14ac:dyDescent="0.2">
      <c r="C499" s="2" t="s">
        <v>3787</v>
      </c>
    </row>
    <row r="500" spans="3:3" x14ac:dyDescent="0.2">
      <c r="C500" s="2" t="s">
        <v>3788</v>
      </c>
    </row>
    <row r="501" spans="3:3" x14ac:dyDescent="0.2">
      <c r="C501" s="2" t="s">
        <v>3789</v>
      </c>
    </row>
    <row r="502" spans="3:3" x14ac:dyDescent="0.2">
      <c r="C502" s="2" t="s">
        <v>3790</v>
      </c>
    </row>
    <row r="503" spans="3:3" x14ac:dyDescent="0.2">
      <c r="C503" s="2" t="s">
        <v>3791</v>
      </c>
    </row>
    <row r="504" spans="3:3" x14ac:dyDescent="0.2">
      <c r="C504" s="2" t="s">
        <v>3792</v>
      </c>
    </row>
    <row r="505" spans="3:3" x14ac:dyDescent="0.2">
      <c r="C505" s="2" t="s">
        <v>3793</v>
      </c>
    </row>
    <row r="506" spans="3:3" x14ac:dyDescent="0.2">
      <c r="C506" s="2" t="s">
        <v>3794</v>
      </c>
    </row>
    <row r="507" spans="3:3" x14ac:dyDescent="0.2">
      <c r="C507" s="2" t="s">
        <v>3795</v>
      </c>
    </row>
    <row r="508" spans="3:3" x14ac:dyDescent="0.2">
      <c r="C508" s="2" t="s">
        <v>3796</v>
      </c>
    </row>
    <row r="509" spans="3:3" x14ac:dyDescent="0.2">
      <c r="C509" s="2" t="s">
        <v>3797</v>
      </c>
    </row>
    <row r="510" spans="3:3" x14ac:dyDescent="0.2">
      <c r="C510" s="2" t="s">
        <v>3798</v>
      </c>
    </row>
    <row r="511" spans="3:3" x14ac:dyDescent="0.2">
      <c r="C511" s="2" t="s">
        <v>3799</v>
      </c>
    </row>
    <row r="512" spans="3:3" x14ac:dyDescent="0.2">
      <c r="C512" s="2" t="s">
        <v>3800</v>
      </c>
    </row>
    <row r="513" spans="3:3" x14ac:dyDescent="0.2">
      <c r="C513" s="2" t="s">
        <v>3801</v>
      </c>
    </row>
    <row r="514" spans="3:3" x14ac:dyDescent="0.2">
      <c r="C514" s="2" t="s">
        <v>3802</v>
      </c>
    </row>
    <row r="515" spans="3:3" x14ac:dyDescent="0.2">
      <c r="C515" s="2" t="s">
        <v>3803</v>
      </c>
    </row>
    <row r="516" spans="3:3" x14ac:dyDescent="0.2">
      <c r="C516" s="2" t="s">
        <v>3804</v>
      </c>
    </row>
    <row r="517" spans="3:3" x14ac:dyDescent="0.2">
      <c r="C517" s="2" t="s">
        <v>3805</v>
      </c>
    </row>
    <row r="518" spans="3:3" x14ac:dyDescent="0.2">
      <c r="C518" s="2" t="s">
        <v>3806</v>
      </c>
    </row>
    <row r="519" spans="3:3" x14ac:dyDescent="0.2">
      <c r="C519" s="2" t="s">
        <v>3807</v>
      </c>
    </row>
    <row r="520" spans="3:3" x14ac:dyDescent="0.2">
      <c r="C520" s="2" t="s">
        <v>3808</v>
      </c>
    </row>
    <row r="521" spans="3:3" x14ac:dyDescent="0.2">
      <c r="C521" s="2" t="s">
        <v>3809</v>
      </c>
    </row>
    <row r="522" spans="3:3" x14ac:dyDescent="0.2">
      <c r="C522" s="2" t="s">
        <v>3810</v>
      </c>
    </row>
    <row r="523" spans="3:3" x14ac:dyDescent="0.2">
      <c r="C523" s="2" t="s">
        <v>3811</v>
      </c>
    </row>
    <row r="524" spans="3:3" x14ac:dyDescent="0.2">
      <c r="C524" s="2" t="s">
        <v>3812</v>
      </c>
    </row>
    <row r="525" spans="3:3" x14ac:dyDescent="0.2">
      <c r="C525" s="2" t="s">
        <v>3813</v>
      </c>
    </row>
    <row r="526" spans="3:3" x14ac:dyDescent="0.2">
      <c r="C526" s="2" t="s">
        <v>3814</v>
      </c>
    </row>
    <row r="527" spans="3:3" x14ac:dyDescent="0.2">
      <c r="C527" s="2" t="s">
        <v>3815</v>
      </c>
    </row>
    <row r="528" spans="3:3" x14ac:dyDescent="0.2">
      <c r="C528" s="2" t="s">
        <v>3816</v>
      </c>
    </row>
    <row r="529" spans="3:3" x14ac:dyDescent="0.2">
      <c r="C529" s="2" t="s">
        <v>3817</v>
      </c>
    </row>
    <row r="530" spans="3:3" x14ac:dyDescent="0.2">
      <c r="C530" s="2" t="s">
        <v>3818</v>
      </c>
    </row>
    <row r="531" spans="3:3" x14ac:dyDescent="0.2">
      <c r="C531" s="2" t="s">
        <v>3819</v>
      </c>
    </row>
    <row r="532" spans="3:3" x14ac:dyDescent="0.2">
      <c r="C532" s="2" t="s">
        <v>3820</v>
      </c>
    </row>
    <row r="533" spans="3:3" x14ac:dyDescent="0.2">
      <c r="C533" s="2" t="s">
        <v>3821</v>
      </c>
    </row>
    <row r="534" spans="3:3" x14ac:dyDescent="0.2">
      <c r="C534" s="2" t="s">
        <v>3822</v>
      </c>
    </row>
    <row r="535" spans="3:3" x14ac:dyDescent="0.2">
      <c r="C535" s="2" t="s">
        <v>3823</v>
      </c>
    </row>
    <row r="536" spans="3:3" x14ac:dyDescent="0.2">
      <c r="C536" s="2" t="s">
        <v>3824</v>
      </c>
    </row>
    <row r="537" spans="3:3" x14ac:dyDescent="0.2">
      <c r="C537" s="2" t="s">
        <v>3825</v>
      </c>
    </row>
    <row r="538" spans="3:3" x14ac:dyDescent="0.2">
      <c r="C538" s="2" t="s">
        <v>3826</v>
      </c>
    </row>
    <row r="539" spans="3:3" x14ac:dyDescent="0.2">
      <c r="C539" s="2" t="s">
        <v>3827</v>
      </c>
    </row>
    <row r="540" spans="3:3" x14ac:dyDescent="0.2">
      <c r="C540" s="2" t="s">
        <v>3828</v>
      </c>
    </row>
    <row r="541" spans="3:3" x14ac:dyDescent="0.2">
      <c r="C541" s="2" t="s">
        <v>3829</v>
      </c>
    </row>
    <row r="542" spans="3:3" x14ac:dyDescent="0.2">
      <c r="C542" s="2" t="s">
        <v>3830</v>
      </c>
    </row>
    <row r="543" spans="3:3" x14ac:dyDescent="0.2">
      <c r="C543" s="2" t="s">
        <v>3831</v>
      </c>
    </row>
    <row r="544" spans="3:3" x14ac:dyDescent="0.2">
      <c r="C544" s="2" t="s">
        <v>3832</v>
      </c>
    </row>
    <row r="545" spans="3:3" x14ac:dyDescent="0.2">
      <c r="C545" s="2" t="s">
        <v>3833</v>
      </c>
    </row>
    <row r="546" spans="3:3" x14ac:dyDescent="0.2">
      <c r="C546" s="2" t="s">
        <v>3834</v>
      </c>
    </row>
    <row r="547" spans="3:3" x14ac:dyDescent="0.2">
      <c r="C547" s="2" t="s">
        <v>3835</v>
      </c>
    </row>
    <row r="548" spans="3:3" x14ac:dyDescent="0.2">
      <c r="C548" s="2" t="s">
        <v>3836</v>
      </c>
    </row>
    <row r="549" spans="3:3" x14ac:dyDescent="0.2">
      <c r="C549" s="2" t="s">
        <v>3837</v>
      </c>
    </row>
    <row r="550" spans="3:3" x14ac:dyDescent="0.2">
      <c r="C550" s="2" t="s">
        <v>3838</v>
      </c>
    </row>
    <row r="551" spans="3:3" x14ac:dyDescent="0.2">
      <c r="C551" s="2" t="s">
        <v>3839</v>
      </c>
    </row>
    <row r="552" spans="3:3" x14ac:dyDescent="0.2">
      <c r="C552" s="2" t="s">
        <v>3840</v>
      </c>
    </row>
    <row r="553" spans="3:3" x14ac:dyDescent="0.2">
      <c r="C553" s="2" t="s">
        <v>3841</v>
      </c>
    </row>
    <row r="554" spans="3:3" x14ac:dyDescent="0.2">
      <c r="C554" s="2" t="s">
        <v>3842</v>
      </c>
    </row>
    <row r="555" spans="3:3" x14ac:dyDescent="0.2">
      <c r="C555" s="2" t="s">
        <v>3843</v>
      </c>
    </row>
    <row r="556" spans="3:3" x14ac:dyDescent="0.2">
      <c r="C556" s="2" t="s">
        <v>3844</v>
      </c>
    </row>
    <row r="557" spans="3:3" x14ac:dyDescent="0.2">
      <c r="C557" s="2" t="s">
        <v>3845</v>
      </c>
    </row>
    <row r="558" spans="3:3" x14ac:dyDescent="0.2">
      <c r="C558" s="2" t="s">
        <v>3846</v>
      </c>
    </row>
    <row r="559" spans="3:3" x14ac:dyDescent="0.2">
      <c r="C559" s="2" t="s">
        <v>3847</v>
      </c>
    </row>
    <row r="560" spans="3:3" x14ac:dyDescent="0.2">
      <c r="C560" s="2" t="s">
        <v>3848</v>
      </c>
    </row>
    <row r="561" spans="3:3" x14ac:dyDescent="0.2">
      <c r="C561" s="2" t="s">
        <v>3849</v>
      </c>
    </row>
    <row r="562" spans="3:3" x14ac:dyDescent="0.2">
      <c r="C562" s="2" t="s">
        <v>3850</v>
      </c>
    </row>
    <row r="563" spans="3:3" x14ac:dyDescent="0.2">
      <c r="C563" s="2" t="s">
        <v>3851</v>
      </c>
    </row>
    <row r="564" spans="3:3" x14ac:dyDescent="0.2">
      <c r="C564" s="2" t="s">
        <v>3852</v>
      </c>
    </row>
    <row r="565" spans="3:3" x14ac:dyDescent="0.2">
      <c r="C565" s="2" t="s">
        <v>3853</v>
      </c>
    </row>
    <row r="566" spans="3:3" x14ac:dyDescent="0.2">
      <c r="C566" s="2" t="s">
        <v>3854</v>
      </c>
    </row>
    <row r="567" spans="3:3" x14ac:dyDescent="0.2">
      <c r="C567" s="2" t="s">
        <v>3855</v>
      </c>
    </row>
    <row r="568" spans="3:3" x14ac:dyDescent="0.2">
      <c r="C568" s="2" t="s">
        <v>3856</v>
      </c>
    </row>
    <row r="569" spans="3:3" x14ac:dyDescent="0.2">
      <c r="C569" s="2" t="s">
        <v>3857</v>
      </c>
    </row>
    <row r="570" spans="3:3" x14ac:dyDescent="0.2">
      <c r="C570" s="2" t="s">
        <v>3858</v>
      </c>
    </row>
    <row r="571" spans="3:3" x14ac:dyDescent="0.2">
      <c r="C571" s="2" t="s">
        <v>3859</v>
      </c>
    </row>
    <row r="572" spans="3:3" x14ac:dyDescent="0.2">
      <c r="C572" s="2" t="s">
        <v>3860</v>
      </c>
    </row>
    <row r="573" spans="3:3" x14ac:dyDescent="0.2">
      <c r="C573" s="2" t="s">
        <v>3861</v>
      </c>
    </row>
    <row r="574" spans="3:3" x14ac:dyDescent="0.2">
      <c r="C574" s="2" t="s">
        <v>3862</v>
      </c>
    </row>
    <row r="575" spans="3:3" x14ac:dyDescent="0.2">
      <c r="C575" s="2" t="s">
        <v>3863</v>
      </c>
    </row>
    <row r="576" spans="3:3" x14ac:dyDescent="0.2">
      <c r="C576" s="2" t="s">
        <v>3864</v>
      </c>
    </row>
    <row r="577" spans="3:3" x14ac:dyDescent="0.2">
      <c r="C577" s="2" t="s">
        <v>3865</v>
      </c>
    </row>
    <row r="578" spans="3:3" x14ac:dyDescent="0.2">
      <c r="C578" s="2" t="s">
        <v>3866</v>
      </c>
    </row>
    <row r="579" spans="3:3" x14ac:dyDescent="0.2">
      <c r="C579" s="2" t="s">
        <v>3867</v>
      </c>
    </row>
    <row r="580" spans="3:3" x14ac:dyDescent="0.2">
      <c r="C580" s="2" t="s">
        <v>3868</v>
      </c>
    </row>
    <row r="581" spans="3:3" x14ac:dyDescent="0.2">
      <c r="C581" s="2" t="s">
        <v>3869</v>
      </c>
    </row>
    <row r="582" spans="3:3" x14ac:dyDescent="0.2">
      <c r="C582" s="2" t="s">
        <v>3870</v>
      </c>
    </row>
    <row r="583" spans="3:3" x14ac:dyDescent="0.2">
      <c r="C583" s="2" t="s">
        <v>3871</v>
      </c>
    </row>
    <row r="584" spans="3:3" x14ac:dyDescent="0.2">
      <c r="C584" s="2" t="s">
        <v>3872</v>
      </c>
    </row>
    <row r="585" spans="3:3" x14ac:dyDescent="0.2">
      <c r="C585" s="2" t="s">
        <v>3873</v>
      </c>
    </row>
    <row r="586" spans="3:3" x14ac:dyDescent="0.2">
      <c r="C586" s="2" t="s">
        <v>3874</v>
      </c>
    </row>
    <row r="587" spans="3:3" x14ac:dyDescent="0.2">
      <c r="C587" s="2" t="s">
        <v>3875</v>
      </c>
    </row>
    <row r="588" spans="3:3" x14ac:dyDescent="0.2">
      <c r="C588" s="2" t="s">
        <v>3876</v>
      </c>
    </row>
    <row r="589" spans="3:3" x14ac:dyDescent="0.2">
      <c r="C589" s="2" t="s">
        <v>3877</v>
      </c>
    </row>
    <row r="590" spans="3:3" x14ac:dyDescent="0.2">
      <c r="C590" s="2" t="s">
        <v>3878</v>
      </c>
    </row>
    <row r="591" spans="3:3" x14ac:dyDescent="0.2">
      <c r="C591" s="2" t="s">
        <v>3879</v>
      </c>
    </row>
    <row r="592" spans="3:3" x14ac:dyDescent="0.2">
      <c r="C592" s="2" t="s">
        <v>3880</v>
      </c>
    </row>
    <row r="593" spans="3:3" x14ac:dyDescent="0.2">
      <c r="C593" s="2" t="s">
        <v>3881</v>
      </c>
    </row>
    <row r="594" spans="3:3" x14ac:dyDescent="0.2">
      <c r="C594" s="2" t="s">
        <v>3882</v>
      </c>
    </row>
    <row r="595" spans="3:3" x14ac:dyDescent="0.2">
      <c r="C595" s="2" t="s">
        <v>3883</v>
      </c>
    </row>
    <row r="596" spans="3:3" x14ac:dyDescent="0.2">
      <c r="C596" s="2" t="s">
        <v>3884</v>
      </c>
    </row>
    <row r="597" spans="3:3" x14ac:dyDescent="0.2">
      <c r="C597" s="2" t="s">
        <v>1190</v>
      </c>
    </row>
    <row r="598" spans="3:3" x14ac:dyDescent="0.2">
      <c r="C598" s="2" t="s">
        <v>3885</v>
      </c>
    </row>
    <row r="599" spans="3:3" x14ac:dyDescent="0.2">
      <c r="C599" s="2" t="s">
        <v>3886</v>
      </c>
    </row>
    <row r="600" spans="3:3" x14ac:dyDescent="0.2">
      <c r="C600" s="2" t="s">
        <v>3887</v>
      </c>
    </row>
    <row r="601" spans="3:3" x14ac:dyDescent="0.2">
      <c r="C601" s="2" t="s">
        <v>3888</v>
      </c>
    </row>
    <row r="602" spans="3:3" x14ac:dyDescent="0.2">
      <c r="C602" s="2" t="s">
        <v>1177</v>
      </c>
    </row>
    <row r="603" spans="3:3" x14ac:dyDescent="0.2">
      <c r="C603" s="2" t="s">
        <v>3889</v>
      </c>
    </row>
    <row r="604" spans="3:3" x14ac:dyDescent="0.2">
      <c r="C604" s="2" t="s">
        <v>1156</v>
      </c>
    </row>
    <row r="605" spans="3:3" x14ac:dyDescent="0.2">
      <c r="C605" s="2" t="s">
        <v>3890</v>
      </c>
    </row>
    <row r="606" spans="3:3" x14ac:dyDescent="0.2">
      <c r="C606" s="2" t="s">
        <v>1172</v>
      </c>
    </row>
    <row r="607" spans="3:3" x14ac:dyDescent="0.2">
      <c r="C607" s="2" t="s">
        <v>3891</v>
      </c>
    </row>
    <row r="608" spans="3:3" x14ac:dyDescent="0.2">
      <c r="C608" s="2" t="s">
        <v>3892</v>
      </c>
    </row>
    <row r="609" spans="3:3" x14ac:dyDescent="0.2">
      <c r="C609" s="2" t="s">
        <v>3893</v>
      </c>
    </row>
    <row r="610" spans="3:3" x14ac:dyDescent="0.2">
      <c r="C610" s="2" t="s">
        <v>3894</v>
      </c>
    </row>
    <row r="611" spans="3:3" x14ac:dyDescent="0.2">
      <c r="C611" s="2" t="s">
        <v>3895</v>
      </c>
    </row>
    <row r="612" spans="3:3" x14ac:dyDescent="0.2">
      <c r="C612" s="2" t="s">
        <v>3896</v>
      </c>
    </row>
    <row r="613" spans="3:3" x14ac:dyDescent="0.2">
      <c r="C613" s="2" t="s">
        <v>3897</v>
      </c>
    </row>
    <row r="614" spans="3:3" x14ac:dyDescent="0.2">
      <c r="C614" s="2" t="s">
        <v>1188</v>
      </c>
    </row>
    <row r="615" spans="3:3" x14ac:dyDescent="0.2">
      <c r="C615" s="2" t="s">
        <v>3898</v>
      </c>
    </row>
    <row r="616" spans="3:3" x14ac:dyDescent="0.2">
      <c r="C616" s="2" t="s">
        <v>1171</v>
      </c>
    </row>
    <row r="617" spans="3:3" x14ac:dyDescent="0.2">
      <c r="C617" s="2" t="s">
        <v>3899</v>
      </c>
    </row>
    <row r="618" spans="3:3" x14ac:dyDescent="0.2">
      <c r="C618" s="2" t="s">
        <v>3900</v>
      </c>
    </row>
    <row r="619" spans="3:3" x14ac:dyDescent="0.2">
      <c r="C619" s="2" t="s">
        <v>1162</v>
      </c>
    </row>
    <row r="620" spans="3:3" x14ac:dyDescent="0.2">
      <c r="C620" s="2" t="s">
        <v>1158</v>
      </c>
    </row>
    <row r="621" spans="3:3" x14ac:dyDescent="0.2">
      <c r="C621" s="2" t="s">
        <v>3901</v>
      </c>
    </row>
    <row r="622" spans="3:3" x14ac:dyDescent="0.2">
      <c r="C622" s="2" t="s">
        <v>1161</v>
      </c>
    </row>
    <row r="623" spans="3:3" x14ac:dyDescent="0.2">
      <c r="C623" s="2" t="s">
        <v>1139</v>
      </c>
    </row>
    <row r="624" spans="3:3" x14ac:dyDescent="0.2">
      <c r="C624" s="2" t="s">
        <v>3902</v>
      </c>
    </row>
    <row r="625" spans="3:3" x14ac:dyDescent="0.2">
      <c r="C625" s="2" t="s">
        <v>1165</v>
      </c>
    </row>
    <row r="626" spans="3:3" x14ac:dyDescent="0.2">
      <c r="C626" s="2" t="s">
        <v>1179</v>
      </c>
    </row>
    <row r="627" spans="3:3" x14ac:dyDescent="0.2">
      <c r="C627" s="2" t="s">
        <v>1176</v>
      </c>
    </row>
    <row r="628" spans="3:3" x14ac:dyDescent="0.2">
      <c r="C628" s="2" t="s">
        <v>1185</v>
      </c>
    </row>
    <row r="629" spans="3:3" x14ac:dyDescent="0.2">
      <c r="C629" s="2" t="s">
        <v>1182</v>
      </c>
    </row>
    <row r="630" spans="3:3" x14ac:dyDescent="0.2">
      <c r="C630" s="2" t="s">
        <v>1183</v>
      </c>
    </row>
    <row r="631" spans="3:3" x14ac:dyDescent="0.2">
      <c r="C631" s="2" t="s">
        <v>1170</v>
      </c>
    </row>
    <row r="632" spans="3:3" x14ac:dyDescent="0.2">
      <c r="C632" s="2" t="s">
        <v>1186</v>
      </c>
    </row>
    <row r="633" spans="3:3" x14ac:dyDescent="0.2">
      <c r="C633" s="2" t="s">
        <v>1187</v>
      </c>
    </row>
    <row r="634" spans="3:3" x14ac:dyDescent="0.2">
      <c r="C634" s="2" t="s">
        <v>1167</v>
      </c>
    </row>
    <row r="635" spans="3:3" x14ac:dyDescent="0.2">
      <c r="C635" s="2" t="s">
        <v>1163</v>
      </c>
    </row>
    <row r="636" spans="3:3" x14ac:dyDescent="0.2">
      <c r="C636" s="2" t="s">
        <v>1169</v>
      </c>
    </row>
    <row r="637" spans="3:3" x14ac:dyDescent="0.2">
      <c r="C637" s="2" t="s">
        <v>1160</v>
      </c>
    </row>
    <row r="638" spans="3:3" x14ac:dyDescent="0.2">
      <c r="C638" s="2" t="s">
        <v>1159</v>
      </c>
    </row>
    <row r="639" spans="3:3" x14ac:dyDescent="0.2">
      <c r="C639" s="2" t="s">
        <v>1168</v>
      </c>
    </row>
    <row r="640" spans="3:3" x14ac:dyDescent="0.2">
      <c r="C640" s="2" t="s">
        <v>1166</v>
      </c>
    </row>
    <row r="641" spans="3:3" x14ac:dyDescent="0.2">
      <c r="C641" s="2" t="s">
        <v>1041</v>
      </c>
    </row>
    <row r="642" spans="3:3" x14ac:dyDescent="0.2">
      <c r="C642" s="2" t="s">
        <v>1018</v>
      </c>
    </row>
    <row r="643" spans="3:3" x14ac:dyDescent="0.2">
      <c r="C643" s="2" t="s">
        <v>1019</v>
      </c>
    </row>
    <row r="644" spans="3:3" x14ac:dyDescent="0.2">
      <c r="C644" s="2" t="s">
        <v>1038</v>
      </c>
    </row>
    <row r="645" spans="3:3" x14ac:dyDescent="0.2">
      <c r="C645" s="2" t="s">
        <v>1039</v>
      </c>
    </row>
    <row r="646" spans="3:3" x14ac:dyDescent="0.2">
      <c r="C646" s="2" t="s">
        <v>1029</v>
      </c>
    </row>
    <row r="647" spans="3:3" x14ac:dyDescent="0.2">
      <c r="C647" s="2" t="s">
        <v>1020</v>
      </c>
    </row>
    <row r="648" spans="3:3" x14ac:dyDescent="0.2">
      <c r="C648" s="2" t="s">
        <v>1014</v>
      </c>
    </row>
    <row r="649" spans="3:3" x14ac:dyDescent="0.2">
      <c r="C649" s="2" t="s">
        <v>1027</v>
      </c>
    </row>
    <row r="650" spans="3:3" x14ac:dyDescent="0.2">
      <c r="C650" s="2" t="s">
        <v>1021</v>
      </c>
    </row>
    <row r="651" spans="3:3" x14ac:dyDescent="0.2">
      <c r="C651" s="2" t="s">
        <v>1040</v>
      </c>
    </row>
    <row r="652" spans="3:3" x14ac:dyDescent="0.2">
      <c r="C652" s="2" t="s">
        <v>1157</v>
      </c>
    </row>
    <row r="653" spans="3:3" x14ac:dyDescent="0.2">
      <c r="C653" s="2" t="s">
        <v>1155</v>
      </c>
    </row>
    <row r="654" spans="3:3" x14ac:dyDescent="0.2">
      <c r="C654" s="2" t="s">
        <v>1022</v>
      </c>
    </row>
    <row r="655" spans="3:3" x14ac:dyDescent="0.2">
      <c r="C655" s="2" t="s">
        <v>1173</v>
      </c>
    </row>
    <row r="656" spans="3:3" x14ac:dyDescent="0.2">
      <c r="C656" s="2" t="s">
        <v>1150</v>
      </c>
    </row>
    <row r="657" spans="3:3" x14ac:dyDescent="0.2">
      <c r="C657" s="2" t="s">
        <v>1195</v>
      </c>
    </row>
    <row r="658" spans="3:3" x14ac:dyDescent="0.2">
      <c r="C658" s="2" t="s">
        <v>1048</v>
      </c>
    </row>
    <row r="659" spans="3:3" x14ac:dyDescent="0.2">
      <c r="C659" s="2" t="s">
        <v>1061</v>
      </c>
    </row>
    <row r="660" spans="3:3" x14ac:dyDescent="0.2">
      <c r="C660" s="2" t="s">
        <v>1143</v>
      </c>
    </row>
    <row r="661" spans="3:3" x14ac:dyDescent="0.2">
      <c r="C661" s="2" t="s">
        <v>1096</v>
      </c>
    </row>
    <row r="662" spans="3:3" x14ac:dyDescent="0.2">
      <c r="C662" s="2" t="s">
        <v>1133</v>
      </c>
    </row>
    <row r="663" spans="3:3" x14ac:dyDescent="0.2">
      <c r="C663" s="2" t="s">
        <v>1117</v>
      </c>
    </row>
    <row r="664" spans="3:3" x14ac:dyDescent="0.2">
      <c r="C664" s="2" t="s">
        <v>1080</v>
      </c>
    </row>
    <row r="665" spans="3:3" x14ac:dyDescent="0.2">
      <c r="C665" s="2" t="s">
        <v>1149</v>
      </c>
    </row>
    <row r="666" spans="3:3" x14ac:dyDescent="0.2">
      <c r="C666" s="2" t="s">
        <v>1066</v>
      </c>
    </row>
    <row r="667" spans="3:3" x14ac:dyDescent="0.2">
      <c r="C667" s="2" t="s">
        <v>1087</v>
      </c>
    </row>
    <row r="668" spans="3:3" x14ac:dyDescent="0.2">
      <c r="C668" s="2" t="s">
        <v>1154</v>
      </c>
    </row>
    <row r="669" spans="3:3" x14ac:dyDescent="0.2">
      <c r="C669" s="2" t="s">
        <v>1112</v>
      </c>
    </row>
    <row r="670" spans="3:3" x14ac:dyDescent="0.2">
      <c r="C670" s="2" t="s">
        <v>1078</v>
      </c>
    </row>
    <row r="671" spans="3:3" x14ac:dyDescent="0.2">
      <c r="C671" s="2" t="s">
        <v>1062</v>
      </c>
    </row>
    <row r="672" spans="3:3" x14ac:dyDescent="0.2">
      <c r="C672" s="2" t="s">
        <v>1085</v>
      </c>
    </row>
    <row r="673" spans="3:3" x14ac:dyDescent="0.2">
      <c r="C673" s="2" t="s">
        <v>1104</v>
      </c>
    </row>
    <row r="674" spans="3:3" x14ac:dyDescent="0.2">
      <c r="C674" s="2" t="s">
        <v>1079</v>
      </c>
    </row>
    <row r="675" spans="3:3" x14ac:dyDescent="0.2">
      <c r="C675" s="2" t="s">
        <v>1100</v>
      </c>
    </row>
    <row r="676" spans="3:3" x14ac:dyDescent="0.2">
      <c r="C676" s="2" t="s">
        <v>1116</v>
      </c>
    </row>
    <row r="677" spans="3:3" x14ac:dyDescent="0.2">
      <c r="C677" s="2" t="s">
        <v>1115</v>
      </c>
    </row>
    <row r="678" spans="3:3" x14ac:dyDescent="0.2">
      <c r="C678" s="2" t="s">
        <v>1102</v>
      </c>
    </row>
    <row r="679" spans="3:3" x14ac:dyDescent="0.2">
      <c r="C679" s="2" t="s">
        <v>1025</v>
      </c>
    </row>
    <row r="680" spans="3:3" x14ac:dyDescent="0.2">
      <c r="C680" s="2" t="s">
        <v>1028</v>
      </c>
    </row>
    <row r="681" spans="3:3" x14ac:dyDescent="0.2">
      <c r="C681" s="2" t="s">
        <v>1049</v>
      </c>
    </row>
    <row r="682" spans="3:3" x14ac:dyDescent="0.2">
      <c r="C682" s="2" t="s">
        <v>1043</v>
      </c>
    </row>
    <row r="683" spans="3:3" x14ac:dyDescent="0.2">
      <c r="C683" s="2" t="s">
        <v>1059</v>
      </c>
    </row>
    <row r="684" spans="3:3" x14ac:dyDescent="0.2">
      <c r="C684" s="2" t="s">
        <v>1051</v>
      </c>
    </row>
    <row r="685" spans="3:3" x14ac:dyDescent="0.2">
      <c r="C685" s="2" t="s">
        <v>1037</v>
      </c>
    </row>
    <row r="686" spans="3:3" x14ac:dyDescent="0.2">
      <c r="C686" s="2" t="s">
        <v>1024</v>
      </c>
    </row>
    <row r="687" spans="3:3" x14ac:dyDescent="0.2">
      <c r="C687" s="2" t="s">
        <v>1016</v>
      </c>
    </row>
    <row r="688" spans="3:3" x14ac:dyDescent="0.2">
      <c r="C688" s="2" t="s">
        <v>1015</v>
      </c>
    </row>
    <row r="689" spans="3:3" x14ac:dyDescent="0.2">
      <c r="C689" s="2" t="s">
        <v>1050</v>
      </c>
    </row>
    <row r="690" spans="3:3" x14ac:dyDescent="0.2">
      <c r="C690" s="2" t="s">
        <v>1137</v>
      </c>
    </row>
    <row r="691" spans="3:3" x14ac:dyDescent="0.2">
      <c r="C691" s="2" t="s">
        <v>1099</v>
      </c>
    </row>
    <row r="692" spans="3:3" x14ac:dyDescent="0.2">
      <c r="C692" s="2" t="s">
        <v>1101</v>
      </c>
    </row>
    <row r="693" spans="3:3" x14ac:dyDescent="0.2">
      <c r="C693" s="2" t="s">
        <v>1071</v>
      </c>
    </row>
    <row r="694" spans="3:3" x14ac:dyDescent="0.2">
      <c r="C694" s="2" t="s">
        <v>1109</v>
      </c>
    </row>
    <row r="695" spans="3:3" x14ac:dyDescent="0.2">
      <c r="C695" s="2" t="s">
        <v>1034</v>
      </c>
    </row>
    <row r="696" spans="3:3" x14ac:dyDescent="0.2">
      <c r="C696" s="2" t="s">
        <v>1026</v>
      </c>
    </row>
    <row r="697" spans="3:3" x14ac:dyDescent="0.2">
      <c r="C697" s="2" t="s">
        <v>1089</v>
      </c>
    </row>
    <row r="698" spans="3:3" x14ac:dyDescent="0.2">
      <c r="C698" s="2" t="s">
        <v>1136</v>
      </c>
    </row>
    <row r="699" spans="3:3" x14ac:dyDescent="0.2">
      <c r="C699" s="2" t="s">
        <v>1035</v>
      </c>
    </row>
    <row r="700" spans="3:3" x14ac:dyDescent="0.2">
      <c r="C700" s="2" t="s">
        <v>1134</v>
      </c>
    </row>
    <row r="701" spans="3:3" x14ac:dyDescent="0.2">
      <c r="C701" s="2" t="s">
        <v>1084</v>
      </c>
    </row>
    <row r="702" spans="3:3" x14ac:dyDescent="0.2">
      <c r="C702" s="2" t="s">
        <v>3903</v>
      </c>
    </row>
    <row r="703" spans="3:3" x14ac:dyDescent="0.2">
      <c r="C703" s="2" t="s">
        <v>1017</v>
      </c>
    </row>
    <row r="704" spans="3:3" x14ac:dyDescent="0.2">
      <c r="C704" s="2" t="s">
        <v>1032</v>
      </c>
    </row>
    <row r="705" spans="3:3" x14ac:dyDescent="0.2">
      <c r="C705" s="2" t="s">
        <v>1141</v>
      </c>
    </row>
    <row r="706" spans="3:3" x14ac:dyDescent="0.2">
      <c r="C706" s="2" t="s">
        <v>1023</v>
      </c>
    </row>
    <row r="707" spans="3:3" x14ac:dyDescent="0.2">
      <c r="C707" s="2" t="s">
        <v>1142</v>
      </c>
    </row>
    <row r="708" spans="3:3" x14ac:dyDescent="0.2">
      <c r="C708" s="2" t="s">
        <v>1045</v>
      </c>
    </row>
    <row r="709" spans="3:3" x14ac:dyDescent="0.2">
      <c r="C709" s="2" t="s">
        <v>1130</v>
      </c>
    </row>
    <row r="710" spans="3:3" x14ac:dyDescent="0.2">
      <c r="C710" s="2" t="s">
        <v>1095</v>
      </c>
    </row>
    <row r="711" spans="3:3" x14ac:dyDescent="0.2">
      <c r="C711" s="2" t="s">
        <v>1072</v>
      </c>
    </row>
    <row r="712" spans="3:3" x14ac:dyDescent="0.2">
      <c r="C712" s="2" t="s">
        <v>1131</v>
      </c>
    </row>
    <row r="713" spans="3:3" x14ac:dyDescent="0.2">
      <c r="C713" s="2" t="s">
        <v>1105</v>
      </c>
    </row>
    <row r="714" spans="3:3" x14ac:dyDescent="0.2">
      <c r="C714" s="2" t="s">
        <v>1065</v>
      </c>
    </row>
    <row r="715" spans="3:3" x14ac:dyDescent="0.2">
      <c r="C715" s="2" t="s">
        <v>1138</v>
      </c>
    </row>
    <row r="716" spans="3:3" x14ac:dyDescent="0.2">
      <c r="C716" s="2" t="s">
        <v>1075</v>
      </c>
    </row>
    <row r="717" spans="3:3" x14ac:dyDescent="0.2">
      <c r="C717" s="2" t="s">
        <v>1132</v>
      </c>
    </row>
    <row r="718" spans="3:3" x14ac:dyDescent="0.2">
      <c r="C718" s="2" t="s">
        <v>1097</v>
      </c>
    </row>
    <row r="719" spans="3:3" x14ac:dyDescent="0.2">
      <c r="C719" s="2" t="s">
        <v>1145</v>
      </c>
    </row>
    <row r="720" spans="3:3" x14ac:dyDescent="0.2">
      <c r="C720" s="2" t="s">
        <v>3904</v>
      </c>
    </row>
    <row r="721" spans="3:3" x14ac:dyDescent="0.2">
      <c r="C721" s="2" t="s">
        <v>3905</v>
      </c>
    </row>
    <row r="722" spans="3:3" x14ac:dyDescent="0.2">
      <c r="C722" s="2" t="s">
        <v>3906</v>
      </c>
    </row>
    <row r="723" spans="3:3" x14ac:dyDescent="0.2">
      <c r="C723" s="2" t="s">
        <v>3907</v>
      </c>
    </row>
    <row r="724" spans="3:3" x14ac:dyDescent="0.2">
      <c r="C724" s="2" t="s">
        <v>1144</v>
      </c>
    </row>
    <row r="725" spans="3:3" x14ac:dyDescent="0.2">
      <c r="C725" s="2" t="s">
        <v>1108</v>
      </c>
    </row>
    <row r="726" spans="3:3" x14ac:dyDescent="0.2">
      <c r="C726" s="2" t="s">
        <v>3908</v>
      </c>
    </row>
    <row r="727" spans="3:3" x14ac:dyDescent="0.2">
      <c r="C727" s="2" t="s">
        <v>3909</v>
      </c>
    </row>
    <row r="728" spans="3:3" x14ac:dyDescent="0.2">
      <c r="C728" s="2" t="s">
        <v>1140</v>
      </c>
    </row>
    <row r="729" spans="3:3" x14ac:dyDescent="0.2">
      <c r="C729" s="2" t="s">
        <v>1082</v>
      </c>
    </row>
    <row r="730" spans="3:3" x14ac:dyDescent="0.2">
      <c r="C730" s="2" t="s">
        <v>1055</v>
      </c>
    </row>
    <row r="731" spans="3:3" x14ac:dyDescent="0.2">
      <c r="C731" s="2" t="s">
        <v>3910</v>
      </c>
    </row>
    <row r="732" spans="3:3" x14ac:dyDescent="0.2">
      <c r="C732" s="2" t="s">
        <v>3911</v>
      </c>
    </row>
    <row r="733" spans="3:3" x14ac:dyDescent="0.2">
      <c r="C733" s="2" t="s">
        <v>3912</v>
      </c>
    </row>
    <row r="734" spans="3:3" x14ac:dyDescent="0.2">
      <c r="C734" s="2" t="s">
        <v>3913</v>
      </c>
    </row>
    <row r="735" spans="3:3" x14ac:dyDescent="0.2">
      <c r="C735" s="2" t="s">
        <v>1125</v>
      </c>
    </row>
    <row r="736" spans="3:3" x14ac:dyDescent="0.2">
      <c r="C736" s="2" t="s">
        <v>3914</v>
      </c>
    </row>
    <row r="737" spans="3:3" x14ac:dyDescent="0.2">
      <c r="C737" s="2" t="s">
        <v>3915</v>
      </c>
    </row>
  </sheetData>
  <mergeCells count="3">
    <mergeCell ref="A3:A4"/>
    <mergeCell ref="A150:L150"/>
    <mergeCell ref="O150:P150"/>
  </mergeCells>
  <conditionalFormatting sqref="B3">
    <cfRule type="duplicateValues" dxfId="376" priority="4"/>
  </conditionalFormatting>
  <conditionalFormatting sqref="B4:B149">
    <cfRule type="duplicateValues" dxfId="375" priority="81"/>
  </conditionalFormatting>
  <conditionalFormatting sqref="C161:C737">
    <cfRule type="duplicateValues" dxfId="374" priority="3"/>
  </conditionalFormatting>
  <conditionalFormatting sqref="C161:C737">
    <cfRule type="duplicateValues" dxfId="373" priority="2"/>
  </conditionalFormatting>
  <conditionalFormatting sqref="C1:C1048576">
    <cfRule type="duplicateValues" dxfId="372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60"/>
  <sheetViews>
    <sheetView zoomScale="110" zoomScaleNormal="110" workbookViewId="0">
      <pane xSplit="3" ySplit="2" topLeftCell="D75" activePane="bottomRight" state="frozen"/>
      <selection activeCell="N32" sqref="N32"/>
      <selection pane="topRight" activeCell="N32" sqref="N32"/>
      <selection pane="bottomLeft" activeCell="N32" sqref="N32"/>
      <selection pane="bottomRight" activeCell="M83" sqref="M8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2" t="s">
        <v>3512</v>
      </c>
      <c r="B3" s="73" t="s">
        <v>2083</v>
      </c>
      <c r="C3" s="9" t="s">
        <v>2084</v>
      </c>
      <c r="D3" s="75" t="s">
        <v>63</v>
      </c>
      <c r="E3" s="13">
        <v>44428</v>
      </c>
      <c r="F3" s="75" t="s">
        <v>1933</v>
      </c>
      <c r="G3" s="13">
        <v>44432</v>
      </c>
      <c r="H3" s="10" t="s">
        <v>1934</v>
      </c>
      <c r="I3" s="1">
        <v>50</v>
      </c>
      <c r="J3" s="1">
        <v>23</v>
      </c>
      <c r="K3" s="1">
        <v>30</v>
      </c>
      <c r="L3" s="1">
        <v>6</v>
      </c>
      <c r="M3" s="81">
        <v>8.625</v>
      </c>
      <c r="N3" s="8">
        <v>9</v>
      </c>
      <c r="O3" s="62">
        <v>3000</v>
      </c>
      <c r="P3" s="63">
        <f>Table224523689101112131415161718192021222423456723456891011121314151617181920[[#This Row],[PEMBULATAN]]*O3</f>
        <v>27000</v>
      </c>
    </row>
    <row r="4" spans="1:16" ht="39" customHeight="1" x14ac:dyDescent="0.2">
      <c r="A4" s="143"/>
      <c r="B4" s="74"/>
      <c r="C4" s="9" t="s">
        <v>2085</v>
      </c>
      <c r="D4" s="75" t="s">
        <v>63</v>
      </c>
      <c r="E4" s="13">
        <v>44428</v>
      </c>
      <c r="F4" s="75" t="s">
        <v>1933</v>
      </c>
      <c r="G4" s="13">
        <v>44432</v>
      </c>
      <c r="H4" s="10" t="s">
        <v>1934</v>
      </c>
      <c r="I4" s="1">
        <v>93</v>
      </c>
      <c r="J4" s="1">
        <v>53</v>
      </c>
      <c r="K4" s="1">
        <v>43</v>
      </c>
      <c r="L4" s="1">
        <v>12</v>
      </c>
      <c r="M4" s="81">
        <v>52.986750000000001</v>
      </c>
      <c r="N4" s="8">
        <v>53</v>
      </c>
      <c r="O4" s="62">
        <v>3000</v>
      </c>
      <c r="P4" s="63">
        <f>Table224523689101112131415161718192021222423456723456891011121314151617181920[[#This Row],[PEMBULATAN]]*O4</f>
        <v>159000</v>
      </c>
    </row>
    <row r="5" spans="1:16" ht="39" customHeight="1" x14ac:dyDescent="0.2">
      <c r="A5" s="108"/>
      <c r="B5" s="74" t="s">
        <v>2086</v>
      </c>
      <c r="C5" s="88" t="s">
        <v>2087</v>
      </c>
      <c r="D5" s="77" t="s">
        <v>63</v>
      </c>
      <c r="E5" s="13">
        <v>44428</v>
      </c>
      <c r="F5" s="75" t="s">
        <v>1933</v>
      </c>
      <c r="G5" s="13">
        <v>44432</v>
      </c>
      <c r="H5" s="76" t="s">
        <v>1934</v>
      </c>
      <c r="I5" s="15">
        <v>72</v>
      </c>
      <c r="J5" s="15">
        <v>58</v>
      </c>
      <c r="K5" s="15">
        <v>25</v>
      </c>
      <c r="L5" s="15">
        <v>20</v>
      </c>
      <c r="M5" s="82">
        <v>26.1</v>
      </c>
      <c r="N5" s="71">
        <v>26</v>
      </c>
      <c r="O5" s="62">
        <v>3000</v>
      </c>
      <c r="P5" s="63">
        <f>Table224523689101112131415161718192021222423456723456891011121314151617181920[[#This Row],[PEMBULATAN]]*O5</f>
        <v>78000</v>
      </c>
    </row>
    <row r="6" spans="1:16" ht="39" customHeight="1" x14ac:dyDescent="0.2">
      <c r="A6" s="108"/>
      <c r="B6" s="74"/>
      <c r="C6" s="92" t="s">
        <v>2088</v>
      </c>
      <c r="D6" s="93" t="s">
        <v>63</v>
      </c>
      <c r="E6" s="94">
        <v>44428</v>
      </c>
      <c r="F6" s="95" t="s">
        <v>1933</v>
      </c>
      <c r="G6" s="94">
        <v>44432</v>
      </c>
      <c r="H6" s="96" t="s">
        <v>1934</v>
      </c>
      <c r="I6" s="97">
        <v>78</v>
      </c>
      <c r="J6" s="97">
        <v>41</v>
      </c>
      <c r="K6" s="97">
        <v>33</v>
      </c>
      <c r="L6" s="97">
        <v>30</v>
      </c>
      <c r="M6" s="98">
        <v>26.383500000000002</v>
      </c>
      <c r="N6" s="99">
        <v>30</v>
      </c>
      <c r="O6" s="62">
        <v>3000</v>
      </c>
      <c r="P6" s="63">
        <f>Table224523689101112131415161718192021222423456723456891011121314151617181920[[#This Row],[PEMBULATAN]]*O6</f>
        <v>90000</v>
      </c>
    </row>
    <row r="7" spans="1:16" ht="39" customHeight="1" x14ac:dyDescent="0.2">
      <c r="A7" s="108"/>
      <c r="B7" s="74"/>
      <c r="C7" s="92" t="s">
        <v>2089</v>
      </c>
      <c r="D7" s="93" t="s">
        <v>63</v>
      </c>
      <c r="E7" s="94">
        <v>44428</v>
      </c>
      <c r="F7" s="95" t="s">
        <v>1933</v>
      </c>
      <c r="G7" s="94">
        <v>44432</v>
      </c>
      <c r="H7" s="96" t="s">
        <v>1934</v>
      </c>
      <c r="I7" s="97">
        <v>60</v>
      </c>
      <c r="J7" s="97">
        <v>40</v>
      </c>
      <c r="K7" s="97">
        <v>28</v>
      </c>
      <c r="L7" s="97">
        <v>17</v>
      </c>
      <c r="M7" s="98">
        <v>16.8</v>
      </c>
      <c r="N7" s="99">
        <v>17</v>
      </c>
      <c r="O7" s="62">
        <v>3000</v>
      </c>
      <c r="P7" s="63">
        <f>Table224523689101112131415161718192021222423456723456891011121314151617181920[[#This Row],[PEMBULATAN]]*O7</f>
        <v>51000</v>
      </c>
    </row>
    <row r="8" spans="1:16" ht="39" customHeight="1" x14ac:dyDescent="0.2">
      <c r="A8" s="108"/>
      <c r="B8" s="74"/>
      <c r="C8" s="92" t="s">
        <v>2090</v>
      </c>
      <c r="D8" s="93" t="s">
        <v>63</v>
      </c>
      <c r="E8" s="94">
        <v>44428</v>
      </c>
      <c r="F8" s="95" t="s">
        <v>1933</v>
      </c>
      <c r="G8" s="94">
        <v>44432</v>
      </c>
      <c r="H8" s="96" t="s">
        <v>1934</v>
      </c>
      <c r="I8" s="97">
        <v>22</v>
      </c>
      <c r="J8" s="97">
        <v>15</v>
      </c>
      <c r="K8" s="97">
        <v>17</v>
      </c>
      <c r="L8" s="97">
        <v>2</v>
      </c>
      <c r="M8" s="98">
        <v>1.4025000000000001</v>
      </c>
      <c r="N8" s="99">
        <v>2</v>
      </c>
      <c r="O8" s="62">
        <v>3000</v>
      </c>
      <c r="P8" s="63">
        <f>Table224523689101112131415161718192021222423456723456891011121314151617181920[[#This Row],[PEMBULATAN]]*O8</f>
        <v>6000</v>
      </c>
    </row>
    <row r="9" spans="1:16" ht="39" customHeight="1" x14ac:dyDescent="0.2">
      <c r="A9" s="108"/>
      <c r="B9" s="74"/>
      <c r="C9" s="92" t="s">
        <v>2091</v>
      </c>
      <c r="D9" s="93" t="s">
        <v>63</v>
      </c>
      <c r="E9" s="94">
        <v>44428</v>
      </c>
      <c r="F9" s="95" t="s">
        <v>1933</v>
      </c>
      <c r="G9" s="94">
        <v>44432</v>
      </c>
      <c r="H9" s="96" t="s">
        <v>1934</v>
      </c>
      <c r="I9" s="97">
        <v>79</v>
      </c>
      <c r="J9" s="97">
        <v>78</v>
      </c>
      <c r="K9" s="97">
        <v>21</v>
      </c>
      <c r="L9" s="97">
        <v>5</v>
      </c>
      <c r="M9" s="98">
        <v>32.350499999999997</v>
      </c>
      <c r="N9" s="99">
        <v>32</v>
      </c>
      <c r="O9" s="62">
        <v>3000</v>
      </c>
      <c r="P9" s="63">
        <f>Table224523689101112131415161718192021222423456723456891011121314151617181920[[#This Row],[PEMBULATAN]]*O9</f>
        <v>96000</v>
      </c>
    </row>
    <row r="10" spans="1:16" ht="39" customHeight="1" x14ac:dyDescent="0.2">
      <c r="A10" s="108"/>
      <c r="B10" s="74" t="s">
        <v>2092</v>
      </c>
      <c r="C10" s="92" t="s">
        <v>2093</v>
      </c>
      <c r="D10" s="93" t="s">
        <v>63</v>
      </c>
      <c r="E10" s="94">
        <v>44428</v>
      </c>
      <c r="F10" s="95" t="s">
        <v>1933</v>
      </c>
      <c r="G10" s="94">
        <v>44432</v>
      </c>
      <c r="H10" s="96" t="s">
        <v>1934</v>
      </c>
      <c r="I10" s="97">
        <v>103</v>
      </c>
      <c r="J10" s="97">
        <v>76</v>
      </c>
      <c r="K10" s="97">
        <v>30</v>
      </c>
      <c r="L10" s="97">
        <v>13</v>
      </c>
      <c r="M10" s="98">
        <v>58.71</v>
      </c>
      <c r="N10" s="99">
        <v>59</v>
      </c>
      <c r="O10" s="62">
        <v>3000</v>
      </c>
      <c r="P10" s="63">
        <f>Table224523689101112131415161718192021222423456723456891011121314151617181920[[#This Row],[PEMBULATAN]]*O10</f>
        <v>177000</v>
      </c>
    </row>
    <row r="11" spans="1:16" ht="39" customHeight="1" x14ac:dyDescent="0.2">
      <c r="A11" s="108"/>
      <c r="B11" s="74"/>
      <c r="C11" s="92" t="s">
        <v>2094</v>
      </c>
      <c r="D11" s="93" t="s">
        <v>63</v>
      </c>
      <c r="E11" s="94">
        <v>44428</v>
      </c>
      <c r="F11" s="95" t="s">
        <v>1933</v>
      </c>
      <c r="G11" s="94">
        <v>44432</v>
      </c>
      <c r="H11" s="96" t="s">
        <v>1934</v>
      </c>
      <c r="I11" s="97">
        <v>109</v>
      </c>
      <c r="J11" s="97">
        <v>70</v>
      </c>
      <c r="K11" s="97">
        <v>46</v>
      </c>
      <c r="L11" s="97">
        <v>21</v>
      </c>
      <c r="M11" s="98">
        <v>87.745000000000005</v>
      </c>
      <c r="N11" s="99">
        <v>88</v>
      </c>
      <c r="O11" s="62">
        <v>3000</v>
      </c>
      <c r="P11" s="63">
        <f>Table224523689101112131415161718192021222423456723456891011121314151617181920[[#This Row],[PEMBULATAN]]*O11</f>
        <v>264000</v>
      </c>
    </row>
    <row r="12" spans="1:16" ht="39" customHeight="1" x14ac:dyDescent="0.2">
      <c r="A12" s="108"/>
      <c r="B12" s="74"/>
      <c r="C12" s="92" t="s">
        <v>2095</v>
      </c>
      <c r="D12" s="93" t="s">
        <v>63</v>
      </c>
      <c r="E12" s="94">
        <v>44428</v>
      </c>
      <c r="F12" s="95" t="s">
        <v>1933</v>
      </c>
      <c r="G12" s="94">
        <v>44432</v>
      </c>
      <c r="H12" s="96" t="s">
        <v>1934</v>
      </c>
      <c r="I12" s="97">
        <v>60</v>
      </c>
      <c r="J12" s="97">
        <v>40</v>
      </c>
      <c r="K12" s="97">
        <v>30</v>
      </c>
      <c r="L12" s="97">
        <v>4</v>
      </c>
      <c r="M12" s="98">
        <v>18</v>
      </c>
      <c r="N12" s="99">
        <v>18</v>
      </c>
      <c r="O12" s="62">
        <v>3000</v>
      </c>
      <c r="P12" s="63">
        <f>Table224523689101112131415161718192021222423456723456891011121314151617181920[[#This Row],[PEMBULATAN]]*O12</f>
        <v>54000</v>
      </c>
    </row>
    <row r="13" spans="1:16" ht="39" customHeight="1" x14ac:dyDescent="0.2">
      <c r="A13" s="108"/>
      <c r="B13" s="74"/>
      <c r="C13" s="92" t="s">
        <v>2096</v>
      </c>
      <c r="D13" s="93" t="s">
        <v>63</v>
      </c>
      <c r="E13" s="94">
        <v>44428</v>
      </c>
      <c r="F13" s="95" t="s">
        <v>1933</v>
      </c>
      <c r="G13" s="94">
        <v>44432</v>
      </c>
      <c r="H13" s="96" t="s">
        <v>1934</v>
      </c>
      <c r="I13" s="97">
        <v>104</v>
      </c>
      <c r="J13" s="97">
        <v>30</v>
      </c>
      <c r="K13" s="97">
        <v>68</v>
      </c>
      <c r="L13" s="97">
        <v>11</v>
      </c>
      <c r="M13" s="98">
        <v>53.04</v>
      </c>
      <c r="N13" s="99">
        <v>53</v>
      </c>
      <c r="O13" s="62">
        <v>3000</v>
      </c>
      <c r="P13" s="63">
        <f>Table224523689101112131415161718192021222423456723456891011121314151617181920[[#This Row],[PEMBULATAN]]*O13</f>
        <v>159000</v>
      </c>
    </row>
    <row r="14" spans="1:16" ht="39" customHeight="1" x14ac:dyDescent="0.2">
      <c r="A14" s="108"/>
      <c r="B14" s="74"/>
      <c r="C14" s="92" t="s">
        <v>2097</v>
      </c>
      <c r="D14" s="93" t="s">
        <v>63</v>
      </c>
      <c r="E14" s="94">
        <v>44428</v>
      </c>
      <c r="F14" s="95" t="s">
        <v>1933</v>
      </c>
      <c r="G14" s="94">
        <v>44432</v>
      </c>
      <c r="H14" s="96" t="s">
        <v>1934</v>
      </c>
      <c r="I14" s="97">
        <v>89</v>
      </c>
      <c r="J14" s="97">
        <v>60</v>
      </c>
      <c r="K14" s="97">
        <v>44</v>
      </c>
      <c r="L14" s="97">
        <v>14</v>
      </c>
      <c r="M14" s="98">
        <v>58.74</v>
      </c>
      <c r="N14" s="99">
        <v>59</v>
      </c>
      <c r="O14" s="62">
        <v>3000</v>
      </c>
      <c r="P14" s="63">
        <f>Table224523689101112131415161718192021222423456723456891011121314151617181920[[#This Row],[PEMBULATAN]]*O14</f>
        <v>177000</v>
      </c>
    </row>
    <row r="15" spans="1:16" ht="39" customHeight="1" x14ac:dyDescent="0.2">
      <c r="A15" s="108"/>
      <c r="B15" s="74"/>
      <c r="C15" s="92" t="s">
        <v>2098</v>
      </c>
      <c r="D15" s="93" t="s">
        <v>63</v>
      </c>
      <c r="E15" s="94">
        <v>44428</v>
      </c>
      <c r="F15" s="95" t="s">
        <v>1933</v>
      </c>
      <c r="G15" s="94">
        <v>44432</v>
      </c>
      <c r="H15" s="96" t="s">
        <v>1934</v>
      </c>
      <c r="I15" s="97">
        <v>90</v>
      </c>
      <c r="J15" s="97">
        <v>60</v>
      </c>
      <c r="K15" s="97">
        <v>43</v>
      </c>
      <c r="L15" s="97">
        <v>21</v>
      </c>
      <c r="M15" s="98">
        <v>58.05</v>
      </c>
      <c r="N15" s="99">
        <v>58</v>
      </c>
      <c r="O15" s="62">
        <v>3000</v>
      </c>
      <c r="P15" s="63">
        <f>Table224523689101112131415161718192021222423456723456891011121314151617181920[[#This Row],[PEMBULATAN]]*O15</f>
        <v>174000</v>
      </c>
    </row>
    <row r="16" spans="1:16" ht="39" customHeight="1" x14ac:dyDescent="0.2">
      <c r="A16" s="108"/>
      <c r="B16" s="74"/>
      <c r="C16" s="92" t="s">
        <v>2099</v>
      </c>
      <c r="D16" s="93" t="s">
        <v>63</v>
      </c>
      <c r="E16" s="94">
        <v>44428</v>
      </c>
      <c r="F16" s="95" t="s">
        <v>1933</v>
      </c>
      <c r="G16" s="94">
        <v>44432</v>
      </c>
      <c r="H16" s="96" t="s">
        <v>1934</v>
      </c>
      <c r="I16" s="97">
        <v>79</v>
      </c>
      <c r="J16" s="97">
        <v>90</v>
      </c>
      <c r="K16" s="97">
        <v>43</v>
      </c>
      <c r="L16" s="97">
        <v>7</v>
      </c>
      <c r="M16" s="98">
        <v>76.432500000000005</v>
      </c>
      <c r="N16" s="99">
        <v>76</v>
      </c>
      <c r="O16" s="62">
        <v>3000</v>
      </c>
      <c r="P16" s="63">
        <f>Table224523689101112131415161718192021222423456723456891011121314151617181920[[#This Row],[PEMBULATAN]]*O16</f>
        <v>228000</v>
      </c>
    </row>
    <row r="17" spans="1:16" ht="39" customHeight="1" x14ac:dyDescent="0.2">
      <c r="A17" s="108"/>
      <c r="B17" s="74"/>
      <c r="C17" s="92" t="s">
        <v>2100</v>
      </c>
      <c r="D17" s="93" t="s">
        <v>63</v>
      </c>
      <c r="E17" s="94">
        <v>44428</v>
      </c>
      <c r="F17" s="95" t="s">
        <v>1933</v>
      </c>
      <c r="G17" s="94">
        <v>44432</v>
      </c>
      <c r="H17" s="96" t="s">
        <v>1934</v>
      </c>
      <c r="I17" s="97">
        <v>60</v>
      </c>
      <c r="J17" s="97">
        <v>40</v>
      </c>
      <c r="K17" s="97">
        <v>20</v>
      </c>
      <c r="L17" s="97">
        <v>4</v>
      </c>
      <c r="M17" s="98">
        <v>12</v>
      </c>
      <c r="N17" s="99">
        <v>12</v>
      </c>
      <c r="O17" s="62">
        <v>3000</v>
      </c>
      <c r="P17" s="63">
        <f>Table224523689101112131415161718192021222423456723456891011121314151617181920[[#This Row],[PEMBULATAN]]*O17</f>
        <v>36000</v>
      </c>
    </row>
    <row r="18" spans="1:16" ht="39" customHeight="1" x14ac:dyDescent="0.2">
      <c r="A18" s="108"/>
      <c r="B18" s="74"/>
      <c r="C18" s="92" t="s">
        <v>2101</v>
      </c>
      <c r="D18" s="93" t="s">
        <v>63</v>
      </c>
      <c r="E18" s="94">
        <v>44428</v>
      </c>
      <c r="F18" s="95" t="s">
        <v>1933</v>
      </c>
      <c r="G18" s="94">
        <v>44432</v>
      </c>
      <c r="H18" s="96" t="s">
        <v>1934</v>
      </c>
      <c r="I18" s="97">
        <v>40</v>
      </c>
      <c r="J18" s="97">
        <v>40</v>
      </c>
      <c r="K18" s="97">
        <v>30</v>
      </c>
      <c r="L18" s="97">
        <v>10</v>
      </c>
      <c r="M18" s="98">
        <v>12</v>
      </c>
      <c r="N18" s="99">
        <v>12</v>
      </c>
      <c r="O18" s="62">
        <v>3000</v>
      </c>
      <c r="P18" s="63">
        <f>Table224523689101112131415161718192021222423456723456891011121314151617181920[[#This Row],[PEMBULATAN]]*O18</f>
        <v>36000</v>
      </c>
    </row>
    <row r="19" spans="1:16" ht="39" customHeight="1" x14ac:dyDescent="0.2">
      <c r="A19" s="108"/>
      <c r="B19" s="74"/>
      <c r="C19" s="92" t="s">
        <v>2102</v>
      </c>
      <c r="D19" s="93" t="s">
        <v>63</v>
      </c>
      <c r="E19" s="94">
        <v>44428</v>
      </c>
      <c r="F19" s="95" t="s">
        <v>1933</v>
      </c>
      <c r="G19" s="94">
        <v>44432</v>
      </c>
      <c r="H19" s="96" t="s">
        <v>1934</v>
      </c>
      <c r="I19" s="97">
        <v>70</v>
      </c>
      <c r="J19" s="97">
        <v>40</v>
      </c>
      <c r="K19" s="97">
        <v>30</v>
      </c>
      <c r="L19" s="97">
        <v>9</v>
      </c>
      <c r="M19" s="98">
        <v>21</v>
      </c>
      <c r="N19" s="99">
        <v>21</v>
      </c>
      <c r="O19" s="62">
        <v>3000</v>
      </c>
      <c r="P19" s="63">
        <f>Table224523689101112131415161718192021222423456723456891011121314151617181920[[#This Row],[PEMBULATAN]]*O19</f>
        <v>63000</v>
      </c>
    </row>
    <row r="20" spans="1:16" ht="39" customHeight="1" x14ac:dyDescent="0.2">
      <c r="A20" s="108"/>
      <c r="B20" s="74"/>
      <c r="C20" s="92" t="s">
        <v>2103</v>
      </c>
      <c r="D20" s="93" t="s">
        <v>63</v>
      </c>
      <c r="E20" s="94">
        <v>44428</v>
      </c>
      <c r="F20" s="95" t="s">
        <v>1933</v>
      </c>
      <c r="G20" s="94">
        <v>44432</v>
      </c>
      <c r="H20" s="96" t="s">
        <v>1934</v>
      </c>
      <c r="I20" s="97">
        <v>30</v>
      </c>
      <c r="J20" s="97">
        <v>20</v>
      </c>
      <c r="K20" s="97">
        <v>30</v>
      </c>
      <c r="L20" s="97">
        <v>9</v>
      </c>
      <c r="M20" s="98">
        <v>4.5</v>
      </c>
      <c r="N20" s="99">
        <v>9</v>
      </c>
      <c r="O20" s="62">
        <v>3000</v>
      </c>
      <c r="P20" s="63">
        <f>Table224523689101112131415161718192021222423456723456891011121314151617181920[[#This Row],[PEMBULATAN]]*O20</f>
        <v>27000</v>
      </c>
    </row>
    <row r="21" spans="1:16" ht="39" customHeight="1" x14ac:dyDescent="0.2">
      <c r="A21" s="108"/>
      <c r="B21" s="74"/>
      <c r="C21" s="92" t="s">
        <v>2104</v>
      </c>
      <c r="D21" s="93" t="s">
        <v>63</v>
      </c>
      <c r="E21" s="94">
        <v>44428</v>
      </c>
      <c r="F21" s="95" t="s">
        <v>1933</v>
      </c>
      <c r="G21" s="94">
        <v>44432</v>
      </c>
      <c r="H21" s="96" t="s">
        <v>1934</v>
      </c>
      <c r="I21" s="97">
        <v>102</v>
      </c>
      <c r="J21" s="97">
        <v>87</v>
      </c>
      <c r="K21" s="97">
        <v>43</v>
      </c>
      <c r="L21" s="97">
        <v>11</v>
      </c>
      <c r="M21" s="98">
        <v>95.395499999999998</v>
      </c>
      <c r="N21" s="99">
        <v>95</v>
      </c>
      <c r="O21" s="62">
        <v>3000</v>
      </c>
      <c r="P21" s="63">
        <f>Table224523689101112131415161718192021222423456723456891011121314151617181920[[#This Row],[PEMBULATAN]]*O21</f>
        <v>285000</v>
      </c>
    </row>
    <row r="22" spans="1:16" ht="39" customHeight="1" x14ac:dyDescent="0.2">
      <c r="A22" s="108"/>
      <c r="B22" s="74"/>
      <c r="C22" s="92" t="s">
        <v>2105</v>
      </c>
      <c r="D22" s="93" t="s">
        <v>63</v>
      </c>
      <c r="E22" s="94">
        <v>44428</v>
      </c>
      <c r="F22" s="95" t="s">
        <v>1933</v>
      </c>
      <c r="G22" s="94">
        <v>44432</v>
      </c>
      <c r="H22" s="96" t="s">
        <v>1934</v>
      </c>
      <c r="I22" s="97">
        <v>98</v>
      </c>
      <c r="J22" s="97">
        <v>65</v>
      </c>
      <c r="K22" s="97">
        <v>32</v>
      </c>
      <c r="L22" s="97">
        <v>27</v>
      </c>
      <c r="M22" s="98">
        <v>50.96</v>
      </c>
      <c r="N22" s="99">
        <v>51</v>
      </c>
      <c r="O22" s="62">
        <v>3000</v>
      </c>
      <c r="P22" s="63">
        <f>Table224523689101112131415161718192021222423456723456891011121314151617181920[[#This Row],[PEMBULATAN]]*O22</f>
        <v>153000</v>
      </c>
    </row>
    <row r="23" spans="1:16" ht="39" customHeight="1" x14ac:dyDescent="0.2">
      <c r="A23" s="108"/>
      <c r="B23" s="74"/>
      <c r="C23" s="92" t="s">
        <v>2106</v>
      </c>
      <c r="D23" s="93" t="s">
        <v>63</v>
      </c>
      <c r="E23" s="94">
        <v>44428</v>
      </c>
      <c r="F23" s="95" t="s">
        <v>1933</v>
      </c>
      <c r="G23" s="94">
        <v>44432</v>
      </c>
      <c r="H23" s="96" t="s">
        <v>1934</v>
      </c>
      <c r="I23" s="97">
        <v>80</v>
      </c>
      <c r="J23" s="97">
        <v>50</v>
      </c>
      <c r="K23" s="97">
        <v>12</v>
      </c>
      <c r="L23" s="97">
        <v>9</v>
      </c>
      <c r="M23" s="98">
        <v>12</v>
      </c>
      <c r="N23" s="99">
        <v>12</v>
      </c>
      <c r="O23" s="62">
        <v>3000</v>
      </c>
      <c r="P23" s="63">
        <f>Table224523689101112131415161718192021222423456723456891011121314151617181920[[#This Row],[PEMBULATAN]]*O23</f>
        <v>36000</v>
      </c>
    </row>
    <row r="24" spans="1:16" ht="39" customHeight="1" x14ac:dyDescent="0.2">
      <c r="A24" s="108"/>
      <c r="B24" s="74"/>
      <c r="C24" s="92" t="s">
        <v>2107</v>
      </c>
      <c r="D24" s="93" t="s">
        <v>63</v>
      </c>
      <c r="E24" s="94">
        <v>44428</v>
      </c>
      <c r="F24" s="95" t="s">
        <v>1933</v>
      </c>
      <c r="G24" s="94">
        <v>44432</v>
      </c>
      <c r="H24" s="96" t="s">
        <v>1934</v>
      </c>
      <c r="I24" s="97">
        <v>90</v>
      </c>
      <c r="J24" s="97">
        <v>50</v>
      </c>
      <c r="K24" s="97">
        <v>32</v>
      </c>
      <c r="L24" s="97">
        <v>6</v>
      </c>
      <c r="M24" s="98">
        <v>36</v>
      </c>
      <c r="N24" s="99">
        <v>36</v>
      </c>
      <c r="O24" s="62">
        <v>3000</v>
      </c>
      <c r="P24" s="63">
        <f>Table224523689101112131415161718192021222423456723456891011121314151617181920[[#This Row],[PEMBULATAN]]*O24</f>
        <v>108000</v>
      </c>
    </row>
    <row r="25" spans="1:16" ht="39" customHeight="1" x14ac:dyDescent="0.2">
      <c r="A25" s="108"/>
      <c r="B25" s="74"/>
      <c r="C25" s="92" t="s">
        <v>2108</v>
      </c>
      <c r="D25" s="93" t="s">
        <v>63</v>
      </c>
      <c r="E25" s="94">
        <v>44428</v>
      </c>
      <c r="F25" s="95" t="s">
        <v>1933</v>
      </c>
      <c r="G25" s="94">
        <v>44432</v>
      </c>
      <c r="H25" s="96" t="s">
        <v>1934</v>
      </c>
      <c r="I25" s="97">
        <v>30</v>
      </c>
      <c r="J25" s="97">
        <v>26</v>
      </c>
      <c r="K25" s="97">
        <v>64</v>
      </c>
      <c r="L25" s="97">
        <v>12</v>
      </c>
      <c r="M25" s="98">
        <v>12.48</v>
      </c>
      <c r="N25" s="99">
        <v>12</v>
      </c>
      <c r="O25" s="62">
        <v>3000</v>
      </c>
      <c r="P25" s="63">
        <f>Table224523689101112131415161718192021222423456723456891011121314151617181920[[#This Row],[PEMBULATAN]]*O25</f>
        <v>36000</v>
      </c>
    </row>
    <row r="26" spans="1:16" ht="39" customHeight="1" x14ac:dyDescent="0.2">
      <c r="A26" s="108"/>
      <c r="B26" s="74"/>
      <c r="C26" s="92" t="s">
        <v>2109</v>
      </c>
      <c r="D26" s="93" t="s">
        <v>63</v>
      </c>
      <c r="E26" s="94">
        <v>44428</v>
      </c>
      <c r="F26" s="95" t="s">
        <v>1933</v>
      </c>
      <c r="G26" s="94">
        <v>44432</v>
      </c>
      <c r="H26" s="96" t="s">
        <v>1934</v>
      </c>
      <c r="I26" s="97">
        <v>30</v>
      </c>
      <c r="J26" s="97">
        <v>34</v>
      </c>
      <c r="K26" s="97">
        <v>21</v>
      </c>
      <c r="L26" s="97">
        <v>3</v>
      </c>
      <c r="M26" s="98">
        <v>5.3550000000000004</v>
      </c>
      <c r="N26" s="99">
        <v>5</v>
      </c>
      <c r="O26" s="62">
        <v>3000</v>
      </c>
      <c r="P26" s="63">
        <f>Table224523689101112131415161718192021222423456723456891011121314151617181920[[#This Row],[PEMBULATAN]]*O26</f>
        <v>15000</v>
      </c>
    </row>
    <row r="27" spans="1:16" ht="39" customHeight="1" x14ac:dyDescent="0.2">
      <c r="A27" s="108"/>
      <c r="B27" s="74"/>
      <c r="C27" s="92" t="s">
        <v>2110</v>
      </c>
      <c r="D27" s="93" t="s">
        <v>63</v>
      </c>
      <c r="E27" s="94">
        <v>44428</v>
      </c>
      <c r="F27" s="95" t="s">
        <v>1933</v>
      </c>
      <c r="G27" s="94">
        <v>44432</v>
      </c>
      <c r="H27" s="96" t="s">
        <v>1934</v>
      </c>
      <c r="I27" s="97">
        <v>60</v>
      </c>
      <c r="J27" s="97">
        <v>50</v>
      </c>
      <c r="K27" s="97">
        <v>30</v>
      </c>
      <c r="L27" s="97">
        <v>8</v>
      </c>
      <c r="M27" s="98">
        <v>22.5</v>
      </c>
      <c r="N27" s="99">
        <v>23</v>
      </c>
      <c r="O27" s="62">
        <v>3000</v>
      </c>
      <c r="P27" s="63">
        <f>Table224523689101112131415161718192021222423456723456891011121314151617181920[[#This Row],[PEMBULATAN]]*O27</f>
        <v>69000</v>
      </c>
    </row>
    <row r="28" spans="1:16" ht="39" customHeight="1" x14ac:dyDescent="0.2">
      <c r="A28" s="108"/>
      <c r="B28" s="74"/>
      <c r="C28" s="92" t="s">
        <v>2111</v>
      </c>
      <c r="D28" s="93" t="s">
        <v>63</v>
      </c>
      <c r="E28" s="94">
        <v>44428</v>
      </c>
      <c r="F28" s="95" t="s">
        <v>1933</v>
      </c>
      <c r="G28" s="94">
        <v>44432</v>
      </c>
      <c r="H28" s="96" t="s">
        <v>1934</v>
      </c>
      <c r="I28" s="97">
        <v>30</v>
      </c>
      <c r="J28" s="97">
        <v>30</v>
      </c>
      <c r="K28" s="97">
        <v>21</v>
      </c>
      <c r="L28" s="97">
        <v>2</v>
      </c>
      <c r="M28" s="98">
        <v>4.7249999999999996</v>
      </c>
      <c r="N28" s="99">
        <v>5</v>
      </c>
      <c r="O28" s="62">
        <v>3000</v>
      </c>
      <c r="P28" s="63">
        <f>Table224523689101112131415161718192021222423456723456891011121314151617181920[[#This Row],[PEMBULATAN]]*O28</f>
        <v>15000</v>
      </c>
    </row>
    <row r="29" spans="1:16" ht="39" customHeight="1" x14ac:dyDescent="0.2">
      <c r="A29" s="108"/>
      <c r="B29" s="74"/>
      <c r="C29" s="92" t="s">
        <v>2112</v>
      </c>
      <c r="D29" s="93" t="s">
        <v>63</v>
      </c>
      <c r="E29" s="94">
        <v>44428</v>
      </c>
      <c r="F29" s="95" t="s">
        <v>1933</v>
      </c>
      <c r="G29" s="94">
        <v>44432</v>
      </c>
      <c r="H29" s="96" t="s">
        <v>1934</v>
      </c>
      <c r="I29" s="97">
        <v>30</v>
      </c>
      <c r="J29" s="97">
        <v>40</v>
      </c>
      <c r="K29" s="97">
        <v>21</v>
      </c>
      <c r="L29" s="97">
        <v>3</v>
      </c>
      <c r="M29" s="98">
        <v>6.3</v>
      </c>
      <c r="N29" s="99">
        <v>6</v>
      </c>
      <c r="O29" s="62">
        <v>3000</v>
      </c>
      <c r="P29" s="63">
        <f>Table224523689101112131415161718192021222423456723456891011121314151617181920[[#This Row],[PEMBULATAN]]*O29</f>
        <v>18000</v>
      </c>
    </row>
    <row r="30" spans="1:16" ht="39" customHeight="1" x14ac:dyDescent="0.2">
      <c r="A30" s="108"/>
      <c r="B30" s="74"/>
      <c r="C30" s="92" t="s">
        <v>2113</v>
      </c>
      <c r="D30" s="93" t="s">
        <v>63</v>
      </c>
      <c r="E30" s="94">
        <v>44428</v>
      </c>
      <c r="F30" s="95" t="s">
        <v>1933</v>
      </c>
      <c r="G30" s="94">
        <v>44432</v>
      </c>
      <c r="H30" s="96" t="s">
        <v>1934</v>
      </c>
      <c r="I30" s="97">
        <v>104</v>
      </c>
      <c r="J30" s="97">
        <v>87</v>
      </c>
      <c r="K30" s="97">
        <v>32</v>
      </c>
      <c r="L30" s="97">
        <v>20</v>
      </c>
      <c r="M30" s="98">
        <v>72.384</v>
      </c>
      <c r="N30" s="99">
        <v>72</v>
      </c>
      <c r="O30" s="62">
        <v>3000</v>
      </c>
      <c r="P30" s="63">
        <f>Table224523689101112131415161718192021222423456723456891011121314151617181920[[#This Row],[PEMBULATAN]]*O30</f>
        <v>216000</v>
      </c>
    </row>
    <row r="31" spans="1:16" ht="39" customHeight="1" x14ac:dyDescent="0.2">
      <c r="A31" s="108"/>
      <c r="B31" s="74"/>
      <c r="C31" s="92" t="s">
        <v>2114</v>
      </c>
      <c r="D31" s="93" t="s">
        <v>63</v>
      </c>
      <c r="E31" s="94">
        <v>44428</v>
      </c>
      <c r="F31" s="95" t="s">
        <v>1933</v>
      </c>
      <c r="G31" s="94">
        <v>44432</v>
      </c>
      <c r="H31" s="96" t="s">
        <v>1934</v>
      </c>
      <c r="I31" s="97">
        <v>89</v>
      </c>
      <c r="J31" s="97">
        <v>54</v>
      </c>
      <c r="K31" s="97">
        <v>21</v>
      </c>
      <c r="L31" s="97">
        <v>12</v>
      </c>
      <c r="M31" s="98">
        <v>25.2315</v>
      </c>
      <c r="N31" s="99">
        <v>25</v>
      </c>
      <c r="O31" s="62">
        <v>3000</v>
      </c>
      <c r="P31" s="63">
        <f>Table224523689101112131415161718192021222423456723456891011121314151617181920[[#This Row],[PEMBULATAN]]*O31</f>
        <v>75000</v>
      </c>
    </row>
    <row r="32" spans="1:16" ht="39" customHeight="1" x14ac:dyDescent="0.2">
      <c r="A32" s="108"/>
      <c r="B32" s="74"/>
      <c r="C32" s="92" t="s">
        <v>2115</v>
      </c>
      <c r="D32" s="93" t="s">
        <v>63</v>
      </c>
      <c r="E32" s="94">
        <v>44428</v>
      </c>
      <c r="F32" s="95" t="s">
        <v>1933</v>
      </c>
      <c r="G32" s="94">
        <v>44432</v>
      </c>
      <c r="H32" s="96" t="s">
        <v>1934</v>
      </c>
      <c r="I32" s="97">
        <v>50</v>
      </c>
      <c r="J32" s="97">
        <v>40</v>
      </c>
      <c r="K32" s="97">
        <v>21</v>
      </c>
      <c r="L32" s="97">
        <v>8</v>
      </c>
      <c r="M32" s="98">
        <v>10.5</v>
      </c>
      <c r="N32" s="99">
        <v>11</v>
      </c>
      <c r="O32" s="62">
        <v>3000</v>
      </c>
      <c r="P32" s="63">
        <f>Table224523689101112131415161718192021222423456723456891011121314151617181920[[#This Row],[PEMBULATAN]]*O32</f>
        <v>33000</v>
      </c>
    </row>
    <row r="33" spans="1:16" ht="39" customHeight="1" x14ac:dyDescent="0.2">
      <c r="A33" s="108"/>
      <c r="B33" s="74"/>
      <c r="C33" s="92" t="s">
        <v>2116</v>
      </c>
      <c r="D33" s="93" t="s">
        <v>63</v>
      </c>
      <c r="E33" s="94">
        <v>44428</v>
      </c>
      <c r="F33" s="95" t="s">
        <v>1933</v>
      </c>
      <c r="G33" s="94">
        <v>44432</v>
      </c>
      <c r="H33" s="96" t="s">
        <v>1934</v>
      </c>
      <c r="I33" s="97">
        <v>30</v>
      </c>
      <c r="J33" s="97">
        <v>30</v>
      </c>
      <c r="K33" s="97">
        <v>21</v>
      </c>
      <c r="L33" s="97">
        <v>3</v>
      </c>
      <c r="M33" s="98">
        <v>4.7249999999999996</v>
      </c>
      <c r="N33" s="99">
        <v>5</v>
      </c>
      <c r="O33" s="62">
        <v>3000</v>
      </c>
      <c r="P33" s="63">
        <f>Table224523689101112131415161718192021222423456723456891011121314151617181920[[#This Row],[PEMBULATAN]]*O33</f>
        <v>15000</v>
      </c>
    </row>
    <row r="34" spans="1:16" ht="39" customHeight="1" x14ac:dyDescent="0.2">
      <c r="A34" s="108"/>
      <c r="B34" s="74"/>
      <c r="C34" s="92" t="s">
        <v>2117</v>
      </c>
      <c r="D34" s="93" t="s">
        <v>63</v>
      </c>
      <c r="E34" s="94">
        <v>44428</v>
      </c>
      <c r="F34" s="95" t="s">
        <v>1933</v>
      </c>
      <c r="G34" s="94">
        <v>44432</v>
      </c>
      <c r="H34" s="96" t="s">
        <v>1934</v>
      </c>
      <c r="I34" s="97">
        <v>60</v>
      </c>
      <c r="J34" s="97">
        <v>20</v>
      </c>
      <c r="K34" s="97">
        <v>12</v>
      </c>
      <c r="L34" s="97">
        <v>11</v>
      </c>
      <c r="M34" s="98">
        <v>3.6</v>
      </c>
      <c r="N34" s="99">
        <v>11</v>
      </c>
      <c r="O34" s="62">
        <v>3000</v>
      </c>
      <c r="P34" s="63">
        <f>Table224523689101112131415161718192021222423456723456891011121314151617181920[[#This Row],[PEMBULATAN]]*O34</f>
        <v>33000</v>
      </c>
    </row>
    <row r="35" spans="1:16" ht="39" customHeight="1" x14ac:dyDescent="0.2">
      <c r="A35" s="108"/>
      <c r="B35" s="74"/>
      <c r="C35" s="92" t="s">
        <v>2118</v>
      </c>
      <c r="D35" s="93" t="s">
        <v>63</v>
      </c>
      <c r="E35" s="94">
        <v>44428</v>
      </c>
      <c r="F35" s="95" t="s">
        <v>1933</v>
      </c>
      <c r="G35" s="94">
        <v>44432</v>
      </c>
      <c r="H35" s="96" t="s">
        <v>1934</v>
      </c>
      <c r="I35" s="97">
        <v>90</v>
      </c>
      <c r="J35" s="97">
        <v>65</v>
      </c>
      <c r="K35" s="97">
        <v>32</v>
      </c>
      <c r="L35" s="97">
        <v>7</v>
      </c>
      <c r="M35" s="98">
        <v>46.8</v>
      </c>
      <c r="N35" s="99">
        <v>47</v>
      </c>
      <c r="O35" s="62">
        <v>3000</v>
      </c>
      <c r="P35" s="63">
        <f>Table224523689101112131415161718192021222423456723456891011121314151617181920[[#This Row],[PEMBULATAN]]*O35</f>
        <v>141000</v>
      </c>
    </row>
    <row r="36" spans="1:16" ht="39" customHeight="1" x14ac:dyDescent="0.2">
      <c r="A36" s="108"/>
      <c r="B36" s="74"/>
      <c r="C36" s="92" t="s">
        <v>2119</v>
      </c>
      <c r="D36" s="93" t="s">
        <v>63</v>
      </c>
      <c r="E36" s="94">
        <v>44428</v>
      </c>
      <c r="F36" s="95" t="s">
        <v>1933</v>
      </c>
      <c r="G36" s="94">
        <v>44432</v>
      </c>
      <c r="H36" s="96" t="s">
        <v>1934</v>
      </c>
      <c r="I36" s="97">
        <v>90</v>
      </c>
      <c r="J36" s="97">
        <v>45</v>
      </c>
      <c r="K36" s="97">
        <v>32</v>
      </c>
      <c r="L36" s="97">
        <v>11</v>
      </c>
      <c r="M36" s="98">
        <v>32.4</v>
      </c>
      <c r="N36" s="99">
        <v>32</v>
      </c>
      <c r="O36" s="62">
        <v>3000</v>
      </c>
      <c r="P36" s="63">
        <f>Table224523689101112131415161718192021222423456723456891011121314151617181920[[#This Row],[PEMBULATAN]]*O36</f>
        <v>96000</v>
      </c>
    </row>
    <row r="37" spans="1:16" ht="39" customHeight="1" x14ac:dyDescent="0.2">
      <c r="A37" s="108"/>
      <c r="B37" s="74"/>
      <c r="C37" s="92" t="s">
        <v>2120</v>
      </c>
      <c r="D37" s="93" t="s">
        <v>63</v>
      </c>
      <c r="E37" s="94">
        <v>44428</v>
      </c>
      <c r="F37" s="95" t="s">
        <v>1933</v>
      </c>
      <c r="G37" s="94">
        <v>44432</v>
      </c>
      <c r="H37" s="96" t="s">
        <v>1934</v>
      </c>
      <c r="I37" s="97">
        <v>90</v>
      </c>
      <c r="J37" s="97">
        <v>87</v>
      </c>
      <c r="K37" s="97">
        <v>44</v>
      </c>
      <c r="L37" s="97">
        <v>13</v>
      </c>
      <c r="M37" s="98">
        <v>86.13</v>
      </c>
      <c r="N37" s="99">
        <v>86</v>
      </c>
      <c r="O37" s="62">
        <v>3000</v>
      </c>
      <c r="P37" s="63">
        <f>Table224523689101112131415161718192021222423456723456891011121314151617181920[[#This Row],[PEMBULATAN]]*O37</f>
        <v>258000</v>
      </c>
    </row>
    <row r="38" spans="1:16" ht="39" customHeight="1" x14ac:dyDescent="0.2">
      <c r="A38" s="108"/>
      <c r="B38" s="74"/>
      <c r="C38" s="92" t="s">
        <v>2121</v>
      </c>
      <c r="D38" s="93" t="s">
        <v>63</v>
      </c>
      <c r="E38" s="94">
        <v>44428</v>
      </c>
      <c r="F38" s="95" t="s">
        <v>1933</v>
      </c>
      <c r="G38" s="94">
        <v>44432</v>
      </c>
      <c r="H38" s="96" t="s">
        <v>1934</v>
      </c>
      <c r="I38" s="97">
        <v>60</v>
      </c>
      <c r="J38" s="97">
        <v>40</v>
      </c>
      <c r="K38" s="97">
        <v>21</v>
      </c>
      <c r="L38" s="97">
        <v>6</v>
      </c>
      <c r="M38" s="98">
        <v>12.6</v>
      </c>
      <c r="N38" s="99">
        <v>13</v>
      </c>
      <c r="O38" s="62">
        <v>3000</v>
      </c>
      <c r="P38" s="63">
        <f>Table224523689101112131415161718192021222423456723456891011121314151617181920[[#This Row],[PEMBULATAN]]*O38</f>
        <v>39000</v>
      </c>
    </row>
    <row r="39" spans="1:16" ht="39" customHeight="1" x14ac:dyDescent="0.2">
      <c r="A39" s="108"/>
      <c r="B39" s="74"/>
      <c r="C39" s="92" t="s">
        <v>2122</v>
      </c>
      <c r="D39" s="93" t="s">
        <v>63</v>
      </c>
      <c r="E39" s="94">
        <v>44428</v>
      </c>
      <c r="F39" s="95" t="s">
        <v>1933</v>
      </c>
      <c r="G39" s="94">
        <v>44432</v>
      </c>
      <c r="H39" s="96" t="s">
        <v>1934</v>
      </c>
      <c r="I39" s="97">
        <v>102</v>
      </c>
      <c r="J39" s="97">
        <v>80</v>
      </c>
      <c r="K39" s="97">
        <v>43</v>
      </c>
      <c r="L39" s="97">
        <v>18</v>
      </c>
      <c r="M39" s="98">
        <v>87.72</v>
      </c>
      <c r="N39" s="99">
        <v>88</v>
      </c>
      <c r="O39" s="62">
        <v>3000</v>
      </c>
      <c r="P39" s="63">
        <f>Table224523689101112131415161718192021222423456723456891011121314151617181920[[#This Row],[PEMBULATAN]]*O39</f>
        <v>264000</v>
      </c>
    </row>
    <row r="40" spans="1:16" ht="39" customHeight="1" x14ac:dyDescent="0.2">
      <c r="A40" s="108"/>
      <c r="B40" s="74"/>
      <c r="C40" s="92" t="s">
        <v>2123</v>
      </c>
      <c r="D40" s="93" t="s">
        <v>63</v>
      </c>
      <c r="E40" s="94">
        <v>44428</v>
      </c>
      <c r="F40" s="95" t="s">
        <v>1933</v>
      </c>
      <c r="G40" s="94">
        <v>44432</v>
      </c>
      <c r="H40" s="96" t="s">
        <v>1934</v>
      </c>
      <c r="I40" s="97">
        <v>90</v>
      </c>
      <c r="J40" s="97">
        <v>87</v>
      </c>
      <c r="K40" s="97">
        <v>32</v>
      </c>
      <c r="L40" s="97">
        <v>15</v>
      </c>
      <c r="M40" s="98">
        <v>62.64</v>
      </c>
      <c r="N40" s="99">
        <v>63</v>
      </c>
      <c r="O40" s="62">
        <v>3000</v>
      </c>
      <c r="P40" s="63">
        <f>Table224523689101112131415161718192021222423456723456891011121314151617181920[[#This Row],[PEMBULATAN]]*O40</f>
        <v>189000</v>
      </c>
    </row>
    <row r="41" spans="1:16" ht="39" customHeight="1" x14ac:dyDescent="0.2">
      <c r="A41" s="108"/>
      <c r="B41" s="74"/>
      <c r="C41" s="92" t="s">
        <v>2124</v>
      </c>
      <c r="D41" s="93" t="s">
        <v>63</v>
      </c>
      <c r="E41" s="94">
        <v>44428</v>
      </c>
      <c r="F41" s="95" t="s">
        <v>1933</v>
      </c>
      <c r="G41" s="94">
        <v>44432</v>
      </c>
      <c r="H41" s="96" t="s">
        <v>1934</v>
      </c>
      <c r="I41" s="97">
        <v>30</v>
      </c>
      <c r="J41" s="97">
        <v>35</v>
      </c>
      <c r="K41" s="97">
        <v>21</v>
      </c>
      <c r="L41" s="97">
        <v>1</v>
      </c>
      <c r="M41" s="98">
        <v>5.5125000000000002</v>
      </c>
      <c r="N41" s="99">
        <v>6</v>
      </c>
      <c r="O41" s="62">
        <v>3000</v>
      </c>
      <c r="P41" s="63">
        <f>Table224523689101112131415161718192021222423456723456891011121314151617181920[[#This Row],[PEMBULATAN]]*O41</f>
        <v>18000</v>
      </c>
    </row>
    <row r="42" spans="1:16" ht="39" customHeight="1" x14ac:dyDescent="0.2">
      <c r="A42" s="108"/>
      <c r="B42" s="74"/>
      <c r="C42" s="92" t="s">
        <v>2125</v>
      </c>
      <c r="D42" s="93" t="s">
        <v>63</v>
      </c>
      <c r="E42" s="94">
        <v>44428</v>
      </c>
      <c r="F42" s="95" t="s">
        <v>1933</v>
      </c>
      <c r="G42" s="94">
        <v>44432</v>
      </c>
      <c r="H42" s="96" t="s">
        <v>1934</v>
      </c>
      <c r="I42" s="97">
        <v>50</v>
      </c>
      <c r="J42" s="97">
        <v>43</v>
      </c>
      <c r="K42" s="97">
        <v>21</v>
      </c>
      <c r="L42" s="97">
        <v>3</v>
      </c>
      <c r="M42" s="98">
        <v>11.2875</v>
      </c>
      <c r="N42" s="99">
        <v>11</v>
      </c>
      <c r="O42" s="62">
        <v>3000</v>
      </c>
      <c r="P42" s="63">
        <f>Table224523689101112131415161718192021222423456723456891011121314151617181920[[#This Row],[PEMBULATAN]]*O42</f>
        <v>33000</v>
      </c>
    </row>
    <row r="43" spans="1:16" ht="39" customHeight="1" x14ac:dyDescent="0.2">
      <c r="A43" s="108"/>
      <c r="B43" s="74"/>
      <c r="C43" s="92" t="s">
        <v>2126</v>
      </c>
      <c r="D43" s="93" t="s">
        <v>63</v>
      </c>
      <c r="E43" s="94">
        <v>44428</v>
      </c>
      <c r="F43" s="95" t="s">
        <v>1933</v>
      </c>
      <c r="G43" s="94">
        <v>44432</v>
      </c>
      <c r="H43" s="96" t="s">
        <v>1934</v>
      </c>
      <c r="I43" s="97">
        <v>70</v>
      </c>
      <c r="J43" s="97">
        <v>54</v>
      </c>
      <c r="K43" s="97">
        <v>32</v>
      </c>
      <c r="L43" s="97">
        <v>14</v>
      </c>
      <c r="M43" s="98">
        <v>30.24</v>
      </c>
      <c r="N43" s="99">
        <v>30</v>
      </c>
      <c r="O43" s="62">
        <v>3000</v>
      </c>
      <c r="P43" s="63">
        <f>Table224523689101112131415161718192021222423456723456891011121314151617181920[[#This Row],[PEMBULATAN]]*O43</f>
        <v>90000</v>
      </c>
    </row>
    <row r="44" spans="1:16" ht="39" customHeight="1" x14ac:dyDescent="0.2">
      <c r="A44" s="108"/>
      <c r="B44" s="74"/>
      <c r="C44" s="92" t="s">
        <v>2127</v>
      </c>
      <c r="D44" s="93" t="s">
        <v>63</v>
      </c>
      <c r="E44" s="94">
        <v>44428</v>
      </c>
      <c r="F44" s="95" t="s">
        <v>1933</v>
      </c>
      <c r="G44" s="94">
        <v>44432</v>
      </c>
      <c r="H44" s="96" t="s">
        <v>1934</v>
      </c>
      <c r="I44" s="97">
        <v>80</v>
      </c>
      <c r="J44" s="97">
        <v>54</v>
      </c>
      <c r="K44" s="97">
        <v>32</v>
      </c>
      <c r="L44" s="97">
        <v>9</v>
      </c>
      <c r="M44" s="98">
        <v>34.56</v>
      </c>
      <c r="N44" s="99">
        <v>35</v>
      </c>
      <c r="O44" s="62">
        <v>3000</v>
      </c>
      <c r="P44" s="63">
        <f>Table224523689101112131415161718192021222423456723456891011121314151617181920[[#This Row],[PEMBULATAN]]*O44</f>
        <v>105000</v>
      </c>
    </row>
    <row r="45" spans="1:16" ht="39" customHeight="1" x14ac:dyDescent="0.2">
      <c r="A45" s="108"/>
      <c r="B45" s="74"/>
      <c r="C45" s="92" t="s">
        <v>2128</v>
      </c>
      <c r="D45" s="93" t="s">
        <v>63</v>
      </c>
      <c r="E45" s="94">
        <v>44428</v>
      </c>
      <c r="F45" s="95" t="s">
        <v>1933</v>
      </c>
      <c r="G45" s="94">
        <v>44432</v>
      </c>
      <c r="H45" s="96" t="s">
        <v>1934</v>
      </c>
      <c r="I45" s="97">
        <v>40</v>
      </c>
      <c r="J45" s="97">
        <v>32</v>
      </c>
      <c r="K45" s="97">
        <v>21</v>
      </c>
      <c r="L45" s="97">
        <v>2</v>
      </c>
      <c r="M45" s="98">
        <v>6.72</v>
      </c>
      <c r="N45" s="99">
        <v>7</v>
      </c>
      <c r="O45" s="62">
        <v>3000</v>
      </c>
      <c r="P45" s="63">
        <f>Table224523689101112131415161718192021222423456723456891011121314151617181920[[#This Row],[PEMBULATAN]]*O45</f>
        <v>21000</v>
      </c>
    </row>
    <row r="46" spans="1:16" ht="39" customHeight="1" x14ac:dyDescent="0.2">
      <c r="A46" s="108"/>
      <c r="B46" s="74"/>
      <c r="C46" s="92" t="s">
        <v>2129</v>
      </c>
      <c r="D46" s="93" t="s">
        <v>63</v>
      </c>
      <c r="E46" s="94">
        <v>44428</v>
      </c>
      <c r="F46" s="95" t="s">
        <v>1933</v>
      </c>
      <c r="G46" s="94">
        <v>44432</v>
      </c>
      <c r="H46" s="96" t="s">
        <v>1934</v>
      </c>
      <c r="I46" s="97">
        <v>90</v>
      </c>
      <c r="J46" s="97">
        <v>76</v>
      </c>
      <c r="K46" s="97">
        <v>32</v>
      </c>
      <c r="L46" s="97">
        <v>9</v>
      </c>
      <c r="M46" s="98">
        <v>54.72</v>
      </c>
      <c r="N46" s="99">
        <v>55</v>
      </c>
      <c r="O46" s="62">
        <v>3000</v>
      </c>
      <c r="P46" s="63">
        <f>Table224523689101112131415161718192021222423456723456891011121314151617181920[[#This Row],[PEMBULATAN]]*O46</f>
        <v>165000</v>
      </c>
    </row>
    <row r="47" spans="1:16" ht="39" customHeight="1" x14ac:dyDescent="0.2">
      <c r="A47" s="108"/>
      <c r="B47" s="74"/>
      <c r="C47" s="92" t="s">
        <v>2130</v>
      </c>
      <c r="D47" s="93" t="s">
        <v>63</v>
      </c>
      <c r="E47" s="94">
        <v>44428</v>
      </c>
      <c r="F47" s="95" t="s">
        <v>1933</v>
      </c>
      <c r="G47" s="94">
        <v>44432</v>
      </c>
      <c r="H47" s="96" t="s">
        <v>1934</v>
      </c>
      <c r="I47" s="97">
        <v>40</v>
      </c>
      <c r="J47" s="97">
        <v>34</v>
      </c>
      <c r="K47" s="97">
        <v>21</v>
      </c>
      <c r="L47" s="97">
        <v>9</v>
      </c>
      <c r="M47" s="98">
        <v>7.14</v>
      </c>
      <c r="N47" s="99">
        <v>9</v>
      </c>
      <c r="O47" s="62">
        <v>3000</v>
      </c>
      <c r="P47" s="63">
        <f>Table224523689101112131415161718192021222423456723456891011121314151617181920[[#This Row],[PEMBULATAN]]*O47</f>
        <v>27000</v>
      </c>
    </row>
    <row r="48" spans="1:16" ht="39" customHeight="1" x14ac:dyDescent="0.2">
      <c r="A48" s="108"/>
      <c r="B48" s="74"/>
      <c r="C48" s="92" t="s">
        <v>2131</v>
      </c>
      <c r="D48" s="93" t="s">
        <v>63</v>
      </c>
      <c r="E48" s="94">
        <v>44428</v>
      </c>
      <c r="F48" s="95" t="s">
        <v>1933</v>
      </c>
      <c r="G48" s="94">
        <v>44432</v>
      </c>
      <c r="H48" s="96" t="s">
        <v>1934</v>
      </c>
      <c r="I48" s="97">
        <v>40</v>
      </c>
      <c r="J48" s="97">
        <v>32</v>
      </c>
      <c r="K48" s="97">
        <v>12</v>
      </c>
      <c r="L48" s="97">
        <v>3</v>
      </c>
      <c r="M48" s="98">
        <v>3.84</v>
      </c>
      <c r="N48" s="99">
        <v>4</v>
      </c>
      <c r="O48" s="62">
        <v>3000</v>
      </c>
      <c r="P48" s="63">
        <f>Table224523689101112131415161718192021222423456723456891011121314151617181920[[#This Row],[PEMBULATAN]]*O48</f>
        <v>12000</v>
      </c>
    </row>
    <row r="49" spans="1:16" ht="39" customHeight="1" x14ac:dyDescent="0.2">
      <c r="A49" s="108"/>
      <c r="B49" s="74"/>
      <c r="C49" s="92" t="s">
        <v>2132</v>
      </c>
      <c r="D49" s="93" t="s">
        <v>63</v>
      </c>
      <c r="E49" s="94">
        <v>44428</v>
      </c>
      <c r="F49" s="95" t="s">
        <v>1933</v>
      </c>
      <c r="G49" s="94">
        <v>44432</v>
      </c>
      <c r="H49" s="96" t="s">
        <v>1934</v>
      </c>
      <c r="I49" s="97">
        <v>80</v>
      </c>
      <c r="J49" s="97">
        <v>54</v>
      </c>
      <c r="K49" s="97">
        <v>21</v>
      </c>
      <c r="L49" s="97">
        <v>6</v>
      </c>
      <c r="M49" s="98">
        <v>22.68</v>
      </c>
      <c r="N49" s="99">
        <v>23</v>
      </c>
      <c r="O49" s="62">
        <v>3000</v>
      </c>
      <c r="P49" s="63">
        <f>Table224523689101112131415161718192021222423456723456891011121314151617181920[[#This Row],[PEMBULATAN]]*O49</f>
        <v>69000</v>
      </c>
    </row>
    <row r="50" spans="1:16" ht="39" customHeight="1" x14ac:dyDescent="0.2">
      <c r="A50" s="108"/>
      <c r="B50" s="74"/>
      <c r="C50" s="92" t="s">
        <v>2133</v>
      </c>
      <c r="D50" s="93" t="s">
        <v>63</v>
      </c>
      <c r="E50" s="94">
        <v>44428</v>
      </c>
      <c r="F50" s="95" t="s">
        <v>1933</v>
      </c>
      <c r="G50" s="94">
        <v>44432</v>
      </c>
      <c r="H50" s="96" t="s">
        <v>1934</v>
      </c>
      <c r="I50" s="97">
        <v>21</v>
      </c>
      <c r="J50" s="97">
        <v>30</v>
      </c>
      <c r="K50" s="97">
        <v>12</v>
      </c>
      <c r="L50" s="97">
        <v>5</v>
      </c>
      <c r="M50" s="98">
        <v>1.89</v>
      </c>
      <c r="N50" s="99">
        <v>5</v>
      </c>
      <c r="O50" s="62">
        <v>3000</v>
      </c>
      <c r="P50" s="63">
        <f>Table224523689101112131415161718192021222423456723456891011121314151617181920[[#This Row],[PEMBULATAN]]*O50</f>
        <v>15000</v>
      </c>
    </row>
    <row r="51" spans="1:16" ht="39" customHeight="1" x14ac:dyDescent="0.2">
      <c r="A51" s="108"/>
      <c r="B51" s="74"/>
      <c r="C51" s="92" t="s">
        <v>2134</v>
      </c>
      <c r="D51" s="93" t="s">
        <v>63</v>
      </c>
      <c r="E51" s="94">
        <v>44428</v>
      </c>
      <c r="F51" s="95" t="s">
        <v>1933</v>
      </c>
      <c r="G51" s="94">
        <v>44432</v>
      </c>
      <c r="H51" s="96" t="s">
        <v>1934</v>
      </c>
      <c r="I51" s="97">
        <v>60</v>
      </c>
      <c r="J51" s="97">
        <v>80</v>
      </c>
      <c r="K51" s="97">
        <v>30</v>
      </c>
      <c r="L51" s="97">
        <v>8</v>
      </c>
      <c r="M51" s="98">
        <v>36</v>
      </c>
      <c r="N51" s="99">
        <v>36</v>
      </c>
      <c r="O51" s="62">
        <v>3000</v>
      </c>
      <c r="P51" s="63">
        <f>Table224523689101112131415161718192021222423456723456891011121314151617181920[[#This Row],[PEMBULATAN]]*O51</f>
        <v>108000</v>
      </c>
    </row>
    <row r="52" spans="1:16" ht="39" customHeight="1" x14ac:dyDescent="0.2">
      <c r="A52" s="108"/>
      <c r="B52" s="74"/>
      <c r="C52" s="92" t="s">
        <v>2135</v>
      </c>
      <c r="D52" s="93" t="s">
        <v>63</v>
      </c>
      <c r="E52" s="94">
        <v>44428</v>
      </c>
      <c r="F52" s="95" t="s">
        <v>1933</v>
      </c>
      <c r="G52" s="94">
        <v>44432</v>
      </c>
      <c r="H52" s="96" t="s">
        <v>1934</v>
      </c>
      <c r="I52" s="97">
        <v>109</v>
      </c>
      <c r="J52" s="97">
        <v>89</v>
      </c>
      <c r="K52" s="97">
        <v>50</v>
      </c>
      <c r="L52" s="97">
        <v>12</v>
      </c>
      <c r="M52" s="98">
        <v>121.2625</v>
      </c>
      <c r="N52" s="99">
        <v>121</v>
      </c>
      <c r="O52" s="62">
        <v>3000</v>
      </c>
      <c r="P52" s="63">
        <f>Table224523689101112131415161718192021222423456723456891011121314151617181920[[#This Row],[PEMBULATAN]]*O52</f>
        <v>363000</v>
      </c>
    </row>
    <row r="53" spans="1:16" ht="39" customHeight="1" x14ac:dyDescent="0.2">
      <c r="A53" s="108"/>
      <c r="B53" s="74"/>
      <c r="C53" s="92" t="s">
        <v>2136</v>
      </c>
      <c r="D53" s="93" t="s">
        <v>63</v>
      </c>
      <c r="E53" s="94">
        <v>44428</v>
      </c>
      <c r="F53" s="95" t="s">
        <v>1933</v>
      </c>
      <c r="G53" s="94">
        <v>44432</v>
      </c>
      <c r="H53" s="96" t="s">
        <v>1934</v>
      </c>
      <c r="I53" s="97">
        <v>109</v>
      </c>
      <c r="J53" s="97">
        <v>70</v>
      </c>
      <c r="K53" s="97">
        <v>43</v>
      </c>
      <c r="L53" s="97">
        <v>28</v>
      </c>
      <c r="M53" s="98">
        <v>82.022499999999994</v>
      </c>
      <c r="N53" s="99">
        <v>82</v>
      </c>
      <c r="O53" s="62">
        <v>3000</v>
      </c>
      <c r="P53" s="63">
        <f>Table224523689101112131415161718192021222423456723456891011121314151617181920[[#This Row],[PEMBULATAN]]*O53</f>
        <v>246000</v>
      </c>
    </row>
    <row r="54" spans="1:16" ht="39" customHeight="1" x14ac:dyDescent="0.2">
      <c r="A54" s="108"/>
      <c r="B54" s="74"/>
      <c r="C54" s="92" t="s">
        <v>2137</v>
      </c>
      <c r="D54" s="93" t="s">
        <v>63</v>
      </c>
      <c r="E54" s="94">
        <v>44428</v>
      </c>
      <c r="F54" s="95" t="s">
        <v>1933</v>
      </c>
      <c r="G54" s="94">
        <v>44432</v>
      </c>
      <c r="H54" s="96" t="s">
        <v>1934</v>
      </c>
      <c r="I54" s="97">
        <v>43</v>
      </c>
      <c r="J54" s="97">
        <v>20</v>
      </c>
      <c r="K54" s="97">
        <v>21</v>
      </c>
      <c r="L54" s="97">
        <v>6</v>
      </c>
      <c r="M54" s="98">
        <v>4.5149999999999997</v>
      </c>
      <c r="N54" s="99">
        <v>6</v>
      </c>
      <c r="O54" s="62">
        <v>3000</v>
      </c>
      <c r="P54" s="63">
        <f>Table224523689101112131415161718192021222423456723456891011121314151617181920[[#This Row],[PEMBULATAN]]*O54</f>
        <v>18000</v>
      </c>
    </row>
    <row r="55" spans="1:16" ht="39" customHeight="1" x14ac:dyDescent="0.2">
      <c r="A55" s="108"/>
      <c r="B55" s="74"/>
      <c r="C55" s="92" t="s">
        <v>2138</v>
      </c>
      <c r="D55" s="93" t="s">
        <v>63</v>
      </c>
      <c r="E55" s="94">
        <v>44428</v>
      </c>
      <c r="F55" s="95" t="s">
        <v>1933</v>
      </c>
      <c r="G55" s="94">
        <v>44432</v>
      </c>
      <c r="H55" s="96" t="s">
        <v>1934</v>
      </c>
      <c r="I55" s="97">
        <v>50</v>
      </c>
      <c r="J55" s="97">
        <v>50</v>
      </c>
      <c r="K55" s="97">
        <v>30</v>
      </c>
      <c r="L55" s="97">
        <v>6</v>
      </c>
      <c r="M55" s="98">
        <v>18.75</v>
      </c>
      <c r="N55" s="99">
        <v>19</v>
      </c>
      <c r="O55" s="62">
        <v>3000</v>
      </c>
      <c r="P55" s="63">
        <f>Table224523689101112131415161718192021222423456723456891011121314151617181920[[#This Row],[PEMBULATAN]]*O55</f>
        <v>57000</v>
      </c>
    </row>
    <row r="56" spans="1:16" ht="39" customHeight="1" x14ac:dyDescent="0.2">
      <c r="A56" s="108"/>
      <c r="B56" s="74"/>
      <c r="C56" s="92" t="s">
        <v>2139</v>
      </c>
      <c r="D56" s="93" t="s">
        <v>63</v>
      </c>
      <c r="E56" s="94">
        <v>44428</v>
      </c>
      <c r="F56" s="95" t="s">
        <v>1933</v>
      </c>
      <c r="G56" s="94">
        <v>44432</v>
      </c>
      <c r="H56" s="96" t="s">
        <v>1934</v>
      </c>
      <c r="I56" s="97">
        <v>43</v>
      </c>
      <c r="J56" s="97">
        <v>20</v>
      </c>
      <c r="K56" s="97">
        <v>64</v>
      </c>
      <c r="L56" s="97">
        <v>6</v>
      </c>
      <c r="M56" s="98">
        <v>13.76</v>
      </c>
      <c r="N56" s="99">
        <v>14</v>
      </c>
      <c r="O56" s="62">
        <v>3000</v>
      </c>
      <c r="P56" s="63">
        <f>Table224523689101112131415161718192021222423456723456891011121314151617181920[[#This Row],[PEMBULATAN]]*O56</f>
        <v>42000</v>
      </c>
    </row>
    <row r="57" spans="1:16" ht="39" customHeight="1" x14ac:dyDescent="0.2">
      <c r="A57" s="108"/>
      <c r="B57" s="74"/>
      <c r="C57" s="92" t="s">
        <v>2140</v>
      </c>
      <c r="D57" s="93" t="s">
        <v>63</v>
      </c>
      <c r="E57" s="94">
        <v>44428</v>
      </c>
      <c r="F57" s="95" t="s">
        <v>1933</v>
      </c>
      <c r="G57" s="94">
        <v>44432</v>
      </c>
      <c r="H57" s="96" t="s">
        <v>1934</v>
      </c>
      <c r="I57" s="97">
        <v>90</v>
      </c>
      <c r="J57" s="97">
        <v>60</v>
      </c>
      <c r="K57" s="97">
        <v>43</v>
      </c>
      <c r="L57" s="97">
        <v>4</v>
      </c>
      <c r="M57" s="98">
        <v>58.05</v>
      </c>
      <c r="N57" s="99">
        <v>58</v>
      </c>
      <c r="O57" s="62">
        <v>3000</v>
      </c>
      <c r="P57" s="63">
        <f>Table224523689101112131415161718192021222423456723456891011121314151617181920[[#This Row],[PEMBULATAN]]*O57</f>
        <v>174000</v>
      </c>
    </row>
    <row r="58" spans="1:16" ht="39" customHeight="1" x14ac:dyDescent="0.2">
      <c r="A58" s="108"/>
      <c r="B58" s="74"/>
      <c r="C58" s="92" t="s">
        <v>2141</v>
      </c>
      <c r="D58" s="93" t="s">
        <v>63</v>
      </c>
      <c r="E58" s="94">
        <v>44428</v>
      </c>
      <c r="F58" s="95" t="s">
        <v>1933</v>
      </c>
      <c r="G58" s="94">
        <v>44432</v>
      </c>
      <c r="H58" s="96" t="s">
        <v>1934</v>
      </c>
      <c r="I58" s="97">
        <v>40</v>
      </c>
      <c r="J58" s="97">
        <v>89</v>
      </c>
      <c r="K58" s="97">
        <v>54</v>
      </c>
      <c r="L58" s="97">
        <v>6</v>
      </c>
      <c r="M58" s="98">
        <v>48.06</v>
      </c>
      <c r="N58" s="99">
        <v>48</v>
      </c>
      <c r="O58" s="62">
        <v>3000</v>
      </c>
      <c r="P58" s="63">
        <f>Table224523689101112131415161718192021222423456723456891011121314151617181920[[#This Row],[PEMBULATAN]]*O58</f>
        <v>144000</v>
      </c>
    </row>
    <row r="59" spans="1:16" ht="39" customHeight="1" x14ac:dyDescent="0.2">
      <c r="A59" s="108"/>
      <c r="B59" s="74"/>
      <c r="C59" s="92" t="s">
        <v>2142</v>
      </c>
      <c r="D59" s="93" t="s">
        <v>63</v>
      </c>
      <c r="E59" s="94">
        <v>44428</v>
      </c>
      <c r="F59" s="95" t="s">
        <v>1933</v>
      </c>
      <c r="G59" s="94">
        <v>44432</v>
      </c>
      <c r="H59" s="96" t="s">
        <v>1934</v>
      </c>
      <c r="I59" s="97">
        <v>59</v>
      </c>
      <c r="J59" s="97">
        <v>40</v>
      </c>
      <c r="K59" s="97">
        <v>32</v>
      </c>
      <c r="L59" s="97">
        <v>6</v>
      </c>
      <c r="M59" s="98">
        <v>18.88</v>
      </c>
      <c r="N59" s="99">
        <v>19</v>
      </c>
      <c r="O59" s="62">
        <v>3000</v>
      </c>
      <c r="P59" s="63">
        <f>Table224523689101112131415161718192021222423456723456891011121314151617181920[[#This Row],[PEMBULATAN]]*O59</f>
        <v>57000</v>
      </c>
    </row>
    <row r="60" spans="1:16" ht="39" customHeight="1" x14ac:dyDescent="0.2">
      <c r="A60" s="108"/>
      <c r="B60" s="74"/>
      <c r="C60" s="92" t="s">
        <v>2143</v>
      </c>
      <c r="D60" s="93" t="s">
        <v>63</v>
      </c>
      <c r="E60" s="94">
        <v>44428</v>
      </c>
      <c r="F60" s="95" t="s">
        <v>1933</v>
      </c>
      <c r="G60" s="94">
        <v>44432</v>
      </c>
      <c r="H60" s="96" t="s">
        <v>1934</v>
      </c>
      <c r="I60" s="97">
        <v>83</v>
      </c>
      <c r="J60" s="97">
        <v>63</v>
      </c>
      <c r="K60" s="97">
        <v>21</v>
      </c>
      <c r="L60" s="97">
        <v>13</v>
      </c>
      <c r="M60" s="98">
        <v>27.452249999999999</v>
      </c>
      <c r="N60" s="99">
        <v>27</v>
      </c>
      <c r="O60" s="62">
        <v>3000</v>
      </c>
      <c r="P60" s="63">
        <f>Table224523689101112131415161718192021222423456723456891011121314151617181920[[#This Row],[PEMBULATAN]]*O60</f>
        <v>81000</v>
      </c>
    </row>
    <row r="61" spans="1:16" ht="39" customHeight="1" x14ac:dyDescent="0.2">
      <c r="A61" s="108"/>
      <c r="B61" s="74"/>
      <c r="C61" s="92" t="s">
        <v>2144</v>
      </c>
      <c r="D61" s="93" t="s">
        <v>63</v>
      </c>
      <c r="E61" s="94">
        <v>44428</v>
      </c>
      <c r="F61" s="95" t="s">
        <v>1933</v>
      </c>
      <c r="G61" s="94">
        <v>44432</v>
      </c>
      <c r="H61" s="96" t="s">
        <v>1934</v>
      </c>
      <c r="I61" s="97">
        <v>52</v>
      </c>
      <c r="J61" s="97">
        <v>31</v>
      </c>
      <c r="K61" s="97">
        <v>12</v>
      </c>
      <c r="L61" s="97">
        <v>2</v>
      </c>
      <c r="M61" s="98">
        <v>4.8360000000000003</v>
      </c>
      <c r="N61" s="99">
        <v>5</v>
      </c>
      <c r="O61" s="62">
        <v>3000</v>
      </c>
      <c r="P61" s="63">
        <f>Table224523689101112131415161718192021222423456723456891011121314151617181920[[#This Row],[PEMBULATAN]]*O61</f>
        <v>15000</v>
      </c>
    </row>
    <row r="62" spans="1:16" ht="39" customHeight="1" x14ac:dyDescent="0.2">
      <c r="A62" s="108"/>
      <c r="B62" s="74"/>
      <c r="C62" s="92" t="s">
        <v>2145</v>
      </c>
      <c r="D62" s="93" t="s">
        <v>63</v>
      </c>
      <c r="E62" s="94">
        <v>44428</v>
      </c>
      <c r="F62" s="95" t="s">
        <v>1933</v>
      </c>
      <c r="G62" s="94">
        <v>44432</v>
      </c>
      <c r="H62" s="96" t="s">
        <v>1934</v>
      </c>
      <c r="I62" s="97">
        <v>63</v>
      </c>
      <c r="J62" s="97">
        <v>42</v>
      </c>
      <c r="K62" s="97">
        <v>74</v>
      </c>
      <c r="L62" s="97">
        <v>12</v>
      </c>
      <c r="M62" s="98">
        <v>48.951000000000001</v>
      </c>
      <c r="N62" s="99">
        <v>49</v>
      </c>
      <c r="O62" s="62">
        <v>3000</v>
      </c>
      <c r="P62" s="63">
        <f>Table224523689101112131415161718192021222423456723456891011121314151617181920[[#This Row],[PEMBULATAN]]*O62</f>
        <v>147000</v>
      </c>
    </row>
    <row r="63" spans="1:16" ht="39" customHeight="1" x14ac:dyDescent="0.2">
      <c r="A63" s="108"/>
      <c r="B63" s="74"/>
      <c r="C63" s="92" t="s">
        <v>2146</v>
      </c>
      <c r="D63" s="93" t="s">
        <v>63</v>
      </c>
      <c r="E63" s="94">
        <v>44428</v>
      </c>
      <c r="F63" s="95" t="s">
        <v>1933</v>
      </c>
      <c r="G63" s="94">
        <v>44432</v>
      </c>
      <c r="H63" s="96" t="s">
        <v>1934</v>
      </c>
      <c r="I63" s="97">
        <v>81</v>
      </c>
      <c r="J63" s="97">
        <v>47</v>
      </c>
      <c r="K63" s="97">
        <v>20</v>
      </c>
      <c r="L63" s="97">
        <v>13</v>
      </c>
      <c r="M63" s="98">
        <v>19.035</v>
      </c>
      <c r="N63" s="99">
        <v>19</v>
      </c>
      <c r="O63" s="62">
        <v>3000</v>
      </c>
      <c r="P63" s="63">
        <f>Table224523689101112131415161718192021222423456723456891011121314151617181920[[#This Row],[PEMBULATAN]]*O63</f>
        <v>57000</v>
      </c>
    </row>
    <row r="64" spans="1:16" ht="39" customHeight="1" x14ac:dyDescent="0.2">
      <c r="A64" s="108"/>
      <c r="B64" s="74"/>
      <c r="C64" s="92" t="s">
        <v>2147</v>
      </c>
      <c r="D64" s="93" t="s">
        <v>63</v>
      </c>
      <c r="E64" s="94">
        <v>44428</v>
      </c>
      <c r="F64" s="95" t="s">
        <v>1933</v>
      </c>
      <c r="G64" s="94">
        <v>44432</v>
      </c>
      <c r="H64" s="96" t="s">
        <v>1934</v>
      </c>
      <c r="I64" s="97">
        <v>82</v>
      </c>
      <c r="J64" s="97">
        <v>67</v>
      </c>
      <c r="K64" s="97">
        <v>28</v>
      </c>
      <c r="L64" s="97">
        <v>11</v>
      </c>
      <c r="M64" s="98">
        <v>38.457999999999998</v>
      </c>
      <c r="N64" s="99">
        <v>38</v>
      </c>
      <c r="O64" s="62">
        <v>3000</v>
      </c>
      <c r="P64" s="63">
        <f>Table224523689101112131415161718192021222423456723456891011121314151617181920[[#This Row],[PEMBULATAN]]*O64</f>
        <v>114000</v>
      </c>
    </row>
    <row r="65" spans="1:16" ht="39" customHeight="1" x14ac:dyDescent="0.2">
      <c r="A65" s="108"/>
      <c r="B65" s="74"/>
      <c r="C65" s="92" t="s">
        <v>2148</v>
      </c>
      <c r="D65" s="93" t="s">
        <v>63</v>
      </c>
      <c r="E65" s="94">
        <v>44428</v>
      </c>
      <c r="F65" s="95" t="s">
        <v>1933</v>
      </c>
      <c r="G65" s="94">
        <v>44432</v>
      </c>
      <c r="H65" s="96" t="s">
        <v>1934</v>
      </c>
      <c r="I65" s="97">
        <v>40</v>
      </c>
      <c r="J65" s="97">
        <v>37</v>
      </c>
      <c r="K65" s="97">
        <v>16</v>
      </c>
      <c r="L65" s="97">
        <v>3</v>
      </c>
      <c r="M65" s="98">
        <v>5.92</v>
      </c>
      <c r="N65" s="99">
        <v>6</v>
      </c>
      <c r="O65" s="62">
        <v>3000</v>
      </c>
      <c r="P65" s="63">
        <f>Table224523689101112131415161718192021222423456723456891011121314151617181920[[#This Row],[PEMBULATAN]]*O65</f>
        <v>18000</v>
      </c>
    </row>
    <row r="66" spans="1:16" ht="39" customHeight="1" x14ac:dyDescent="0.2">
      <c r="A66" s="108"/>
      <c r="B66" s="74"/>
      <c r="C66" s="92" t="s">
        <v>2149</v>
      </c>
      <c r="D66" s="93" t="s">
        <v>63</v>
      </c>
      <c r="E66" s="94">
        <v>44428</v>
      </c>
      <c r="F66" s="95" t="s">
        <v>1933</v>
      </c>
      <c r="G66" s="94">
        <v>44432</v>
      </c>
      <c r="H66" s="96" t="s">
        <v>1934</v>
      </c>
      <c r="I66" s="97">
        <v>42</v>
      </c>
      <c r="J66" s="97">
        <v>42</v>
      </c>
      <c r="K66" s="97">
        <v>21</v>
      </c>
      <c r="L66" s="97">
        <v>6</v>
      </c>
      <c r="M66" s="98">
        <v>9.2609999999999992</v>
      </c>
      <c r="N66" s="99">
        <v>9</v>
      </c>
      <c r="O66" s="62">
        <v>3000</v>
      </c>
      <c r="P66" s="63">
        <f>Table224523689101112131415161718192021222423456723456891011121314151617181920[[#This Row],[PEMBULATAN]]*O66</f>
        <v>27000</v>
      </c>
    </row>
    <row r="67" spans="1:16" ht="39" customHeight="1" x14ac:dyDescent="0.2">
      <c r="A67" s="108"/>
      <c r="B67" s="74"/>
      <c r="C67" s="92" t="s">
        <v>2150</v>
      </c>
      <c r="D67" s="93" t="s">
        <v>63</v>
      </c>
      <c r="E67" s="94">
        <v>44428</v>
      </c>
      <c r="F67" s="95" t="s">
        <v>1933</v>
      </c>
      <c r="G67" s="94">
        <v>44432</v>
      </c>
      <c r="H67" s="96" t="s">
        <v>1934</v>
      </c>
      <c r="I67" s="97">
        <v>92</v>
      </c>
      <c r="J67" s="97">
        <v>47</v>
      </c>
      <c r="K67" s="97">
        <v>25</v>
      </c>
      <c r="L67" s="97">
        <v>14</v>
      </c>
      <c r="M67" s="98">
        <v>27.024999999999999</v>
      </c>
      <c r="N67" s="99">
        <v>27</v>
      </c>
      <c r="O67" s="62">
        <v>3000</v>
      </c>
      <c r="P67" s="63">
        <f>Table224523689101112131415161718192021222423456723456891011121314151617181920[[#This Row],[PEMBULATAN]]*O67</f>
        <v>81000</v>
      </c>
    </row>
    <row r="68" spans="1:16" ht="39" customHeight="1" x14ac:dyDescent="0.2">
      <c r="A68" s="108"/>
      <c r="B68" s="74"/>
      <c r="C68" s="92" t="s">
        <v>2151</v>
      </c>
      <c r="D68" s="93" t="s">
        <v>63</v>
      </c>
      <c r="E68" s="94">
        <v>44428</v>
      </c>
      <c r="F68" s="95" t="s">
        <v>1933</v>
      </c>
      <c r="G68" s="94">
        <v>44432</v>
      </c>
      <c r="H68" s="96" t="s">
        <v>1934</v>
      </c>
      <c r="I68" s="97">
        <v>43</v>
      </c>
      <c r="J68" s="97">
        <v>32</v>
      </c>
      <c r="K68" s="97">
        <v>21</v>
      </c>
      <c r="L68" s="97">
        <v>5</v>
      </c>
      <c r="M68" s="98">
        <v>7.2240000000000002</v>
      </c>
      <c r="N68" s="99">
        <v>7</v>
      </c>
      <c r="O68" s="62">
        <v>3000</v>
      </c>
      <c r="P68" s="63">
        <f>Table224523689101112131415161718192021222423456723456891011121314151617181920[[#This Row],[PEMBULATAN]]*O68</f>
        <v>21000</v>
      </c>
    </row>
    <row r="69" spans="1:16" ht="39" customHeight="1" x14ac:dyDescent="0.2">
      <c r="A69" s="108"/>
      <c r="B69" s="74"/>
      <c r="C69" s="92" t="s">
        <v>2152</v>
      </c>
      <c r="D69" s="93" t="s">
        <v>63</v>
      </c>
      <c r="E69" s="94">
        <v>44428</v>
      </c>
      <c r="F69" s="95" t="s">
        <v>1933</v>
      </c>
      <c r="G69" s="94">
        <v>44432</v>
      </c>
      <c r="H69" s="96" t="s">
        <v>1934</v>
      </c>
      <c r="I69" s="97">
        <v>82</v>
      </c>
      <c r="J69" s="97">
        <v>42</v>
      </c>
      <c r="K69" s="97">
        <v>23</v>
      </c>
      <c r="L69" s="97">
        <v>12</v>
      </c>
      <c r="M69" s="98">
        <v>19.803000000000001</v>
      </c>
      <c r="N69" s="99">
        <v>20</v>
      </c>
      <c r="O69" s="62">
        <v>3000</v>
      </c>
      <c r="P69" s="63">
        <f>Table224523689101112131415161718192021222423456723456891011121314151617181920[[#This Row],[PEMBULATAN]]*O69</f>
        <v>60000</v>
      </c>
    </row>
    <row r="70" spans="1:16" ht="39" customHeight="1" x14ac:dyDescent="0.2">
      <c r="A70" s="108"/>
      <c r="B70" s="74"/>
      <c r="C70" s="92" t="s">
        <v>2153</v>
      </c>
      <c r="D70" s="93" t="s">
        <v>63</v>
      </c>
      <c r="E70" s="94">
        <v>44428</v>
      </c>
      <c r="F70" s="95" t="s">
        <v>1933</v>
      </c>
      <c r="G70" s="94">
        <v>44432</v>
      </c>
      <c r="H70" s="96" t="s">
        <v>1934</v>
      </c>
      <c r="I70" s="97">
        <v>90</v>
      </c>
      <c r="J70" s="97">
        <v>52</v>
      </c>
      <c r="K70" s="97">
        <v>35</v>
      </c>
      <c r="L70" s="97">
        <v>10</v>
      </c>
      <c r="M70" s="98">
        <v>40.950000000000003</v>
      </c>
      <c r="N70" s="99">
        <v>41</v>
      </c>
      <c r="O70" s="62">
        <v>3000</v>
      </c>
      <c r="P70" s="63">
        <f>Table224523689101112131415161718192021222423456723456891011121314151617181920[[#This Row],[PEMBULATAN]]*O70</f>
        <v>123000</v>
      </c>
    </row>
    <row r="71" spans="1:16" ht="39" customHeight="1" x14ac:dyDescent="0.2">
      <c r="A71" s="108"/>
      <c r="B71" s="74"/>
      <c r="C71" s="92" t="s">
        <v>2154</v>
      </c>
      <c r="D71" s="93" t="s">
        <v>63</v>
      </c>
      <c r="E71" s="94">
        <v>44428</v>
      </c>
      <c r="F71" s="95" t="s">
        <v>1933</v>
      </c>
      <c r="G71" s="94">
        <v>44432</v>
      </c>
      <c r="H71" s="96" t="s">
        <v>1934</v>
      </c>
      <c r="I71" s="97">
        <v>75</v>
      </c>
      <c r="J71" s="97">
        <v>31</v>
      </c>
      <c r="K71" s="97">
        <v>26</v>
      </c>
      <c r="L71" s="97">
        <v>5</v>
      </c>
      <c r="M71" s="98">
        <v>15.112500000000001</v>
      </c>
      <c r="N71" s="99">
        <v>15</v>
      </c>
      <c r="O71" s="62">
        <v>3000</v>
      </c>
      <c r="P71" s="63">
        <f>Table224523689101112131415161718192021222423456723456891011121314151617181920[[#This Row],[PEMBULATAN]]*O71</f>
        <v>45000</v>
      </c>
    </row>
    <row r="72" spans="1:16" ht="39" customHeight="1" x14ac:dyDescent="0.2">
      <c r="A72" s="108"/>
      <c r="B72" s="74"/>
      <c r="C72" s="92" t="s">
        <v>2155</v>
      </c>
      <c r="D72" s="93" t="s">
        <v>63</v>
      </c>
      <c r="E72" s="94">
        <v>44428</v>
      </c>
      <c r="F72" s="95" t="s">
        <v>1933</v>
      </c>
      <c r="G72" s="94">
        <v>44432</v>
      </c>
      <c r="H72" s="96" t="s">
        <v>1934</v>
      </c>
      <c r="I72" s="97">
        <v>67</v>
      </c>
      <c r="J72" s="97">
        <v>10</v>
      </c>
      <c r="K72" s="97">
        <v>10</v>
      </c>
      <c r="L72" s="97">
        <v>2</v>
      </c>
      <c r="M72" s="98">
        <v>1.675</v>
      </c>
      <c r="N72" s="99">
        <v>2</v>
      </c>
      <c r="O72" s="62">
        <v>3000</v>
      </c>
      <c r="P72" s="63">
        <f>Table224523689101112131415161718192021222423456723456891011121314151617181920[[#This Row],[PEMBULATAN]]*O72</f>
        <v>6000</v>
      </c>
    </row>
    <row r="73" spans="1:16" ht="39" customHeight="1" x14ac:dyDescent="0.2">
      <c r="A73" s="108"/>
      <c r="B73" s="74"/>
      <c r="C73" s="92" t="s">
        <v>2156</v>
      </c>
      <c r="D73" s="93" t="s">
        <v>63</v>
      </c>
      <c r="E73" s="94">
        <v>44428</v>
      </c>
      <c r="F73" s="95" t="s">
        <v>1933</v>
      </c>
      <c r="G73" s="94">
        <v>44432</v>
      </c>
      <c r="H73" s="96" t="s">
        <v>1934</v>
      </c>
      <c r="I73" s="97">
        <v>72</v>
      </c>
      <c r="J73" s="97">
        <v>30</v>
      </c>
      <c r="K73" s="97">
        <v>57</v>
      </c>
      <c r="L73" s="97">
        <v>18</v>
      </c>
      <c r="M73" s="98">
        <v>30.78</v>
      </c>
      <c r="N73" s="99">
        <v>31</v>
      </c>
      <c r="O73" s="62">
        <v>3000</v>
      </c>
      <c r="P73" s="63">
        <f>Table224523689101112131415161718192021222423456723456891011121314151617181920[[#This Row],[PEMBULATAN]]*O73</f>
        <v>93000</v>
      </c>
    </row>
    <row r="74" spans="1:16" ht="22.5" customHeight="1" x14ac:dyDescent="0.2">
      <c r="A74" s="144" t="s">
        <v>33</v>
      </c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6"/>
      <c r="M74" s="78">
        <f>SUBTOTAL(109,Table224523689101112131415161718192021222423456723456891011121314151617181920[KG VOLUME])</f>
        <v>2191.6845000000017</v>
      </c>
      <c r="N74" s="66">
        <f>SUM(N3:N73)</f>
        <v>2216</v>
      </c>
      <c r="O74" s="147">
        <f>SUM(P3:P73)</f>
        <v>6648000</v>
      </c>
      <c r="P74" s="148"/>
    </row>
    <row r="75" spans="1:16" ht="22.5" customHeight="1" x14ac:dyDescent="0.2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4"/>
      <c r="N75" s="86" t="s">
        <v>54</v>
      </c>
      <c r="O75" s="85"/>
      <c r="P75" s="85">
        <f>O74*10%</f>
        <v>664800</v>
      </c>
    </row>
    <row r="76" spans="1:16" x14ac:dyDescent="0.2">
      <c r="A76" s="11"/>
      <c r="B76" s="54" t="s">
        <v>47</v>
      </c>
      <c r="C76" s="53"/>
      <c r="D76" s="55" t="s">
        <v>48</v>
      </c>
      <c r="H76" s="61"/>
      <c r="N76" s="60" t="s">
        <v>34</v>
      </c>
      <c r="P76" s="67">
        <f>O74*1%</f>
        <v>66480</v>
      </c>
    </row>
    <row r="77" spans="1:16" x14ac:dyDescent="0.2">
      <c r="A77" s="11"/>
      <c r="H77" s="61"/>
      <c r="N77" s="60" t="s">
        <v>35</v>
      </c>
      <c r="P77" s="69">
        <v>0</v>
      </c>
    </row>
    <row r="78" spans="1:16" ht="15.75" thickBot="1" x14ac:dyDescent="0.25">
      <c r="A78" s="11"/>
      <c r="H78" s="61"/>
      <c r="N78" s="60" t="s">
        <v>36</v>
      </c>
      <c r="P78" s="69">
        <v>0</v>
      </c>
    </row>
    <row r="79" spans="1:16" x14ac:dyDescent="0.2">
      <c r="A79" s="11"/>
      <c r="H79" s="61"/>
      <c r="N79" s="64" t="s">
        <v>37</v>
      </c>
      <c r="O79" s="65"/>
      <c r="P79" s="68">
        <f>O74-P75+P76</f>
        <v>6049680</v>
      </c>
    </row>
    <row r="80" spans="1:16" x14ac:dyDescent="0.2">
      <c r="B80" s="54"/>
      <c r="C80" s="53"/>
      <c r="D80" s="55"/>
    </row>
    <row r="82" spans="1:16" x14ac:dyDescent="0.2">
      <c r="A82" s="11"/>
      <c r="H82" s="61"/>
      <c r="P82" s="70"/>
    </row>
    <row r="83" spans="1:16" x14ac:dyDescent="0.2">
      <c r="A83" s="11"/>
      <c r="H83" s="61"/>
      <c r="O83" s="56"/>
      <c r="P83" s="70"/>
    </row>
    <row r="84" spans="1:16" s="3" customFormat="1" x14ac:dyDescent="0.2">
      <c r="A84" s="11"/>
      <c r="B84" s="2"/>
      <c r="C84" s="53" t="s">
        <v>1205</v>
      </c>
      <c r="E84" s="12"/>
      <c r="H84" s="61"/>
      <c r="N84" s="14"/>
      <c r="O84" s="14"/>
      <c r="P84" s="14"/>
    </row>
    <row r="85" spans="1:16" s="3" customFormat="1" x14ac:dyDescent="0.25">
      <c r="A85" s="11"/>
      <c r="B85" s="2"/>
      <c r="C85" s="2" t="s">
        <v>1200</v>
      </c>
      <c r="E85" s="12"/>
      <c r="H85" s="61"/>
      <c r="N85" s="14"/>
      <c r="O85" s="14"/>
      <c r="P85" s="14"/>
    </row>
    <row r="86" spans="1:16" s="3" customFormat="1" x14ac:dyDescent="0.25">
      <c r="A86" s="11"/>
      <c r="B86" s="2"/>
      <c r="C86" s="2" t="s">
        <v>1206</v>
      </c>
      <c r="E86" s="12"/>
      <c r="H86" s="61"/>
      <c r="N86" s="14"/>
      <c r="O86" s="14"/>
      <c r="P86" s="14"/>
    </row>
    <row r="87" spans="1:16" s="3" customFormat="1" x14ac:dyDescent="0.25">
      <c r="A87" s="11"/>
      <c r="B87" s="2"/>
      <c r="C87" s="2" t="s">
        <v>3533</v>
      </c>
      <c r="E87" s="12"/>
      <c r="H87" s="61"/>
      <c r="N87" s="14"/>
      <c r="O87" s="14"/>
      <c r="P87" s="14"/>
    </row>
    <row r="88" spans="1:16" s="3" customFormat="1" x14ac:dyDescent="0.2">
      <c r="A88" s="11"/>
      <c r="B88" s="2"/>
      <c r="C88" s="53" t="s">
        <v>1198</v>
      </c>
      <c r="E88" s="12"/>
      <c r="H88" s="61"/>
      <c r="N88" s="14"/>
      <c r="O88" s="14"/>
      <c r="P88" s="14"/>
    </row>
    <row r="89" spans="1:16" s="3" customFormat="1" x14ac:dyDescent="0.25">
      <c r="A89" s="11"/>
      <c r="B89" s="2"/>
      <c r="C89" s="2" t="s">
        <v>3534</v>
      </c>
      <c r="E89" s="12"/>
      <c r="H89" s="61"/>
      <c r="N89" s="14"/>
      <c r="O89" s="14"/>
      <c r="P89" s="14"/>
    </row>
    <row r="90" spans="1:16" s="3" customFormat="1" x14ac:dyDescent="0.25">
      <c r="A90" s="11"/>
      <c r="B90" s="2"/>
      <c r="C90" s="2" t="s">
        <v>1204</v>
      </c>
      <c r="E90" s="12"/>
      <c r="H90" s="61"/>
      <c r="N90" s="14"/>
      <c r="O90" s="14"/>
      <c r="P90" s="14"/>
    </row>
    <row r="91" spans="1:16" s="3" customFormat="1" x14ac:dyDescent="0.25">
      <c r="A91" s="11"/>
      <c r="B91" s="2"/>
      <c r="C91" s="2" t="s">
        <v>3535</v>
      </c>
      <c r="E91" s="12"/>
      <c r="H91" s="61"/>
      <c r="N91" s="14"/>
      <c r="O91" s="14"/>
      <c r="P91" s="14"/>
    </row>
    <row r="92" spans="1:16" s="3" customFormat="1" x14ac:dyDescent="0.25">
      <c r="A92" s="11"/>
      <c r="B92" s="2"/>
      <c r="C92" s="2" t="s">
        <v>3536</v>
      </c>
      <c r="E92" s="12"/>
      <c r="H92" s="61"/>
      <c r="N92" s="14"/>
      <c r="O92" s="14"/>
      <c r="P92" s="14"/>
    </row>
    <row r="93" spans="1:16" s="3" customFormat="1" x14ac:dyDescent="0.25">
      <c r="A93" s="11"/>
      <c r="B93" s="2"/>
      <c r="C93" s="2" t="s">
        <v>3537</v>
      </c>
      <c r="E93" s="12"/>
      <c r="H93" s="61"/>
      <c r="N93" s="14"/>
      <c r="O93" s="14"/>
      <c r="P93" s="14"/>
    </row>
    <row r="94" spans="1:16" s="3" customFormat="1" x14ac:dyDescent="0.25">
      <c r="A94" s="11"/>
      <c r="B94" s="2"/>
      <c r="C94" s="2" t="s">
        <v>3538</v>
      </c>
      <c r="E94" s="12"/>
      <c r="H94" s="61"/>
      <c r="N94" s="14"/>
      <c r="O94" s="14"/>
      <c r="P94" s="14"/>
    </row>
    <row r="95" spans="1:16" s="3" customFormat="1" x14ac:dyDescent="0.25">
      <c r="A95" s="11"/>
      <c r="B95" s="2"/>
      <c r="C95" s="2" t="s">
        <v>3539</v>
      </c>
      <c r="E95" s="12"/>
      <c r="H95" s="61"/>
      <c r="N95" s="14"/>
      <c r="O95" s="14"/>
      <c r="P95" s="14"/>
    </row>
    <row r="96" spans="1:16" x14ac:dyDescent="0.2">
      <c r="C96" s="2" t="s">
        <v>3540</v>
      </c>
    </row>
    <row r="97" spans="3:3" x14ac:dyDescent="0.2">
      <c r="C97" s="2" t="s">
        <v>3541</v>
      </c>
    </row>
    <row r="98" spans="3:3" x14ac:dyDescent="0.2">
      <c r="C98" s="2" t="s">
        <v>3542</v>
      </c>
    </row>
    <row r="99" spans="3:3" x14ac:dyDescent="0.2">
      <c r="C99" s="2" t="s">
        <v>3543</v>
      </c>
    </row>
    <row r="100" spans="3:3" x14ac:dyDescent="0.2">
      <c r="C100" s="2" t="s">
        <v>3544</v>
      </c>
    </row>
    <row r="101" spans="3:3" x14ac:dyDescent="0.2">
      <c r="C101" s="2" t="s">
        <v>3545</v>
      </c>
    </row>
    <row r="102" spans="3:3" x14ac:dyDescent="0.2">
      <c r="C102" s="2" t="s">
        <v>3546</v>
      </c>
    </row>
    <row r="103" spans="3:3" x14ac:dyDescent="0.2">
      <c r="C103" s="2" t="s">
        <v>3547</v>
      </c>
    </row>
    <row r="104" spans="3:3" x14ac:dyDescent="0.2">
      <c r="C104" s="2" t="s">
        <v>3548</v>
      </c>
    </row>
    <row r="105" spans="3:3" x14ac:dyDescent="0.2">
      <c r="C105" s="2" t="s">
        <v>3549</v>
      </c>
    </row>
    <row r="106" spans="3:3" x14ac:dyDescent="0.2">
      <c r="C106" s="2" t="s">
        <v>3550</v>
      </c>
    </row>
    <row r="107" spans="3:3" x14ac:dyDescent="0.2">
      <c r="C107" s="2" t="s">
        <v>3551</v>
      </c>
    </row>
    <row r="108" spans="3:3" x14ac:dyDescent="0.2">
      <c r="C108" s="2" t="s">
        <v>3552</v>
      </c>
    </row>
    <row r="109" spans="3:3" x14ac:dyDescent="0.2">
      <c r="C109" s="2" t="s">
        <v>3553</v>
      </c>
    </row>
    <row r="110" spans="3:3" x14ac:dyDescent="0.2">
      <c r="C110" s="2" t="s">
        <v>3554</v>
      </c>
    </row>
    <row r="111" spans="3:3" x14ac:dyDescent="0.2">
      <c r="C111" s="2" t="s">
        <v>3555</v>
      </c>
    </row>
    <row r="112" spans="3:3" x14ac:dyDescent="0.2">
      <c r="C112" s="2" t="s">
        <v>3556</v>
      </c>
    </row>
    <row r="113" spans="3:3" x14ac:dyDescent="0.2">
      <c r="C113" s="2" t="s">
        <v>3557</v>
      </c>
    </row>
    <row r="114" spans="3:3" x14ac:dyDescent="0.2">
      <c r="C114" s="2" t="s">
        <v>3558</v>
      </c>
    </row>
    <row r="115" spans="3:3" x14ac:dyDescent="0.2">
      <c r="C115" s="2" t="s">
        <v>3559</v>
      </c>
    </row>
    <row r="116" spans="3:3" x14ac:dyDescent="0.2">
      <c r="C116" s="2" t="s">
        <v>3560</v>
      </c>
    </row>
    <row r="117" spans="3:3" x14ac:dyDescent="0.2">
      <c r="C117" s="2" t="s">
        <v>3561</v>
      </c>
    </row>
    <row r="118" spans="3:3" x14ac:dyDescent="0.2">
      <c r="C118" s="2" t="s">
        <v>3562</v>
      </c>
    </row>
    <row r="119" spans="3:3" x14ac:dyDescent="0.2">
      <c r="C119" s="2" t="s">
        <v>3563</v>
      </c>
    </row>
    <row r="120" spans="3:3" x14ac:dyDescent="0.2">
      <c r="C120" s="2" t="s">
        <v>3564</v>
      </c>
    </row>
    <row r="121" spans="3:3" x14ac:dyDescent="0.2">
      <c r="C121" s="2" t="s">
        <v>3565</v>
      </c>
    </row>
    <row r="122" spans="3:3" x14ac:dyDescent="0.2">
      <c r="C122" s="2" t="s">
        <v>3566</v>
      </c>
    </row>
    <row r="123" spans="3:3" x14ac:dyDescent="0.2">
      <c r="C123" s="2" t="s">
        <v>3567</v>
      </c>
    </row>
    <row r="124" spans="3:3" x14ac:dyDescent="0.2">
      <c r="C124" s="2" t="s">
        <v>3568</v>
      </c>
    </row>
    <row r="125" spans="3:3" x14ac:dyDescent="0.2">
      <c r="C125" s="2" t="s">
        <v>3569</v>
      </c>
    </row>
    <row r="126" spans="3:3" x14ac:dyDescent="0.2">
      <c r="C126" s="2" t="s">
        <v>3570</v>
      </c>
    </row>
    <row r="127" spans="3:3" x14ac:dyDescent="0.2">
      <c r="C127" s="2" t="s">
        <v>3571</v>
      </c>
    </row>
    <row r="128" spans="3:3" x14ac:dyDescent="0.2">
      <c r="C128" s="2" t="s">
        <v>3572</v>
      </c>
    </row>
    <row r="129" spans="3:3" x14ac:dyDescent="0.2">
      <c r="C129" s="2" t="s">
        <v>3573</v>
      </c>
    </row>
    <row r="130" spans="3:3" x14ac:dyDescent="0.2">
      <c r="C130" s="2" t="s">
        <v>3574</v>
      </c>
    </row>
    <row r="131" spans="3:3" x14ac:dyDescent="0.2">
      <c r="C131" s="2" t="s">
        <v>3575</v>
      </c>
    </row>
    <row r="132" spans="3:3" x14ac:dyDescent="0.2">
      <c r="C132" s="2" t="s">
        <v>3576</v>
      </c>
    </row>
    <row r="133" spans="3:3" x14ac:dyDescent="0.2">
      <c r="C133" s="2" t="s">
        <v>3577</v>
      </c>
    </row>
    <row r="134" spans="3:3" x14ac:dyDescent="0.2">
      <c r="C134" s="2" t="s">
        <v>3578</v>
      </c>
    </row>
    <row r="135" spans="3:3" x14ac:dyDescent="0.2">
      <c r="C135" s="2" t="s">
        <v>3579</v>
      </c>
    </row>
    <row r="136" spans="3:3" x14ac:dyDescent="0.2">
      <c r="C136" s="2" t="s">
        <v>3580</v>
      </c>
    </row>
    <row r="137" spans="3:3" x14ac:dyDescent="0.2">
      <c r="C137" s="2" t="s">
        <v>3581</v>
      </c>
    </row>
    <row r="138" spans="3:3" x14ac:dyDescent="0.2">
      <c r="C138" s="2" t="s">
        <v>3582</v>
      </c>
    </row>
    <row r="139" spans="3:3" x14ac:dyDescent="0.2">
      <c r="C139" s="2" t="s">
        <v>3583</v>
      </c>
    </row>
    <row r="140" spans="3:3" x14ac:dyDescent="0.2">
      <c r="C140" s="2" t="s">
        <v>3584</v>
      </c>
    </row>
    <row r="141" spans="3:3" x14ac:dyDescent="0.2">
      <c r="C141" s="2" t="s">
        <v>3585</v>
      </c>
    </row>
    <row r="142" spans="3:3" x14ac:dyDescent="0.2">
      <c r="C142" s="2" t="s">
        <v>3586</v>
      </c>
    </row>
    <row r="143" spans="3:3" x14ac:dyDescent="0.2">
      <c r="C143" s="2" t="s">
        <v>3587</v>
      </c>
    </row>
    <row r="144" spans="3:3" x14ac:dyDescent="0.2">
      <c r="C144" s="2" t="s">
        <v>3588</v>
      </c>
    </row>
    <row r="145" spans="3:3" x14ac:dyDescent="0.2">
      <c r="C145" s="2" t="s">
        <v>3589</v>
      </c>
    </row>
    <row r="146" spans="3:3" x14ac:dyDescent="0.2">
      <c r="C146" s="2" t="s">
        <v>3590</v>
      </c>
    </row>
    <row r="147" spans="3:3" x14ac:dyDescent="0.2">
      <c r="C147" s="2" t="s">
        <v>3591</v>
      </c>
    </row>
    <row r="148" spans="3:3" x14ac:dyDescent="0.2">
      <c r="C148" s="2" t="s">
        <v>3592</v>
      </c>
    </row>
    <row r="149" spans="3:3" x14ac:dyDescent="0.2">
      <c r="C149" s="2" t="s">
        <v>3593</v>
      </c>
    </row>
    <row r="150" spans="3:3" x14ac:dyDescent="0.2">
      <c r="C150" s="2" t="s">
        <v>3594</v>
      </c>
    </row>
    <row r="151" spans="3:3" x14ac:dyDescent="0.2">
      <c r="C151" s="2" t="s">
        <v>3595</v>
      </c>
    </row>
    <row r="152" spans="3:3" x14ac:dyDescent="0.2">
      <c r="C152" s="2" t="s">
        <v>3596</v>
      </c>
    </row>
    <row r="153" spans="3:3" x14ac:dyDescent="0.2">
      <c r="C153" s="2" t="s">
        <v>3597</v>
      </c>
    </row>
    <row r="154" spans="3:3" x14ac:dyDescent="0.2">
      <c r="C154" s="2" t="s">
        <v>3598</v>
      </c>
    </row>
    <row r="155" spans="3:3" x14ac:dyDescent="0.2">
      <c r="C155" s="2" t="s">
        <v>3599</v>
      </c>
    </row>
    <row r="156" spans="3:3" x14ac:dyDescent="0.2">
      <c r="C156" s="2" t="s">
        <v>3600</v>
      </c>
    </row>
    <row r="157" spans="3:3" x14ac:dyDescent="0.2">
      <c r="C157" s="2" t="s">
        <v>3601</v>
      </c>
    </row>
    <row r="158" spans="3:3" x14ac:dyDescent="0.2">
      <c r="C158" s="2" t="s">
        <v>3602</v>
      </c>
    </row>
    <row r="159" spans="3:3" x14ac:dyDescent="0.2">
      <c r="C159" s="2" t="s">
        <v>3603</v>
      </c>
    </row>
    <row r="160" spans="3:3" x14ac:dyDescent="0.2">
      <c r="C160" s="2" t="s">
        <v>3604</v>
      </c>
    </row>
    <row r="161" spans="3:3" x14ac:dyDescent="0.2">
      <c r="C161" s="2" t="s">
        <v>3605</v>
      </c>
    </row>
    <row r="162" spans="3:3" x14ac:dyDescent="0.2">
      <c r="C162" s="2" t="s">
        <v>3606</v>
      </c>
    </row>
    <row r="163" spans="3:3" x14ac:dyDescent="0.2">
      <c r="C163" s="2" t="s">
        <v>3607</v>
      </c>
    </row>
    <row r="164" spans="3:3" x14ac:dyDescent="0.2">
      <c r="C164" s="2" t="s">
        <v>3608</v>
      </c>
    </row>
    <row r="165" spans="3:3" x14ac:dyDescent="0.2">
      <c r="C165" s="2" t="s">
        <v>3609</v>
      </c>
    </row>
    <row r="166" spans="3:3" x14ac:dyDescent="0.2">
      <c r="C166" s="2" t="s">
        <v>3610</v>
      </c>
    </row>
    <row r="167" spans="3:3" x14ac:dyDescent="0.2">
      <c r="C167" s="2" t="s">
        <v>3611</v>
      </c>
    </row>
    <row r="168" spans="3:3" x14ac:dyDescent="0.2">
      <c r="C168" s="2" t="s">
        <v>3612</v>
      </c>
    </row>
    <row r="169" spans="3:3" x14ac:dyDescent="0.2">
      <c r="C169" s="2" t="s">
        <v>3613</v>
      </c>
    </row>
    <row r="170" spans="3:3" x14ac:dyDescent="0.2">
      <c r="C170" s="2" t="s">
        <v>3614</v>
      </c>
    </row>
    <row r="171" spans="3:3" x14ac:dyDescent="0.2">
      <c r="C171" s="2" t="s">
        <v>3615</v>
      </c>
    </row>
    <row r="172" spans="3:3" x14ac:dyDescent="0.2">
      <c r="C172" s="2" t="s">
        <v>3616</v>
      </c>
    </row>
    <row r="173" spans="3:3" x14ac:dyDescent="0.2">
      <c r="C173" s="2" t="s">
        <v>3617</v>
      </c>
    </row>
    <row r="174" spans="3:3" x14ac:dyDescent="0.2">
      <c r="C174" s="2" t="s">
        <v>3618</v>
      </c>
    </row>
    <row r="175" spans="3:3" x14ac:dyDescent="0.2">
      <c r="C175" s="2" t="s">
        <v>3619</v>
      </c>
    </row>
    <row r="176" spans="3:3" x14ac:dyDescent="0.2">
      <c r="C176" s="2" t="s">
        <v>3620</v>
      </c>
    </row>
    <row r="177" spans="3:3" x14ac:dyDescent="0.2">
      <c r="C177" s="2" t="s">
        <v>3621</v>
      </c>
    </row>
    <row r="178" spans="3:3" x14ac:dyDescent="0.2">
      <c r="C178" s="2" t="s">
        <v>3622</v>
      </c>
    </row>
    <row r="179" spans="3:3" x14ac:dyDescent="0.2">
      <c r="C179" s="2" t="s">
        <v>3623</v>
      </c>
    </row>
    <row r="180" spans="3:3" x14ac:dyDescent="0.2">
      <c r="C180" s="2" t="s">
        <v>3624</v>
      </c>
    </row>
    <row r="181" spans="3:3" x14ac:dyDescent="0.2">
      <c r="C181" s="2" t="s">
        <v>3625</v>
      </c>
    </row>
    <row r="182" spans="3:3" x14ac:dyDescent="0.2">
      <c r="C182" s="2" t="s">
        <v>3626</v>
      </c>
    </row>
    <row r="183" spans="3:3" x14ac:dyDescent="0.2">
      <c r="C183" s="2" t="s">
        <v>3627</v>
      </c>
    </row>
    <row r="184" spans="3:3" x14ac:dyDescent="0.2">
      <c r="C184" s="2" t="s">
        <v>3628</v>
      </c>
    </row>
    <row r="185" spans="3:3" x14ac:dyDescent="0.2">
      <c r="C185" s="2" t="s">
        <v>3629</v>
      </c>
    </row>
    <row r="186" spans="3:3" x14ac:dyDescent="0.2">
      <c r="C186" s="2" t="s">
        <v>3630</v>
      </c>
    </row>
    <row r="187" spans="3:3" x14ac:dyDescent="0.2">
      <c r="C187" s="2" t="s">
        <v>3631</v>
      </c>
    </row>
    <row r="188" spans="3:3" x14ac:dyDescent="0.2">
      <c r="C188" s="2" t="s">
        <v>3632</v>
      </c>
    </row>
    <row r="189" spans="3:3" x14ac:dyDescent="0.2">
      <c r="C189" s="2" t="s">
        <v>3633</v>
      </c>
    </row>
    <row r="190" spans="3:3" x14ac:dyDescent="0.2">
      <c r="C190" s="2" t="s">
        <v>3634</v>
      </c>
    </row>
    <row r="191" spans="3:3" x14ac:dyDescent="0.2">
      <c r="C191" s="2" t="s">
        <v>3635</v>
      </c>
    </row>
    <row r="192" spans="3:3" x14ac:dyDescent="0.2">
      <c r="C192" s="2" t="s">
        <v>3636</v>
      </c>
    </row>
    <row r="193" spans="3:3" x14ac:dyDescent="0.2">
      <c r="C193" s="2" t="s">
        <v>3637</v>
      </c>
    </row>
    <row r="194" spans="3:3" x14ac:dyDescent="0.2">
      <c r="C194" s="2" t="s">
        <v>3638</v>
      </c>
    </row>
    <row r="195" spans="3:3" x14ac:dyDescent="0.2">
      <c r="C195" s="2" t="s">
        <v>3639</v>
      </c>
    </row>
    <row r="196" spans="3:3" x14ac:dyDescent="0.2">
      <c r="C196" s="2" t="s">
        <v>3640</v>
      </c>
    </row>
    <row r="197" spans="3:3" x14ac:dyDescent="0.2">
      <c r="C197" s="2" t="s">
        <v>3641</v>
      </c>
    </row>
    <row r="198" spans="3:3" x14ac:dyDescent="0.2">
      <c r="C198" s="2" t="s">
        <v>3642</v>
      </c>
    </row>
    <row r="199" spans="3:3" x14ac:dyDescent="0.2">
      <c r="C199" s="2" t="s">
        <v>3643</v>
      </c>
    </row>
    <row r="200" spans="3:3" x14ac:dyDescent="0.2">
      <c r="C200" s="2" t="s">
        <v>3644</v>
      </c>
    </row>
    <row r="201" spans="3:3" x14ac:dyDescent="0.2">
      <c r="C201" s="2" t="s">
        <v>3645</v>
      </c>
    </row>
    <row r="202" spans="3:3" x14ac:dyDescent="0.2">
      <c r="C202" s="2" t="s">
        <v>3646</v>
      </c>
    </row>
    <row r="203" spans="3:3" x14ac:dyDescent="0.2">
      <c r="C203" s="2" t="s">
        <v>3647</v>
      </c>
    </row>
    <row r="204" spans="3:3" x14ac:dyDescent="0.2">
      <c r="C204" s="2" t="s">
        <v>3648</v>
      </c>
    </row>
    <row r="205" spans="3:3" x14ac:dyDescent="0.2">
      <c r="C205" s="2" t="s">
        <v>3649</v>
      </c>
    </row>
    <row r="206" spans="3:3" x14ac:dyDescent="0.2">
      <c r="C206" s="2" t="s">
        <v>3650</v>
      </c>
    </row>
    <row r="207" spans="3:3" x14ac:dyDescent="0.2">
      <c r="C207" s="2" t="s">
        <v>3651</v>
      </c>
    </row>
    <row r="208" spans="3:3" x14ac:dyDescent="0.2">
      <c r="C208" s="2" t="s">
        <v>3652</v>
      </c>
    </row>
    <row r="209" spans="3:3" x14ac:dyDescent="0.2">
      <c r="C209" s="2" t="s">
        <v>3653</v>
      </c>
    </row>
    <row r="210" spans="3:3" x14ac:dyDescent="0.2">
      <c r="C210" s="2" t="s">
        <v>3654</v>
      </c>
    </row>
    <row r="211" spans="3:3" x14ac:dyDescent="0.2">
      <c r="C211" s="2" t="s">
        <v>3655</v>
      </c>
    </row>
    <row r="212" spans="3:3" x14ac:dyDescent="0.2">
      <c r="C212" s="2" t="s">
        <v>3656</v>
      </c>
    </row>
    <row r="213" spans="3:3" x14ac:dyDescent="0.2">
      <c r="C213" s="2" t="s">
        <v>3657</v>
      </c>
    </row>
    <row r="214" spans="3:3" x14ac:dyDescent="0.2">
      <c r="C214" s="2" t="s">
        <v>3658</v>
      </c>
    </row>
    <row r="215" spans="3:3" x14ac:dyDescent="0.2">
      <c r="C215" s="2" t="s">
        <v>3659</v>
      </c>
    </row>
    <row r="216" spans="3:3" x14ac:dyDescent="0.2">
      <c r="C216" s="2" t="s">
        <v>3660</v>
      </c>
    </row>
    <row r="217" spans="3:3" x14ac:dyDescent="0.2">
      <c r="C217" s="2" t="s">
        <v>3661</v>
      </c>
    </row>
    <row r="218" spans="3:3" x14ac:dyDescent="0.2">
      <c r="C218" s="2" t="s">
        <v>3662</v>
      </c>
    </row>
    <row r="219" spans="3:3" x14ac:dyDescent="0.2">
      <c r="C219" s="2" t="s">
        <v>3663</v>
      </c>
    </row>
    <row r="220" spans="3:3" x14ac:dyDescent="0.2">
      <c r="C220" s="2" t="s">
        <v>3664</v>
      </c>
    </row>
    <row r="221" spans="3:3" x14ac:dyDescent="0.2">
      <c r="C221" s="2" t="s">
        <v>3665</v>
      </c>
    </row>
    <row r="222" spans="3:3" x14ac:dyDescent="0.2">
      <c r="C222" s="2" t="s">
        <v>3666</v>
      </c>
    </row>
    <row r="223" spans="3:3" x14ac:dyDescent="0.2">
      <c r="C223" s="2" t="s">
        <v>3667</v>
      </c>
    </row>
    <row r="224" spans="3:3" x14ac:dyDescent="0.2">
      <c r="C224" s="2" t="s">
        <v>3668</v>
      </c>
    </row>
    <row r="225" spans="3:3" x14ac:dyDescent="0.2">
      <c r="C225" s="2" t="s">
        <v>3669</v>
      </c>
    </row>
    <row r="226" spans="3:3" x14ac:dyDescent="0.2">
      <c r="C226" s="2" t="s">
        <v>3670</v>
      </c>
    </row>
    <row r="227" spans="3:3" x14ac:dyDescent="0.2">
      <c r="C227" s="2" t="s">
        <v>3671</v>
      </c>
    </row>
    <row r="228" spans="3:3" x14ac:dyDescent="0.2">
      <c r="C228" s="2" t="s">
        <v>3672</v>
      </c>
    </row>
    <row r="229" spans="3:3" x14ac:dyDescent="0.2">
      <c r="C229" s="2" t="s">
        <v>3673</v>
      </c>
    </row>
    <row r="230" spans="3:3" x14ac:dyDescent="0.2">
      <c r="C230" s="2" t="s">
        <v>3674</v>
      </c>
    </row>
    <row r="231" spans="3:3" x14ac:dyDescent="0.2">
      <c r="C231" s="2" t="s">
        <v>3675</v>
      </c>
    </row>
    <row r="232" spans="3:3" x14ac:dyDescent="0.2">
      <c r="C232" s="2" t="s">
        <v>3676</v>
      </c>
    </row>
    <row r="233" spans="3:3" x14ac:dyDescent="0.2">
      <c r="C233" s="2" t="s">
        <v>3677</v>
      </c>
    </row>
    <row r="234" spans="3:3" x14ac:dyDescent="0.2">
      <c r="C234" s="2" t="s">
        <v>3678</v>
      </c>
    </row>
    <row r="235" spans="3:3" x14ac:dyDescent="0.2">
      <c r="C235" s="2" t="s">
        <v>3679</v>
      </c>
    </row>
    <row r="236" spans="3:3" x14ac:dyDescent="0.2">
      <c r="C236" s="2" t="s">
        <v>3680</v>
      </c>
    </row>
    <row r="237" spans="3:3" x14ac:dyDescent="0.2">
      <c r="C237" s="2" t="s">
        <v>3681</v>
      </c>
    </row>
    <row r="238" spans="3:3" x14ac:dyDescent="0.2">
      <c r="C238" s="2" t="s">
        <v>3682</v>
      </c>
    </row>
    <row r="239" spans="3:3" x14ac:dyDescent="0.2">
      <c r="C239" s="2" t="s">
        <v>3683</v>
      </c>
    </row>
    <row r="240" spans="3:3" x14ac:dyDescent="0.2">
      <c r="C240" s="2" t="s">
        <v>3684</v>
      </c>
    </row>
    <row r="241" spans="3:3" x14ac:dyDescent="0.2">
      <c r="C241" s="2" t="s">
        <v>3685</v>
      </c>
    </row>
    <row r="242" spans="3:3" x14ac:dyDescent="0.2">
      <c r="C242" s="2" t="s">
        <v>3686</v>
      </c>
    </row>
    <row r="243" spans="3:3" x14ac:dyDescent="0.2">
      <c r="C243" s="2" t="s">
        <v>3687</v>
      </c>
    </row>
    <row r="244" spans="3:3" x14ac:dyDescent="0.2">
      <c r="C244" s="2" t="s">
        <v>3688</v>
      </c>
    </row>
    <row r="245" spans="3:3" x14ac:dyDescent="0.2">
      <c r="C245" s="2" t="s">
        <v>3689</v>
      </c>
    </row>
    <row r="246" spans="3:3" x14ac:dyDescent="0.2">
      <c r="C246" s="2" t="s">
        <v>3690</v>
      </c>
    </row>
    <row r="247" spans="3:3" x14ac:dyDescent="0.2">
      <c r="C247" s="2" t="s">
        <v>3691</v>
      </c>
    </row>
    <row r="248" spans="3:3" x14ac:dyDescent="0.2">
      <c r="C248" s="2" t="s">
        <v>3692</v>
      </c>
    </row>
    <row r="249" spans="3:3" x14ac:dyDescent="0.2">
      <c r="C249" s="2" t="s">
        <v>3693</v>
      </c>
    </row>
    <row r="250" spans="3:3" x14ac:dyDescent="0.2">
      <c r="C250" s="2" t="s">
        <v>3694</v>
      </c>
    </row>
    <row r="251" spans="3:3" x14ac:dyDescent="0.2">
      <c r="C251" s="2" t="s">
        <v>1174</v>
      </c>
    </row>
    <row r="252" spans="3:3" x14ac:dyDescent="0.2">
      <c r="C252" s="2" t="s">
        <v>1189</v>
      </c>
    </row>
    <row r="253" spans="3:3" x14ac:dyDescent="0.2">
      <c r="C253" s="2" t="s">
        <v>1175</v>
      </c>
    </row>
    <row r="254" spans="3:3" x14ac:dyDescent="0.2">
      <c r="C254" s="2" t="s">
        <v>1180</v>
      </c>
    </row>
    <row r="255" spans="3:3" x14ac:dyDescent="0.2">
      <c r="C255" s="2" t="s">
        <v>1181</v>
      </c>
    </row>
    <row r="256" spans="3:3" x14ac:dyDescent="0.2">
      <c r="C256" s="2" t="s">
        <v>1178</v>
      </c>
    </row>
    <row r="257" spans="3:3" x14ac:dyDescent="0.2">
      <c r="C257" s="2" t="s">
        <v>3695</v>
      </c>
    </row>
    <row r="258" spans="3:3" x14ac:dyDescent="0.2">
      <c r="C258" s="2" t="s">
        <v>1184</v>
      </c>
    </row>
    <row r="259" spans="3:3" x14ac:dyDescent="0.2">
      <c r="C259" s="2" t="s">
        <v>1191</v>
      </c>
    </row>
    <row r="260" spans="3:3" x14ac:dyDescent="0.2">
      <c r="C260" s="2" t="s">
        <v>1192</v>
      </c>
    </row>
    <row r="261" spans="3:3" x14ac:dyDescent="0.2">
      <c r="C261" s="2" t="s">
        <v>1193</v>
      </c>
    </row>
    <row r="262" spans="3:3" x14ac:dyDescent="0.2">
      <c r="C262" s="2" t="s">
        <v>1118</v>
      </c>
    </row>
    <row r="263" spans="3:3" x14ac:dyDescent="0.2">
      <c r="C263" s="2" t="s">
        <v>1081</v>
      </c>
    </row>
    <row r="264" spans="3:3" x14ac:dyDescent="0.2">
      <c r="C264" s="2" t="s">
        <v>1091</v>
      </c>
    </row>
    <row r="265" spans="3:3" x14ac:dyDescent="0.2">
      <c r="C265" s="2" t="s">
        <v>1092</v>
      </c>
    </row>
    <row r="266" spans="3:3" x14ac:dyDescent="0.2">
      <c r="C266" s="2" t="s">
        <v>1113</v>
      </c>
    </row>
    <row r="267" spans="3:3" x14ac:dyDescent="0.2">
      <c r="C267" s="2" t="s">
        <v>1106</v>
      </c>
    </row>
    <row r="268" spans="3:3" x14ac:dyDescent="0.2">
      <c r="C268" s="2" t="s">
        <v>1068</v>
      </c>
    </row>
    <row r="269" spans="3:3" x14ac:dyDescent="0.2">
      <c r="C269" s="2" t="s">
        <v>1076</v>
      </c>
    </row>
    <row r="270" spans="3:3" x14ac:dyDescent="0.2">
      <c r="C270" s="2" t="s">
        <v>1124</v>
      </c>
    </row>
    <row r="271" spans="3:3" x14ac:dyDescent="0.2">
      <c r="C271" s="2" t="s">
        <v>1120</v>
      </c>
    </row>
    <row r="272" spans="3:3" x14ac:dyDescent="0.2">
      <c r="C272" s="2" t="s">
        <v>1070</v>
      </c>
    </row>
    <row r="273" spans="3:3" x14ac:dyDescent="0.2">
      <c r="C273" s="2" t="s">
        <v>1152</v>
      </c>
    </row>
    <row r="274" spans="3:3" x14ac:dyDescent="0.2">
      <c r="C274" s="2" t="s">
        <v>1056</v>
      </c>
    </row>
    <row r="275" spans="3:3" x14ac:dyDescent="0.2">
      <c r="C275" s="2" t="s">
        <v>1093</v>
      </c>
    </row>
    <row r="276" spans="3:3" x14ac:dyDescent="0.2">
      <c r="C276" s="2" t="s">
        <v>1164</v>
      </c>
    </row>
    <row r="277" spans="3:3" x14ac:dyDescent="0.2">
      <c r="C277" s="2" t="s">
        <v>1064</v>
      </c>
    </row>
    <row r="278" spans="3:3" x14ac:dyDescent="0.2">
      <c r="C278" s="2" t="s">
        <v>1057</v>
      </c>
    </row>
    <row r="279" spans="3:3" x14ac:dyDescent="0.2">
      <c r="C279" s="2" t="s">
        <v>1088</v>
      </c>
    </row>
    <row r="280" spans="3:3" x14ac:dyDescent="0.2">
      <c r="C280" s="2" t="s">
        <v>1054</v>
      </c>
    </row>
    <row r="281" spans="3:3" x14ac:dyDescent="0.2">
      <c r="C281" s="2" t="s">
        <v>1042</v>
      </c>
    </row>
    <row r="282" spans="3:3" x14ac:dyDescent="0.2">
      <c r="C282" s="2" t="s">
        <v>1094</v>
      </c>
    </row>
    <row r="283" spans="3:3" x14ac:dyDescent="0.2">
      <c r="C283" s="2" t="s">
        <v>1153</v>
      </c>
    </row>
    <row r="284" spans="3:3" x14ac:dyDescent="0.2">
      <c r="C284" s="2" t="s">
        <v>1122</v>
      </c>
    </row>
    <row r="285" spans="3:3" x14ac:dyDescent="0.2">
      <c r="C285" s="2" t="s">
        <v>1194</v>
      </c>
    </row>
    <row r="286" spans="3:3" x14ac:dyDescent="0.2">
      <c r="C286" s="2" t="s">
        <v>1073</v>
      </c>
    </row>
    <row r="287" spans="3:3" x14ac:dyDescent="0.2">
      <c r="C287" s="2" t="s">
        <v>1069</v>
      </c>
    </row>
    <row r="288" spans="3:3" x14ac:dyDescent="0.2">
      <c r="C288" s="2" t="s">
        <v>1063</v>
      </c>
    </row>
    <row r="289" spans="3:3" x14ac:dyDescent="0.2">
      <c r="C289" s="2" t="s">
        <v>1044</v>
      </c>
    </row>
    <row r="290" spans="3:3" x14ac:dyDescent="0.2">
      <c r="C290" s="2" t="s">
        <v>1135</v>
      </c>
    </row>
    <row r="291" spans="3:3" x14ac:dyDescent="0.2">
      <c r="C291" s="2" t="s">
        <v>1060</v>
      </c>
    </row>
    <row r="292" spans="3:3" x14ac:dyDescent="0.2">
      <c r="C292" s="2" t="s">
        <v>1053</v>
      </c>
    </row>
    <row r="293" spans="3:3" x14ac:dyDescent="0.2">
      <c r="C293" s="2" t="s">
        <v>1036</v>
      </c>
    </row>
    <row r="294" spans="3:3" x14ac:dyDescent="0.2">
      <c r="C294" s="2" t="s">
        <v>1047</v>
      </c>
    </row>
    <row r="295" spans="3:3" x14ac:dyDescent="0.2">
      <c r="C295" s="2" t="s">
        <v>1033</v>
      </c>
    </row>
    <row r="296" spans="3:3" x14ac:dyDescent="0.2">
      <c r="C296" s="2" t="s">
        <v>1031</v>
      </c>
    </row>
    <row r="297" spans="3:3" x14ac:dyDescent="0.2">
      <c r="C297" s="2" t="s">
        <v>1083</v>
      </c>
    </row>
    <row r="298" spans="3:3" x14ac:dyDescent="0.2">
      <c r="C298" s="2" t="s">
        <v>1098</v>
      </c>
    </row>
    <row r="299" spans="3:3" x14ac:dyDescent="0.2">
      <c r="C299" s="2" t="s">
        <v>1067</v>
      </c>
    </row>
    <row r="300" spans="3:3" x14ac:dyDescent="0.2">
      <c r="C300" s="2" t="s">
        <v>1052</v>
      </c>
    </row>
    <row r="301" spans="3:3" x14ac:dyDescent="0.2">
      <c r="C301" s="2" t="s">
        <v>1074</v>
      </c>
    </row>
    <row r="302" spans="3:3" x14ac:dyDescent="0.2">
      <c r="C302" s="2" t="s">
        <v>1128</v>
      </c>
    </row>
    <row r="303" spans="3:3" x14ac:dyDescent="0.2">
      <c r="C303" s="2" t="s">
        <v>1146</v>
      </c>
    </row>
    <row r="304" spans="3:3" x14ac:dyDescent="0.2">
      <c r="C304" s="2" t="s">
        <v>1090</v>
      </c>
    </row>
    <row r="305" spans="3:3" x14ac:dyDescent="0.2">
      <c r="C305" s="2" t="s">
        <v>1119</v>
      </c>
    </row>
    <row r="306" spans="3:3" x14ac:dyDescent="0.2">
      <c r="C306" s="2" t="s">
        <v>1126</v>
      </c>
    </row>
    <row r="307" spans="3:3" x14ac:dyDescent="0.2">
      <c r="C307" s="2" t="s">
        <v>1127</v>
      </c>
    </row>
    <row r="308" spans="3:3" x14ac:dyDescent="0.2">
      <c r="C308" s="2" t="s">
        <v>1030</v>
      </c>
    </row>
    <row r="309" spans="3:3" x14ac:dyDescent="0.2">
      <c r="C309" s="2" t="s">
        <v>1013</v>
      </c>
    </row>
    <row r="310" spans="3:3" x14ac:dyDescent="0.2">
      <c r="C310" s="2" t="s">
        <v>1111</v>
      </c>
    </row>
    <row r="311" spans="3:3" x14ac:dyDescent="0.2">
      <c r="C311" s="2" t="s">
        <v>1121</v>
      </c>
    </row>
    <row r="312" spans="3:3" x14ac:dyDescent="0.2">
      <c r="C312" s="2" t="s">
        <v>1107</v>
      </c>
    </row>
    <row r="313" spans="3:3" x14ac:dyDescent="0.2">
      <c r="C313" s="2" t="s">
        <v>1058</v>
      </c>
    </row>
    <row r="314" spans="3:3" x14ac:dyDescent="0.2">
      <c r="C314" s="2" t="s">
        <v>1123</v>
      </c>
    </row>
    <row r="315" spans="3:3" x14ac:dyDescent="0.2">
      <c r="C315" s="2" t="s">
        <v>1086</v>
      </c>
    </row>
    <row r="316" spans="3:3" x14ac:dyDescent="0.2">
      <c r="C316" s="2" t="s">
        <v>1046</v>
      </c>
    </row>
    <row r="317" spans="3:3" x14ac:dyDescent="0.2">
      <c r="C317" s="2" t="s">
        <v>1103</v>
      </c>
    </row>
    <row r="318" spans="3:3" x14ac:dyDescent="0.2">
      <c r="C318" s="2" t="s">
        <v>1077</v>
      </c>
    </row>
    <row r="319" spans="3:3" x14ac:dyDescent="0.2">
      <c r="C319" s="2" t="s">
        <v>1114</v>
      </c>
    </row>
    <row r="320" spans="3:3" x14ac:dyDescent="0.2">
      <c r="C320" s="2" t="s">
        <v>1110</v>
      </c>
    </row>
    <row r="321" spans="3:3" x14ac:dyDescent="0.2">
      <c r="C321" s="2" t="s">
        <v>1129</v>
      </c>
    </row>
    <row r="322" spans="3:3" x14ac:dyDescent="0.2">
      <c r="C322" s="2" t="s">
        <v>1148</v>
      </c>
    </row>
    <row r="323" spans="3:3" x14ac:dyDescent="0.2">
      <c r="C323" s="2" t="s">
        <v>1147</v>
      </c>
    </row>
    <row r="324" spans="3:3" x14ac:dyDescent="0.2">
      <c r="C324" s="2" t="s">
        <v>1151</v>
      </c>
    </row>
    <row r="325" spans="3:3" x14ac:dyDescent="0.2">
      <c r="C325" s="2" t="s">
        <v>1197</v>
      </c>
    </row>
    <row r="326" spans="3:3" x14ac:dyDescent="0.2">
      <c r="C326" s="2" t="s">
        <v>3696</v>
      </c>
    </row>
    <row r="327" spans="3:3" x14ac:dyDescent="0.2">
      <c r="C327" s="2" t="s">
        <v>3697</v>
      </c>
    </row>
    <row r="328" spans="3:3" x14ac:dyDescent="0.2">
      <c r="C328" s="2" t="s">
        <v>1202</v>
      </c>
    </row>
    <row r="329" spans="3:3" x14ac:dyDescent="0.2">
      <c r="C329" s="2" t="s">
        <v>3698</v>
      </c>
    </row>
    <row r="330" spans="3:3" x14ac:dyDescent="0.2">
      <c r="C330" s="2" t="s">
        <v>3699</v>
      </c>
    </row>
    <row r="331" spans="3:3" x14ac:dyDescent="0.2">
      <c r="C331" s="2" t="s">
        <v>3700</v>
      </c>
    </row>
    <row r="332" spans="3:3" x14ac:dyDescent="0.2">
      <c r="C332" s="2" t="s">
        <v>3701</v>
      </c>
    </row>
    <row r="333" spans="3:3" x14ac:dyDescent="0.2">
      <c r="C333" s="2" t="s">
        <v>1203</v>
      </c>
    </row>
    <row r="334" spans="3:3" x14ac:dyDescent="0.2">
      <c r="C334" s="2" t="s">
        <v>3702</v>
      </c>
    </row>
    <row r="335" spans="3:3" x14ac:dyDescent="0.2">
      <c r="C335" s="2" t="s">
        <v>1201</v>
      </c>
    </row>
    <row r="336" spans="3:3" x14ac:dyDescent="0.2">
      <c r="C336" s="2" t="s">
        <v>1196</v>
      </c>
    </row>
    <row r="337" spans="3:3" x14ac:dyDescent="0.2">
      <c r="C337" s="2" t="s">
        <v>3703</v>
      </c>
    </row>
    <row r="338" spans="3:3" x14ac:dyDescent="0.2">
      <c r="C338" s="2" t="s">
        <v>1199</v>
      </c>
    </row>
    <row r="339" spans="3:3" x14ac:dyDescent="0.2">
      <c r="C339" s="2" t="s">
        <v>3704</v>
      </c>
    </row>
    <row r="340" spans="3:3" x14ac:dyDescent="0.2">
      <c r="C340" s="2" t="s">
        <v>3705</v>
      </c>
    </row>
    <row r="341" spans="3:3" x14ac:dyDescent="0.2">
      <c r="C341" s="2" t="s">
        <v>3706</v>
      </c>
    </row>
    <row r="342" spans="3:3" x14ac:dyDescent="0.2">
      <c r="C342" s="2" t="s">
        <v>3707</v>
      </c>
    </row>
    <row r="343" spans="3:3" x14ac:dyDescent="0.2">
      <c r="C343" s="2" t="s">
        <v>3708</v>
      </c>
    </row>
    <row r="344" spans="3:3" x14ac:dyDescent="0.2">
      <c r="C344" s="2" t="s">
        <v>3709</v>
      </c>
    </row>
    <row r="345" spans="3:3" x14ac:dyDescent="0.2">
      <c r="C345" s="2" t="s">
        <v>3710</v>
      </c>
    </row>
    <row r="346" spans="3:3" x14ac:dyDescent="0.2">
      <c r="C346" s="2" t="s">
        <v>3711</v>
      </c>
    </row>
    <row r="347" spans="3:3" x14ac:dyDescent="0.2">
      <c r="C347" s="2" t="s">
        <v>3712</v>
      </c>
    </row>
    <row r="348" spans="3:3" x14ac:dyDescent="0.2">
      <c r="C348" s="2" t="s">
        <v>3713</v>
      </c>
    </row>
    <row r="349" spans="3:3" x14ac:dyDescent="0.2">
      <c r="C349" s="2" t="s">
        <v>3714</v>
      </c>
    </row>
    <row r="350" spans="3:3" x14ac:dyDescent="0.2">
      <c r="C350" s="2" t="s">
        <v>3715</v>
      </c>
    </row>
    <row r="351" spans="3:3" x14ac:dyDescent="0.2">
      <c r="C351" s="2" t="s">
        <v>3716</v>
      </c>
    </row>
    <row r="352" spans="3:3" x14ac:dyDescent="0.2">
      <c r="C352" s="2" t="s">
        <v>3717</v>
      </c>
    </row>
    <row r="353" spans="3:3" x14ac:dyDescent="0.2">
      <c r="C353" s="2" t="s">
        <v>3718</v>
      </c>
    </row>
    <row r="354" spans="3:3" x14ac:dyDescent="0.2">
      <c r="C354" s="2" t="s">
        <v>3719</v>
      </c>
    </row>
    <row r="355" spans="3:3" x14ac:dyDescent="0.2">
      <c r="C355" s="2" t="s">
        <v>3720</v>
      </c>
    </row>
    <row r="356" spans="3:3" x14ac:dyDescent="0.2">
      <c r="C356" s="2" t="s">
        <v>3721</v>
      </c>
    </row>
    <row r="357" spans="3:3" x14ac:dyDescent="0.2">
      <c r="C357" s="2" t="s">
        <v>3722</v>
      </c>
    </row>
    <row r="358" spans="3:3" x14ac:dyDescent="0.2">
      <c r="C358" s="2" t="s">
        <v>3723</v>
      </c>
    </row>
    <row r="359" spans="3:3" x14ac:dyDescent="0.2">
      <c r="C359" s="2" t="s">
        <v>3724</v>
      </c>
    </row>
    <row r="360" spans="3:3" x14ac:dyDescent="0.2">
      <c r="C360" s="2" t="s">
        <v>3725</v>
      </c>
    </row>
    <row r="361" spans="3:3" x14ac:dyDescent="0.2">
      <c r="C361" s="2" t="s">
        <v>3726</v>
      </c>
    </row>
    <row r="362" spans="3:3" x14ac:dyDescent="0.2">
      <c r="C362" s="2" t="s">
        <v>3727</v>
      </c>
    </row>
    <row r="363" spans="3:3" x14ac:dyDescent="0.2">
      <c r="C363" s="2" t="s">
        <v>3728</v>
      </c>
    </row>
    <row r="364" spans="3:3" x14ac:dyDescent="0.2">
      <c r="C364" s="2" t="s">
        <v>3729</v>
      </c>
    </row>
    <row r="365" spans="3:3" x14ac:dyDescent="0.2">
      <c r="C365" s="2" t="s">
        <v>3730</v>
      </c>
    </row>
    <row r="366" spans="3:3" x14ac:dyDescent="0.2">
      <c r="C366" s="2" t="s">
        <v>3731</v>
      </c>
    </row>
    <row r="367" spans="3:3" x14ac:dyDescent="0.2">
      <c r="C367" s="2" t="s">
        <v>3732</v>
      </c>
    </row>
    <row r="368" spans="3:3" x14ac:dyDescent="0.2">
      <c r="C368" s="2" t="s">
        <v>3733</v>
      </c>
    </row>
    <row r="369" spans="3:3" x14ac:dyDescent="0.2">
      <c r="C369" s="2" t="s">
        <v>3734</v>
      </c>
    </row>
    <row r="370" spans="3:3" x14ac:dyDescent="0.2">
      <c r="C370" s="2" t="s">
        <v>3735</v>
      </c>
    </row>
    <row r="371" spans="3:3" x14ac:dyDescent="0.2">
      <c r="C371" s="2" t="s">
        <v>3736</v>
      </c>
    </row>
    <row r="372" spans="3:3" x14ac:dyDescent="0.2">
      <c r="C372" s="2" t="s">
        <v>3737</v>
      </c>
    </row>
    <row r="373" spans="3:3" x14ac:dyDescent="0.2">
      <c r="C373" s="2" t="s">
        <v>3738</v>
      </c>
    </row>
    <row r="374" spans="3:3" x14ac:dyDescent="0.2">
      <c r="C374" s="2" t="s">
        <v>3739</v>
      </c>
    </row>
    <row r="375" spans="3:3" x14ac:dyDescent="0.2">
      <c r="C375" s="2" t="s">
        <v>3740</v>
      </c>
    </row>
    <row r="376" spans="3:3" x14ac:dyDescent="0.2">
      <c r="C376" s="2" t="s">
        <v>3741</v>
      </c>
    </row>
    <row r="377" spans="3:3" x14ac:dyDescent="0.2">
      <c r="C377" s="2" t="s">
        <v>3742</v>
      </c>
    </row>
    <row r="378" spans="3:3" x14ac:dyDescent="0.2">
      <c r="C378" s="2" t="s">
        <v>3743</v>
      </c>
    </row>
    <row r="379" spans="3:3" x14ac:dyDescent="0.2">
      <c r="C379" s="2" t="s">
        <v>3744</v>
      </c>
    </row>
    <row r="380" spans="3:3" x14ac:dyDescent="0.2">
      <c r="C380" s="2" t="s">
        <v>3745</v>
      </c>
    </row>
    <row r="381" spans="3:3" x14ac:dyDescent="0.2">
      <c r="C381" s="2" t="s">
        <v>3746</v>
      </c>
    </row>
    <row r="382" spans="3:3" x14ac:dyDescent="0.2">
      <c r="C382" s="2" t="s">
        <v>3747</v>
      </c>
    </row>
    <row r="383" spans="3:3" x14ac:dyDescent="0.2">
      <c r="C383" s="2" t="s">
        <v>3748</v>
      </c>
    </row>
    <row r="384" spans="3:3" x14ac:dyDescent="0.2">
      <c r="C384" s="2" t="s">
        <v>3749</v>
      </c>
    </row>
    <row r="385" spans="3:3" x14ac:dyDescent="0.2">
      <c r="C385" s="2" t="s">
        <v>3750</v>
      </c>
    </row>
    <row r="386" spans="3:3" x14ac:dyDescent="0.2">
      <c r="C386" s="2" t="s">
        <v>3751</v>
      </c>
    </row>
    <row r="387" spans="3:3" x14ac:dyDescent="0.2">
      <c r="C387" s="2" t="s">
        <v>3752</v>
      </c>
    </row>
    <row r="388" spans="3:3" x14ac:dyDescent="0.2">
      <c r="C388" s="2" t="s">
        <v>3753</v>
      </c>
    </row>
    <row r="389" spans="3:3" x14ac:dyDescent="0.2">
      <c r="C389" s="2" t="s">
        <v>3754</v>
      </c>
    </row>
    <row r="390" spans="3:3" x14ac:dyDescent="0.2">
      <c r="C390" s="2" t="s">
        <v>3755</v>
      </c>
    </row>
    <row r="391" spans="3:3" x14ac:dyDescent="0.2">
      <c r="C391" s="2" t="s">
        <v>3756</v>
      </c>
    </row>
    <row r="392" spans="3:3" x14ac:dyDescent="0.2">
      <c r="C392" s="2" t="s">
        <v>3757</v>
      </c>
    </row>
    <row r="393" spans="3:3" x14ac:dyDescent="0.2">
      <c r="C393" s="2" t="s">
        <v>3758</v>
      </c>
    </row>
    <row r="394" spans="3:3" x14ac:dyDescent="0.2">
      <c r="C394" s="2" t="s">
        <v>3759</v>
      </c>
    </row>
    <row r="395" spans="3:3" x14ac:dyDescent="0.2">
      <c r="C395" s="2" t="s">
        <v>3760</v>
      </c>
    </row>
    <row r="396" spans="3:3" x14ac:dyDescent="0.2">
      <c r="C396" s="2" t="s">
        <v>3761</v>
      </c>
    </row>
    <row r="397" spans="3:3" x14ac:dyDescent="0.2">
      <c r="C397" s="2" t="s">
        <v>3762</v>
      </c>
    </row>
    <row r="398" spans="3:3" x14ac:dyDescent="0.2">
      <c r="C398" s="2" t="s">
        <v>3763</v>
      </c>
    </row>
    <row r="399" spans="3:3" x14ac:dyDescent="0.2">
      <c r="C399" s="2" t="s">
        <v>3764</v>
      </c>
    </row>
    <row r="400" spans="3:3" x14ac:dyDescent="0.2">
      <c r="C400" s="2" t="s">
        <v>3765</v>
      </c>
    </row>
    <row r="401" spans="3:3" x14ac:dyDescent="0.2">
      <c r="C401" s="2" t="s">
        <v>3766</v>
      </c>
    </row>
    <row r="402" spans="3:3" x14ac:dyDescent="0.2">
      <c r="C402" s="2" t="s">
        <v>3767</v>
      </c>
    </row>
    <row r="403" spans="3:3" x14ac:dyDescent="0.2">
      <c r="C403" s="2" t="s">
        <v>3768</v>
      </c>
    </row>
    <row r="404" spans="3:3" x14ac:dyDescent="0.2">
      <c r="C404" s="2" t="s">
        <v>3769</v>
      </c>
    </row>
    <row r="405" spans="3:3" x14ac:dyDescent="0.2">
      <c r="C405" s="2" t="s">
        <v>3770</v>
      </c>
    </row>
    <row r="406" spans="3:3" x14ac:dyDescent="0.2">
      <c r="C406" s="2" t="s">
        <v>3771</v>
      </c>
    </row>
    <row r="407" spans="3:3" x14ac:dyDescent="0.2">
      <c r="C407" s="2" t="s">
        <v>3772</v>
      </c>
    </row>
    <row r="408" spans="3:3" x14ac:dyDescent="0.2">
      <c r="C408" s="2" t="s">
        <v>3773</v>
      </c>
    </row>
    <row r="409" spans="3:3" x14ac:dyDescent="0.2">
      <c r="C409" s="2" t="s">
        <v>3774</v>
      </c>
    </row>
    <row r="410" spans="3:3" x14ac:dyDescent="0.2">
      <c r="C410" s="2" t="s">
        <v>3775</v>
      </c>
    </row>
    <row r="411" spans="3:3" x14ac:dyDescent="0.2">
      <c r="C411" s="2" t="s">
        <v>3776</v>
      </c>
    </row>
    <row r="412" spans="3:3" x14ac:dyDescent="0.2">
      <c r="C412" s="2" t="s">
        <v>3777</v>
      </c>
    </row>
    <row r="413" spans="3:3" x14ac:dyDescent="0.2">
      <c r="C413" s="2" t="s">
        <v>3778</v>
      </c>
    </row>
    <row r="414" spans="3:3" x14ac:dyDescent="0.2">
      <c r="C414" s="2" t="s">
        <v>3779</v>
      </c>
    </row>
    <row r="415" spans="3:3" x14ac:dyDescent="0.2">
      <c r="C415" s="2" t="s">
        <v>3780</v>
      </c>
    </row>
    <row r="416" spans="3:3" x14ac:dyDescent="0.2">
      <c r="C416" s="2" t="s">
        <v>3781</v>
      </c>
    </row>
    <row r="417" spans="3:3" x14ac:dyDescent="0.2">
      <c r="C417" s="2" t="s">
        <v>3782</v>
      </c>
    </row>
    <row r="418" spans="3:3" x14ac:dyDescent="0.2">
      <c r="C418" s="2" t="s">
        <v>3783</v>
      </c>
    </row>
    <row r="419" spans="3:3" x14ac:dyDescent="0.2">
      <c r="C419" s="2" t="s">
        <v>3784</v>
      </c>
    </row>
    <row r="420" spans="3:3" x14ac:dyDescent="0.2">
      <c r="C420" s="2" t="s">
        <v>3785</v>
      </c>
    </row>
    <row r="421" spans="3:3" x14ac:dyDescent="0.2">
      <c r="C421" s="2" t="s">
        <v>3786</v>
      </c>
    </row>
    <row r="422" spans="3:3" x14ac:dyDescent="0.2">
      <c r="C422" s="2" t="s">
        <v>3787</v>
      </c>
    </row>
    <row r="423" spans="3:3" x14ac:dyDescent="0.2">
      <c r="C423" s="2" t="s">
        <v>3788</v>
      </c>
    </row>
    <row r="424" spans="3:3" x14ac:dyDescent="0.2">
      <c r="C424" s="2" t="s">
        <v>3789</v>
      </c>
    </row>
    <row r="425" spans="3:3" x14ac:dyDescent="0.2">
      <c r="C425" s="2" t="s">
        <v>3790</v>
      </c>
    </row>
    <row r="426" spans="3:3" x14ac:dyDescent="0.2">
      <c r="C426" s="2" t="s">
        <v>3791</v>
      </c>
    </row>
    <row r="427" spans="3:3" x14ac:dyDescent="0.2">
      <c r="C427" s="2" t="s">
        <v>3792</v>
      </c>
    </row>
    <row r="428" spans="3:3" x14ac:dyDescent="0.2">
      <c r="C428" s="2" t="s">
        <v>3793</v>
      </c>
    </row>
    <row r="429" spans="3:3" x14ac:dyDescent="0.2">
      <c r="C429" s="2" t="s">
        <v>3794</v>
      </c>
    </row>
    <row r="430" spans="3:3" x14ac:dyDescent="0.2">
      <c r="C430" s="2" t="s">
        <v>3795</v>
      </c>
    </row>
    <row r="431" spans="3:3" x14ac:dyDescent="0.2">
      <c r="C431" s="2" t="s">
        <v>3796</v>
      </c>
    </row>
    <row r="432" spans="3:3" x14ac:dyDescent="0.2">
      <c r="C432" s="2" t="s">
        <v>3797</v>
      </c>
    </row>
    <row r="433" spans="3:3" x14ac:dyDescent="0.2">
      <c r="C433" s="2" t="s">
        <v>3798</v>
      </c>
    </row>
    <row r="434" spans="3:3" x14ac:dyDescent="0.2">
      <c r="C434" s="2" t="s">
        <v>3799</v>
      </c>
    </row>
    <row r="435" spans="3:3" x14ac:dyDescent="0.2">
      <c r="C435" s="2" t="s">
        <v>3800</v>
      </c>
    </row>
    <row r="436" spans="3:3" x14ac:dyDescent="0.2">
      <c r="C436" s="2" t="s">
        <v>3801</v>
      </c>
    </row>
    <row r="437" spans="3:3" x14ac:dyDescent="0.2">
      <c r="C437" s="2" t="s">
        <v>3802</v>
      </c>
    </row>
    <row r="438" spans="3:3" x14ac:dyDescent="0.2">
      <c r="C438" s="2" t="s">
        <v>3803</v>
      </c>
    </row>
    <row r="439" spans="3:3" x14ac:dyDescent="0.2">
      <c r="C439" s="2" t="s">
        <v>3804</v>
      </c>
    </row>
    <row r="440" spans="3:3" x14ac:dyDescent="0.2">
      <c r="C440" s="2" t="s">
        <v>3805</v>
      </c>
    </row>
    <row r="441" spans="3:3" x14ac:dyDescent="0.2">
      <c r="C441" s="2" t="s">
        <v>3806</v>
      </c>
    </row>
    <row r="442" spans="3:3" x14ac:dyDescent="0.2">
      <c r="C442" s="2" t="s">
        <v>3807</v>
      </c>
    </row>
    <row r="443" spans="3:3" x14ac:dyDescent="0.2">
      <c r="C443" s="2" t="s">
        <v>3808</v>
      </c>
    </row>
    <row r="444" spans="3:3" x14ac:dyDescent="0.2">
      <c r="C444" s="2" t="s">
        <v>3809</v>
      </c>
    </row>
    <row r="445" spans="3:3" x14ac:dyDescent="0.2">
      <c r="C445" s="2" t="s">
        <v>3810</v>
      </c>
    </row>
    <row r="446" spans="3:3" x14ac:dyDescent="0.2">
      <c r="C446" s="2" t="s">
        <v>3811</v>
      </c>
    </row>
    <row r="447" spans="3:3" x14ac:dyDescent="0.2">
      <c r="C447" s="2" t="s">
        <v>3812</v>
      </c>
    </row>
    <row r="448" spans="3:3" x14ac:dyDescent="0.2">
      <c r="C448" s="2" t="s">
        <v>3813</v>
      </c>
    </row>
    <row r="449" spans="3:3" x14ac:dyDescent="0.2">
      <c r="C449" s="2" t="s">
        <v>3814</v>
      </c>
    </row>
    <row r="450" spans="3:3" x14ac:dyDescent="0.2">
      <c r="C450" s="2" t="s">
        <v>3815</v>
      </c>
    </row>
    <row r="451" spans="3:3" x14ac:dyDescent="0.2">
      <c r="C451" s="2" t="s">
        <v>3816</v>
      </c>
    </row>
    <row r="452" spans="3:3" x14ac:dyDescent="0.2">
      <c r="C452" s="2" t="s">
        <v>3817</v>
      </c>
    </row>
    <row r="453" spans="3:3" x14ac:dyDescent="0.2">
      <c r="C453" s="2" t="s">
        <v>3818</v>
      </c>
    </row>
    <row r="454" spans="3:3" x14ac:dyDescent="0.2">
      <c r="C454" s="2" t="s">
        <v>3819</v>
      </c>
    </row>
    <row r="455" spans="3:3" x14ac:dyDescent="0.2">
      <c r="C455" s="2" t="s">
        <v>3820</v>
      </c>
    </row>
    <row r="456" spans="3:3" x14ac:dyDescent="0.2">
      <c r="C456" s="2" t="s">
        <v>3821</v>
      </c>
    </row>
    <row r="457" spans="3:3" x14ac:dyDescent="0.2">
      <c r="C457" s="2" t="s">
        <v>3822</v>
      </c>
    </row>
    <row r="458" spans="3:3" x14ac:dyDescent="0.2">
      <c r="C458" s="2" t="s">
        <v>3823</v>
      </c>
    </row>
    <row r="459" spans="3:3" x14ac:dyDescent="0.2">
      <c r="C459" s="2" t="s">
        <v>3824</v>
      </c>
    </row>
    <row r="460" spans="3:3" x14ac:dyDescent="0.2">
      <c r="C460" s="2" t="s">
        <v>3825</v>
      </c>
    </row>
    <row r="461" spans="3:3" x14ac:dyDescent="0.2">
      <c r="C461" s="2" t="s">
        <v>3826</v>
      </c>
    </row>
    <row r="462" spans="3:3" x14ac:dyDescent="0.2">
      <c r="C462" s="2" t="s">
        <v>3827</v>
      </c>
    </row>
    <row r="463" spans="3:3" x14ac:dyDescent="0.2">
      <c r="C463" s="2" t="s">
        <v>3828</v>
      </c>
    </row>
    <row r="464" spans="3:3" x14ac:dyDescent="0.2">
      <c r="C464" s="2" t="s">
        <v>3829</v>
      </c>
    </row>
    <row r="465" spans="3:3" x14ac:dyDescent="0.2">
      <c r="C465" s="2" t="s">
        <v>3830</v>
      </c>
    </row>
    <row r="466" spans="3:3" x14ac:dyDescent="0.2">
      <c r="C466" s="2" t="s">
        <v>3831</v>
      </c>
    </row>
    <row r="467" spans="3:3" x14ac:dyDescent="0.2">
      <c r="C467" s="2" t="s">
        <v>3832</v>
      </c>
    </row>
    <row r="468" spans="3:3" x14ac:dyDescent="0.2">
      <c r="C468" s="2" t="s">
        <v>3833</v>
      </c>
    </row>
    <row r="469" spans="3:3" x14ac:dyDescent="0.2">
      <c r="C469" s="2" t="s">
        <v>3834</v>
      </c>
    </row>
    <row r="470" spans="3:3" x14ac:dyDescent="0.2">
      <c r="C470" s="2" t="s">
        <v>3835</v>
      </c>
    </row>
    <row r="471" spans="3:3" x14ac:dyDescent="0.2">
      <c r="C471" s="2" t="s">
        <v>3836</v>
      </c>
    </row>
    <row r="472" spans="3:3" x14ac:dyDescent="0.2">
      <c r="C472" s="2" t="s">
        <v>3837</v>
      </c>
    </row>
    <row r="473" spans="3:3" x14ac:dyDescent="0.2">
      <c r="C473" s="2" t="s">
        <v>3838</v>
      </c>
    </row>
    <row r="474" spans="3:3" x14ac:dyDescent="0.2">
      <c r="C474" s="2" t="s">
        <v>3839</v>
      </c>
    </row>
    <row r="475" spans="3:3" x14ac:dyDescent="0.2">
      <c r="C475" s="2" t="s">
        <v>3840</v>
      </c>
    </row>
    <row r="476" spans="3:3" x14ac:dyDescent="0.2">
      <c r="C476" s="2" t="s">
        <v>3841</v>
      </c>
    </row>
    <row r="477" spans="3:3" x14ac:dyDescent="0.2">
      <c r="C477" s="2" t="s">
        <v>3842</v>
      </c>
    </row>
    <row r="478" spans="3:3" x14ac:dyDescent="0.2">
      <c r="C478" s="2" t="s">
        <v>3843</v>
      </c>
    </row>
    <row r="479" spans="3:3" x14ac:dyDescent="0.2">
      <c r="C479" s="2" t="s">
        <v>3844</v>
      </c>
    </row>
    <row r="480" spans="3:3" x14ac:dyDescent="0.2">
      <c r="C480" s="2" t="s">
        <v>3845</v>
      </c>
    </row>
    <row r="481" spans="3:3" x14ac:dyDescent="0.2">
      <c r="C481" s="2" t="s">
        <v>3846</v>
      </c>
    </row>
    <row r="482" spans="3:3" x14ac:dyDescent="0.2">
      <c r="C482" s="2" t="s">
        <v>3847</v>
      </c>
    </row>
    <row r="483" spans="3:3" x14ac:dyDescent="0.2">
      <c r="C483" s="2" t="s">
        <v>3848</v>
      </c>
    </row>
    <row r="484" spans="3:3" x14ac:dyDescent="0.2">
      <c r="C484" s="2" t="s">
        <v>3849</v>
      </c>
    </row>
    <row r="485" spans="3:3" x14ac:dyDescent="0.2">
      <c r="C485" s="2" t="s">
        <v>3850</v>
      </c>
    </row>
    <row r="486" spans="3:3" x14ac:dyDescent="0.2">
      <c r="C486" s="2" t="s">
        <v>3851</v>
      </c>
    </row>
    <row r="487" spans="3:3" x14ac:dyDescent="0.2">
      <c r="C487" s="2" t="s">
        <v>3852</v>
      </c>
    </row>
    <row r="488" spans="3:3" x14ac:dyDescent="0.2">
      <c r="C488" s="2" t="s">
        <v>3853</v>
      </c>
    </row>
    <row r="489" spans="3:3" x14ac:dyDescent="0.2">
      <c r="C489" s="2" t="s">
        <v>3854</v>
      </c>
    </row>
    <row r="490" spans="3:3" x14ac:dyDescent="0.2">
      <c r="C490" s="2" t="s">
        <v>3855</v>
      </c>
    </row>
    <row r="491" spans="3:3" x14ac:dyDescent="0.2">
      <c r="C491" s="2" t="s">
        <v>3856</v>
      </c>
    </row>
    <row r="492" spans="3:3" x14ac:dyDescent="0.2">
      <c r="C492" s="2" t="s">
        <v>3857</v>
      </c>
    </row>
    <row r="493" spans="3:3" x14ac:dyDescent="0.2">
      <c r="C493" s="2" t="s">
        <v>3858</v>
      </c>
    </row>
    <row r="494" spans="3:3" x14ac:dyDescent="0.2">
      <c r="C494" s="2" t="s">
        <v>3859</v>
      </c>
    </row>
    <row r="495" spans="3:3" x14ac:dyDescent="0.2">
      <c r="C495" s="2" t="s">
        <v>3860</v>
      </c>
    </row>
    <row r="496" spans="3:3" x14ac:dyDescent="0.2">
      <c r="C496" s="2" t="s">
        <v>3861</v>
      </c>
    </row>
    <row r="497" spans="3:3" x14ac:dyDescent="0.2">
      <c r="C497" s="2" t="s">
        <v>3862</v>
      </c>
    </row>
    <row r="498" spans="3:3" x14ac:dyDescent="0.2">
      <c r="C498" s="2" t="s">
        <v>3863</v>
      </c>
    </row>
    <row r="499" spans="3:3" x14ac:dyDescent="0.2">
      <c r="C499" s="2" t="s">
        <v>3864</v>
      </c>
    </row>
    <row r="500" spans="3:3" x14ac:dyDescent="0.2">
      <c r="C500" s="2" t="s">
        <v>3865</v>
      </c>
    </row>
    <row r="501" spans="3:3" x14ac:dyDescent="0.2">
      <c r="C501" s="2" t="s">
        <v>3866</v>
      </c>
    </row>
    <row r="502" spans="3:3" x14ac:dyDescent="0.2">
      <c r="C502" s="2" t="s">
        <v>3867</v>
      </c>
    </row>
    <row r="503" spans="3:3" x14ac:dyDescent="0.2">
      <c r="C503" s="2" t="s">
        <v>3868</v>
      </c>
    </row>
    <row r="504" spans="3:3" x14ac:dyDescent="0.2">
      <c r="C504" s="2" t="s">
        <v>3869</v>
      </c>
    </row>
    <row r="505" spans="3:3" x14ac:dyDescent="0.2">
      <c r="C505" s="2" t="s">
        <v>3870</v>
      </c>
    </row>
    <row r="506" spans="3:3" x14ac:dyDescent="0.2">
      <c r="C506" s="2" t="s">
        <v>3871</v>
      </c>
    </row>
    <row r="507" spans="3:3" x14ac:dyDescent="0.2">
      <c r="C507" s="2" t="s">
        <v>3872</v>
      </c>
    </row>
    <row r="508" spans="3:3" x14ac:dyDescent="0.2">
      <c r="C508" s="2" t="s">
        <v>3873</v>
      </c>
    </row>
    <row r="509" spans="3:3" x14ac:dyDescent="0.2">
      <c r="C509" s="2" t="s">
        <v>3874</v>
      </c>
    </row>
    <row r="510" spans="3:3" x14ac:dyDescent="0.2">
      <c r="C510" s="2" t="s">
        <v>3875</v>
      </c>
    </row>
    <row r="511" spans="3:3" x14ac:dyDescent="0.2">
      <c r="C511" s="2" t="s">
        <v>3876</v>
      </c>
    </row>
    <row r="512" spans="3:3" x14ac:dyDescent="0.2">
      <c r="C512" s="2" t="s">
        <v>3877</v>
      </c>
    </row>
    <row r="513" spans="3:3" x14ac:dyDescent="0.2">
      <c r="C513" s="2" t="s">
        <v>3878</v>
      </c>
    </row>
    <row r="514" spans="3:3" x14ac:dyDescent="0.2">
      <c r="C514" s="2" t="s">
        <v>3879</v>
      </c>
    </row>
    <row r="515" spans="3:3" x14ac:dyDescent="0.2">
      <c r="C515" s="2" t="s">
        <v>3880</v>
      </c>
    </row>
    <row r="516" spans="3:3" x14ac:dyDescent="0.2">
      <c r="C516" s="2" t="s">
        <v>3881</v>
      </c>
    </row>
    <row r="517" spans="3:3" x14ac:dyDescent="0.2">
      <c r="C517" s="2" t="s">
        <v>3882</v>
      </c>
    </row>
    <row r="518" spans="3:3" x14ac:dyDescent="0.2">
      <c r="C518" s="2" t="s">
        <v>3883</v>
      </c>
    </row>
    <row r="519" spans="3:3" x14ac:dyDescent="0.2">
      <c r="C519" s="2" t="s">
        <v>3884</v>
      </c>
    </row>
    <row r="520" spans="3:3" x14ac:dyDescent="0.2">
      <c r="C520" s="2" t="s">
        <v>1190</v>
      </c>
    </row>
    <row r="521" spans="3:3" x14ac:dyDescent="0.2">
      <c r="C521" s="2" t="s">
        <v>3885</v>
      </c>
    </row>
    <row r="522" spans="3:3" x14ac:dyDescent="0.2">
      <c r="C522" s="2" t="s">
        <v>3886</v>
      </c>
    </row>
    <row r="523" spans="3:3" x14ac:dyDescent="0.2">
      <c r="C523" s="2" t="s">
        <v>3887</v>
      </c>
    </row>
    <row r="524" spans="3:3" x14ac:dyDescent="0.2">
      <c r="C524" s="2" t="s">
        <v>3888</v>
      </c>
    </row>
    <row r="525" spans="3:3" x14ac:dyDescent="0.2">
      <c r="C525" s="2" t="s">
        <v>1177</v>
      </c>
    </row>
    <row r="526" spans="3:3" x14ac:dyDescent="0.2">
      <c r="C526" s="2" t="s">
        <v>3889</v>
      </c>
    </row>
    <row r="527" spans="3:3" x14ac:dyDescent="0.2">
      <c r="C527" s="2" t="s">
        <v>1156</v>
      </c>
    </row>
    <row r="528" spans="3:3" x14ac:dyDescent="0.2">
      <c r="C528" s="2" t="s">
        <v>3890</v>
      </c>
    </row>
    <row r="529" spans="3:3" x14ac:dyDescent="0.2">
      <c r="C529" s="2" t="s">
        <v>1172</v>
      </c>
    </row>
    <row r="530" spans="3:3" x14ac:dyDescent="0.2">
      <c r="C530" s="2" t="s">
        <v>3891</v>
      </c>
    </row>
    <row r="531" spans="3:3" x14ac:dyDescent="0.2">
      <c r="C531" s="2" t="s">
        <v>3892</v>
      </c>
    </row>
    <row r="532" spans="3:3" x14ac:dyDescent="0.2">
      <c r="C532" s="2" t="s">
        <v>3893</v>
      </c>
    </row>
    <row r="533" spans="3:3" x14ac:dyDescent="0.2">
      <c r="C533" s="2" t="s">
        <v>3894</v>
      </c>
    </row>
    <row r="534" spans="3:3" x14ac:dyDescent="0.2">
      <c r="C534" s="2" t="s">
        <v>3895</v>
      </c>
    </row>
    <row r="535" spans="3:3" x14ac:dyDescent="0.2">
      <c r="C535" s="2" t="s">
        <v>3896</v>
      </c>
    </row>
    <row r="536" spans="3:3" x14ac:dyDescent="0.2">
      <c r="C536" s="2" t="s">
        <v>3897</v>
      </c>
    </row>
    <row r="537" spans="3:3" x14ac:dyDescent="0.2">
      <c r="C537" s="2" t="s">
        <v>1188</v>
      </c>
    </row>
    <row r="538" spans="3:3" x14ac:dyDescent="0.2">
      <c r="C538" s="2" t="s">
        <v>3898</v>
      </c>
    </row>
    <row r="539" spans="3:3" x14ac:dyDescent="0.2">
      <c r="C539" s="2" t="s">
        <v>1171</v>
      </c>
    </row>
    <row r="540" spans="3:3" x14ac:dyDescent="0.2">
      <c r="C540" s="2" t="s">
        <v>3899</v>
      </c>
    </row>
    <row r="541" spans="3:3" x14ac:dyDescent="0.2">
      <c r="C541" s="2" t="s">
        <v>3900</v>
      </c>
    </row>
    <row r="542" spans="3:3" x14ac:dyDescent="0.2">
      <c r="C542" s="2" t="s">
        <v>1162</v>
      </c>
    </row>
    <row r="543" spans="3:3" x14ac:dyDescent="0.2">
      <c r="C543" s="2" t="s">
        <v>1158</v>
      </c>
    </row>
    <row r="544" spans="3:3" x14ac:dyDescent="0.2">
      <c r="C544" s="2" t="s">
        <v>3901</v>
      </c>
    </row>
    <row r="545" spans="3:3" x14ac:dyDescent="0.2">
      <c r="C545" s="2" t="s">
        <v>1161</v>
      </c>
    </row>
    <row r="546" spans="3:3" x14ac:dyDescent="0.2">
      <c r="C546" s="2" t="s">
        <v>1139</v>
      </c>
    </row>
    <row r="547" spans="3:3" x14ac:dyDescent="0.2">
      <c r="C547" s="2" t="s">
        <v>3902</v>
      </c>
    </row>
    <row r="548" spans="3:3" x14ac:dyDescent="0.2">
      <c r="C548" s="2" t="s">
        <v>1165</v>
      </c>
    </row>
    <row r="549" spans="3:3" x14ac:dyDescent="0.2">
      <c r="C549" s="2" t="s">
        <v>1179</v>
      </c>
    </row>
    <row r="550" spans="3:3" x14ac:dyDescent="0.2">
      <c r="C550" s="2" t="s">
        <v>1176</v>
      </c>
    </row>
    <row r="551" spans="3:3" x14ac:dyDescent="0.2">
      <c r="C551" s="2" t="s">
        <v>1185</v>
      </c>
    </row>
    <row r="552" spans="3:3" x14ac:dyDescent="0.2">
      <c r="C552" s="2" t="s">
        <v>1182</v>
      </c>
    </row>
    <row r="553" spans="3:3" x14ac:dyDescent="0.2">
      <c r="C553" s="2" t="s">
        <v>1183</v>
      </c>
    </row>
    <row r="554" spans="3:3" x14ac:dyDescent="0.2">
      <c r="C554" s="2" t="s">
        <v>1170</v>
      </c>
    </row>
    <row r="555" spans="3:3" x14ac:dyDescent="0.2">
      <c r="C555" s="2" t="s">
        <v>1186</v>
      </c>
    </row>
    <row r="556" spans="3:3" x14ac:dyDescent="0.2">
      <c r="C556" s="2" t="s">
        <v>1187</v>
      </c>
    </row>
    <row r="557" spans="3:3" x14ac:dyDescent="0.2">
      <c r="C557" s="2" t="s">
        <v>1167</v>
      </c>
    </row>
    <row r="558" spans="3:3" x14ac:dyDescent="0.2">
      <c r="C558" s="2" t="s">
        <v>1163</v>
      </c>
    </row>
    <row r="559" spans="3:3" x14ac:dyDescent="0.2">
      <c r="C559" s="2" t="s">
        <v>1169</v>
      </c>
    </row>
    <row r="560" spans="3:3" x14ac:dyDescent="0.2">
      <c r="C560" s="2" t="s">
        <v>1160</v>
      </c>
    </row>
    <row r="561" spans="3:3" x14ac:dyDescent="0.2">
      <c r="C561" s="2" t="s">
        <v>1159</v>
      </c>
    </row>
    <row r="562" spans="3:3" x14ac:dyDescent="0.2">
      <c r="C562" s="2" t="s">
        <v>1168</v>
      </c>
    </row>
    <row r="563" spans="3:3" x14ac:dyDescent="0.2">
      <c r="C563" s="2" t="s">
        <v>1166</v>
      </c>
    </row>
    <row r="564" spans="3:3" x14ac:dyDescent="0.2">
      <c r="C564" s="2" t="s">
        <v>1041</v>
      </c>
    </row>
    <row r="565" spans="3:3" x14ac:dyDescent="0.2">
      <c r="C565" s="2" t="s">
        <v>1018</v>
      </c>
    </row>
    <row r="566" spans="3:3" x14ac:dyDescent="0.2">
      <c r="C566" s="2" t="s">
        <v>1019</v>
      </c>
    </row>
    <row r="567" spans="3:3" x14ac:dyDescent="0.2">
      <c r="C567" s="2" t="s">
        <v>1038</v>
      </c>
    </row>
    <row r="568" spans="3:3" x14ac:dyDescent="0.2">
      <c r="C568" s="2" t="s">
        <v>1039</v>
      </c>
    </row>
    <row r="569" spans="3:3" x14ac:dyDescent="0.2">
      <c r="C569" s="2" t="s">
        <v>1029</v>
      </c>
    </row>
    <row r="570" spans="3:3" x14ac:dyDescent="0.2">
      <c r="C570" s="2" t="s">
        <v>1020</v>
      </c>
    </row>
    <row r="571" spans="3:3" x14ac:dyDescent="0.2">
      <c r="C571" s="2" t="s">
        <v>1014</v>
      </c>
    </row>
    <row r="572" spans="3:3" x14ac:dyDescent="0.2">
      <c r="C572" s="2" t="s">
        <v>1027</v>
      </c>
    </row>
    <row r="573" spans="3:3" x14ac:dyDescent="0.2">
      <c r="C573" s="2" t="s">
        <v>1021</v>
      </c>
    </row>
    <row r="574" spans="3:3" x14ac:dyDescent="0.2">
      <c r="C574" s="2" t="s">
        <v>1040</v>
      </c>
    </row>
    <row r="575" spans="3:3" x14ac:dyDescent="0.2">
      <c r="C575" s="2" t="s">
        <v>1157</v>
      </c>
    </row>
    <row r="576" spans="3:3" x14ac:dyDescent="0.2">
      <c r="C576" s="2" t="s">
        <v>1155</v>
      </c>
    </row>
    <row r="577" spans="3:3" x14ac:dyDescent="0.2">
      <c r="C577" s="2" t="s">
        <v>1022</v>
      </c>
    </row>
    <row r="578" spans="3:3" x14ac:dyDescent="0.2">
      <c r="C578" s="2" t="s">
        <v>1173</v>
      </c>
    </row>
    <row r="579" spans="3:3" x14ac:dyDescent="0.2">
      <c r="C579" s="2" t="s">
        <v>1150</v>
      </c>
    </row>
    <row r="580" spans="3:3" x14ac:dyDescent="0.2">
      <c r="C580" s="2" t="s">
        <v>1195</v>
      </c>
    </row>
    <row r="581" spans="3:3" x14ac:dyDescent="0.2">
      <c r="C581" s="2" t="s">
        <v>1048</v>
      </c>
    </row>
    <row r="582" spans="3:3" x14ac:dyDescent="0.2">
      <c r="C582" s="2" t="s">
        <v>1061</v>
      </c>
    </row>
    <row r="583" spans="3:3" x14ac:dyDescent="0.2">
      <c r="C583" s="2" t="s">
        <v>1143</v>
      </c>
    </row>
    <row r="584" spans="3:3" x14ac:dyDescent="0.2">
      <c r="C584" s="2" t="s">
        <v>1096</v>
      </c>
    </row>
    <row r="585" spans="3:3" x14ac:dyDescent="0.2">
      <c r="C585" s="2" t="s">
        <v>1133</v>
      </c>
    </row>
    <row r="586" spans="3:3" x14ac:dyDescent="0.2">
      <c r="C586" s="2" t="s">
        <v>1117</v>
      </c>
    </row>
    <row r="587" spans="3:3" x14ac:dyDescent="0.2">
      <c r="C587" s="2" t="s">
        <v>1080</v>
      </c>
    </row>
    <row r="588" spans="3:3" x14ac:dyDescent="0.2">
      <c r="C588" s="2" t="s">
        <v>1149</v>
      </c>
    </row>
    <row r="589" spans="3:3" x14ac:dyDescent="0.2">
      <c r="C589" s="2" t="s">
        <v>1066</v>
      </c>
    </row>
    <row r="590" spans="3:3" x14ac:dyDescent="0.2">
      <c r="C590" s="2" t="s">
        <v>1087</v>
      </c>
    </row>
    <row r="591" spans="3:3" x14ac:dyDescent="0.2">
      <c r="C591" s="2" t="s">
        <v>1154</v>
      </c>
    </row>
    <row r="592" spans="3:3" x14ac:dyDescent="0.2">
      <c r="C592" s="2" t="s">
        <v>1112</v>
      </c>
    </row>
    <row r="593" spans="3:3" x14ac:dyDescent="0.2">
      <c r="C593" s="2" t="s">
        <v>1078</v>
      </c>
    </row>
    <row r="594" spans="3:3" x14ac:dyDescent="0.2">
      <c r="C594" s="2" t="s">
        <v>1062</v>
      </c>
    </row>
    <row r="595" spans="3:3" x14ac:dyDescent="0.2">
      <c r="C595" s="2" t="s">
        <v>1085</v>
      </c>
    </row>
    <row r="596" spans="3:3" x14ac:dyDescent="0.2">
      <c r="C596" s="2" t="s">
        <v>1104</v>
      </c>
    </row>
    <row r="597" spans="3:3" x14ac:dyDescent="0.2">
      <c r="C597" s="2" t="s">
        <v>1079</v>
      </c>
    </row>
    <row r="598" spans="3:3" x14ac:dyDescent="0.2">
      <c r="C598" s="2" t="s">
        <v>1100</v>
      </c>
    </row>
    <row r="599" spans="3:3" x14ac:dyDescent="0.2">
      <c r="C599" s="2" t="s">
        <v>1116</v>
      </c>
    </row>
    <row r="600" spans="3:3" x14ac:dyDescent="0.2">
      <c r="C600" s="2" t="s">
        <v>1115</v>
      </c>
    </row>
    <row r="601" spans="3:3" x14ac:dyDescent="0.2">
      <c r="C601" s="2" t="s">
        <v>1102</v>
      </c>
    </row>
    <row r="602" spans="3:3" x14ac:dyDescent="0.2">
      <c r="C602" s="2" t="s">
        <v>1025</v>
      </c>
    </row>
    <row r="603" spans="3:3" x14ac:dyDescent="0.2">
      <c r="C603" s="2" t="s">
        <v>1028</v>
      </c>
    </row>
    <row r="604" spans="3:3" x14ac:dyDescent="0.2">
      <c r="C604" s="2" t="s">
        <v>1049</v>
      </c>
    </row>
    <row r="605" spans="3:3" x14ac:dyDescent="0.2">
      <c r="C605" s="2" t="s">
        <v>1043</v>
      </c>
    </row>
    <row r="606" spans="3:3" x14ac:dyDescent="0.2">
      <c r="C606" s="2" t="s">
        <v>1059</v>
      </c>
    </row>
    <row r="607" spans="3:3" x14ac:dyDescent="0.2">
      <c r="C607" s="2" t="s">
        <v>1051</v>
      </c>
    </row>
    <row r="608" spans="3:3" x14ac:dyDescent="0.2">
      <c r="C608" s="2" t="s">
        <v>1037</v>
      </c>
    </row>
    <row r="609" spans="3:3" x14ac:dyDescent="0.2">
      <c r="C609" s="2" t="s">
        <v>1024</v>
      </c>
    </row>
    <row r="610" spans="3:3" x14ac:dyDescent="0.2">
      <c r="C610" s="2" t="s">
        <v>1016</v>
      </c>
    </row>
    <row r="611" spans="3:3" x14ac:dyDescent="0.2">
      <c r="C611" s="2" t="s">
        <v>1015</v>
      </c>
    </row>
    <row r="612" spans="3:3" x14ac:dyDescent="0.2">
      <c r="C612" s="2" t="s">
        <v>1050</v>
      </c>
    </row>
    <row r="613" spans="3:3" x14ac:dyDescent="0.2">
      <c r="C613" s="2" t="s">
        <v>1137</v>
      </c>
    </row>
    <row r="614" spans="3:3" x14ac:dyDescent="0.2">
      <c r="C614" s="2" t="s">
        <v>1099</v>
      </c>
    </row>
    <row r="615" spans="3:3" x14ac:dyDescent="0.2">
      <c r="C615" s="2" t="s">
        <v>1101</v>
      </c>
    </row>
    <row r="616" spans="3:3" x14ac:dyDescent="0.2">
      <c r="C616" s="2" t="s">
        <v>1071</v>
      </c>
    </row>
    <row r="617" spans="3:3" x14ac:dyDescent="0.2">
      <c r="C617" s="2" t="s">
        <v>1109</v>
      </c>
    </row>
    <row r="618" spans="3:3" x14ac:dyDescent="0.2">
      <c r="C618" s="2" t="s">
        <v>1034</v>
      </c>
    </row>
    <row r="619" spans="3:3" x14ac:dyDescent="0.2">
      <c r="C619" s="2" t="s">
        <v>1026</v>
      </c>
    </row>
    <row r="620" spans="3:3" x14ac:dyDescent="0.2">
      <c r="C620" s="2" t="s">
        <v>1089</v>
      </c>
    </row>
    <row r="621" spans="3:3" x14ac:dyDescent="0.2">
      <c r="C621" s="2" t="s">
        <v>1136</v>
      </c>
    </row>
    <row r="622" spans="3:3" x14ac:dyDescent="0.2">
      <c r="C622" s="2" t="s">
        <v>1035</v>
      </c>
    </row>
    <row r="623" spans="3:3" x14ac:dyDescent="0.2">
      <c r="C623" s="2" t="s">
        <v>1134</v>
      </c>
    </row>
    <row r="624" spans="3:3" x14ac:dyDescent="0.2">
      <c r="C624" s="2" t="s">
        <v>1084</v>
      </c>
    </row>
    <row r="625" spans="3:3" x14ac:dyDescent="0.2">
      <c r="C625" s="2" t="s">
        <v>3903</v>
      </c>
    </row>
    <row r="626" spans="3:3" x14ac:dyDescent="0.2">
      <c r="C626" s="2" t="s">
        <v>1017</v>
      </c>
    </row>
    <row r="627" spans="3:3" x14ac:dyDescent="0.2">
      <c r="C627" s="2" t="s">
        <v>1032</v>
      </c>
    </row>
    <row r="628" spans="3:3" x14ac:dyDescent="0.2">
      <c r="C628" s="2" t="s">
        <v>1141</v>
      </c>
    </row>
    <row r="629" spans="3:3" x14ac:dyDescent="0.2">
      <c r="C629" s="2" t="s">
        <v>1023</v>
      </c>
    </row>
    <row r="630" spans="3:3" x14ac:dyDescent="0.2">
      <c r="C630" s="2" t="s">
        <v>1142</v>
      </c>
    </row>
    <row r="631" spans="3:3" x14ac:dyDescent="0.2">
      <c r="C631" s="2" t="s">
        <v>1045</v>
      </c>
    </row>
    <row r="632" spans="3:3" x14ac:dyDescent="0.2">
      <c r="C632" s="2" t="s">
        <v>1130</v>
      </c>
    </row>
    <row r="633" spans="3:3" x14ac:dyDescent="0.2">
      <c r="C633" s="2" t="s">
        <v>1095</v>
      </c>
    </row>
    <row r="634" spans="3:3" x14ac:dyDescent="0.2">
      <c r="C634" s="2" t="s">
        <v>1072</v>
      </c>
    </row>
    <row r="635" spans="3:3" x14ac:dyDescent="0.2">
      <c r="C635" s="2" t="s">
        <v>1131</v>
      </c>
    </row>
    <row r="636" spans="3:3" x14ac:dyDescent="0.2">
      <c r="C636" s="2" t="s">
        <v>1105</v>
      </c>
    </row>
    <row r="637" spans="3:3" x14ac:dyDescent="0.2">
      <c r="C637" s="2" t="s">
        <v>1065</v>
      </c>
    </row>
    <row r="638" spans="3:3" x14ac:dyDescent="0.2">
      <c r="C638" s="2" t="s">
        <v>1138</v>
      </c>
    </row>
    <row r="639" spans="3:3" x14ac:dyDescent="0.2">
      <c r="C639" s="2" t="s">
        <v>1075</v>
      </c>
    </row>
    <row r="640" spans="3:3" x14ac:dyDescent="0.2">
      <c r="C640" s="2" t="s">
        <v>1132</v>
      </c>
    </row>
    <row r="641" spans="3:3" x14ac:dyDescent="0.2">
      <c r="C641" s="2" t="s">
        <v>1097</v>
      </c>
    </row>
    <row r="642" spans="3:3" x14ac:dyDescent="0.2">
      <c r="C642" s="2" t="s">
        <v>1145</v>
      </c>
    </row>
    <row r="643" spans="3:3" x14ac:dyDescent="0.2">
      <c r="C643" s="2" t="s">
        <v>3904</v>
      </c>
    </row>
    <row r="644" spans="3:3" x14ac:dyDescent="0.2">
      <c r="C644" s="2" t="s">
        <v>3905</v>
      </c>
    </row>
    <row r="645" spans="3:3" x14ac:dyDescent="0.2">
      <c r="C645" s="2" t="s">
        <v>3906</v>
      </c>
    </row>
    <row r="646" spans="3:3" x14ac:dyDescent="0.2">
      <c r="C646" s="2" t="s">
        <v>3907</v>
      </c>
    </row>
    <row r="647" spans="3:3" x14ac:dyDescent="0.2">
      <c r="C647" s="2" t="s">
        <v>1144</v>
      </c>
    </row>
    <row r="648" spans="3:3" x14ac:dyDescent="0.2">
      <c r="C648" s="2" t="s">
        <v>1108</v>
      </c>
    </row>
    <row r="649" spans="3:3" x14ac:dyDescent="0.2">
      <c r="C649" s="2" t="s">
        <v>3908</v>
      </c>
    </row>
    <row r="650" spans="3:3" x14ac:dyDescent="0.2">
      <c r="C650" s="2" t="s">
        <v>3909</v>
      </c>
    </row>
    <row r="651" spans="3:3" x14ac:dyDescent="0.2">
      <c r="C651" s="2" t="s">
        <v>1140</v>
      </c>
    </row>
    <row r="652" spans="3:3" x14ac:dyDescent="0.2">
      <c r="C652" s="2" t="s">
        <v>1082</v>
      </c>
    </row>
    <row r="653" spans="3:3" x14ac:dyDescent="0.2">
      <c r="C653" s="2" t="s">
        <v>1055</v>
      </c>
    </row>
    <row r="654" spans="3:3" x14ac:dyDescent="0.2">
      <c r="C654" s="2" t="s">
        <v>3910</v>
      </c>
    </row>
    <row r="655" spans="3:3" x14ac:dyDescent="0.2">
      <c r="C655" s="2" t="s">
        <v>3911</v>
      </c>
    </row>
    <row r="656" spans="3:3" x14ac:dyDescent="0.2">
      <c r="C656" s="2" t="s">
        <v>3912</v>
      </c>
    </row>
    <row r="657" spans="3:3" x14ac:dyDescent="0.2">
      <c r="C657" s="2" t="s">
        <v>3913</v>
      </c>
    </row>
    <row r="658" spans="3:3" x14ac:dyDescent="0.2">
      <c r="C658" s="2" t="s">
        <v>1125</v>
      </c>
    </row>
    <row r="659" spans="3:3" x14ac:dyDescent="0.2">
      <c r="C659" s="2" t="s">
        <v>3914</v>
      </c>
    </row>
    <row r="660" spans="3:3" x14ac:dyDescent="0.2">
      <c r="C660" s="2" t="s">
        <v>3915</v>
      </c>
    </row>
  </sheetData>
  <mergeCells count="3">
    <mergeCell ref="A3:A4"/>
    <mergeCell ref="A74:L74"/>
    <mergeCell ref="O74:P74"/>
  </mergeCells>
  <conditionalFormatting sqref="B3">
    <cfRule type="duplicateValues" dxfId="356" priority="4"/>
  </conditionalFormatting>
  <conditionalFormatting sqref="B4:B73">
    <cfRule type="duplicateValues" dxfId="355" priority="82"/>
  </conditionalFormatting>
  <conditionalFormatting sqref="C84:C660">
    <cfRule type="duplicateValues" dxfId="354" priority="3"/>
  </conditionalFormatting>
  <conditionalFormatting sqref="C84:C660">
    <cfRule type="duplicateValues" dxfId="353" priority="2"/>
  </conditionalFormatting>
  <conditionalFormatting sqref="C1:C1048576">
    <cfRule type="duplicateValues" dxfId="352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92"/>
  <sheetViews>
    <sheetView zoomScale="110" zoomScaleNormal="110" workbookViewId="0">
      <pane xSplit="3" ySplit="2" topLeftCell="D9" activePane="bottomRight" state="frozen"/>
      <selection activeCell="N32" sqref="N32"/>
      <selection pane="topRight" activeCell="N32" sqref="N32"/>
      <selection pane="bottomLeft" activeCell="N32" sqref="N32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2" t="s">
        <v>3513</v>
      </c>
      <c r="B3" s="73" t="s">
        <v>2157</v>
      </c>
      <c r="C3" s="9" t="s">
        <v>2158</v>
      </c>
      <c r="D3" s="75" t="s">
        <v>63</v>
      </c>
      <c r="E3" s="13">
        <v>44429</v>
      </c>
      <c r="F3" s="75" t="s">
        <v>1933</v>
      </c>
      <c r="G3" s="13">
        <v>44432</v>
      </c>
      <c r="H3" s="10" t="s">
        <v>1934</v>
      </c>
      <c r="I3" s="1">
        <v>35</v>
      </c>
      <c r="J3" s="1">
        <v>35</v>
      </c>
      <c r="K3" s="1">
        <v>24</v>
      </c>
      <c r="L3" s="1">
        <v>7</v>
      </c>
      <c r="M3" s="81">
        <v>7.35</v>
      </c>
      <c r="N3" s="8">
        <v>8</v>
      </c>
      <c r="O3" s="62">
        <v>3000</v>
      </c>
      <c r="P3" s="63">
        <f>Table22452368910111213141516171819202122242345672345689101112131415161718192021[[#This Row],[PEMBULATAN]]*O3</f>
        <v>24000</v>
      </c>
    </row>
    <row r="4" spans="1:16" ht="39" customHeight="1" x14ac:dyDescent="0.2">
      <c r="A4" s="143"/>
      <c r="B4" s="74"/>
      <c r="C4" s="9" t="s">
        <v>2159</v>
      </c>
      <c r="D4" s="75" t="s">
        <v>63</v>
      </c>
      <c r="E4" s="13">
        <v>44429</v>
      </c>
      <c r="F4" s="75" t="s">
        <v>1933</v>
      </c>
      <c r="G4" s="13">
        <v>44432</v>
      </c>
      <c r="H4" s="10" t="s">
        <v>1934</v>
      </c>
      <c r="I4" s="1">
        <v>66</v>
      </c>
      <c r="J4" s="1">
        <v>60</v>
      </c>
      <c r="K4" s="1">
        <v>30</v>
      </c>
      <c r="L4" s="1">
        <v>3</v>
      </c>
      <c r="M4" s="81">
        <v>29.7</v>
      </c>
      <c r="N4" s="8">
        <v>30</v>
      </c>
      <c r="O4" s="62">
        <v>3000</v>
      </c>
      <c r="P4" s="63">
        <f>Table22452368910111213141516171819202122242345672345689101112131415161718192021[[#This Row],[PEMBULATAN]]*O4</f>
        <v>90000</v>
      </c>
    </row>
    <row r="5" spans="1:16" ht="39" customHeight="1" x14ac:dyDescent="0.2">
      <c r="A5" s="108"/>
      <c r="B5" s="74"/>
      <c r="C5" s="88" t="s">
        <v>2160</v>
      </c>
      <c r="D5" s="77" t="s">
        <v>63</v>
      </c>
      <c r="E5" s="13">
        <v>44429</v>
      </c>
      <c r="F5" s="75" t="s">
        <v>1933</v>
      </c>
      <c r="G5" s="13">
        <v>44432</v>
      </c>
      <c r="H5" s="76" t="s">
        <v>1934</v>
      </c>
      <c r="I5" s="15">
        <v>100</v>
      </c>
      <c r="J5" s="15">
        <v>60</v>
      </c>
      <c r="K5" s="15">
        <v>33</v>
      </c>
      <c r="L5" s="15">
        <v>26</v>
      </c>
      <c r="M5" s="82">
        <v>49.5</v>
      </c>
      <c r="N5" s="71">
        <v>50</v>
      </c>
      <c r="O5" s="62">
        <v>3000</v>
      </c>
      <c r="P5" s="63">
        <f>Table22452368910111213141516171819202122242345672345689101112131415161718192021[[#This Row],[PEMBULATAN]]*O5</f>
        <v>150000</v>
      </c>
    </row>
    <row r="6" spans="1:16" ht="39" customHeight="1" x14ac:dyDescent="0.2">
      <c r="A6" s="108"/>
      <c r="B6" s="74"/>
      <c r="C6" s="92" t="s">
        <v>2161</v>
      </c>
      <c r="D6" s="93" t="s">
        <v>63</v>
      </c>
      <c r="E6" s="94">
        <v>44429</v>
      </c>
      <c r="F6" s="95" t="s">
        <v>1933</v>
      </c>
      <c r="G6" s="94">
        <v>44432</v>
      </c>
      <c r="H6" s="96" t="s">
        <v>1934</v>
      </c>
      <c r="I6" s="97">
        <v>67</v>
      </c>
      <c r="J6" s="97">
        <v>33</v>
      </c>
      <c r="K6" s="97">
        <v>34</v>
      </c>
      <c r="L6" s="97">
        <v>2</v>
      </c>
      <c r="M6" s="98">
        <v>18.793500000000002</v>
      </c>
      <c r="N6" s="99">
        <v>19</v>
      </c>
      <c r="O6" s="62">
        <v>3000</v>
      </c>
      <c r="P6" s="63">
        <f>Table22452368910111213141516171819202122242345672345689101112131415161718192021[[#This Row],[PEMBULATAN]]*O6</f>
        <v>57000</v>
      </c>
    </row>
    <row r="7" spans="1:16" ht="39" customHeight="1" x14ac:dyDescent="0.2">
      <c r="A7" s="108"/>
      <c r="B7" s="74"/>
      <c r="C7" s="92" t="s">
        <v>2162</v>
      </c>
      <c r="D7" s="93" t="s">
        <v>63</v>
      </c>
      <c r="E7" s="94">
        <v>44429</v>
      </c>
      <c r="F7" s="95" t="s">
        <v>1933</v>
      </c>
      <c r="G7" s="94">
        <v>44432</v>
      </c>
      <c r="H7" s="96" t="s">
        <v>1934</v>
      </c>
      <c r="I7" s="97">
        <v>41</v>
      </c>
      <c r="J7" s="97">
        <v>31</v>
      </c>
      <c r="K7" s="97">
        <v>14</v>
      </c>
      <c r="L7" s="97">
        <v>2</v>
      </c>
      <c r="M7" s="98">
        <v>4.4485000000000001</v>
      </c>
      <c r="N7" s="99">
        <v>5</v>
      </c>
      <c r="O7" s="62">
        <v>3000</v>
      </c>
      <c r="P7" s="63">
        <f>Table22452368910111213141516171819202122242345672345689101112131415161718192021[[#This Row],[PEMBULATAN]]*O7</f>
        <v>15000</v>
      </c>
    </row>
    <row r="8" spans="1:16" ht="39" customHeight="1" x14ac:dyDescent="0.2">
      <c r="A8" s="108"/>
      <c r="B8" s="74"/>
      <c r="C8" s="92" t="s">
        <v>2163</v>
      </c>
      <c r="D8" s="93" t="s">
        <v>63</v>
      </c>
      <c r="E8" s="94">
        <v>44429</v>
      </c>
      <c r="F8" s="95" t="s">
        <v>1933</v>
      </c>
      <c r="G8" s="94">
        <v>44432</v>
      </c>
      <c r="H8" s="96" t="s">
        <v>1934</v>
      </c>
      <c r="I8" s="97">
        <v>39</v>
      </c>
      <c r="J8" s="97">
        <v>23</v>
      </c>
      <c r="K8" s="97">
        <v>27</v>
      </c>
      <c r="L8" s="97">
        <v>5</v>
      </c>
      <c r="M8" s="98">
        <v>6.0547500000000003</v>
      </c>
      <c r="N8" s="99">
        <v>6</v>
      </c>
      <c r="O8" s="62">
        <v>3000</v>
      </c>
      <c r="P8" s="63">
        <f>Table22452368910111213141516171819202122242345672345689101112131415161718192021[[#This Row],[PEMBULATAN]]*O8</f>
        <v>18000</v>
      </c>
    </row>
    <row r="9" spans="1:16" ht="22.5" customHeight="1" x14ac:dyDescent="0.2">
      <c r="A9" s="144" t="s">
        <v>33</v>
      </c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6"/>
      <c r="M9" s="78">
        <f>SUBTOTAL(109,Table22452368910111213141516171819202122242345672345689101112131415161718192021[KG VOLUME])</f>
        <v>115.84675</v>
      </c>
      <c r="N9" s="66">
        <f>SUM(N3:N8)</f>
        <v>118</v>
      </c>
      <c r="O9" s="147">
        <f>SUM(P3:P8)</f>
        <v>354000</v>
      </c>
      <c r="P9" s="148"/>
    </row>
    <row r="10" spans="1:16" ht="22.5" customHeight="1" x14ac:dyDescent="0.2">
      <c r="A10" s="83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4"/>
      <c r="N10" s="86" t="s">
        <v>54</v>
      </c>
      <c r="O10" s="85"/>
      <c r="P10" s="85">
        <f>O9*10%</f>
        <v>35400</v>
      </c>
    </row>
    <row r="11" spans="1:16" x14ac:dyDescent="0.2">
      <c r="A11" s="11"/>
      <c r="B11" s="54" t="s">
        <v>47</v>
      </c>
      <c r="C11" s="53"/>
      <c r="D11" s="55" t="s">
        <v>48</v>
      </c>
      <c r="H11" s="61"/>
      <c r="N11" s="60" t="s">
        <v>34</v>
      </c>
      <c r="P11" s="67">
        <f>O9*1%</f>
        <v>3540</v>
      </c>
    </row>
    <row r="12" spans="1:16" x14ac:dyDescent="0.2">
      <c r="A12" s="11"/>
      <c r="H12" s="61"/>
      <c r="N12" s="60" t="s">
        <v>35</v>
      </c>
      <c r="P12" s="69">
        <v>0</v>
      </c>
    </row>
    <row r="13" spans="1:16" ht="15.75" thickBot="1" x14ac:dyDescent="0.25">
      <c r="A13" s="11"/>
      <c r="H13" s="61"/>
      <c r="N13" s="60" t="s">
        <v>36</v>
      </c>
      <c r="P13" s="69">
        <v>0</v>
      </c>
    </row>
    <row r="14" spans="1:16" x14ac:dyDescent="0.2">
      <c r="A14" s="11"/>
      <c r="H14" s="61"/>
      <c r="N14" s="64" t="s">
        <v>37</v>
      </c>
      <c r="O14" s="65"/>
      <c r="P14" s="68">
        <f>O9-P10+P11</f>
        <v>322140</v>
      </c>
    </row>
    <row r="15" spans="1:16" x14ac:dyDescent="0.2">
      <c r="B15" s="54"/>
      <c r="C15" s="53"/>
      <c r="D15" s="55"/>
    </row>
    <row r="16" spans="1:16" x14ac:dyDescent="0.2">
      <c r="C16" s="53" t="s">
        <v>1205</v>
      </c>
    </row>
    <row r="17" spans="1:16" x14ac:dyDescent="0.2">
      <c r="A17" s="11"/>
      <c r="C17" s="2" t="s">
        <v>1200</v>
      </c>
      <c r="H17" s="61"/>
      <c r="P17" s="70"/>
    </row>
    <row r="18" spans="1:16" x14ac:dyDescent="0.2">
      <c r="A18" s="11"/>
      <c r="C18" s="2" t="s">
        <v>1206</v>
      </c>
      <c r="H18" s="61"/>
      <c r="O18" s="56"/>
      <c r="P18" s="70"/>
    </row>
    <row r="19" spans="1:16" s="3" customFormat="1" x14ac:dyDescent="0.25">
      <c r="A19" s="11"/>
      <c r="B19" s="2"/>
      <c r="C19" s="2" t="s">
        <v>3533</v>
      </c>
      <c r="E19" s="12"/>
      <c r="H19" s="61"/>
      <c r="N19" s="14"/>
      <c r="O19" s="14"/>
      <c r="P19" s="14"/>
    </row>
    <row r="20" spans="1:16" s="3" customFormat="1" x14ac:dyDescent="0.2">
      <c r="A20" s="11"/>
      <c r="B20" s="2"/>
      <c r="C20" s="53" t="s">
        <v>1198</v>
      </c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 t="s">
        <v>3534</v>
      </c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 t="s">
        <v>1204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3535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3536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3537</v>
      </c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 t="s">
        <v>3538</v>
      </c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 t="s">
        <v>3539</v>
      </c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 t="s">
        <v>3540</v>
      </c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 t="s">
        <v>3541</v>
      </c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 t="s">
        <v>3542</v>
      </c>
      <c r="E30" s="12"/>
      <c r="H30" s="61"/>
      <c r="N30" s="14"/>
      <c r="O30" s="14"/>
      <c r="P30" s="14"/>
    </row>
    <row r="31" spans="1:16" x14ac:dyDescent="0.2">
      <c r="C31" s="2" t="s">
        <v>3543</v>
      </c>
    </row>
    <row r="32" spans="1:16" x14ac:dyDescent="0.2">
      <c r="C32" s="2" t="s">
        <v>3544</v>
      </c>
    </row>
    <row r="33" spans="3:3" x14ac:dyDescent="0.2">
      <c r="C33" s="2" t="s">
        <v>3545</v>
      </c>
    </row>
    <row r="34" spans="3:3" x14ac:dyDescent="0.2">
      <c r="C34" s="2" t="s">
        <v>3546</v>
      </c>
    </row>
    <row r="35" spans="3:3" x14ac:dyDescent="0.2">
      <c r="C35" s="2" t="s">
        <v>3547</v>
      </c>
    </row>
    <row r="36" spans="3:3" x14ac:dyDescent="0.2">
      <c r="C36" s="2" t="s">
        <v>3548</v>
      </c>
    </row>
    <row r="37" spans="3:3" x14ac:dyDescent="0.2">
      <c r="C37" s="2" t="s">
        <v>3549</v>
      </c>
    </row>
    <row r="38" spans="3:3" x14ac:dyDescent="0.2">
      <c r="C38" s="2" t="s">
        <v>3550</v>
      </c>
    </row>
    <row r="39" spans="3:3" x14ac:dyDescent="0.2">
      <c r="C39" s="2" t="s">
        <v>3551</v>
      </c>
    </row>
    <row r="40" spans="3:3" x14ac:dyDescent="0.2">
      <c r="C40" s="2" t="s">
        <v>3552</v>
      </c>
    </row>
    <row r="41" spans="3:3" x14ac:dyDescent="0.2">
      <c r="C41" s="2" t="s">
        <v>3553</v>
      </c>
    </row>
    <row r="42" spans="3:3" x14ac:dyDescent="0.2">
      <c r="C42" s="2" t="s">
        <v>3554</v>
      </c>
    </row>
    <row r="43" spans="3:3" x14ac:dyDescent="0.2">
      <c r="C43" s="2" t="s">
        <v>3555</v>
      </c>
    </row>
    <row r="44" spans="3:3" x14ac:dyDescent="0.2">
      <c r="C44" s="2" t="s">
        <v>3556</v>
      </c>
    </row>
    <row r="45" spans="3:3" x14ac:dyDescent="0.2">
      <c r="C45" s="2" t="s">
        <v>3557</v>
      </c>
    </row>
    <row r="46" spans="3:3" x14ac:dyDescent="0.2">
      <c r="C46" s="2" t="s">
        <v>3558</v>
      </c>
    </row>
    <row r="47" spans="3:3" x14ac:dyDescent="0.2">
      <c r="C47" s="2" t="s">
        <v>3559</v>
      </c>
    </row>
    <row r="48" spans="3:3" x14ac:dyDescent="0.2">
      <c r="C48" s="2" t="s">
        <v>3560</v>
      </c>
    </row>
    <row r="49" spans="3:3" x14ac:dyDescent="0.2">
      <c r="C49" s="2" t="s">
        <v>3561</v>
      </c>
    </row>
    <row r="50" spans="3:3" x14ac:dyDescent="0.2">
      <c r="C50" s="2" t="s">
        <v>3562</v>
      </c>
    </row>
    <row r="51" spans="3:3" x14ac:dyDescent="0.2">
      <c r="C51" s="2" t="s">
        <v>3563</v>
      </c>
    </row>
    <row r="52" spans="3:3" x14ac:dyDescent="0.2">
      <c r="C52" s="2" t="s">
        <v>3564</v>
      </c>
    </row>
    <row r="53" spans="3:3" x14ac:dyDescent="0.2">
      <c r="C53" s="2" t="s">
        <v>3565</v>
      </c>
    </row>
    <row r="54" spans="3:3" x14ac:dyDescent="0.2">
      <c r="C54" s="2" t="s">
        <v>3566</v>
      </c>
    </row>
    <row r="55" spans="3:3" x14ac:dyDescent="0.2">
      <c r="C55" s="2" t="s">
        <v>3567</v>
      </c>
    </row>
    <row r="56" spans="3:3" x14ac:dyDescent="0.2">
      <c r="C56" s="2" t="s">
        <v>3568</v>
      </c>
    </row>
    <row r="57" spans="3:3" x14ac:dyDescent="0.2">
      <c r="C57" s="2" t="s">
        <v>3569</v>
      </c>
    </row>
    <row r="58" spans="3:3" x14ac:dyDescent="0.2">
      <c r="C58" s="2" t="s">
        <v>3570</v>
      </c>
    </row>
    <row r="59" spans="3:3" x14ac:dyDescent="0.2">
      <c r="C59" s="2" t="s">
        <v>3571</v>
      </c>
    </row>
    <row r="60" spans="3:3" x14ac:dyDescent="0.2">
      <c r="C60" s="2" t="s">
        <v>3572</v>
      </c>
    </row>
    <row r="61" spans="3:3" x14ac:dyDescent="0.2">
      <c r="C61" s="2" t="s">
        <v>3573</v>
      </c>
    </row>
    <row r="62" spans="3:3" x14ac:dyDescent="0.2">
      <c r="C62" s="2" t="s">
        <v>3574</v>
      </c>
    </row>
    <row r="63" spans="3:3" x14ac:dyDescent="0.2">
      <c r="C63" s="2" t="s">
        <v>3575</v>
      </c>
    </row>
    <row r="64" spans="3:3" x14ac:dyDescent="0.2">
      <c r="C64" s="2" t="s">
        <v>3576</v>
      </c>
    </row>
    <row r="65" spans="3:3" x14ac:dyDescent="0.2">
      <c r="C65" s="2" t="s">
        <v>3577</v>
      </c>
    </row>
    <row r="66" spans="3:3" x14ac:dyDescent="0.2">
      <c r="C66" s="2" t="s">
        <v>3578</v>
      </c>
    </row>
    <row r="67" spans="3:3" x14ac:dyDescent="0.2">
      <c r="C67" s="2" t="s">
        <v>3579</v>
      </c>
    </row>
    <row r="68" spans="3:3" x14ac:dyDescent="0.2">
      <c r="C68" s="2" t="s">
        <v>3580</v>
      </c>
    </row>
    <row r="69" spans="3:3" x14ac:dyDescent="0.2">
      <c r="C69" s="2" t="s">
        <v>3581</v>
      </c>
    </row>
    <row r="70" spans="3:3" x14ac:dyDescent="0.2">
      <c r="C70" s="2" t="s">
        <v>3582</v>
      </c>
    </row>
    <row r="71" spans="3:3" x14ac:dyDescent="0.2">
      <c r="C71" s="2" t="s">
        <v>3583</v>
      </c>
    </row>
    <row r="72" spans="3:3" x14ac:dyDescent="0.2">
      <c r="C72" s="2" t="s">
        <v>3584</v>
      </c>
    </row>
    <row r="73" spans="3:3" x14ac:dyDescent="0.2">
      <c r="C73" s="2" t="s">
        <v>3585</v>
      </c>
    </row>
    <row r="74" spans="3:3" x14ac:dyDescent="0.2">
      <c r="C74" s="2" t="s">
        <v>3586</v>
      </c>
    </row>
    <row r="75" spans="3:3" x14ac:dyDescent="0.2">
      <c r="C75" s="2" t="s">
        <v>3587</v>
      </c>
    </row>
    <row r="76" spans="3:3" x14ac:dyDescent="0.2">
      <c r="C76" s="2" t="s">
        <v>3588</v>
      </c>
    </row>
    <row r="77" spans="3:3" x14ac:dyDescent="0.2">
      <c r="C77" s="2" t="s">
        <v>3589</v>
      </c>
    </row>
    <row r="78" spans="3:3" x14ac:dyDescent="0.2">
      <c r="C78" s="2" t="s">
        <v>3590</v>
      </c>
    </row>
    <row r="79" spans="3:3" x14ac:dyDescent="0.2">
      <c r="C79" s="2" t="s">
        <v>3591</v>
      </c>
    </row>
    <row r="80" spans="3:3" x14ac:dyDescent="0.2">
      <c r="C80" s="2" t="s">
        <v>3592</v>
      </c>
    </row>
    <row r="81" spans="3:3" x14ac:dyDescent="0.2">
      <c r="C81" s="2" t="s">
        <v>3593</v>
      </c>
    </row>
    <row r="82" spans="3:3" x14ac:dyDescent="0.2">
      <c r="C82" s="2" t="s">
        <v>3594</v>
      </c>
    </row>
    <row r="83" spans="3:3" x14ac:dyDescent="0.2">
      <c r="C83" s="2" t="s">
        <v>3595</v>
      </c>
    </row>
    <row r="84" spans="3:3" x14ac:dyDescent="0.2">
      <c r="C84" s="2" t="s">
        <v>3596</v>
      </c>
    </row>
    <row r="85" spans="3:3" x14ac:dyDescent="0.2">
      <c r="C85" s="2" t="s">
        <v>3597</v>
      </c>
    </row>
    <row r="86" spans="3:3" x14ac:dyDescent="0.2">
      <c r="C86" s="2" t="s">
        <v>3598</v>
      </c>
    </row>
    <row r="87" spans="3:3" x14ac:dyDescent="0.2">
      <c r="C87" s="2" t="s">
        <v>3599</v>
      </c>
    </row>
    <row r="88" spans="3:3" x14ac:dyDescent="0.2">
      <c r="C88" s="2" t="s">
        <v>3600</v>
      </c>
    </row>
    <row r="89" spans="3:3" x14ac:dyDescent="0.2">
      <c r="C89" s="2" t="s">
        <v>3601</v>
      </c>
    </row>
    <row r="90" spans="3:3" x14ac:dyDescent="0.2">
      <c r="C90" s="2" t="s">
        <v>3602</v>
      </c>
    </row>
    <row r="91" spans="3:3" x14ac:dyDescent="0.2">
      <c r="C91" s="2" t="s">
        <v>3603</v>
      </c>
    </row>
    <row r="92" spans="3:3" x14ac:dyDescent="0.2">
      <c r="C92" s="2" t="s">
        <v>3604</v>
      </c>
    </row>
    <row r="93" spans="3:3" x14ac:dyDescent="0.2">
      <c r="C93" s="2" t="s">
        <v>3605</v>
      </c>
    </row>
    <row r="94" spans="3:3" x14ac:dyDescent="0.2">
      <c r="C94" s="2" t="s">
        <v>3606</v>
      </c>
    </row>
    <row r="95" spans="3:3" x14ac:dyDescent="0.2">
      <c r="C95" s="2" t="s">
        <v>3607</v>
      </c>
    </row>
    <row r="96" spans="3:3" x14ac:dyDescent="0.2">
      <c r="C96" s="2" t="s">
        <v>3608</v>
      </c>
    </row>
    <row r="97" spans="3:3" x14ac:dyDescent="0.2">
      <c r="C97" s="2" t="s">
        <v>3609</v>
      </c>
    </row>
    <row r="98" spans="3:3" x14ac:dyDescent="0.2">
      <c r="C98" s="2" t="s">
        <v>3610</v>
      </c>
    </row>
    <row r="99" spans="3:3" x14ac:dyDescent="0.2">
      <c r="C99" s="2" t="s">
        <v>3611</v>
      </c>
    </row>
    <row r="100" spans="3:3" x14ac:dyDescent="0.2">
      <c r="C100" s="2" t="s">
        <v>3612</v>
      </c>
    </row>
    <row r="101" spans="3:3" x14ac:dyDescent="0.2">
      <c r="C101" s="2" t="s">
        <v>3613</v>
      </c>
    </row>
    <row r="102" spans="3:3" x14ac:dyDescent="0.2">
      <c r="C102" s="2" t="s">
        <v>3614</v>
      </c>
    </row>
    <row r="103" spans="3:3" x14ac:dyDescent="0.2">
      <c r="C103" s="2" t="s">
        <v>3615</v>
      </c>
    </row>
    <row r="104" spans="3:3" x14ac:dyDescent="0.2">
      <c r="C104" s="2" t="s">
        <v>3616</v>
      </c>
    </row>
    <row r="105" spans="3:3" x14ac:dyDescent="0.2">
      <c r="C105" s="2" t="s">
        <v>3617</v>
      </c>
    </row>
    <row r="106" spans="3:3" x14ac:dyDescent="0.2">
      <c r="C106" s="2" t="s">
        <v>3618</v>
      </c>
    </row>
    <row r="107" spans="3:3" x14ac:dyDescent="0.2">
      <c r="C107" s="2" t="s">
        <v>3619</v>
      </c>
    </row>
    <row r="108" spans="3:3" x14ac:dyDescent="0.2">
      <c r="C108" s="2" t="s">
        <v>3620</v>
      </c>
    </row>
    <row r="109" spans="3:3" x14ac:dyDescent="0.2">
      <c r="C109" s="2" t="s">
        <v>3621</v>
      </c>
    </row>
    <row r="110" spans="3:3" x14ac:dyDescent="0.2">
      <c r="C110" s="2" t="s">
        <v>3622</v>
      </c>
    </row>
    <row r="111" spans="3:3" x14ac:dyDescent="0.2">
      <c r="C111" s="2" t="s">
        <v>3623</v>
      </c>
    </row>
    <row r="112" spans="3:3" x14ac:dyDescent="0.2">
      <c r="C112" s="2" t="s">
        <v>3624</v>
      </c>
    </row>
    <row r="113" spans="3:3" x14ac:dyDescent="0.2">
      <c r="C113" s="2" t="s">
        <v>3625</v>
      </c>
    </row>
    <row r="114" spans="3:3" x14ac:dyDescent="0.2">
      <c r="C114" s="2" t="s">
        <v>3626</v>
      </c>
    </row>
    <row r="115" spans="3:3" x14ac:dyDescent="0.2">
      <c r="C115" s="2" t="s">
        <v>3627</v>
      </c>
    </row>
    <row r="116" spans="3:3" x14ac:dyDescent="0.2">
      <c r="C116" s="2" t="s">
        <v>3628</v>
      </c>
    </row>
    <row r="117" spans="3:3" x14ac:dyDescent="0.2">
      <c r="C117" s="2" t="s">
        <v>3629</v>
      </c>
    </row>
    <row r="118" spans="3:3" x14ac:dyDescent="0.2">
      <c r="C118" s="2" t="s">
        <v>3630</v>
      </c>
    </row>
    <row r="119" spans="3:3" x14ac:dyDescent="0.2">
      <c r="C119" s="2" t="s">
        <v>3631</v>
      </c>
    </row>
    <row r="120" spans="3:3" x14ac:dyDescent="0.2">
      <c r="C120" s="2" t="s">
        <v>3632</v>
      </c>
    </row>
    <row r="121" spans="3:3" x14ac:dyDescent="0.2">
      <c r="C121" s="2" t="s">
        <v>3633</v>
      </c>
    </row>
    <row r="122" spans="3:3" x14ac:dyDescent="0.2">
      <c r="C122" s="2" t="s">
        <v>3634</v>
      </c>
    </row>
    <row r="123" spans="3:3" x14ac:dyDescent="0.2">
      <c r="C123" s="2" t="s">
        <v>3635</v>
      </c>
    </row>
    <row r="124" spans="3:3" x14ac:dyDescent="0.2">
      <c r="C124" s="2" t="s">
        <v>3636</v>
      </c>
    </row>
    <row r="125" spans="3:3" x14ac:dyDescent="0.2">
      <c r="C125" s="2" t="s">
        <v>3637</v>
      </c>
    </row>
    <row r="126" spans="3:3" x14ac:dyDescent="0.2">
      <c r="C126" s="2" t="s">
        <v>3638</v>
      </c>
    </row>
    <row r="127" spans="3:3" x14ac:dyDescent="0.2">
      <c r="C127" s="2" t="s">
        <v>3639</v>
      </c>
    </row>
    <row r="128" spans="3:3" x14ac:dyDescent="0.2">
      <c r="C128" s="2" t="s">
        <v>3640</v>
      </c>
    </row>
    <row r="129" spans="3:3" x14ac:dyDescent="0.2">
      <c r="C129" s="2" t="s">
        <v>3641</v>
      </c>
    </row>
    <row r="130" spans="3:3" x14ac:dyDescent="0.2">
      <c r="C130" s="2" t="s">
        <v>3642</v>
      </c>
    </row>
    <row r="131" spans="3:3" x14ac:dyDescent="0.2">
      <c r="C131" s="2" t="s">
        <v>3643</v>
      </c>
    </row>
    <row r="132" spans="3:3" x14ac:dyDescent="0.2">
      <c r="C132" s="2" t="s">
        <v>3644</v>
      </c>
    </row>
    <row r="133" spans="3:3" x14ac:dyDescent="0.2">
      <c r="C133" s="2" t="s">
        <v>3645</v>
      </c>
    </row>
    <row r="134" spans="3:3" x14ac:dyDescent="0.2">
      <c r="C134" s="2" t="s">
        <v>3646</v>
      </c>
    </row>
    <row r="135" spans="3:3" x14ac:dyDescent="0.2">
      <c r="C135" s="2" t="s">
        <v>3647</v>
      </c>
    </row>
    <row r="136" spans="3:3" x14ac:dyDescent="0.2">
      <c r="C136" s="2" t="s">
        <v>3648</v>
      </c>
    </row>
    <row r="137" spans="3:3" x14ac:dyDescent="0.2">
      <c r="C137" s="2" t="s">
        <v>3649</v>
      </c>
    </row>
    <row r="138" spans="3:3" x14ac:dyDescent="0.2">
      <c r="C138" s="2" t="s">
        <v>3650</v>
      </c>
    </row>
    <row r="139" spans="3:3" x14ac:dyDescent="0.2">
      <c r="C139" s="2" t="s">
        <v>3651</v>
      </c>
    </row>
    <row r="140" spans="3:3" x14ac:dyDescent="0.2">
      <c r="C140" s="2" t="s">
        <v>3652</v>
      </c>
    </row>
    <row r="141" spans="3:3" x14ac:dyDescent="0.2">
      <c r="C141" s="2" t="s">
        <v>3653</v>
      </c>
    </row>
    <row r="142" spans="3:3" x14ac:dyDescent="0.2">
      <c r="C142" s="2" t="s">
        <v>3654</v>
      </c>
    </row>
    <row r="143" spans="3:3" x14ac:dyDescent="0.2">
      <c r="C143" s="2" t="s">
        <v>3655</v>
      </c>
    </row>
    <row r="144" spans="3:3" x14ac:dyDescent="0.2">
      <c r="C144" s="2" t="s">
        <v>3656</v>
      </c>
    </row>
    <row r="145" spans="3:3" x14ac:dyDescent="0.2">
      <c r="C145" s="2" t="s">
        <v>3657</v>
      </c>
    </row>
    <row r="146" spans="3:3" x14ac:dyDescent="0.2">
      <c r="C146" s="2" t="s">
        <v>3658</v>
      </c>
    </row>
    <row r="147" spans="3:3" x14ac:dyDescent="0.2">
      <c r="C147" s="2" t="s">
        <v>3659</v>
      </c>
    </row>
    <row r="148" spans="3:3" x14ac:dyDescent="0.2">
      <c r="C148" s="2" t="s">
        <v>3660</v>
      </c>
    </row>
    <row r="149" spans="3:3" x14ac:dyDescent="0.2">
      <c r="C149" s="2" t="s">
        <v>3661</v>
      </c>
    </row>
    <row r="150" spans="3:3" x14ac:dyDescent="0.2">
      <c r="C150" s="2" t="s">
        <v>3662</v>
      </c>
    </row>
    <row r="151" spans="3:3" x14ac:dyDescent="0.2">
      <c r="C151" s="2" t="s">
        <v>3663</v>
      </c>
    </row>
    <row r="152" spans="3:3" x14ac:dyDescent="0.2">
      <c r="C152" s="2" t="s">
        <v>3664</v>
      </c>
    </row>
    <row r="153" spans="3:3" x14ac:dyDescent="0.2">
      <c r="C153" s="2" t="s">
        <v>3665</v>
      </c>
    </row>
    <row r="154" spans="3:3" x14ac:dyDescent="0.2">
      <c r="C154" s="2" t="s">
        <v>3666</v>
      </c>
    </row>
    <row r="155" spans="3:3" x14ac:dyDescent="0.2">
      <c r="C155" s="2" t="s">
        <v>3667</v>
      </c>
    </row>
    <row r="156" spans="3:3" x14ac:dyDescent="0.2">
      <c r="C156" s="2" t="s">
        <v>3668</v>
      </c>
    </row>
    <row r="157" spans="3:3" x14ac:dyDescent="0.2">
      <c r="C157" s="2" t="s">
        <v>3669</v>
      </c>
    </row>
    <row r="158" spans="3:3" x14ac:dyDescent="0.2">
      <c r="C158" s="2" t="s">
        <v>3670</v>
      </c>
    </row>
    <row r="159" spans="3:3" x14ac:dyDescent="0.2">
      <c r="C159" s="2" t="s">
        <v>3671</v>
      </c>
    </row>
    <row r="160" spans="3:3" x14ac:dyDescent="0.2">
      <c r="C160" s="2" t="s">
        <v>3672</v>
      </c>
    </row>
    <row r="161" spans="3:3" x14ac:dyDescent="0.2">
      <c r="C161" s="2" t="s">
        <v>3673</v>
      </c>
    </row>
    <row r="162" spans="3:3" x14ac:dyDescent="0.2">
      <c r="C162" s="2" t="s">
        <v>3674</v>
      </c>
    </row>
    <row r="163" spans="3:3" x14ac:dyDescent="0.2">
      <c r="C163" s="2" t="s">
        <v>3675</v>
      </c>
    </row>
    <row r="164" spans="3:3" x14ac:dyDescent="0.2">
      <c r="C164" s="2" t="s">
        <v>3676</v>
      </c>
    </row>
    <row r="165" spans="3:3" x14ac:dyDescent="0.2">
      <c r="C165" s="2" t="s">
        <v>3677</v>
      </c>
    </row>
    <row r="166" spans="3:3" x14ac:dyDescent="0.2">
      <c r="C166" s="2" t="s">
        <v>3678</v>
      </c>
    </row>
    <row r="167" spans="3:3" x14ac:dyDescent="0.2">
      <c r="C167" s="2" t="s">
        <v>3679</v>
      </c>
    </row>
    <row r="168" spans="3:3" x14ac:dyDescent="0.2">
      <c r="C168" s="2" t="s">
        <v>3680</v>
      </c>
    </row>
    <row r="169" spans="3:3" x14ac:dyDescent="0.2">
      <c r="C169" s="2" t="s">
        <v>3681</v>
      </c>
    </row>
    <row r="170" spans="3:3" x14ac:dyDescent="0.2">
      <c r="C170" s="2" t="s">
        <v>3682</v>
      </c>
    </row>
    <row r="171" spans="3:3" x14ac:dyDescent="0.2">
      <c r="C171" s="2" t="s">
        <v>3683</v>
      </c>
    </row>
    <row r="172" spans="3:3" x14ac:dyDescent="0.2">
      <c r="C172" s="2" t="s">
        <v>3684</v>
      </c>
    </row>
    <row r="173" spans="3:3" x14ac:dyDescent="0.2">
      <c r="C173" s="2" t="s">
        <v>3685</v>
      </c>
    </row>
    <row r="174" spans="3:3" x14ac:dyDescent="0.2">
      <c r="C174" s="2" t="s">
        <v>3686</v>
      </c>
    </row>
    <row r="175" spans="3:3" x14ac:dyDescent="0.2">
      <c r="C175" s="2" t="s">
        <v>3687</v>
      </c>
    </row>
    <row r="176" spans="3:3" x14ac:dyDescent="0.2">
      <c r="C176" s="2" t="s">
        <v>3688</v>
      </c>
    </row>
    <row r="177" spans="3:3" x14ac:dyDescent="0.2">
      <c r="C177" s="2" t="s">
        <v>3689</v>
      </c>
    </row>
    <row r="178" spans="3:3" x14ac:dyDescent="0.2">
      <c r="C178" s="2" t="s">
        <v>3690</v>
      </c>
    </row>
    <row r="179" spans="3:3" x14ac:dyDescent="0.2">
      <c r="C179" s="2" t="s">
        <v>3691</v>
      </c>
    </row>
    <row r="180" spans="3:3" x14ac:dyDescent="0.2">
      <c r="C180" s="2" t="s">
        <v>3692</v>
      </c>
    </row>
    <row r="181" spans="3:3" x14ac:dyDescent="0.2">
      <c r="C181" s="2" t="s">
        <v>3693</v>
      </c>
    </row>
    <row r="182" spans="3:3" x14ac:dyDescent="0.2">
      <c r="C182" s="2" t="s">
        <v>3694</v>
      </c>
    </row>
    <row r="183" spans="3:3" x14ac:dyDescent="0.2">
      <c r="C183" s="2" t="s">
        <v>1174</v>
      </c>
    </row>
    <row r="184" spans="3:3" x14ac:dyDescent="0.2">
      <c r="C184" s="2" t="s">
        <v>1189</v>
      </c>
    </row>
    <row r="185" spans="3:3" x14ac:dyDescent="0.2">
      <c r="C185" s="2" t="s">
        <v>1175</v>
      </c>
    </row>
    <row r="186" spans="3:3" x14ac:dyDescent="0.2">
      <c r="C186" s="2" t="s">
        <v>1180</v>
      </c>
    </row>
    <row r="187" spans="3:3" x14ac:dyDescent="0.2">
      <c r="C187" s="2" t="s">
        <v>1181</v>
      </c>
    </row>
    <row r="188" spans="3:3" x14ac:dyDescent="0.2">
      <c r="C188" s="2" t="s">
        <v>1178</v>
      </c>
    </row>
    <row r="189" spans="3:3" x14ac:dyDescent="0.2">
      <c r="C189" s="2" t="s">
        <v>3695</v>
      </c>
    </row>
    <row r="190" spans="3:3" x14ac:dyDescent="0.2">
      <c r="C190" s="2" t="s">
        <v>1184</v>
      </c>
    </row>
    <row r="191" spans="3:3" x14ac:dyDescent="0.2">
      <c r="C191" s="2" t="s">
        <v>1191</v>
      </c>
    </row>
    <row r="192" spans="3:3" x14ac:dyDescent="0.2">
      <c r="C192" s="2" t="s">
        <v>1192</v>
      </c>
    </row>
    <row r="193" spans="3:3" x14ac:dyDescent="0.2">
      <c r="C193" s="2" t="s">
        <v>1193</v>
      </c>
    </row>
    <row r="194" spans="3:3" x14ac:dyDescent="0.2">
      <c r="C194" s="2" t="s">
        <v>1118</v>
      </c>
    </row>
    <row r="195" spans="3:3" x14ac:dyDescent="0.2">
      <c r="C195" s="2" t="s">
        <v>1081</v>
      </c>
    </row>
    <row r="196" spans="3:3" x14ac:dyDescent="0.2">
      <c r="C196" s="2" t="s">
        <v>1091</v>
      </c>
    </row>
    <row r="197" spans="3:3" x14ac:dyDescent="0.2">
      <c r="C197" s="2" t="s">
        <v>1092</v>
      </c>
    </row>
    <row r="198" spans="3:3" x14ac:dyDescent="0.2">
      <c r="C198" s="2" t="s">
        <v>1113</v>
      </c>
    </row>
    <row r="199" spans="3:3" x14ac:dyDescent="0.2">
      <c r="C199" s="2" t="s">
        <v>1106</v>
      </c>
    </row>
    <row r="200" spans="3:3" x14ac:dyDescent="0.2">
      <c r="C200" s="2" t="s">
        <v>1068</v>
      </c>
    </row>
    <row r="201" spans="3:3" x14ac:dyDescent="0.2">
      <c r="C201" s="2" t="s">
        <v>1076</v>
      </c>
    </row>
    <row r="202" spans="3:3" x14ac:dyDescent="0.2">
      <c r="C202" s="2" t="s">
        <v>1124</v>
      </c>
    </row>
    <row r="203" spans="3:3" x14ac:dyDescent="0.2">
      <c r="C203" s="2" t="s">
        <v>1120</v>
      </c>
    </row>
    <row r="204" spans="3:3" x14ac:dyDescent="0.2">
      <c r="C204" s="2" t="s">
        <v>1070</v>
      </c>
    </row>
    <row r="205" spans="3:3" x14ac:dyDescent="0.2">
      <c r="C205" s="2" t="s">
        <v>1152</v>
      </c>
    </row>
    <row r="206" spans="3:3" x14ac:dyDescent="0.2">
      <c r="C206" s="2" t="s">
        <v>1056</v>
      </c>
    </row>
    <row r="207" spans="3:3" x14ac:dyDescent="0.2">
      <c r="C207" s="2" t="s">
        <v>1093</v>
      </c>
    </row>
    <row r="208" spans="3:3" x14ac:dyDescent="0.2">
      <c r="C208" s="2" t="s">
        <v>1164</v>
      </c>
    </row>
    <row r="209" spans="3:3" x14ac:dyDescent="0.2">
      <c r="C209" s="2" t="s">
        <v>1064</v>
      </c>
    </row>
    <row r="210" spans="3:3" x14ac:dyDescent="0.2">
      <c r="C210" s="2" t="s">
        <v>1057</v>
      </c>
    </row>
    <row r="211" spans="3:3" x14ac:dyDescent="0.2">
      <c r="C211" s="2" t="s">
        <v>1088</v>
      </c>
    </row>
    <row r="212" spans="3:3" x14ac:dyDescent="0.2">
      <c r="C212" s="2" t="s">
        <v>1054</v>
      </c>
    </row>
    <row r="213" spans="3:3" x14ac:dyDescent="0.2">
      <c r="C213" s="2" t="s">
        <v>1042</v>
      </c>
    </row>
    <row r="214" spans="3:3" x14ac:dyDescent="0.2">
      <c r="C214" s="2" t="s">
        <v>1094</v>
      </c>
    </row>
    <row r="215" spans="3:3" x14ac:dyDescent="0.2">
      <c r="C215" s="2" t="s">
        <v>1153</v>
      </c>
    </row>
    <row r="216" spans="3:3" x14ac:dyDescent="0.2">
      <c r="C216" s="2" t="s">
        <v>1122</v>
      </c>
    </row>
    <row r="217" spans="3:3" x14ac:dyDescent="0.2">
      <c r="C217" s="2" t="s">
        <v>1194</v>
      </c>
    </row>
    <row r="218" spans="3:3" x14ac:dyDescent="0.2">
      <c r="C218" s="2" t="s">
        <v>1073</v>
      </c>
    </row>
    <row r="219" spans="3:3" x14ac:dyDescent="0.2">
      <c r="C219" s="2" t="s">
        <v>1069</v>
      </c>
    </row>
    <row r="220" spans="3:3" x14ac:dyDescent="0.2">
      <c r="C220" s="2" t="s">
        <v>1063</v>
      </c>
    </row>
    <row r="221" spans="3:3" x14ac:dyDescent="0.2">
      <c r="C221" s="2" t="s">
        <v>1044</v>
      </c>
    </row>
    <row r="222" spans="3:3" x14ac:dyDescent="0.2">
      <c r="C222" s="2" t="s">
        <v>1135</v>
      </c>
    </row>
    <row r="223" spans="3:3" x14ac:dyDescent="0.2">
      <c r="C223" s="2" t="s">
        <v>1060</v>
      </c>
    </row>
    <row r="224" spans="3:3" x14ac:dyDescent="0.2">
      <c r="C224" s="2" t="s">
        <v>1053</v>
      </c>
    </row>
    <row r="225" spans="3:3" x14ac:dyDescent="0.2">
      <c r="C225" s="2" t="s">
        <v>1036</v>
      </c>
    </row>
    <row r="226" spans="3:3" x14ac:dyDescent="0.2">
      <c r="C226" s="2" t="s">
        <v>1047</v>
      </c>
    </row>
    <row r="227" spans="3:3" x14ac:dyDescent="0.2">
      <c r="C227" s="2" t="s">
        <v>1033</v>
      </c>
    </row>
    <row r="228" spans="3:3" x14ac:dyDescent="0.2">
      <c r="C228" s="2" t="s">
        <v>1031</v>
      </c>
    </row>
    <row r="229" spans="3:3" x14ac:dyDescent="0.2">
      <c r="C229" s="2" t="s">
        <v>1083</v>
      </c>
    </row>
    <row r="230" spans="3:3" x14ac:dyDescent="0.2">
      <c r="C230" s="2" t="s">
        <v>1098</v>
      </c>
    </row>
    <row r="231" spans="3:3" x14ac:dyDescent="0.2">
      <c r="C231" s="2" t="s">
        <v>1067</v>
      </c>
    </row>
    <row r="232" spans="3:3" x14ac:dyDescent="0.2">
      <c r="C232" s="2" t="s">
        <v>1052</v>
      </c>
    </row>
    <row r="233" spans="3:3" x14ac:dyDescent="0.2">
      <c r="C233" s="2" t="s">
        <v>1074</v>
      </c>
    </row>
    <row r="234" spans="3:3" x14ac:dyDescent="0.2">
      <c r="C234" s="2" t="s">
        <v>1128</v>
      </c>
    </row>
    <row r="235" spans="3:3" x14ac:dyDescent="0.2">
      <c r="C235" s="2" t="s">
        <v>1146</v>
      </c>
    </row>
    <row r="236" spans="3:3" x14ac:dyDescent="0.2">
      <c r="C236" s="2" t="s">
        <v>1090</v>
      </c>
    </row>
    <row r="237" spans="3:3" x14ac:dyDescent="0.2">
      <c r="C237" s="2" t="s">
        <v>1119</v>
      </c>
    </row>
    <row r="238" spans="3:3" x14ac:dyDescent="0.2">
      <c r="C238" s="2" t="s">
        <v>1126</v>
      </c>
    </row>
    <row r="239" spans="3:3" x14ac:dyDescent="0.2">
      <c r="C239" s="2" t="s">
        <v>1127</v>
      </c>
    </row>
    <row r="240" spans="3:3" x14ac:dyDescent="0.2">
      <c r="C240" s="2" t="s">
        <v>1030</v>
      </c>
    </row>
    <row r="241" spans="3:3" x14ac:dyDescent="0.2">
      <c r="C241" s="2" t="s">
        <v>1013</v>
      </c>
    </row>
    <row r="242" spans="3:3" x14ac:dyDescent="0.2">
      <c r="C242" s="2" t="s">
        <v>1111</v>
      </c>
    </row>
    <row r="243" spans="3:3" x14ac:dyDescent="0.2">
      <c r="C243" s="2" t="s">
        <v>1121</v>
      </c>
    </row>
    <row r="244" spans="3:3" x14ac:dyDescent="0.2">
      <c r="C244" s="2" t="s">
        <v>1107</v>
      </c>
    </row>
    <row r="245" spans="3:3" x14ac:dyDescent="0.2">
      <c r="C245" s="2" t="s">
        <v>1058</v>
      </c>
    </row>
    <row r="246" spans="3:3" x14ac:dyDescent="0.2">
      <c r="C246" s="2" t="s">
        <v>1123</v>
      </c>
    </row>
    <row r="247" spans="3:3" x14ac:dyDescent="0.2">
      <c r="C247" s="2" t="s">
        <v>1086</v>
      </c>
    </row>
    <row r="248" spans="3:3" x14ac:dyDescent="0.2">
      <c r="C248" s="2" t="s">
        <v>1046</v>
      </c>
    </row>
    <row r="249" spans="3:3" x14ac:dyDescent="0.2">
      <c r="C249" s="2" t="s">
        <v>1103</v>
      </c>
    </row>
    <row r="250" spans="3:3" x14ac:dyDescent="0.2">
      <c r="C250" s="2" t="s">
        <v>1077</v>
      </c>
    </row>
    <row r="251" spans="3:3" x14ac:dyDescent="0.2">
      <c r="C251" s="2" t="s">
        <v>1114</v>
      </c>
    </row>
    <row r="252" spans="3:3" x14ac:dyDescent="0.2">
      <c r="C252" s="2" t="s">
        <v>1110</v>
      </c>
    </row>
    <row r="253" spans="3:3" x14ac:dyDescent="0.2">
      <c r="C253" s="2" t="s">
        <v>1129</v>
      </c>
    </row>
    <row r="254" spans="3:3" x14ac:dyDescent="0.2">
      <c r="C254" s="2" t="s">
        <v>1148</v>
      </c>
    </row>
    <row r="255" spans="3:3" x14ac:dyDescent="0.2">
      <c r="C255" s="2" t="s">
        <v>1147</v>
      </c>
    </row>
    <row r="256" spans="3:3" x14ac:dyDescent="0.2">
      <c r="C256" s="2" t="s">
        <v>1151</v>
      </c>
    </row>
    <row r="257" spans="3:3" x14ac:dyDescent="0.2">
      <c r="C257" s="2" t="s">
        <v>1197</v>
      </c>
    </row>
    <row r="258" spans="3:3" x14ac:dyDescent="0.2">
      <c r="C258" s="2" t="s">
        <v>3696</v>
      </c>
    </row>
    <row r="259" spans="3:3" x14ac:dyDescent="0.2">
      <c r="C259" s="2" t="s">
        <v>3697</v>
      </c>
    </row>
    <row r="260" spans="3:3" x14ac:dyDescent="0.2">
      <c r="C260" s="2" t="s">
        <v>1202</v>
      </c>
    </row>
    <row r="261" spans="3:3" x14ac:dyDescent="0.2">
      <c r="C261" s="2" t="s">
        <v>3698</v>
      </c>
    </row>
    <row r="262" spans="3:3" x14ac:dyDescent="0.2">
      <c r="C262" s="2" t="s">
        <v>3699</v>
      </c>
    </row>
    <row r="263" spans="3:3" x14ac:dyDescent="0.2">
      <c r="C263" s="2" t="s">
        <v>3700</v>
      </c>
    </row>
    <row r="264" spans="3:3" x14ac:dyDescent="0.2">
      <c r="C264" s="2" t="s">
        <v>3701</v>
      </c>
    </row>
    <row r="265" spans="3:3" x14ac:dyDescent="0.2">
      <c r="C265" s="2" t="s">
        <v>1203</v>
      </c>
    </row>
    <row r="266" spans="3:3" x14ac:dyDescent="0.2">
      <c r="C266" s="2" t="s">
        <v>3702</v>
      </c>
    </row>
    <row r="267" spans="3:3" x14ac:dyDescent="0.2">
      <c r="C267" s="2" t="s">
        <v>1201</v>
      </c>
    </row>
    <row r="268" spans="3:3" x14ac:dyDescent="0.2">
      <c r="C268" s="2" t="s">
        <v>1196</v>
      </c>
    </row>
    <row r="269" spans="3:3" x14ac:dyDescent="0.2">
      <c r="C269" s="2" t="s">
        <v>3703</v>
      </c>
    </row>
    <row r="270" spans="3:3" x14ac:dyDescent="0.2">
      <c r="C270" s="2" t="s">
        <v>1199</v>
      </c>
    </row>
    <row r="271" spans="3:3" x14ac:dyDescent="0.2">
      <c r="C271" s="2" t="s">
        <v>3704</v>
      </c>
    </row>
    <row r="272" spans="3:3" x14ac:dyDescent="0.2">
      <c r="C272" s="2" t="s">
        <v>3705</v>
      </c>
    </row>
    <row r="273" spans="3:3" x14ac:dyDescent="0.2">
      <c r="C273" s="2" t="s">
        <v>3706</v>
      </c>
    </row>
    <row r="274" spans="3:3" x14ac:dyDescent="0.2">
      <c r="C274" s="2" t="s">
        <v>3707</v>
      </c>
    </row>
    <row r="275" spans="3:3" x14ac:dyDescent="0.2">
      <c r="C275" s="2" t="s">
        <v>3708</v>
      </c>
    </row>
    <row r="276" spans="3:3" x14ac:dyDescent="0.2">
      <c r="C276" s="2" t="s">
        <v>3709</v>
      </c>
    </row>
    <row r="277" spans="3:3" x14ac:dyDescent="0.2">
      <c r="C277" s="2" t="s">
        <v>3710</v>
      </c>
    </row>
    <row r="278" spans="3:3" x14ac:dyDescent="0.2">
      <c r="C278" s="2" t="s">
        <v>3711</v>
      </c>
    </row>
    <row r="279" spans="3:3" x14ac:dyDescent="0.2">
      <c r="C279" s="2" t="s">
        <v>3712</v>
      </c>
    </row>
    <row r="280" spans="3:3" x14ac:dyDescent="0.2">
      <c r="C280" s="2" t="s">
        <v>3713</v>
      </c>
    </row>
    <row r="281" spans="3:3" x14ac:dyDescent="0.2">
      <c r="C281" s="2" t="s">
        <v>3714</v>
      </c>
    </row>
    <row r="282" spans="3:3" x14ac:dyDescent="0.2">
      <c r="C282" s="2" t="s">
        <v>3715</v>
      </c>
    </row>
    <row r="283" spans="3:3" x14ac:dyDescent="0.2">
      <c r="C283" s="2" t="s">
        <v>3716</v>
      </c>
    </row>
    <row r="284" spans="3:3" x14ac:dyDescent="0.2">
      <c r="C284" s="2" t="s">
        <v>3717</v>
      </c>
    </row>
    <row r="285" spans="3:3" x14ac:dyDescent="0.2">
      <c r="C285" s="2" t="s">
        <v>3718</v>
      </c>
    </row>
    <row r="286" spans="3:3" x14ac:dyDescent="0.2">
      <c r="C286" s="2" t="s">
        <v>3719</v>
      </c>
    </row>
    <row r="287" spans="3:3" x14ac:dyDescent="0.2">
      <c r="C287" s="2" t="s">
        <v>3720</v>
      </c>
    </row>
    <row r="288" spans="3:3" x14ac:dyDescent="0.2">
      <c r="C288" s="2" t="s">
        <v>3721</v>
      </c>
    </row>
    <row r="289" spans="3:3" x14ac:dyDescent="0.2">
      <c r="C289" s="2" t="s">
        <v>3722</v>
      </c>
    </row>
    <row r="290" spans="3:3" x14ac:dyDescent="0.2">
      <c r="C290" s="2" t="s">
        <v>3723</v>
      </c>
    </row>
    <row r="291" spans="3:3" x14ac:dyDescent="0.2">
      <c r="C291" s="2" t="s">
        <v>3724</v>
      </c>
    </row>
    <row r="292" spans="3:3" x14ac:dyDescent="0.2">
      <c r="C292" s="2" t="s">
        <v>3725</v>
      </c>
    </row>
    <row r="293" spans="3:3" x14ac:dyDescent="0.2">
      <c r="C293" s="2" t="s">
        <v>3726</v>
      </c>
    </row>
    <row r="294" spans="3:3" x14ac:dyDescent="0.2">
      <c r="C294" s="2" t="s">
        <v>3727</v>
      </c>
    </row>
    <row r="295" spans="3:3" x14ac:dyDescent="0.2">
      <c r="C295" s="2" t="s">
        <v>3728</v>
      </c>
    </row>
    <row r="296" spans="3:3" x14ac:dyDescent="0.2">
      <c r="C296" s="2" t="s">
        <v>3729</v>
      </c>
    </row>
    <row r="297" spans="3:3" x14ac:dyDescent="0.2">
      <c r="C297" s="2" t="s">
        <v>3730</v>
      </c>
    </row>
    <row r="298" spans="3:3" x14ac:dyDescent="0.2">
      <c r="C298" s="2" t="s">
        <v>3731</v>
      </c>
    </row>
    <row r="299" spans="3:3" x14ac:dyDescent="0.2">
      <c r="C299" s="2" t="s">
        <v>3732</v>
      </c>
    </row>
    <row r="300" spans="3:3" x14ac:dyDescent="0.2">
      <c r="C300" s="2" t="s">
        <v>3733</v>
      </c>
    </row>
    <row r="301" spans="3:3" x14ac:dyDescent="0.2">
      <c r="C301" s="2" t="s">
        <v>3734</v>
      </c>
    </row>
    <row r="302" spans="3:3" x14ac:dyDescent="0.2">
      <c r="C302" s="2" t="s">
        <v>3735</v>
      </c>
    </row>
    <row r="303" spans="3:3" x14ac:dyDescent="0.2">
      <c r="C303" s="2" t="s">
        <v>3736</v>
      </c>
    </row>
    <row r="304" spans="3:3" x14ac:dyDescent="0.2">
      <c r="C304" s="2" t="s">
        <v>3737</v>
      </c>
    </row>
    <row r="305" spans="3:3" x14ac:dyDescent="0.2">
      <c r="C305" s="2" t="s">
        <v>3738</v>
      </c>
    </row>
    <row r="306" spans="3:3" x14ac:dyDescent="0.2">
      <c r="C306" s="2" t="s">
        <v>3739</v>
      </c>
    </row>
    <row r="307" spans="3:3" x14ac:dyDescent="0.2">
      <c r="C307" s="2" t="s">
        <v>3740</v>
      </c>
    </row>
    <row r="308" spans="3:3" x14ac:dyDescent="0.2">
      <c r="C308" s="2" t="s">
        <v>3741</v>
      </c>
    </row>
    <row r="309" spans="3:3" x14ac:dyDescent="0.2">
      <c r="C309" s="2" t="s">
        <v>3742</v>
      </c>
    </row>
    <row r="310" spans="3:3" x14ac:dyDescent="0.2">
      <c r="C310" s="2" t="s">
        <v>3743</v>
      </c>
    </row>
    <row r="311" spans="3:3" x14ac:dyDescent="0.2">
      <c r="C311" s="2" t="s">
        <v>3744</v>
      </c>
    </row>
    <row r="312" spans="3:3" x14ac:dyDescent="0.2">
      <c r="C312" s="2" t="s">
        <v>3745</v>
      </c>
    </row>
    <row r="313" spans="3:3" x14ac:dyDescent="0.2">
      <c r="C313" s="2" t="s">
        <v>3746</v>
      </c>
    </row>
    <row r="314" spans="3:3" x14ac:dyDescent="0.2">
      <c r="C314" s="2" t="s">
        <v>3747</v>
      </c>
    </row>
    <row r="315" spans="3:3" x14ac:dyDescent="0.2">
      <c r="C315" s="2" t="s">
        <v>3748</v>
      </c>
    </row>
    <row r="316" spans="3:3" x14ac:dyDescent="0.2">
      <c r="C316" s="2" t="s">
        <v>3749</v>
      </c>
    </row>
    <row r="317" spans="3:3" x14ac:dyDescent="0.2">
      <c r="C317" s="2" t="s">
        <v>3750</v>
      </c>
    </row>
    <row r="318" spans="3:3" x14ac:dyDescent="0.2">
      <c r="C318" s="2" t="s">
        <v>3751</v>
      </c>
    </row>
    <row r="319" spans="3:3" x14ac:dyDescent="0.2">
      <c r="C319" s="2" t="s">
        <v>3752</v>
      </c>
    </row>
    <row r="320" spans="3:3" x14ac:dyDescent="0.2">
      <c r="C320" s="2" t="s">
        <v>3753</v>
      </c>
    </row>
    <row r="321" spans="3:3" x14ac:dyDescent="0.2">
      <c r="C321" s="2" t="s">
        <v>3754</v>
      </c>
    </row>
    <row r="322" spans="3:3" x14ac:dyDescent="0.2">
      <c r="C322" s="2" t="s">
        <v>3755</v>
      </c>
    </row>
    <row r="323" spans="3:3" x14ac:dyDescent="0.2">
      <c r="C323" s="2" t="s">
        <v>3756</v>
      </c>
    </row>
    <row r="324" spans="3:3" x14ac:dyDescent="0.2">
      <c r="C324" s="2" t="s">
        <v>3757</v>
      </c>
    </row>
    <row r="325" spans="3:3" x14ac:dyDescent="0.2">
      <c r="C325" s="2" t="s">
        <v>3758</v>
      </c>
    </row>
    <row r="326" spans="3:3" x14ac:dyDescent="0.2">
      <c r="C326" s="2" t="s">
        <v>3759</v>
      </c>
    </row>
    <row r="327" spans="3:3" x14ac:dyDescent="0.2">
      <c r="C327" s="2" t="s">
        <v>3760</v>
      </c>
    </row>
    <row r="328" spans="3:3" x14ac:dyDescent="0.2">
      <c r="C328" s="2" t="s">
        <v>3761</v>
      </c>
    </row>
    <row r="329" spans="3:3" x14ac:dyDescent="0.2">
      <c r="C329" s="2" t="s">
        <v>3762</v>
      </c>
    </row>
    <row r="330" spans="3:3" x14ac:dyDescent="0.2">
      <c r="C330" s="2" t="s">
        <v>3763</v>
      </c>
    </row>
    <row r="331" spans="3:3" x14ac:dyDescent="0.2">
      <c r="C331" s="2" t="s">
        <v>3764</v>
      </c>
    </row>
    <row r="332" spans="3:3" x14ac:dyDescent="0.2">
      <c r="C332" s="2" t="s">
        <v>3765</v>
      </c>
    </row>
    <row r="333" spans="3:3" x14ac:dyDescent="0.2">
      <c r="C333" s="2" t="s">
        <v>3766</v>
      </c>
    </row>
    <row r="334" spans="3:3" x14ac:dyDescent="0.2">
      <c r="C334" s="2" t="s">
        <v>3767</v>
      </c>
    </row>
    <row r="335" spans="3:3" x14ac:dyDescent="0.2">
      <c r="C335" s="2" t="s">
        <v>3768</v>
      </c>
    </row>
    <row r="336" spans="3:3" x14ac:dyDescent="0.2">
      <c r="C336" s="2" t="s">
        <v>3769</v>
      </c>
    </row>
    <row r="337" spans="3:3" x14ac:dyDescent="0.2">
      <c r="C337" s="2" t="s">
        <v>3770</v>
      </c>
    </row>
    <row r="338" spans="3:3" x14ac:dyDescent="0.2">
      <c r="C338" s="2" t="s">
        <v>3771</v>
      </c>
    </row>
    <row r="339" spans="3:3" x14ac:dyDescent="0.2">
      <c r="C339" s="2" t="s">
        <v>3772</v>
      </c>
    </row>
    <row r="340" spans="3:3" x14ac:dyDescent="0.2">
      <c r="C340" s="2" t="s">
        <v>3773</v>
      </c>
    </row>
    <row r="341" spans="3:3" x14ac:dyDescent="0.2">
      <c r="C341" s="2" t="s">
        <v>3774</v>
      </c>
    </row>
    <row r="342" spans="3:3" x14ac:dyDescent="0.2">
      <c r="C342" s="2" t="s">
        <v>3775</v>
      </c>
    </row>
    <row r="343" spans="3:3" x14ac:dyDescent="0.2">
      <c r="C343" s="2" t="s">
        <v>3776</v>
      </c>
    </row>
    <row r="344" spans="3:3" x14ac:dyDescent="0.2">
      <c r="C344" s="2" t="s">
        <v>3777</v>
      </c>
    </row>
    <row r="345" spans="3:3" x14ac:dyDescent="0.2">
      <c r="C345" s="2" t="s">
        <v>3778</v>
      </c>
    </row>
    <row r="346" spans="3:3" x14ac:dyDescent="0.2">
      <c r="C346" s="2" t="s">
        <v>3779</v>
      </c>
    </row>
    <row r="347" spans="3:3" x14ac:dyDescent="0.2">
      <c r="C347" s="2" t="s">
        <v>3780</v>
      </c>
    </row>
    <row r="348" spans="3:3" x14ac:dyDescent="0.2">
      <c r="C348" s="2" t="s">
        <v>3781</v>
      </c>
    </row>
    <row r="349" spans="3:3" x14ac:dyDescent="0.2">
      <c r="C349" s="2" t="s">
        <v>3782</v>
      </c>
    </row>
    <row r="350" spans="3:3" x14ac:dyDescent="0.2">
      <c r="C350" s="2" t="s">
        <v>3783</v>
      </c>
    </row>
    <row r="351" spans="3:3" x14ac:dyDescent="0.2">
      <c r="C351" s="2" t="s">
        <v>3784</v>
      </c>
    </row>
    <row r="352" spans="3:3" x14ac:dyDescent="0.2">
      <c r="C352" s="2" t="s">
        <v>3785</v>
      </c>
    </row>
    <row r="353" spans="3:3" x14ac:dyDescent="0.2">
      <c r="C353" s="2" t="s">
        <v>3786</v>
      </c>
    </row>
    <row r="354" spans="3:3" x14ac:dyDescent="0.2">
      <c r="C354" s="2" t="s">
        <v>3787</v>
      </c>
    </row>
    <row r="355" spans="3:3" x14ac:dyDescent="0.2">
      <c r="C355" s="2" t="s">
        <v>3788</v>
      </c>
    </row>
    <row r="356" spans="3:3" x14ac:dyDescent="0.2">
      <c r="C356" s="2" t="s">
        <v>3789</v>
      </c>
    </row>
    <row r="357" spans="3:3" x14ac:dyDescent="0.2">
      <c r="C357" s="2" t="s">
        <v>3790</v>
      </c>
    </row>
    <row r="358" spans="3:3" x14ac:dyDescent="0.2">
      <c r="C358" s="2" t="s">
        <v>3791</v>
      </c>
    </row>
    <row r="359" spans="3:3" x14ac:dyDescent="0.2">
      <c r="C359" s="2" t="s">
        <v>3792</v>
      </c>
    </row>
    <row r="360" spans="3:3" x14ac:dyDescent="0.2">
      <c r="C360" s="2" t="s">
        <v>3793</v>
      </c>
    </row>
    <row r="361" spans="3:3" x14ac:dyDescent="0.2">
      <c r="C361" s="2" t="s">
        <v>3794</v>
      </c>
    </row>
    <row r="362" spans="3:3" x14ac:dyDescent="0.2">
      <c r="C362" s="2" t="s">
        <v>3795</v>
      </c>
    </row>
    <row r="363" spans="3:3" x14ac:dyDescent="0.2">
      <c r="C363" s="2" t="s">
        <v>3796</v>
      </c>
    </row>
    <row r="364" spans="3:3" x14ac:dyDescent="0.2">
      <c r="C364" s="2" t="s">
        <v>3797</v>
      </c>
    </row>
    <row r="365" spans="3:3" x14ac:dyDescent="0.2">
      <c r="C365" s="2" t="s">
        <v>3798</v>
      </c>
    </row>
    <row r="366" spans="3:3" x14ac:dyDescent="0.2">
      <c r="C366" s="2" t="s">
        <v>3799</v>
      </c>
    </row>
    <row r="367" spans="3:3" x14ac:dyDescent="0.2">
      <c r="C367" s="2" t="s">
        <v>3800</v>
      </c>
    </row>
    <row r="368" spans="3:3" x14ac:dyDescent="0.2">
      <c r="C368" s="2" t="s">
        <v>3801</v>
      </c>
    </row>
    <row r="369" spans="3:3" x14ac:dyDescent="0.2">
      <c r="C369" s="2" t="s">
        <v>3802</v>
      </c>
    </row>
    <row r="370" spans="3:3" x14ac:dyDescent="0.2">
      <c r="C370" s="2" t="s">
        <v>3803</v>
      </c>
    </row>
    <row r="371" spans="3:3" x14ac:dyDescent="0.2">
      <c r="C371" s="2" t="s">
        <v>3804</v>
      </c>
    </row>
    <row r="372" spans="3:3" x14ac:dyDescent="0.2">
      <c r="C372" s="2" t="s">
        <v>3805</v>
      </c>
    </row>
    <row r="373" spans="3:3" x14ac:dyDescent="0.2">
      <c r="C373" s="2" t="s">
        <v>3806</v>
      </c>
    </row>
    <row r="374" spans="3:3" x14ac:dyDescent="0.2">
      <c r="C374" s="2" t="s">
        <v>3807</v>
      </c>
    </row>
    <row r="375" spans="3:3" x14ac:dyDescent="0.2">
      <c r="C375" s="2" t="s">
        <v>3808</v>
      </c>
    </row>
    <row r="376" spans="3:3" x14ac:dyDescent="0.2">
      <c r="C376" s="2" t="s">
        <v>3809</v>
      </c>
    </row>
    <row r="377" spans="3:3" x14ac:dyDescent="0.2">
      <c r="C377" s="2" t="s">
        <v>3810</v>
      </c>
    </row>
    <row r="378" spans="3:3" x14ac:dyDescent="0.2">
      <c r="C378" s="2" t="s">
        <v>3811</v>
      </c>
    </row>
    <row r="379" spans="3:3" x14ac:dyDescent="0.2">
      <c r="C379" s="2" t="s">
        <v>3812</v>
      </c>
    </row>
    <row r="380" spans="3:3" x14ac:dyDescent="0.2">
      <c r="C380" s="2" t="s">
        <v>3813</v>
      </c>
    </row>
    <row r="381" spans="3:3" x14ac:dyDescent="0.2">
      <c r="C381" s="2" t="s">
        <v>3814</v>
      </c>
    </row>
    <row r="382" spans="3:3" x14ac:dyDescent="0.2">
      <c r="C382" s="2" t="s">
        <v>3815</v>
      </c>
    </row>
    <row r="383" spans="3:3" x14ac:dyDescent="0.2">
      <c r="C383" s="2" t="s">
        <v>3816</v>
      </c>
    </row>
    <row r="384" spans="3:3" x14ac:dyDescent="0.2">
      <c r="C384" s="2" t="s">
        <v>3817</v>
      </c>
    </row>
    <row r="385" spans="3:3" x14ac:dyDescent="0.2">
      <c r="C385" s="2" t="s">
        <v>3818</v>
      </c>
    </row>
    <row r="386" spans="3:3" x14ac:dyDescent="0.2">
      <c r="C386" s="2" t="s">
        <v>3819</v>
      </c>
    </row>
    <row r="387" spans="3:3" x14ac:dyDescent="0.2">
      <c r="C387" s="2" t="s">
        <v>3820</v>
      </c>
    </row>
    <row r="388" spans="3:3" x14ac:dyDescent="0.2">
      <c r="C388" s="2" t="s">
        <v>3821</v>
      </c>
    </row>
    <row r="389" spans="3:3" x14ac:dyDescent="0.2">
      <c r="C389" s="2" t="s">
        <v>3822</v>
      </c>
    </row>
    <row r="390" spans="3:3" x14ac:dyDescent="0.2">
      <c r="C390" s="2" t="s">
        <v>3823</v>
      </c>
    </row>
    <row r="391" spans="3:3" x14ac:dyDescent="0.2">
      <c r="C391" s="2" t="s">
        <v>3824</v>
      </c>
    </row>
    <row r="392" spans="3:3" x14ac:dyDescent="0.2">
      <c r="C392" s="2" t="s">
        <v>3825</v>
      </c>
    </row>
    <row r="393" spans="3:3" x14ac:dyDescent="0.2">
      <c r="C393" s="2" t="s">
        <v>3826</v>
      </c>
    </row>
    <row r="394" spans="3:3" x14ac:dyDescent="0.2">
      <c r="C394" s="2" t="s">
        <v>3827</v>
      </c>
    </row>
    <row r="395" spans="3:3" x14ac:dyDescent="0.2">
      <c r="C395" s="2" t="s">
        <v>3828</v>
      </c>
    </row>
    <row r="396" spans="3:3" x14ac:dyDescent="0.2">
      <c r="C396" s="2" t="s">
        <v>3829</v>
      </c>
    </row>
    <row r="397" spans="3:3" x14ac:dyDescent="0.2">
      <c r="C397" s="2" t="s">
        <v>3830</v>
      </c>
    </row>
    <row r="398" spans="3:3" x14ac:dyDescent="0.2">
      <c r="C398" s="2" t="s">
        <v>3831</v>
      </c>
    </row>
    <row r="399" spans="3:3" x14ac:dyDescent="0.2">
      <c r="C399" s="2" t="s">
        <v>3832</v>
      </c>
    </row>
    <row r="400" spans="3:3" x14ac:dyDescent="0.2">
      <c r="C400" s="2" t="s">
        <v>3833</v>
      </c>
    </row>
    <row r="401" spans="3:3" x14ac:dyDescent="0.2">
      <c r="C401" s="2" t="s">
        <v>3834</v>
      </c>
    </row>
    <row r="402" spans="3:3" x14ac:dyDescent="0.2">
      <c r="C402" s="2" t="s">
        <v>3835</v>
      </c>
    </row>
    <row r="403" spans="3:3" x14ac:dyDescent="0.2">
      <c r="C403" s="2" t="s">
        <v>3836</v>
      </c>
    </row>
    <row r="404" spans="3:3" x14ac:dyDescent="0.2">
      <c r="C404" s="2" t="s">
        <v>3837</v>
      </c>
    </row>
    <row r="405" spans="3:3" x14ac:dyDescent="0.2">
      <c r="C405" s="2" t="s">
        <v>3838</v>
      </c>
    </row>
    <row r="406" spans="3:3" x14ac:dyDescent="0.2">
      <c r="C406" s="2" t="s">
        <v>3839</v>
      </c>
    </row>
    <row r="407" spans="3:3" x14ac:dyDescent="0.2">
      <c r="C407" s="2" t="s">
        <v>3840</v>
      </c>
    </row>
    <row r="408" spans="3:3" x14ac:dyDescent="0.2">
      <c r="C408" s="2" t="s">
        <v>3841</v>
      </c>
    </row>
    <row r="409" spans="3:3" x14ac:dyDescent="0.2">
      <c r="C409" s="2" t="s">
        <v>3842</v>
      </c>
    </row>
    <row r="410" spans="3:3" x14ac:dyDescent="0.2">
      <c r="C410" s="2" t="s">
        <v>3843</v>
      </c>
    </row>
    <row r="411" spans="3:3" x14ac:dyDescent="0.2">
      <c r="C411" s="2" t="s">
        <v>3844</v>
      </c>
    </row>
    <row r="412" spans="3:3" x14ac:dyDescent="0.2">
      <c r="C412" s="2" t="s">
        <v>3845</v>
      </c>
    </row>
    <row r="413" spans="3:3" x14ac:dyDescent="0.2">
      <c r="C413" s="2" t="s">
        <v>3846</v>
      </c>
    </row>
    <row r="414" spans="3:3" x14ac:dyDescent="0.2">
      <c r="C414" s="2" t="s">
        <v>3847</v>
      </c>
    </row>
    <row r="415" spans="3:3" x14ac:dyDescent="0.2">
      <c r="C415" s="2" t="s">
        <v>3848</v>
      </c>
    </row>
    <row r="416" spans="3:3" x14ac:dyDescent="0.2">
      <c r="C416" s="2" t="s">
        <v>3849</v>
      </c>
    </row>
    <row r="417" spans="3:3" x14ac:dyDescent="0.2">
      <c r="C417" s="2" t="s">
        <v>3850</v>
      </c>
    </row>
    <row r="418" spans="3:3" x14ac:dyDescent="0.2">
      <c r="C418" s="2" t="s">
        <v>3851</v>
      </c>
    </row>
    <row r="419" spans="3:3" x14ac:dyDescent="0.2">
      <c r="C419" s="2" t="s">
        <v>3852</v>
      </c>
    </row>
    <row r="420" spans="3:3" x14ac:dyDescent="0.2">
      <c r="C420" s="2" t="s">
        <v>3853</v>
      </c>
    </row>
    <row r="421" spans="3:3" x14ac:dyDescent="0.2">
      <c r="C421" s="2" t="s">
        <v>3854</v>
      </c>
    </row>
    <row r="422" spans="3:3" x14ac:dyDescent="0.2">
      <c r="C422" s="2" t="s">
        <v>3855</v>
      </c>
    </row>
    <row r="423" spans="3:3" x14ac:dyDescent="0.2">
      <c r="C423" s="2" t="s">
        <v>3856</v>
      </c>
    </row>
    <row r="424" spans="3:3" x14ac:dyDescent="0.2">
      <c r="C424" s="2" t="s">
        <v>3857</v>
      </c>
    </row>
    <row r="425" spans="3:3" x14ac:dyDescent="0.2">
      <c r="C425" s="2" t="s">
        <v>3858</v>
      </c>
    </row>
    <row r="426" spans="3:3" x14ac:dyDescent="0.2">
      <c r="C426" s="2" t="s">
        <v>3859</v>
      </c>
    </row>
    <row r="427" spans="3:3" x14ac:dyDescent="0.2">
      <c r="C427" s="2" t="s">
        <v>3860</v>
      </c>
    </row>
    <row r="428" spans="3:3" x14ac:dyDescent="0.2">
      <c r="C428" s="2" t="s">
        <v>3861</v>
      </c>
    </row>
    <row r="429" spans="3:3" x14ac:dyDescent="0.2">
      <c r="C429" s="2" t="s">
        <v>3862</v>
      </c>
    </row>
    <row r="430" spans="3:3" x14ac:dyDescent="0.2">
      <c r="C430" s="2" t="s">
        <v>3863</v>
      </c>
    </row>
    <row r="431" spans="3:3" x14ac:dyDescent="0.2">
      <c r="C431" s="2" t="s">
        <v>3864</v>
      </c>
    </row>
    <row r="432" spans="3:3" x14ac:dyDescent="0.2">
      <c r="C432" s="2" t="s">
        <v>3865</v>
      </c>
    </row>
    <row r="433" spans="3:3" x14ac:dyDescent="0.2">
      <c r="C433" s="2" t="s">
        <v>3866</v>
      </c>
    </row>
    <row r="434" spans="3:3" x14ac:dyDescent="0.2">
      <c r="C434" s="2" t="s">
        <v>3867</v>
      </c>
    </row>
    <row r="435" spans="3:3" x14ac:dyDescent="0.2">
      <c r="C435" s="2" t="s">
        <v>3868</v>
      </c>
    </row>
    <row r="436" spans="3:3" x14ac:dyDescent="0.2">
      <c r="C436" s="2" t="s">
        <v>3869</v>
      </c>
    </row>
    <row r="437" spans="3:3" x14ac:dyDescent="0.2">
      <c r="C437" s="2" t="s">
        <v>3870</v>
      </c>
    </row>
    <row r="438" spans="3:3" x14ac:dyDescent="0.2">
      <c r="C438" s="2" t="s">
        <v>3871</v>
      </c>
    </row>
    <row r="439" spans="3:3" x14ac:dyDescent="0.2">
      <c r="C439" s="2" t="s">
        <v>3872</v>
      </c>
    </row>
    <row r="440" spans="3:3" x14ac:dyDescent="0.2">
      <c r="C440" s="2" t="s">
        <v>3873</v>
      </c>
    </row>
    <row r="441" spans="3:3" x14ac:dyDescent="0.2">
      <c r="C441" s="2" t="s">
        <v>3874</v>
      </c>
    </row>
    <row r="442" spans="3:3" x14ac:dyDescent="0.2">
      <c r="C442" s="2" t="s">
        <v>3875</v>
      </c>
    </row>
    <row r="443" spans="3:3" x14ac:dyDescent="0.2">
      <c r="C443" s="2" t="s">
        <v>3876</v>
      </c>
    </row>
    <row r="444" spans="3:3" x14ac:dyDescent="0.2">
      <c r="C444" s="2" t="s">
        <v>3877</v>
      </c>
    </row>
    <row r="445" spans="3:3" x14ac:dyDescent="0.2">
      <c r="C445" s="2" t="s">
        <v>3878</v>
      </c>
    </row>
    <row r="446" spans="3:3" x14ac:dyDescent="0.2">
      <c r="C446" s="2" t="s">
        <v>3879</v>
      </c>
    </row>
    <row r="447" spans="3:3" x14ac:dyDescent="0.2">
      <c r="C447" s="2" t="s">
        <v>3880</v>
      </c>
    </row>
    <row r="448" spans="3:3" x14ac:dyDescent="0.2">
      <c r="C448" s="2" t="s">
        <v>3881</v>
      </c>
    </row>
    <row r="449" spans="3:3" x14ac:dyDescent="0.2">
      <c r="C449" s="2" t="s">
        <v>3882</v>
      </c>
    </row>
    <row r="450" spans="3:3" x14ac:dyDescent="0.2">
      <c r="C450" s="2" t="s">
        <v>3883</v>
      </c>
    </row>
    <row r="451" spans="3:3" x14ac:dyDescent="0.2">
      <c r="C451" s="2" t="s">
        <v>3884</v>
      </c>
    </row>
    <row r="452" spans="3:3" x14ac:dyDescent="0.2">
      <c r="C452" s="2" t="s">
        <v>1190</v>
      </c>
    </row>
    <row r="453" spans="3:3" x14ac:dyDescent="0.2">
      <c r="C453" s="2" t="s">
        <v>3885</v>
      </c>
    </row>
    <row r="454" spans="3:3" x14ac:dyDescent="0.2">
      <c r="C454" s="2" t="s">
        <v>3886</v>
      </c>
    </row>
    <row r="455" spans="3:3" x14ac:dyDescent="0.2">
      <c r="C455" s="2" t="s">
        <v>3887</v>
      </c>
    </row>
    <row r="456" spans="3:3" x14ac:dyDescent="0.2">
      <c r="C456" s="2" t="s">
        <v>3888</v>
      </c>
    </row>
    <row r="457" spans="3:3" x14ac:dyDescent="0.2">
      <c r="C457" s="2" t="s">
        <v>1177</v>
      </c>
    </row>
    <row r="458" spans="3:3" x14ac:dyDescent="0.2">
      <c r="C458" s="2" t="s">
        <v>3889</v>
      </c>
    </row>
    <row r="459" spans="3:3" x14ac:dyDescent="0.2">
      <c r="C459" s="2" t="s">
        <v>1156</v>
      </c>
    </row>
    <row r="460" spans="3:3" x14ac:dyDescent="0.2">
      <c r="C460" s="2" t="s">
        <v>3890</v>
      </c>
    </row>
    <row r="461" spans="3:3" x14ac:dyDescent="0.2">
      <c r="C461" s="2" t="s">
        <v>1172</v>
      </c>
    </row>
    <row r="462" spans="3:3" x14ac:dyDescent="0.2">
      <c r="C462" s="2" t="s">
        <v>3891</v>
      </c>
    </row>
    <row r="463" spans="3:3" x14ac:dyDescent="0.2">
      <c r="C463" s="2" t="s">
        <v>3892</v>
      </c>
    </row>
    <row r="464" spans="3:3" x14ac:dyDescent="0.2">
      <c r="C464" s="2" t="s">
        <v>3893</v>
      </c>
    </row>
    <row r="465" spans="3:3" x14ac:dyDescent="0.2">
      <c r="C465" s="2" t="s">
        <v>3894</v>
      </c>
    </row>
    <row r="466" spans="3:3" x14ac:dyDescent="0.2">
      <c r="C466" s="2" t="s">
        <v>3895</v>
      </c>
    </row>
    <row r="467" spans="3:3" x14ac:dyDescent="0.2">
      <c r="C467" s="2" t="s">
        <v>3896</v>
      </c>
    </row>
    <row r="468" spans="3:3" x14ac:dyDescent="0.2">
      <c r="C468" s="2" t="s">
        <v>3897</v>
      </c>
    </row>
    <row r="469" spans="3:3" x14ac:dyDescent="0.2">
      <c r="C469" s="2" t="s">
        <v>1188</v>
      </c>
    </row>
    <row r="470" spans="3:3" x14ac:dyDescent="0.2">
      <c r="C470" s="2" t="s">
        <v>3898</v>
      </c>
    </row>
    <row r="471" spans="3:3" x14ac:dyDescent="0.2">
      <c r="C471" s="2" t="s">
        <v>1171</v>
      </c>
    </row>
    <row r="472" spans="3:3" x14ac:dyDescent="0.2">
      <c r="C472" s="2" t="s">
        <v>3899</v>
      </c>
    </row>
    <row r="473" spans="3:3" x14ac:dyDescent="0.2">
      <c r="C473" s="2" t="s">
        <v>3900</v>
      </c>
    </row>
    <row r="474" spans="3:3" x14ac:dyDescent="0.2">
      <c r="C474" s="2" t="s">
        <v>1162</v>
      </c>
    </row>
    <row r="475" spans="3:3" x14ac:dyDescent="0.2">
      <c r="C475" s="2" t="s">
        <v>1158</v>
      </c>
    </row>
    <row r="476" spans="3:3" x14ac:dyDescent="0.2">
      <c r="C476" s="2" t="s">
        <v>3901</v>
      </c>
    </row>
    <row r="477" spans="3:3" x14ac:dyDescent="0.2">
      <c r="C477" s="2" t="s">
        <v>1161</v>
      </c>
    </row>
    <row r="478" spans="3:3" x14ac:dyDescent="0.2">
      <c r="C478" s="2" t="s">
        <v>1139</v>
      </c>
    </row>
    <row r="479" spans="3:3" x14ac:dyDescent="0.2">
      <c r="C479" s="2" t="s">
        <v>3902</v>
      </c>
    </row>
    <row r="480" spans="3:3" x14ac:dyDescent="0.2">
      <c r="C480" s="2" t="s">
        <v>1165</v>
      </c>
    </row>
    <row r="481" spans="3:3" x14ac:dyDescent="0.2">
      <c r="C481" s="2" t="s">
        <v>1179</v>
      </c>
    </row>
    <row r="482" spans="3:3" x14ac:dyDescent="0.2">
      <c r="C482" s="2" t="s">
        <v>1176</v>
      </c>
    </row>
    <row r="483" spans="3:3" x14ac:dyDescent="0.2">
      <c r="C483" s="2" t="s">
        <v>1185</v>
      </c>
    </row>
    <row r="484" spans="3:3" x14ac:dyDescent="0.2">
      <c r="C484" s="2" t="s">
        <v>1182</v>
      </c>
    </row>
    <row r="485" spans="3:3" x14ac:dyDescent="0.2">
      <c r="C485" s="2" t="s">
        <v>1183</v>
      </c>
    </row>
    <row r="486" spans="3:3" x14ac:dyDescent="0.2">
      <c r="C486" s="2" t="s">
        <v>1170</v>
      </c>
    </row>
    <row r="487" spans="3:3" x14ac:dyDescent="0.2">
      <c r="C487" s="2" t="s">
        <v>1186</v>
      </c>
    </row>
    <row r="488" spans="3:3" x14ac:dyDescent="0.2">
      <c r="C488" s="2" t="s">
        <v>1187</v>
      </c>
    </row>
    <row r="489" spans="3:3" x14ac:dyDescent="0.2">
      <c r="C489" s="2" t="s">
        <v>1167</v>
      </c>
    </row>
    <row r="490" spans="3:3" x14ac:dyDescent="0.2">
      <c r="C490" s="2" t="s">
        <v>1163</v>
      </c>
    </row>
    <row r="491" spans="3:3" x14ac:dyDescent="0.2">
      <c r="C491" s="2" t="s">
        <v>1169</v>
      </c>
    </row>
    <row r="492" spans="3:3" x14ac:dyDescent="0.2">
      <c r="C492" s="2" t="s">
        <v>1160</v>
      </c>
    </row>
    <row r="493" spans="3:3" x14ac:dyDescent="0.2">
      <c r="C493" s="2" t="s">
        <v>1159</v>
      </c>
    </row>
    <row r="494" spans="3:3" x14ac:dyDescent="0.2">
      <c r="C494" s="2" t="s">
        <v>1168</v>
      </c>
    </row>
    <row r="495" spans="3:3" x14ac:dyDescent="0.2">
      <c r="C495" s="2" t="s">
        <v>1166</v>
      </c>
    </row>
    <row r="496" spans="3:3" x14ac:dyDescent="0.2">
      <c r="C496" s="2" t="s">
        <v>1041</v>
      </c>
    </row>
    <row r="497" spans="3:3" x14ac:dyDescent="0.2">
      <c r="C497" s="2" t="s">
        <v>1018</v>
      </c>
    </row>
    <row r="498" spans="3:3" x14ac:dyDescent="0.2">
      <c r="C498" s="2" t="s">
        <v>1019</v>
      </c>
    </row>
    <row r="499" spans="3:3" x14ac:dyDescent="0.2">
      <c r="C499" s="2" t="s">
        <v>1038</v>
      </c>
    </row>
    <row r="500" spans="3:3" x14ac:dyDescent="0.2">
      <c r="C500" s="2" t="s">
        <v>1039</v>
      </c>
    </row>
    <row r="501" spans="3:3" x14ac:dyDescent="0.2">
      <c r="C501" s="2" t="s">
        <v>1029</v>
      </c>
    </row>
    <row r="502" spans="3:3" x14ac:dyDescent="0.2">
      <c r="C502" s="2" t="s">
        <v>1020</v>
      </c>
    </row>
    <row r="503" spans="3:3" x14ac:dyDescent="0.2">
      <c r="C503" s="2" t="s">
        <v>1014</v>
      </c>
    </row>
    <row r="504" spans="3:3" x14ac:dyDescent="0.2">
      <c r="C504" s="2" t="s">
        <v>1027</v>
      </c>
    </row>
    <row r="505" spans="3:3" x14ac:dyDescent="0.2">
      <c r="C505" s="2" t="s">
        <v>1021</v>
      </c>
    </row>
    <row r="506" spans="3:3" x14ac:dyDescent="0.2">
      <c r="C506" s="2" t="s">
        <v>1040</v>
      </c>
    </row>
    <row r="507" spans="3:3" x14ac:dyDescent="0.2">
      <c r="C507" s="2" t="s">
        <v>1157</v>
      </c>
    </row>
    <row r="508" spans="3:3" x14ac:dyDescent="0.2">
      <c r="C508" s="2" t="s">
        <v>1155</v>
      </c>
    </row>
    <row r="509" spans="3:3" x14ac:dyDescent="0.2">
      <c r="C509" s="2" t="s">
        <v>1022</v>
      </c>
    </row>
    <row r="510" spans="3:3" x14ac:dyDescent="0.2">
      <c r="C510" s="2" t="s">
        <v>1173</v>
      </c>
    </row>
    <row r="511" spans="3:3" x14ac:dyDescent="0.2">
      <c r="C511" s="2" t="s">
        <v>1150</v>
      </c>
    </row>
    <row r="512" spans="3:3" x14ac:dyDescent="0.2">
      <c r="C512" s="2" t="s">
        <v>1195</v>
      </c>
    </row>
    <row r="513" spans="3:3" x14ac:dyDescent="0.2">
      <c r="C513" s="2" t="s">
        <v>1048</v>
      </c>
    </row>
    <row r="514" spans="3:3" x14ac:dyDescent="0.2">
      <c r="C514" s="2" t="s">
        <v>1061</v>
      </c>
    </row>
    <row r="515" spans="3:3" x14ac:dyDescent="0.2">
      <c r="C515" s="2" t="s">
        <v>1143</v>
      </c>
    </row>
    <row r="516" spans="3:3" x14ac:dyDescent="0.2">
      <c r="C516" s="2" t="s">
        <v>1096</v>
      </c>
    </row>
    <row r="517" spans="3:3" x14ac:dyDescent="0.2">
      <c r="C517" s="2" t="s">
        <v>1133</v>
      </c>
    </row>
    <row r="518" spans="3:3" x14ac:dyDescent="0.2">
      <c r="C518" s="2" t="s">
        <v>1117</v>
      </c>
    </row>
    <row r="519" spans="3:3" x14ac:dyDescent="0.2">
      <c r="C519" s="2" t="s">
        <v>1080</v>
      </c>
    </row>
    <row r="520" spans="3:3" x14ac:dyDescent="0.2">
      <c r="C520" s="2" t="s">
        <v>1149</v>
      </c>
    </row>
    <row r="521" spans="3:3" x14ac:dyDescent="0.2">
      <c r="C521" s="2" t="s">
        <v>1066</v>
      </c>
    </row>
    <row r="522" spans="3:3" x14ac:dyDescent="0.2">
      <c r="C522" s="2" t="s">
        <v>1087</v>
      </c>
    </row>
    <row r="523" spans="3:3" x14ac:dyDescent="0.2">
      <c r="C523" s="2" t="s">
        <v>1154</v>
      </c>
    </row>
    <row r="524" spans="3:3" x14ac:dyDescent="0.2">
      <c r="C524" s="2" t="s">
        <v>1112</v>
      </c>
    </row>
    <row r="525" spans="3:3" x14ac:dyDescent="0.2">
      <c r="C525" s="2" t="s">
        <v>1078</v>
      </c>
    </row>
    <row r="526" spans="3:3" x14ac:dyDescent="0.2">
      <c r="C526" s="2" t="s">
        <v>1062</v>
      </c>
    </row>
    <row r="527" spans="3:3" x14ac:dyDescent="0.2">
      <c r="C527" s="2" t="s">
        <v>1085</v>
      </c>
    </row>
    <row r="528" spans="3:3" x14ac:dyDescent="0.2">
      <c r="C528" s="2" t="s">
        <v>1104</v>
      </c>
    </row>
    <row r="529" spans="3:3" x14ac:dyDescent="0.2">
      <c r="C529" s="2" t="s">
        <v>1079</v>
      </c>
    </row>
    <row r="530" spans="3:3" x14ac:dyDescent="0.2">
      <c r="C530" s="2" t="s">
        <v>1100</v>
      </c>
    </row>
    <row r="531" spans="3:3" x14ac:dyDescent="0.2">
      <c r="C531" s="2" t="s">
        <v>1116</v>
      </c>
    </row>
    <row r="532" spans="3:3" x14ac:dyDescent="0.2">
      <c r="C532" s="2" t="s">
        <v>1115</v>
      </c>
    </row>
    <row r="533" spans="3:3" x14ac:dyDescent="0.2">
      <c r="C533" s="2" t="s">
        <v>1102</v>
      </c>
    </row>
    <row r="534" spans="3:3" x14ac:dyDescent="0.2">
      <c r="C534" s="2" t="s">
        <v>1025</v>
      </c>
    </row>
    <row r="535" spans="3:3" x14ac:dyDescent="0.2">
      <c r="C535" s="2" t="s">
        <v>1028</v>
      </c>
    </row>
    <row r="536" spans="3:3" x14ac:dyDescent="0.2">
      <c r="C536" s="2" t="s">
        <v>1049</v>
      </c>
    </row>
    <row r="537" spans="3:3" x14ac:dyDescent="0.2">
      <c r="C537" s="2" t="s">
        <v>1043</v>
      </c>
    </row>
    <row r="538" spans="3:3" x14ac:dyDescent="0.2">
      <c r="C538" s="2" t="s">
        <v>1059</v>
      </c>
    </row>
    <row r="539" spans="3:3" x14ac:dyDescent="0.2">
      <c r="C539" s="2" t="s">
        <v>1051</v>
      </c>
    </row>
    <row r="540" spans="3:3" x14ac:dyDescent="0.2">
      <c r="C540" s="2" t="s">
        <v>1037</v>
      </c>
    </row>
    <row r="541" spans="3:3" x14ac:dyDescent="0.2">
      <c r="C541" s="2" t="s">
        <v>1024</v>
      </c>
    </row>
    <row r="542" spans="3:3" x14ac:dyDescent="0.2">
      <c r="C542" s="2" t="s">
        <v>1016</v>
      </c>
    </row>
    <row r="543" spans="3:3" x14ac:dyDescent="0.2">
      <c r="C543" s="2" t="s">
        <v>1015</v>
      </c>
    </row>
    <row r="544" spans="3:3" x14ac:dyDescent="0.2">
      <c r="C544" s="2" t="s">
        <v>1050</v>
      </c>
    </row>
    <row r="545" spans="3:3" x14ac:dyDescent="0.2">
      <c r="C545" s="2" t="s">
        <v>1137</v>
      </c>
    </row>
    <row r="546" spans="3:3" x14ac:dyDescent="0.2">
      <c r="C546" s="2" t="s">
        <v>1099</v>
      </c>
    </row>
    <row r="547" spans="3:3" x14ac:dyDescent="0.2">
      <c r="C547" s="2" t="s">
        <v>1101</v>
      </c>
    </row>
    <row r="548" spans="3:3" x14ac:dyDescent="0.2">
      <c r="C548" s="2" t="s">
        <v>1071</v>
      </c>
    </row>
    <row r="549" spans="3:3" x14ac:dyDescent="0.2">
      <c r="C549" s="2" t="s">
        <v>1109</v>
      </c>
    </row>
    <row r="550" spans="3:3" x14ac:dyDescent="0.2">
      <c r="C550" s="2" t="s">
        <v>1034</v>
      </c>
    </row>
    <row r="551" spans="3:3" x14ac:dyDescent="0.2">
      <c r="C551" s="2" t="s">
        <v>1026</v>
      </c>
    </row>
    <row r="552" spans="3:3" x14ac:dyDescent="0.2">
      <c r="C552" s="2" t="s">
        <v>1089</v>
      </c>
    </row>
    <row r="553" spans="3:3" x14ac:dyDescent="0.2">
      <c r="C553" s="2" t="s">
        <v>1136</v>
      </c>
    </row>
    <row r="554" spans="3:3" x14ac:dyDescent="0.2">
      <c r="C554" s="2" t="s">
        <v>1035</v>
      </c>
    </row>
    <row r="555" spans="3:3" x14ac:dyDescent="0.2">
      <c r="C555" s="2" t="s">
        <v>1134</v>
      </c>
    </row>
    <row r="556" spans="3:3" x14ac:dyDescent="0.2">
      <c r="C556" s="2" t="s">
        <v>1084</v>
      </c>
    </row>
    <row r="557" spans="3:3" x14ac:dyDescent="0.2">
      <c r="C557" s="2" t="s">
        <v>3903</v>
      </c>
    </row>
    <row r="558" spans="3:3" x14ac:dyDescent="0.2">
      <c r="C558" s="2" t="s">
        <v>1017</v>
      </c>
    </row>
    <row r="559" spans="3:3" x14ac:dyDescent="0.2">
      <c r="C559" s="2" t="s">
        <v>1032</v>
      </c>
    </row>
    <row r="560" spans="3:3" x14ac:dyDescent="0.2">
      <c r="C560" s="2" t="s">
        <v>1141</v>
      </c>
    </row>
    <row r="561" spans="3:3" x14ac:dyDescent="0.2">
      <c r="C561" s="2" t="s">
        <v>1023</v>
      </c>
    </row>
    <row r="562" spans="3:3" x14ac:dyDescent="0.2">
      <c r="C562" s="2" t="s">
        <v>1142</v>
      </c>
    </row>
    <row r="563" spans="3:3" x14ac:dyDescent="0.2">
      <c r="C563" s="2" t="s">
        <v>1045</v>
      </c>
    </row>
    <row r="564" spans="3:3" x14ac:dyDescent="0.2">
      <c r="C564" s="2" t="s">
        <v>1130</v>
      </c>
    </row>
    <row r="565" spans="3:3" x14ac:dyDescent="0.2">
      <c r="C565" s="2" t="s">
        <v>1095</v>
      </c>
    </row>
    <row r="566" spans="3:3" x14ac:dyDescent="0.2">
      <c r="C566" s="2" t="s">
        <v>1072</v>
      </c>
    </row>
    <row r="567" spans="3:3" x14ac:dyDescent="0.2">
      <c r="C567" s="2" t="s">
        <v>1131</v>
      </c>
    </row>
    <row r="568" spans="3:3" x14ac:dyDescent="0.2">
      <c r="C568" s="2" t="s">
        <v>1105</v>
      </c>
    </row>
    <row r="569" spans="3:3" x14ac:dyDescent="0.2">
      <c r="C569" s="2" t="s">
        <v>1065</v>
      </c>
    </row>
    <row r="570" spans="3:3" x14ac:dyDescent="0.2">
      <c r="C570" s="2" t="s">
        <v>1138</v>
      </c>
    </row>
    <row r="571" spans="3:3" x14ac:dyDescent="0.2">
      <c r="C571" s="2" t="s">
        <v>1075</v>
      </c>
    </row>
    <row r="572" spans="3:3" x14ac:dyDescent="0.2">
      <c r="C572" s="2" t="s">
        <v>1132</v>
      </c>
    </row>
    <row r="573" spans="3:3" x14ac:dyDescent="0.2">
      <c r="C573" s="2" t="s">
        <v>1097</v>
      </c>
    </row>
    <row r="574" spans="3:3" x14ac:dyDescent="0.2">
      <c r="C574" s="2" t="s">
        <v>1145</v>
      </c>
    </row>
    <row r="575" spans="3:3" x14ac:dyDescent="0.2">
      <c r="C575" s="2" t="s">
        <v>3904</v>
      </c>
    </row>
    <row r="576" spans="3:3" x14ac:dyDescent="0.2">
      <c r="C576" s="2" t="s">
        <v>3905</v>
      </c>
    </row>
    <row r="577" spans="3:3" x14ac:dyDescent="0.2">
      <c r="C577" s="2" t="s">
        <v>3906</v>
      </c>
    </row>
    <row r="578" spans="3:3" x14ac:dyDescent="0.2">
      <c r="C578" s="2" t="s">
        <v>3907</v>
      </c>
    </row>
    <row r="579" spans="3:3" x14ac:dyDescent="0.2">
      <c r="C579" s="2" t="s">
        <v>1144</v>
      </c>
    </row>
    <row r="580" spans="3:3" x14ac:dyDescent="0.2">
      <c r="C580" s="2" t="s">
        <v>1108</v>
      </c>
    </row>
    <row r="581" spans="3:3" x14ac:dyDescent="0.2">
      <c r="C581" s="2" t="s">
        <v>3908</v>
      </c>
    </row>
    <row r="582" spans="3:3" x14ac:dyDescent="0.2">
      <c r="C582" s="2" t="s">
        <v>3909</v>
      </c>
    </row>
    <row r="583" spans="3:3" x14ac:dyDescent="0.2">
      <c r="C583" s="2" t="s">
        <v>1140</v>
      </c>
    </row>
    <row r="584" spans="3:3" x14ac:dyDescent="0.2">
      <c r="C584" s="2" t="s">
        <v>1082</v>
      </c>
    </row>
    <row r="585" spans="3:3" x14ac:dyDescent="0.2">
      <c r="C585" s="2" t="s">
        <v>1055</v>
      </c>
    </row>
    <row r="586" spans="3:3" x14ac:dyDescent="0.2">
      <c r="C586" s="2" t="s">
        <v>3910</v>
      </c>
    </row>
    <row r="587" spans="3:3" x14ac:dyDescent="0.2">
      <c r="C587" s="2" t="s">
        <v>3911</v>
      </c>
    </row>
    <row r="588" spans="3:3" x14ac:dyDescent="0.2">
      <c r="C588" s="2" t="s">
        <v>3912</v>
      </c>
    </row>
    <row r="589" spans="3:3" x14ac:dyDescent="0.2">
      <c r="C589" s="2" t="s">
        <v>3913</v>
      </c>
    </row>
    <row r="590" spans="3:3" x14ac:dyDescent="0.2">
      <c r="C590" s="2" t="s">
        <v>1125</v>
      </c>
    </row>
    <row r="591" spans="3:3" x14ac:dyDescent="0.2">
      <c r="C591" s="2" t="s">
        <v>3914</v>
      </c>
    </row>
    <row r="592" spans="3:3" x14ac:dyDescent="0.2">
      <c r="C592" s="2" t="s">
        <v>3915</v>
      </c>
    </row>
  </sheetData>
  <mergeCells count="3">
    <mergeCell ref="A3:A4"/>
    <mergeCell ref="A9:L9"/>
    <mergeCell ref="O9:P9"/>
  </mergeCells>
  <conditionalFormatting sqref="B3">
    <cfRule type="duplicateValues" dxfId="336" priority="4"/>
  </conditionalFormatting>
  <conditionalFormatting sqref="B4:B8">
    <cfRule type="duplicateValues" dxfId="335" priority="83"/>
  </conditionalFormatting>
  <conditionalFormatting sqref="C16:C592">
    <cfRule type="duplicateValues" dxfId="334" priority="3"/>
  </conditionalFormatting>
  <conditionalFormatting sqref="C16:C592">
    <cfRule type="duplicateValues" dxfId="333" priority="2"/>
  </conditionalFormatting>
  <conditionalFormatting sqref="C1:C1048576">
    <cfRule type="duplicateValues" dxfId="332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92D050"/>
  </sheetPr>
  <dimension ref="A1:P591"/>
  <sheetViews>
    <sheetView zoomScale="110" zoomScaleNormal="110" workbookViewId="0">
      <pane xSplit="3" ySplit="2" topLeftCell="D3" activePane="bottomRight" state="frozen"/>
      <selection activeCell="F3" sqref="F3"/>
      <selection pane="topRight" activeCell="F3" sqref="F3"/>
      <selection pane="bottomLeft" activeCell="F3" sqref="F3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2" t="s">
        <v>56</v>
      </c>
      <c r="B3" s="73" t="s">
        <v>57</v>
      </c>
      <c r="C3" s="9" t="s">
        <v>58</v>
      </c>
      <c r="D3" s="75" t="s">
        <v>63</v>
      </c>
      <c r="E3" s="13">
        <v>44409</v>
      </c>
      <c r="F3" s="75" t="s">
        <v>64</v>
      </c>
      <c r="G3" s="13">
        <v>44412</v>
      </c>
      <c r="H3" s="76" t="s">
        <v>3532</v>
      </c>
      <c r="I3" s="1">
        <v>36</v>
      </c>
      <c r="J3" s="1">
        <v>34</v>
      </c>
      <c r="K3" s="1">
        <v>18</v>
      </c>
      <c r="L3" s="1">
        <v>12</v>
      </c>
      <c r="M3" s="81">
        <v>5.508</v>
      </c>
      <c r="N3" s="8">
        <v>12</v>
      </c>
      <c r="O3" s="62">
        <v>3000</v>
      </c>
      <c r="P3" s="63">
        <f>O3*Table2245236891011121314151617181920212224234567[[#This Row],[PEMBULATAN]]</f>
        <v>36000</v>
      </c>
    </row>
    <row r="4" spans="1:16" ht="39" customHeight="1" x14ac:dyDescent="0.2">
      <c r="A4" s="143"/>
      <c r="B4" s="74"/>
      <c r="C4" s="9" t="s">
        <v>59</v>
      </c>
      <c r="D4" s="75" t="s">
        <v>63</v>
      </c>
      <c r="E4" s="13">
        <v>44409</v>
      </c>
      <c r="F4" s="75" t="s">
        <v>64</v>
      </c>
      <c r="G4" s="13">
        <v>44412</v>
      </c>
      <c r="H4" s="76" t="s">
        <v>3532</v>
      </c>
      <c r="I4" s="1">
        <v>40</v>
      </c>
      <c r="J4" s="1">
        <v>37</v>
      </c>
      <c r="K4" s="1">
        <v>22</v>
      </c>
      <c r="L4" s="1">
        <v>4</v>
      </c>
      <c r="M4" s="81">
        <v>8.14</v>
      </c>
      <c r="N4" s="8">
        <v>8</v>
      </c>
      <c r="O4" s="62">
        <v>3000</v>
      </c>
      <c r="P4" s="63">
        <f>O4*Table2245236891011121314151617181920212224234567[[#This Row],[PEMBULATAN]]</f>
        <v>24000</v>
      </c>
    </row>
    <row r="5" spans="1:16" ht="39" customHeight="1" x14ac:dyDescent="0.2">
      <c r="A5" s="89"/>
      <c r="B5" s="74"/>
      <c r="C5" s="88" t="s">
        <v>60</v>
      </c>
      <c r="D5" s="77" t="s">
        <v>63</v>
      </c>
      <c r="E5" s="13">
        <v>44409</v>
      </c>
      <c r="F5" s="75" t="s">
        <v>64</v>
      </c>
      <c r="G5" s="13">
        <v>44412</v>
      </c>
      <c r="H5" s="76" t="s">
        <v>3532</v>
      </c>
      <c r="I5" s="15">
        <v>39</v>
      </c>
      <c r="J5" s="15">
        <v>40</v>
      </c>
      <c r="K5" s="15">
        <v>15</v>
      </c>
      <c r="L5" s="15">
        <v>6</v>
      </c>
      <c r="M5" s="82">
        <v>5.85</v>
      </c>
      <c r="N5" s="71">
        <v>6</v>
      </c>
      <c r="O5" s="62">
        <v>3000</v>
      </c>
      <c r="P5" s="63">
        <f>O5*Table2245236891011121314151617181920212224234567[[#This Row],[PEMBULATAN]]</f>
        <v>18000</v>
      </c>
    </row>
    <row r="6" spans="1:16" ht="39" customHeight="1" x14ac:dyDescent="0.2">
      <c r="A6" s="91"/>
      <c r="B6" s="74"/>
      <c r="C6" s="92" t="s">
        <v>61</v>
      </c>
      <c r="D6" s="93" t="s">
        <v>63</v>
      </c>
      <c r="E6" s="94">
        <v>44409</v>
      </c>
      <c r="F6" s="95" t="s">
        <v>64</v>
      </c>
      <c r="G6" s="94">
        <v>44412</v>
      </c>
      <c r="H6" s="76" t="s">
        <v>3532</v>
      </c>
      <c r="I6" s="97">
        <v>44</v>
      </c>
      <c r="J6" s="97">
        <v>26</v>
      </c>
      <c r="K6" s="97">
        <v>12</v>
      </c>
      <c r="L6" s="97">
        <v>3</v>
      </c>
      <c r="M6" s="98">
        <v>3.4319999999999999</v>
      </c>
      <c r="N6" s="99">
        <v>4</v>
      </c>
      <c r="O6" s="62">
        <v>3000</v>
      </c>
      <c r="P6" s="63">
        <f>O6*Table2245236891011121314151617181920212224234567[[#This Row],[PEMBULATAN]]</f>
        <v>12000</v>
      </c>
    </row>
    <row r="7" spans="1:16" ht="39" customHeight="1" x14ac:dyDescent="0.2">
      <c r="A7" s="91"/>
      <c r="B7" s="74"/>
      <c r="C7" s="92" t="s">
        <v>62</v>
      </c>
      <c r="D7" s="93" t="s">
        <v>63</v>
      </c>
      <c r="E7" s="94">
        <v>44409</v>
      </c>
      <c r="F7" s="95" t="s">
        <v>64</v>
      </c>
      <c r="G7" s="94">
        <v>44412</v>
      </c>
      <c r="H7" s="76" t="s">
        <v>3532</v>
      </c>
      <c r="I7" s="97">
        <v>48</v>
      </c>
      <c r="J7" s="97">
        <v>40</v>
      </c>
      <c r="K7" s="97">
        <v>40</v>
      </c>
      <c r="L7" s="97">
        <v>6</v>
      </c>
      <c r="M7" s="98">
        <v>19.2</v>
      </c>
      <c r="N7" s="99">
        <v>19</v>
      </c>
      <c r="O7" s="62">
        <v>3000</v>
      </c>
      <c r="P7" s="63">
        <f>O7*Table2245236891011121314151617181920212224234567[[#This Row],[PEMBULATAN]]</f>
        <v>57000</v>
      </c>
    </row>
    <row r="8" spans="1:16" ht="22.5" customHeight="1" x14ac:dyDescent="0.2">
      <c r="A8" s="144" t="s">
        <v>33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6"/>
      <c r="M8" s="78">
        <f>SUBTOTAL(109,Table2245236891011121314151617181920212224234567[KG VOLUME])</f>
        <v>42.129999999999995</v>
      </c>
      <c r="N8" s="66">
        <f>SUM(N3:N7)</f>
        <v>49</v>
      </c>
      <c r="O8" s="147">
        <f>SUM(P3:P7)</f>
        <v>147000</v>
      </c>
      <c r="P8" s="148"/>
    </row>
    <row r="9" spans="1:16" ht="22.5" customHeight="1" x14ac:dyDescent="0.2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4"/>
      <c r="N9" s="86" t="s">
        <v>54</v>
      </c>
      <c r="O9" s="85"/>
      <c r="P9" s="85">
        <f>O8*10%</f>
        <v>14700</v>
      </c>
    </row>
    <row r="10" spans="1:16" x14ac:dyDescent="0.2">
      <c r="A10" s="11"/>
      <c r="B10" s="54" t="s">
        <v>47</v>
      </c>
      <c r="C10" s="53"/>
      <c r="D10" s="55" t="s">
        <v>48</v>
      </c>
      <c r="H10" s="61"/>
      <c r="N10" s="60" t="s">
        <v>34</v>
      </c>
      <c r="P10" s="67">
        <f>O8*1%</f>
        <v>1470</v>
      </c>
    </row>
    <row r="11" spans="1:16" x14ac:dyDescent="0.2">
      <c r="A11" s="11"/>
      <c r="H11" s="61"/>
      <c r="N11" s="60" t="s">
        <v>35</v>
      </c>
      <c r="P11" s="69">
        <v>0</v>
      </c>
    </row>
    <row r="12" spans="1:16" ht="15.75" thickBot="1" x14ac:dyDescent="0.25">
      <c r="A12" s="11"/>
      <c r="H12" s="61"/>
      <c r="N12" s="60" t="s">
        <v>36</v>
      </c>
      <c r="P12" s="69">
        <v>0</v>
      </c>
    </row>
    <row r="13" spans="1:16" x14ac:dyDescent="0.2">
      <c r="A13" s="11"/>
      <c r="H13" s="61"/>
      <c r="N13" s="64" t="s">
        <v>37</v>
      </c>
      <c r="O13" s="65"/>
      <c r="P13" s="68">
        <f>O8-P9+P10</f>
        <v>133770</v>
      </c>
    </row>
    <row r="14" spans="1:16" x14ac:dyDescent="0.2">
      <c r="B14" s="54"/>
      <c r="C14" s="53"/>
      <c r="D14" s="55"/>
    </row>
    <row r="15" spans="1:16" x14ac:dyDescent="0.2">
      <c r="C15" s="53" t="s">
        <v>1205</v>
      </c>
    </row>
    <row r="16" spans="1:16" x14ac:dyDescent="0.2">
      <c r="A16" s="11"/>
      <c r="C16" s="2" t="s">
        <v>1200</v>
      </c>
      <c r="H16" s="61"/>
      <c r="P16" s="70"/>
    </row>
    <row r="17" spans="1:16" x14ac:dyDescent="0.2">
      <c r="A17" s="11"/>
      <c r="C17" s="2" t="s">
        <v>1206</v>
      </c>
      <c r="H17" s="61"/>
      <c r="O17" s="56"/>
      <c r="P17" s="70"/>
    </row>
    <row r="18" spans="1:16" s="3" customFormat="1" x14ac:dyDescent="0.25">
      <c r="A18" s="11"/>
      <c r="B18" s="2"/>
      <c r="C18" s="2" t="s">
        <v>3533</v>
      </c>
      <c r="E18" s="12"/>
      <c r="H18" s="61"/>
      <c r="N18" s="14"/>
      <c r="O18" s="14"/>
      <c r="P18" s="14"/>
    </row>
    <row r="19" spans="1:16" s="3" customFormat="1" x14ac:dyDescent="0.2">
      <c r="A19" s="11"/>
      <c r="B19" s="2"/>
      <c r="C19" s="53" t="s">
        <v>1198</v>
      </c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 t="s">
        <v>3534</v>
      </c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 t="s">
        <v>1204</v>
      </c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 t="s">
        <v>3535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3536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3537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3538</v>
      </c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 t="s">
        <v>3539</v>
      </c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 t="s">
        <v>3540</v>
      </c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 t="s">
        <v>3541</v>
      </c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 t="s">
        <v>3542</v>
      </c>
      <c r="E29" s="12"/>
      <c r="H29" s="61"/>
      <c r="N29" s="14"/>
      <c r="O29" s="14"/>
      <c r="P29" s="14"/>
    </row>
    <row r="30" spans="1:16" x14ac:dyDescent="0.2">
      <c r="C30" s="2" t="s">
        <v>3543</v>
      </c>
    </row>
    <row r="31" spans="1:16" x14ac:dyDescent="0.2">
      <c r="C31" s="2" t="s">
        <v>3544</v>
      </c>
    </row>
    <row r="32" spans="1:16" x14ac:dyDescent="0.2">
      <c r="C32" s="2" t="s">
        <v>3545</v>
      </c>
    </row>
    <row r="33" spans="3:3" x14ac:dyDescent="0.2">
      <c r="C33" s="2" t="s">
        <v>3546</v>
      </c>
    </row>
    <row r="34" spans="3:3" x14ac:dyDescent="0.2">
      <c r="C34" s="2" t="s">
        <v>3547</v>
      </c>
    </row>
    <row r="35" spans="3:3" x14ac:dyDescent="0.2">
      <c r="C35" s="2" t="s">
        <v>3548</v>
      </c>
    </row>
    <row r="36" spans="3:3" x14ac:dyDescent="0.2">
      <c r="C36" s="2" t="s">
        <v>3549</v>
      </c>
    </row>
    <row r="37" spans="3:3" x14ac:dyDescent="0.2">
      <c r="C37" s="2" t="s">
        <v>3550</v>
      </c>
    </row>
    <row r="38" spans="3:3" x14ac:dyDescent="0.2">
      <c r="C38" s="2" t="s">
        <v>3551</v>
      </c>
    </row>
    <row r="39" spans="3:3" x14ac:dyDescent="0.2">
      <c r="C39" s="2" t="s">
        <v>3552</v>
      </c>
    </row>
    <row r="40" spans="3:3" x14ac:dyDescent="0.2">
      <c r="C40" s="2" t="s">
        <v>3553</v>
      </c>
    </row>
    <row r="41" spans="3:3" x14ac:dyDescent="0.2">
      <c r="C41" s="2" t="s">
        <v>3554</v>
      </c>
    </row>
    <row r="42" spans="3:3" x14ac:dyDescent="0.2">
      <c r="C42" s="2" t="s">
        <v>3555</v>
      </c>
    </row>
    <row r="43" spans="3:3" x14ac:dyDescent="0.2">
      <c r="C43" s="2" t="s">
        <v>3556</v>
      </c>
    </row>
    <row r="44" spans="3:3" x14ac:dyDescent="0.2">
      <c r="C44" s="2" t="s">
        <v>3557</v>
      </c>
    </row>
    <row r="45" spans="3:3" x14ac:dyDescent="0.2">
      <c r="C45" s="2" t="s">
        <v>3558</v>
      </c>
    </row>
    <row r="46" spans="3:3" x14ac:dyDescent="0.2">
      <c r="C46" s="2" t="s">
        <v>3559</v>
      </c>
    </row>
    <row r="47" spans="3:3" x14ac:dyDescent="0.2">
      <c r="C47" s="2" t="s">
        <v>3560</v>
      </c>
    </row>
    <row r="48" spans="3:3" x14ac:dyDescent="0.2">
      <c r="C48" s="2" t="s">
        <v>3561</v>
      </c>
    </row>
    <row r="49" spans="3:3" x14ac:dyDescent="0.2">
      <c r="C49" s="2" t="s">
        <v>3562</v>
      </c>
    </row>
    <row r="50" spans="3:3" x14ac:dyDescent="0.2">
      <c r="C50" s="2" t="s">
        <v>3563</v>
      </c>
    </row>
    <row r="51" spans="3:3" x14ac:dyDescent="0.2">
      <c r="C51" s="2" t="s">
        <v>3564</v>
      </c>
    </row>
    <row r="52" spans="3:3" x14ac:dyDescent="0.2">
      <c r="C52" s="2" t="s">
        <v>3565</v>
      </c>
    </row>
    <row r="53" spans="3:3" x14ac:dyDescent="0.2">
      <c r="C53" s="2" t="s">
        <v>3566</v>
      </c>
    </row>
    <row r="54" spans="3:3" x14ac:dyDescent="0.2">
      <c r="C54" s="2" t="s">
        <v>3567</v>
      </c>
    </row>
    <row r="55" spans="3:3" x14ac:dyDescent="0.2">
      <c r="C55" s="2" t="s">
        <v>3568</v>
      </c>
    </row>
    <row r="56" spans="3:3" x14ac:dyDescent="0.2">
      <c r="C56" s="2" t="s">
        <v>3569</v>
      </c>
    </row>
    <row r="57" spans="3:3" x14ac:dyDescent="0.2">
      <c r="C57" s="2" t="s">
        <v>3570</v>
      </c>
    </row>
    <row r="58" spans="3:3" x14ac:dyDescent="0.2">
      <c r="C58" s="2" t="s">
        <v>3571</v>
      </c>
    </row>
    <row r="59" spans="3:3" x14ac:dyDescent="0.2">
      <c r="C59" s="2" t="s">
        <v>3572</v>
      </c>
    </row>
    <row r="60" spans="3:3" x14ac:dyDescent="0.2">
      <c r="C60" s="2" t="s">
        <v>3573</v>
      </c>
    </row>
    <row r="61" spans="3:3" x14ac:dyDescent="0.2">
      <c r="C61" s="2" t="s">
        <v>3574</v>
      </c>
    </row>
    <row r="62" spans="3:3" x14ac:dyDescent="0.2">
      <c r="C62" s="2" t="s">
        <v>3575</v>
      </c>
    </row>
    <row r="63" spans="3:3" x14ac:dyDescent="0.2">
      <c r="C63" s="2" t="s">
        <v>3576</v>
      </c>
    </row>
    <row r="64" spans="3:3" x14ac:dyDescent="0.2">
      <c r="C64" s="2" t="s">
        <v>3577</v>
      </c>
    </row>
    <row r="65" spans="3:3" x14ac:dyDescent="0.2">
      <c r="C65" s="2" t="s">
        <v>3578</v>
      </c>
    </row>
    <row r="66" spans="3:3" x14ac:dyDescent="0.2">
      <c r="C66" s="2" t="s">
        <v>3579</v>
      </c>
    </row>
    <row r="67" spans="3:3" x14ac:dyDescent="0.2">
      <c r="C67" s="2" t="s">
        <v>3580</v>
      </c>
    </row>
    <row r="68" spans="3:3" x14ac:dyDescent="0.2">
      <c r="C68" s="2" t="s">
        <v>3581</v>
      </c>
    </row>
    <row r="69" spans="3:3" x14ac:dyDescent="0.2">
      <c r="C69" s="2" t="s">
        <v>3582</v>
      </c>
    </row>
    <row r="70" spans="3:3" x14ac:dyDescent="0.2">
      <c r="C70" s="2" t="s">
        <v>3583</v>
      </c>
    </row>
    <row r="71" spans="3:3" x14ac:dyDescent="0.2">
      <c r="C71" s="2" t="s">
        <v>3584</v>
      </c>
    </row>
    <row r="72" spans="3:3" x14ac:dyDescent="0.2">
      <c r="C72" s="2" t="s">
        <v>3585</v>
      </c>
    </row>
    <row r="73" spans="3:3" x14ac:dyDescent="0.2">
      <c r="C73" s="2" t="s">
        <v>3586</v>
      </c>
    </row>
    <row r="74" spans="3:3" x14ac:dyDescent="0.2">
      <c r="C74" s="2" t="s">
        <v>3587</v>
      </c>
    </row>
    <row r="75" spans="3:3" x14ac:dyDescent="0.2">
      <c r="C75" s="2" t="s">
        <v>3588</v>
      </c>
    </row>
    <row r="76" spans="3:3" x14ac:dyDescent="0.2">
      <c r="C76" s="2" t="s">
        <v>3589</v>
      </c>
    </row>
    <row r="77" spans="3:3" x14ac:dyDescent="0.2">
      <c r="C77" s="2" t="s">
        <v>3590</v>
      </c>
    </row>
    <row r="78" spans="3:3" x14ac:dyDescent="0.2">
      <c r="C78" s="2" t="s">
        <v>3591</v>
      </c>
    </row>
    <row r="79" spans="3:3" x14ac:dyDescent="0.2">
      <c r="C79" s="2" t="s">
        <v>3592</v>
      </c>
    </row>
    <row r="80" spans="3:3" x14ac:dyDescent="0.2">
      <c r="C80" s="2" t="s">
        <v>3593</v>
      </c>
    </row>
    <row r="81" spans="3:3" x14ac:dyDescent="0.2">
      <c r="C81" s="2" t="s">
        <v>3594</v>
      </c>
    </row>
    <row r="82" spans="3:3" x14ac:dyDescent="0.2">
      <c r="C82" s="2" t="s">
        <v>3595</v>
      </c>
    </row>
    <row r="83" spans="3:3" x14ac:dyDescent="0.2">
      <c r="C83" s="2" t="s">
        <v>3596</v>
      </c>
    </row>
    <row r="84" spans="3:3" x14ac:dyDescent="0.2">
      <c r="C84" s="2" t="s">
        <v>3597</v>
      </c>
    </row>
    <row r="85" spans="3:3" x14ac:dyDescent="0.2">
      <c r="C85" s="2" t="s">
        <v>3598</v>
      </c>
    </row>
    <row r="86" spans="3:3" x14ac:dyDescent="0.2">
      <c r="C86" s="2" t="s">
        <v>3599</v>
      </c>
    </row>
    <row r="87" spans="3:3" x14ac:dyDescent="0.2">
      <c r="C87" s="2" t="s">
        <v>3600</v>
      </c>
    </row>
    <row r="88" spans="3:3" x14ac:dyDescent="0.2">
      <c r="C88" s="2" t="s">
        <v>3601</v>
      </c>
    </row>
    <row r="89" spans="3:3" x14ac:dyDescent="0.2">
      <c r="C89" s="2" t="s">
        <v>3602</v>
      </c>
    </row>
    <row r="90" spans="3:3" x14ac:dyDescent="0.2">
      <c r="C90" s="2" t="s">
        <v>3603</v>
      </c>
    </row>
    <row r="91" spans="3:3" x14ac:dyDescent="0.2">
      <c r="C91" s="2" t="s">
        <v>3604</v>
      </c>
    </row>
    <row r="92" spans="3:3" x14ac:dyDescent="0.2">
      <c r="C92" s="2" t="s">
        <v>3605</v>
      </c>
    </row>
    <row r="93" spans="3:3" x14ac:dyDescent="0.2">
      <c r="C93" s="2" t="s">
        <v>3606</v>
      </c>
    </row>
    <row r="94" spans="3:3" x14ac:dyDescent="0.2">
      <c r="C94" s="2" t="s">
        <v>3607</v>
      </c>
    </row>
    <row r="95" spans="3:3" x14ac:dyDescent="0.2">
      <c r="C95" s="2" t="s">
        <v>3608</v>
      </c>
    </row>
    <row r="96" spans="3:3" x14ac:dyDescent="0.2">
      <c r="C96" s="2" t="s">
        <v>3609</v>
      </c>
    </row>
    <row r="97" spans="3:3" x14ac:dyDescent="0.2">
      <c r="C97" s="2" t="s">
        <v>3610</v>
      </c>
    </row>
    <row r="98" spans="3:3" x14ac:dyDescent="0.2">
      <c r="C98" s="2" t="s">
        <v>3611</v>
      </c>
    </row>
    <row r="99" spans="3:3" x14ac:dyDescent="0.2">
      <c r="C99" s="2" t="s">
        <v>3612</v>
      </c>
    </row>
    <row r="100" spans="3:3" x14ac:dyDescent="0.2">
      <c r="C100" s="2" t="s">
        <v>3613</v>
      </c>
    </row>
    <row r="101" spans="3:3" x14ac:dyDescent="0.2">
      <c r="C101" s="2" t="s">
        <v>3614</v>
      </c>
    </row>
    <row r="102" spans="3:3" x14ac:dyDescent="0.2">
      <c r="C102" s="2" t="s">
        <v>3615</v>
      </c>
    </row>
    <row r="103" spans="3:3" x14ac:dyDescent="0.2">
      <c r="C103" s="2" t="s">
        <v>3616</v>
      </c>
    </row>
    <row r="104" spans="3:3" x14ac:dyDescent="0.2">
      <c r="C104" s="2" t="s">
        <v>3617</v>
      </c>
    </row>
    <row r="105" spans="3:3" x14ac:dyDescent="0.2">
      <c r="C105" s="2" t="s">
        <v>3618</v>
      </c>
    </row>
    <row r="106" spans="3:3" x14ac:dyDescent="0.2">
      <c r="C106" s="2" t="s">
        <v>3619</v>
      </c>
    </row>
    <row r="107" spans="3:3" x14ac:dyDescent="0.2">
      <c r="C107" s="2" t="s">
        <v>3620</v>
      </c>
    </row>
    <row r="108" spans="3:3" x14ac:dyDescent="0.2">
      <c r="C108" s="2" t="s">
        <v>3621</v>
      </c>
    </row>
    <row r="109" spans="3:3" x14ac:dyDescent="0.2">
      <c r="C109" s="2" t="s">
        <v>3622</v>
      </c>
    </row>
    <row r="110" spans="3:3" x14ac:dyDescent="0.2">
      <c r="C110" s="2" t="s">
        <v>3623</v>
      </c>
    </row>
    <row r="111" spans="3:3" x14ac:dyDescent="0.2">
      <c r="C111" s="2" t="s">
        <v>3624</v>
      </c>
    </row>
    <row r="112" spans="3:3" x14ac:dyDescent="0.2">
      <c r="C112" s="2" t="s">
        <v>3625</v>
      </c>
    </row>
    <row r="113" spans="3:3" x14ac:dyDescent="0.2">
      <c r="C113" s="2" t="s">
        <v>3626</v>
      </c>
    </row>
    <row r="114" spans="3:3" x14ac:dyDescent="0.2">
      <c r="C114" s="2" t="s">
        <v>3627</v>
      </c>
    </row>
    <row r="115" spans="3:3" x14ac:dyDescent="0.2">
      <c r="C115" s="2" t="s">
        <v>3628</v>
      </c>
    </row>
    <row r="116" spans="3:3" x14ac:dyDescent="0.2">
      <c r="C116" s="2" t="s">
        <v>3629</v>
      </c>
    </row>
    <row r="117" spans="3:3" x14ac:dyDescent="0.2">
      <c r="C117" s="2" t="s">
        <v>3630</v>
      </c>
    </row>
    <row r="118" spans="3:3" x14ac:dyDescent="0.2">
      <c r="C118" s="2" t="s">
        <v>3631</v>
      </c>
    </row>
    <row r="119" spans="3:3" x14ac:dyDescent="0.2">
      <c r="C119" s="2" t="s">
        <v>3632</v>
      </c>
    </row>
    <row r="120" spans="3:3" x14ac:dyDescent="0.2">
      <c r="C120" s="2" t="s">
        <v>3633</v>
      </c>
    </row>
    <row r="121" spans="3:3" x14ac:dyDescent="0.2">
      <c r="C121" s="2" t="s">
        <v>3634</v>
      </c>
    </row>
    <row r="122" spans="3:3" x14ac:dyDescent="0.2">
      <c r="C122" s="2" t="s">
        <v>3635</v>
      </c>
    </row>
    <row r="123" spans="3:3" x14ac:dyDescent="0.2">
      <c r="C123" s="2" t="s">
        <v>3636</v>
      </c>
    </row>
    <row r="124" spans="3:3" x14ac:dyDescent="0.2">
      <c r="C124" s="2" t="s">
        <v>3637</v>
      </c>
    </row>
    <row r="125" spans="3:3" x14ac:dyDescent="0.2">
      <c r="C125" s="2" t="s">
        <v>3638</v>
      </c>
    </row>
    <row r="126" spans="3:3" x14ac:dyDescent="0.2">
      <c r="C126" s="2" t="s">
        <v>3639</v>
      </c>
    </row>
    <row r="127" spans="3:3" x14ac:dyDescent="0.2">
      <c r="C127" s="2" t="s">
        <v>3640</v>
      </c>
    </row>
    <row r="128" spans="3:3" x14ac:dyDescent="0.2">
      <c r="C128" s="2" t="s">
        <v>3641</v>
      </c>
    </row>
    <row r="129" spans="3:3" x14ac:dyDescent="0.2">
      <c r="C129" s="2" t="s">
        <v>3642</v>
      </c>
    </row>
    <row r="130" spans="3:3" x14ac:dyDescent="0.2">
      <c r="C130" s="2" t="s">
        <v>3643</v>
      </c>
    </row>
    <row r="131" spans="3:3" x14ac:dyDescent="0.2">
      <c r="C131" s="2" t="s">
        <v>3644</v>
      </c>
    </row>
    <row r="132" spans="3:3" x14ac:dyDescent="0.2">
      <c r="C132" s="2" t="s">
        <v>3645</v>
      </c>
    </row>
    <row r="133" spans="3:3" x14ac:dyDescent="0.2">
      <c r="C133" s="2" t="s">
        <v>3646</v>
      </c>
    </row>
    <row r="134" spans="3:3" x14ac:dyDescent="0.2">
      <c r="C134" s="2" t="s">
        <v>3647</v>
      </c>
    </row>
    <row r="135" spans="3:3" x14ac:dyDescent="0.2">
      <c r="C135" s="2" t="s">
        <v>3648</v>
      </c>
    </row>
    <row r="136" spans="3:3" x14ac:dyDescent="0.2">
      <c r="C136" s="2" t="s">
        <v>3649</v>
      </c>
    </row>
    <row r="137" spans="3:3" x14ac:dyDescent="0.2">
      <c r="C137" s="2" t="s">
        <v>3650</v>
      </c>
    </row>
    <row r="138" spans="3:3" x14ac:dyDescent="0.2">
      <c r="C138" s="2" t="s">
        <v>3651</v>
      </c>
    </row>
    <row r="139" spans="3:3" x14ac:dyDescent="0.2">
      <c r="C139" s="2" t="s">
        <v>3652</v>
      </c>
    </row>
    <row r="140" spans="3:3" x14ac:dyDescent="0.2">
      <c r="C140" s="2" t="s">
        <v>3653</v>
      </c>
    </row>
    <row r="141" spans="3:3" x14ac:dyDescent="0.2">
      <c r="C141" s="2" t="s">
        <v>3654</v>
      </c>
    </row>
    <row r="142" spans="3:3" x14ac:dyDescent="0.2">
      <c r="C142" s="2" t="s">
        <v>3655</v>
      </c>
    </row>
    <row r="143" spans="3:3" x14ac:dyDescent="0.2">
      <c r="C143" s="2" t="s">
        <v>3656</v>
      </c>
    </row>
    <row r="144" spans="3:3" x14ac:dyDescent="0.2">
      <c r="C144" s="2" t="s">
        <v>3657</v>
      </c>
    </row>
    <row r="145" spans="3:3" x14ac:dyDescent="0.2">
      <c r="C145" s="2" t="s">
        <v>3658</v>
      </c>
    </row>
    <row r="146" spans="3:3" x14ac:dyDescent="0.2">
      <c r="C146" s="2" t="s">
        <v>3659</v>
      </c>
    </row>
    <row r="147" spans="3:3" x14ac:dyDescent="0.2">
      <c r="C147" s="2" t="s">
        <v>3660</v>
      </c>
    </row>
    <row r="148" spans="3:3" x14ac:dyDescent="0.2">
      <c r="C148" s="2" t="s">
        <v>3661</v>
      </c>
    </row>
    <row r="149" spans="3:3" x14ac:dyDescent="0.2">
      <c r="C149" s="2" t="s">
        <v>3662</v>
      </c>
    </row>
    <row r="150" spans="3:3" x14ac:dyDescent="0.2">
      <c r="C150" s="2" t="s">
        <v>3663</v>
      </c>
    </row>
    <row r="151" spans="3:3" x14ac:dyDescent="0.2">
      <c r="C151" s="2" t="s">
        <v>3664</v>
      </c>
    </row>
    <row r="152" spans="3:3" x14ac:dyDescent="0.2">
      <c r="C152" s="2" t="s">
        <v>3665</v>
      </c>
    </row>
    <row r="153" spans="3:3" x14ac:dyDescent="0.2">
      <c r="C153" s="2" t="s">
        <v>3666</v>
      </c>
    </row>
    <row r="154" spans="3:3" x14ac:dyDescent="0.2">
      <c r="C154" s="2" t="s">
        <v>3667</v>
      </c>
    </row>
    <row r="155" spans="3:3" x14ac:dyDescent="0.2">
      <c r="C155" s="2" t="s">
        <v>3668</v>
      </c>
    </row>
    <row r="156" spans="3:3" x14ac:dyDescent="0.2">
      <c r="C156" s="2" t="s">
        <v>3669</v>
      </c>
    </row>
    <row r="157" spans="3:3" x14ac:dyDescent="0.2">
      <c r="C157" s="2" t="s">
        <v>3670</v>
      </c>
    </row>
    <row r="158" spans="3:3" x14ac:dyDescent="0.2">
      <c r="C158" s="2" t="s">
        <v>3671</v>
      </c>
    </row>
    <row r="159" spans="3:3" x14ac:dyDescent="0.2">
      <c r="C159" s="2" t="s">
        <v>3672</v>
      </c>
    </row>
    <row r="160" spans="3:3" x14ac:dyDescent="0.2">
      <c r="C160" s="2" t="s">
        <v>3673</v>
      </c>
    </row>
    <row r="161" spans="3:3" x14ac:dyDescent="0.2">
      <c r="C161" s="2" t="s">
        <v>3674</v>
      </c>
    </row>
    <row r="162" spans="3:3" x14ac:dyDescent="0.2">
      <c r="C162" s="2" t="s">
        <v>3675</v>
      </c>
    </row>
    <row r="163" spans="3:3" x14ac:dyDescent="0.2">
      <c r="C163" s="2" t="s">
        <v>3676</v>
      </c>
    </row>
    <row r="164" spans="3:3" x14ac:dyDescent="0.2">
      <c r="C164" s="2" t="s">
        <v>3677</v>
      </c>
    </row>
    <row r="165" spans="3:3" x14ac:dyDescent="0.2">
      <c r="C165" s="2" t="s">
        <v>3678</v>
      </c>
    </row>
    <row r="166" spans="3:3" x14ac:dyDescent="0.2">
      <c r="C166" s="2" t="s">
        <v>3679</v>
      </c>
    </row>
    <row r="167" spans="3:3" x14ac:dyDescent="0.2">
      <c r="C167" s="2" t="s">
        <v>3680</v>
      </c>
    </row>
    <row r="168" spans="3:3" x14ac:dyDescent="0.2">
      <c r="C168" s="2" t="s">
        <v>3681</v>
      </c>
    </row>
    <row r="169" spans="3:3" x14ac:dyDescent="0.2">
      <c r="C169" s="2" t="s">
        <v>3682</v>
      </c>
    </row>
    <row r="170" spans="3:3" x14ac:dyDescent="0.2">
      <c r="C170" s="2" t="s">
        <v>3683</v>
      </c>
    </row>
    <row r="171" spans="3:3" x14ac:dyDescent="0.2">
      <c r="C171" s="2" t="s">
        <v>3684</v>
      </c>
    </row>
    <row r="172" spans="3:3" x14ac:dyDescent="0.2">
      <c r="C172" s="2" t="s">
        <v>3685</v>
      </c>
    </row>
    <row r="173" spans="3:3" x14ac:dyDescent="0.2">
      <c r="C173" s="2" t="s">
        <v>3686</v>
      </c>
    </row>
    <row r="174" spans="3:3" x14ac:dyDescent="0.2">
      <c r="C174" s="2" t="s">
        <v>3687</v>
      </c>
    </row>
    <row r="175" spans="3:3" x14ac:dyDescent="0.2">
      <c r="C175" s="2" t="s">
        <v>3688</v>
      </c>
    </row>
    <row r="176" spans="3:3" x14ac:dyDescent="0.2">
      <c r="C176" s="2" t="s">
        <v>3689</v>
      </c>
    </row>
    <row r="177" spans="3:3" x14ac:dyDescent="0.2">
      <c r="C177" s="2" t="s">
        <v>3690</v>
      </c>
    </row>
    <row r="178" spans="3:3" x14ac:dyDescent="0.2">
      <c r="C178" s="2" t="s">
        <v>3691</v>
      </c>
    </row>
    <row r="179" spans="3:3" x14ac:dyDescent="0.2">
      <c r="C179" s="2" t="s">
        <v>3692</v>
      </c>
    </row>
    <row r="180" spans="3:3" x14ac:dyDescent="0.2">
      <c r="C180" s="2" t="s">
        <v>3693</v>
      </c>
    </row>
    <row r="181" spans="3:3" x14ac:dyDescent="0.2">
      <c r="C181" s="2" t="s">
        <v>3694</v>
      </c>
    </row>
    <row r="182" spans="3:3" x14ac:dyDescent="0.2">
      <c r="C182" s="2" t="s">
        <v>1174</v>
      </c>
    </row>
    <row r="183" spans="3:3" x14ac:dyDescent="0.2">
      <c r="C183" s="2" t="s">
        <v>1189</v>
      </c>
    </row>
    <row r="184" spans="3:3" x14ac:dyDescent="0.2">
      <c r="C184" s="2" t="s">
        <v>1175</v>
      </c>
    </row>
    <row r="185" spans="3:3" x14ac:dyDescent="0.2">
      <c r="C185" s="2" t="s">
        <v>1180</v>
      </c>
    </row>
    <row r="186" spans="3:3" x14ac:dyDescent="0.2">
      <c r="C186" s="2" t="s">
        <v>1181</v>
      </c>
    </row>
    <row r="187" spans="3:3" x14ac:dyDescent="0.2">
      <c r="C187" s="2" t="s">
        <v>1178</v>
      </c>
    </row>
    <row r="188" spans="3:3" x14ac:dyDescent="0.2">
      <c r="C188" s="2" t="s">
        <v>3695</v>
      </c>
    </row>
    <row r="189" spans="3:3" x14ac:dyDescent="0.2">
      <c r="C189" s="2" t="s">
        <v>1184</v>
      </c>
    </row>
    <row r="190" spans="3:3" x14ac:dyDescent="0.2">
      <c r="C190" s="2" t="s">
        <v>1191</v>
      </c>
    </row>
    <row r="191" spans="3:3" x14ac:dyDescent="0.2">
      <c r="C191" s="2" t="s">
        <v>1192</v>
      </c>
    </row>
    <row r="192" spans="3:3" x14ac:dyDescent="0.2">
      <c r="C192" s="2" t="s">
        <v>1193</v>
      </c>
    </row>
    <row r="193" spans="3:3" x14ac:dyDescent="0.2">
      <c r="C193" s="2" t="s">
        <v>1118</v>
      </c>
    </row>
    <row r="194" spans="3:3" x14ac:dyDescent="0.2">
      <c r="C194" s="2" t="s">
        <v>1081</v>
      </c>
    </row>
    <row r="195" spans="3:3" x14ac:dyDescent="0.2">
      <c r="C195" s="2" t="s">
        <v>1091</v>
      </c>
    </row>
    <row r="196" spans="3:3" x14ac:dyDescent="0.2">
      <c r="C196" s="2" t="s">
        <v>1092</v>
      </c>
    </row>
    <row r="197" spans="3:3" x14ac:dyDescent="0.2">
      <c r="C197" s="2" t="s">
        <v>1113</v>
      </c>
    </row>
    <row r="198" spans="3:3" x14ac:dyDescent="0.2">
      <c r="C198" s="2" t="s">
        <v>1106</v>
      </c>
    </row>
    <row r="199" spans="3:3" x14ac:dyDescent="0.2">
      <c r="C199" s="2" t="s">
        <v>1068</v>
      </c>
    </row>
    <row r="200" spans="3:3" x14ac:dyDescent="0.2">
      <c r="C200" s="2" t="s">
        <v>1076</v>
      </c>
    </row>
    <row r="201" spans="3:3" x14ac:dyDescent="0.2">
      <c r="C201" s="2" t="s">
        <v>1124</v>
      </c>
    </row>
    <row r="202" spans="3:3" x14ac:dyDescent="0.2">
      <c r="C202" s="2" t="s">
        <v>1120</v>
      </c>
    </row>
    <row r="203" spans="3:3" x14ac:dyDescent="0.2">
      <c r="C203" s="2" t="s">
        <v>1070</v>
      </c>
    </row>
    <row r="204" spans="3:3" x14ac:dyDescent="0.2">
      <c r="C204" s="2" t="s">
        <v>1152</v>
      </c>
    </row>
    <row r="205" spans="3:3" x14ac:dyDescent="0.2">
      <c r="C205" s="2" t="s">
        <v>1056</v>
      </c>
    </row>
    <row r="206" spans="3:3" x14ac:dyDescent="0.2">
      <c r="C206" s="2" t="s">
        <v>1093</v>
      </c>
    </row>
    <row r="207" spans="3:3" x14ac:dyDescent="0.2">
      <c r="C207" s="2" t="s">
        <v>1164</v>
      </c>
    </row>
    <row r="208" spans="3:3" x14ac:dyDescent="0.2">
      <c r="C208" s="2" t="s">
        <v>1064</v>
      </c>
    </row>
    <row r="209" spans="3:3" x14ac:dyDescent="0.2">
      <c r="C209" s="2" t="s">
        <v>1057</v>
      </c>
    </row>
    <row r="210" spans="3:3" x14ac:dyDescent="0.2">
      <c r="C210" s="2" t="s">
        <v>1088</v>
      </c>
    </row>
    <row r="211" spans="3:3" x14ac:dyDescent="0.2">
      <c r="C211" s="2" t="s">
        <v>1054</v>
      </c>
    </row>
    <row r="212" spans="3:3" x14ac:dyDescent="0.2">
      <c r="C212" s="2" t="s">
        <v>1042</v>
      </c>
    </row>
    <row r="213" spans="3:3" x14ac:dyDescent="0.2">
      <c r="C213" s="2" t="s">
        <v>1094</v>
      </c>
    </row>
    <row r="214" spans="3:3" x14ac:dyDescent="0.2">
      <c r="C214" s="2" t="s">
        <v>1153</v>
      </c>
    </row>
    <row r="215" spans="3:3" x14ac:dyDescent="0.2">
      <c r="C215" s="2" t="s">
        <v>1122</v>
      </c>
    </row>
    <row r="216" spans="3:3" x14ac:dyDescent="0.2">
      <c r="C216" s="2" t="s">
        <v>1194</v>
      </c>
    </row>
    <row r="217" spans="3:3" x14ac:dyDescent="0.2">
      <c r="C217" s="2" t="s">
        <v>1073</v>
      </c>
    </row>
    <row r="218" spans="3:3" x14ac:dyDescent="0.2">
      <c r="C218" s="2" t="s">
        <v>1069</v>
      </c>
    </row>
    <row r="219" spans="3:3" x14ac:dyDescent="0.2">
      <c r="C219" s="2" t="s">
        <v>1063</v>
      </c>
    </row>
    <row r="220" spans="3:3" x14ac:dyDescent="0.2">
      <c r="C220" s="2" t="s">
        <v>1044</v>
      </c>
    </row>
    <row r="221" spans="3:3" x14ac:dyDescent="0.2">
      <c r="C221" s="2" t="s">
        <v>1135</v>
      </c>
    </row>
    <row r="222" spans="3:3" x14ac:dyDescent="0.2">
      <c r="C222" s="2" t="s">
        <v>1060</v>
      </c>
    </row>
    <row r="223" spans="3:3" x14ac:dyDescent="0.2">
      <c r="C223" s="2" t="s">
        <v>1053</v>
      </c>
    </row>
    <row r="224" spans="3:3" x14ac:dyDescent="0.2">
      <c r="C224" s="2" t="s">
        <v>1036</v>
      </c>
    </row>
    <row r="225" spans="3:3" x14ac:dyDescent="0.2">
      <c r="C225" s="2" t="s">
        <v>1047</v>
      </c>
    </row>
    <row r="226" spans="3:3" x14ac:dyDescent="0.2">
      <c r="C226" s="2" t="s">
        <v>1033</v>
      </c>
    </row>
    <row r="227" spans="3:3" x14ac:dyDescent="0.2">
      <c r="C227" s="2" t="s">
        <v>1031</v>
      </c>
    </row>
    <row r="228" spans="3:3" x14ac:dyDescent="0.2">
      <c r="C228" s="2" t="s">
        <v>1083</v>
      </c>
    </row>
    <row r="229" spans="3:3" x14ac:dyDescent="0.2">
      <c r="C229" s="2" t="s">
        <v>1098</v>
      </c>
    </row>
    <row r="230" spans="3:3" x14ac:dyDescent="0.2">
      <c r="C230" s="2" t="s">
        <v>1067</v>
      </c>
    </row>
    <row r="231" spans="3:3" x14ac:dyDescent="0.2">
      <c r="C231" s="2" t="s">
        <v>1052</v>
      </c>
    </row>
    <row r="232" spans="3:3" x14ac:dyDescent="0.2">
      <c r="C232" s="2" t="s">
        <v>1074</v>
      </c>
    </row>
    <row r="233" spans="3:3" x14ac:dyDescent="0.2">
      <c r="C233" s="2" t="s">
        <v>1128</v>
      </c>
    </row>
    <row r="234" spans="3:3" x14ac:dyDescent="0.2">
      <c r="C234" s="2" t="s">
        <v>1146</v>
      </c>
    </row>
    <row r="235" spans="3:3" x14ac:dyDescent="0.2">
      <c r="C235" s="2" t="s">
        <v>1090</v>
      </c>
    </row>
    <row r="236" spans="3:3" x14ac:dyDescent="0.2">
      <c r="C236" s="2" t="s">
        <v>1119</v>
      </c>
    </row>
    <row r="237" spans="3:3" x14ac:dyDescent="0.2">
      <c r="C237" s="2" t="s">
        <v>1126</v>
      </c>
    </row>
    <row r="238" spans="3:3" x14ac:dyDescent="0.2">
      <c r="C238" s="2" t="s">
        <v>1127</v>
      </c>
    </row>
    <row r="239" spans="3:3" x14ac:dyDescent="0.2">
      <c r="C239" s="2" t="s">
        <v>1030</v>
      </c>
    </row>
    <row r="240" spans="3:3" x14ac:dyDescent="0.2">
      <c r="C240" s="2" t="s">
        <v>1013</v>
      </c>
    </row>
    <row r="241" spans="3:3" x14ac:dyDescent="0.2">
      <c r="C241" s="2" t="s">
        <v>1111</v>
      </c>
    </row>
    <row r="242" spans="3:3" x14ac:dyDescent="0.2">
      <c r="C242" s="2" t="s">
        <v>1121</v>
      </c>
    </row>
    <row r="243" spans="3:3" x14ac:dyDescent="0.2">
      <c r="C243" s="2" t="s">
        <v>1107</v>
      </c>
    </row>
    <row r="244" spans="3:3" x14ac:dyDescent="0.2">
      <c r="C244" s="2" t="s">
        <v>1058</v>
      </c>
    </row>
    <row r="245" spans="3:3" x14ac:dyDescent="0.2">
      <c r="C245" s="2" t="s">
        <v>1123</v>
      </c>
    </row>
    <row r="246" spans="3:3" x14ac:dyDescent="0.2">
      <c r="C246" s="2" t="s">
        <v>1086</v>
      </c>
    </row>
    <row r="247" spans="3:3" x14ac:dyDescent="0.2">
      <c r="C247" s="2" t="s">
        <v>1046</v>
      </c>
    </row>
    <row r="248" spans="3:3" x14ac:dyDescent="0.2">
      <c r="C248" s="2" t="s">
        <v>1103</v>
      </c>
    </row>
    <row r="249" spans="3:3" x14ac:dyDescent="0.2">
      <c r="C249" s="2" t="s">
        <v>1077</v>
      </c>
    </row>
    <row r="250" spans="3:3" x14ac:dyDescent="0.2">
      <c r="C250" s="2" t="s">
        <v>1114</v>
      </c>
    </row>
    <row r="251" spans="3:3" x14ac:dyDescent="0.2">
      <c r="C251" s="2" t="s">
        <v>1110</v>
      </c>
    </row>
    <row r="252" spans="3:3" x14ac:dyDescent="0.2">
      <c r="C252" s="2" t="s">
        <v>1129</v>
      </c>
    </row>
    <row r="253" spans="3:3" x14ac:dyDescent="0.2">
      <c r="C253" s="2" t="s">
        <v>1148</v>
      </c>
    </row>
    <row r="254" spans="3:3" x14ac:dyDescent="0.2">
      <c r="C254" s="2" t="s">
        <v>1147</v>
      </c>
    </row>
    <row r="255" spans="3:3" x14ac:dyDescent="0.2">
      <c r="C255" s="2" t="s">
        <v>1151</v>
      </c>
    </row>
    <row r="256" spans="3:3" x14ac:dyDescent="0.2">
      <c r="C256" s="2" t="s">
        <v>1197</v>
      </c>
    </row>
    <row r="257" spans="3:3" x14ac:dyDescent="0.2">
      <c r="C257" s="2" t="s">
        <v>3696</v>
      </c>
    </row>
    <row r="258" spans="3:3" x14ac:dyDescent="0.2">
      <c r="C258" s="2" t="s">
        <v>3697</v>
      </c>
    </row>
    <row r="259" spans="3:3" x14ac:dyDescent="0.2">
      <c r="C259" s="2" t="s">
        <v>1202</v>
      </c>
    </row>
    <row r="260" spans="3:3" x14ac:dyDescent="0.2">
      <c r="C260" s="2" t="s">
        <v>3698</v>
      </c>
    </row>
    <row r="261" spans="3:3" x14ac:dyDescent="0.2">
      <c r="C261" s="2" t="s">
        <v>3699</v>
      </c>
    </row>
    <row r="262" spans="3:3" x14ac:dyDescent="0.2">
      <c r="C262" s="2" t="s">
        <v>3700</v>
      </c>
    </row>
    <row r="263" spans="3:3" x14ac:dyDescent="0.2">
      <c r="C263" s="2" t="s">
        <v>3701</v>
      </c>
    </row>
    <row r="264" spans="3:3" x14ac:dyDescent="0.2">
      <c r="C264" s="2" t="s">
        <v>1203</v>
      </c>
    </row>
    <row r="265" spans="3:3" x14ac:dyDescent="0.2">
      <c r="C265" s="2" t="s">
        <v>3702</v>
      </c>
    </row>
    <row r="266" spans="3:3" x14ac:dyDescent="0.2">
      <c r="C266" s="2" t="s">
        <v>1201</v>
      </c>
    </row>
    <row r="267" spans="3:3" x14ac:dyDescent="0.2">
      <c r="C267" s="2" t="s">
        <v>1196</v>
      </c>
    </row>
    <row r="268" spans="3:3" x14ac:dyDescent="0.2">
      <c r="C268" s="2" t="s">
        <v>3703</v>
      </c>
    </row>
    <row r="269" spans="3:3" x14ac:dyDescent="0.2">
      <c r="C269" s="2" t="s">
        <v>1199</v>
      </c>
    </row>
    <row r="270" spans="3:3" x14ac:dyDescent="0.2">
      <c r="C270" s="2" t="s">
        <v>3704</v>
      </c>
    </row>
    <row r="271" spans="3:3" x14ac:dyDescent="0.2">
      <c r="C271" s="2" t="s">
        <v>3705</v>
      </c>
    </row>
    <row r="272" spans="3:3" x14ac:dyDescent="0.2">
      <c r="C272" s="2" t="s">
        <v>3706</v>
      </c>
    </row>
    <row r="273" spans="3:3" x14ac:dyDescent="0.2">
      <c r="C273" s="2" t="s">
        <v>3707</v>
      </c>
    </row>
    <row r="274" spans="3:3" x14ac:dyDescent="0.2">
      <c r="C274" s="2" t="s">
        <v>3708</v>
      </c>
    </row>
    <row r="275" spans="3:3" x14ac:dyDescent="0.2">
      <c r="C275" s="2" t="s">
        <v>3709</v>
      </c>
    </row>
    <row r="276" spans="3:3" x14ac:dyDescent="0.2">
      <c r="C276" s="2" t="s">
        <v>3710</v>
      </c>
    </row>
    <row r="277" spans="3:3" x14ac:dyDescent="0.2">
      <c r="C277" s="2" t="s">
        <v>3711</v>
      </c>
    </row>
    <row r="278" spans="3:3" x14ac:dyDescent="0.2">
      <c r="C278" s="2" t="s">
        <v>3712</v>
      </c>
    </row>
    <row r="279" spans="3:3" x14ac:dyDescent="0.2">
      <c r="C279" s="2" t="s">
        <v>3713</v>
      </c>
    </row>
    <row r="280" spans="3:3" x14ac:dyDescent="0.2">
      <c r="C280" s="2" t="s">
        <v>3714</v>
      </c>
    </row>
    <row r="281" spans="3:3" x14ac:dyDescent="0.2">
      <c r="C281" s="2" t="s">
        <v>3715</v>
      </c>
    </row>
    <row r="282" spans="3:3" x14ac:dyDescent="0.2">
      <c r="C282" s="2" t="s">
        <v>3716</v>
      </c>
    </row>
    <row r="283" spans="3:3" x14ac:dyDescent="0.2">
      <c r="C283" s="2" t="s">
        <v>3717</v>
      </c>
    </row>
    <row r="284" spans="3:3" x14ac:dyDescent="0.2">
      <c r="C284" s="2" t="s">
        <v>3718</v>
      </c>
    </row>
    <row r="285" spans="3:3" x14ac:dyDescent="0.2">
      <c r="C285" s="2" t="s">
        <v>3719</v>
      </c>
    </row>
    <row r="286" spans="3:3" x14ac:dyDescent="0.2">
      <c r="C286" s="2" t="s">
        <v>3720</v>
      </c>
    </row>
    <row r="287" spans="3:3" x14ac:dyDescent="0.2">
      <c r="C287" s="2" t="s">
        <v>3721</v>
      </c>
    </row>
    <row r="288" spans="3:3" x14ac:dyDescent="0.2">
      <c r="C288" s="2" t="s">
        <v>3722</v>
      </c>
    </row>
    <row r="289" spans="3:3" x14ac:dyDescent="0.2">
      <c r="C289" s="2" t="s">
        <v>3723</v>
      </c>
    </row>
    <row r="290" spans="3:3" x14ac:dyDescent="0.2">
      <c r="C290" s="2" t="s">
        <v>3724</v>
      </c>
    </row>
    <row r="291" spans="3:3" x14ac:dyDescent="0.2">
      <c r="C291" s="2" t="s">
        <v>3725</v>
      </c>
    </row>
    <row r="292" spans="3:3" x14ac:dyDescent="0.2">
      <c r="C292" s="2" t="s">
        <v>3726</v>
      </c>
    </row>
    <row r="293" spans="3:3" x14ac:dyDescent="0.2">
      <c r="C293" s="2" t="s">
        <v>3727</v>
      </c>
    </row>
    <row r="294" spans="3:3" x14ac:dyDescent="0.2">
      <c r="C294" s="2" t="s">
        <v>3728</v>
      </c>
    </row>
    <row r="295" spans="3:3" x14ac:dyDescent="0.2">
      <c r="C295" s="2" t="s">
        <v>3729</v>
      </c>
    </row>
    <row r="296" spans="3:3" x14ac:dyDescent="0.2">
      <c r="C296" s="2" t="s">
        <v>3730</v>
      </c>
    </row>
    <row r="297" spans="3:3" x14ac:dyDescent="0.2">
      <c r="C297" s="2" t="s">
        <v>3731</v>
      </c>
    </row>
    <row r="298" spans="3:3" x14ac:dyDescent="0.2">
      <c r="C298" s="2" t="s">
        <v>3732</v>
      </c>
    </row>
    <row r="299" spans="3:3" x14ac:dyDescent="0.2">
      <c r="C299" s="2" t="s">
        <v>3733</v>
      </c>
    </row>
    <row r="300" spans="3:3" x14ac:dyDescent="0.2">
      <c r="C300" s="2" t="s">
        <v>3734</v>
      </c>
    </row>
    <row r="301" spans="3:3" x14ac:dyDescent="0.2">
      <c r="C301" s="2" t="s">
        <v>3735</v>
      </c>
    </row>
    <row r="302" spans="3:3" x14ac:dyDescent="0.2">
      <c r="C302" s="2" t="s">
        <v>3736</v>
      </c>
    </row>
    <row r="303" spans="3:3" x14ac:dyDescent="0.2">
      <c r="C303" s="2" t="s">
        <v>3737</v>
      </c>
    </row>
    <row r="304" spans="3:3" x14ac:dyDescent="0.2">
      <c r="C304" s="2" t="s">
        <v>3738</v>
      </c>
    </row>
    <row r="305" spans="3:3" x14ac:dyDescent="0.2">
      <c r="C305" s="2" t="s">
        <v>3739</v>
      </c>
    </row>
    <row r="306" spans="3:3" x14ac:dyDescent="0.2">
      <c r="C306" s="2" t="s">
        <v>3740</v>
      </c>
    </row>
    <row r="307" spans="3:3" x14ac:dyDescent="0.2">
      <c r="C307" s="2" t="s">
        <v>3741</v>
      </c>
    </row>
    <row r="308" spans="3:3" x14ac:dyDescent="0.2">
      <c r="C308" s="2" t="s">
        <v>3742</v>
      </c>
    </row>
    <row r="309" spans="3:3" x14ac:dyDescent="0.2">
      <c r="C309" s="2" t="s">
        <v>3743</v>
      </c>
    </row>
    <row r="310" spans="3:3" x14ac:dyDescent="0.2">
      <c r="C310" s="2" t="s">
        <v>3744</v>
      </c>
    </row>
    <row r="311" spans="3:3" x14ac:dyDescent="0.2">
      <c r="C311" s="2" t="s">
        <v>3745</v>
      </c>
    </row>
    <row r="312" spans="3:3" x14ac:dyDescent="0.2">
      <c r="C312" s="2" t="s">
        <v>3746</v>
      </c>
    </row>
    <row r="313" spans="3:3" x14ac:dyDescent="0.2">
      <c r="C313" s="2" t="s">
        <v>3747</v>
      </c>
    </row>
    <row r="314" spans="3:3" x14ac:dyDescent="0.2">
      <c r="C314" s="2" t="s">
        <v>3748</v>
      </c>
    </row>
    <row r="315" spans="3:3" x14ac:dyDescent="0.2">
      <c r="C315" s="2" t="s">
        <v>3749</v>
      </c>
    </row>
    <row r="316" spans="3:3" x14ac:dyDescent="0.2">
      <c r="C316" s="2" t="s">
        <v>3750</v>
      </c>
    </row>
    <row r="317" spans="3:3" x14ac:dyDescent="0.2">
      <c r="C317" s="2" t="s">
        <v>3751</v>
      </c>
    </row>
    <row r="318" spans="3:3" x14ac:dyDescent="0.2">
      <c r="C318" s="2" t="s">
        <v>3752</v>
      </c>
    </row>
    <row r="319" spans="3:3" x14ac:dyDescent="0.2">
      <c r="C319" s="2" t="s">
        <v>3753</v>
      </c>
    </row>
    <row r="320" spans="3:3" x14ac:dyDescent="0.2">
      <c r="C320" s="2" t="s">
        <v>3754</v>
      </c>
    </row>
    <row r="321" spans="3:3" x14ac:dyDescent="0.2">
      <c r="C321" s="2" t="s">
        <v>3755</v>
      </c>
    </row>
    <row r="322" spans="3:3" x14ac:dyDescent="0.2">
      <c r="C322" s="2" t="s">
        <v>3756</v>
      </c>
    </row>
    <row r="323" spans="3:3" x14ac:dyDescent="0.2">
      <c r="C323" s="2" t="s">
        <v>3757</v>
      </c>
    </row>
    <row r="324" spans="3:3" x14ac:dyDescent="0.2">
      <c r="C324" s="2" t="s">
        <v>3758</v>
      </c>
    </row>
    <row r="325" spans="3:3" x14ac:dyDescent="0.2">
      <c r="C325" s="2" t="s">
        <v>3759</v>
      </c>
    </row>
    <row r="326" spans="3:3" x14ac:dyDescent="0.2">
      <c r="C326" s="2" t="s">
        <v>3760</v>
      </c>
    </row>
    <row r="327" spans="3:3" x14ac:dyDescent="0.2">
      <c r="C327" s="2" t="s">
        <v>3761</v>
      </c>
    </row>
    <row r="328" spans="3:3" x14ac:dyDescent="0.2">
      <c r="C328" s="2" t="s">
        <v>3762</v>
      </c>
    </row>
    <row r="329" spans="3:3" x14ac:dyDescent="0.2">
      <c r="C329" s="2" t="s">
        <v>3763</v>
      </c>
    </row>
    <row r="330" spans="3:3" x14ac:dyDescent="0.2">
      <c r="C330" s="2" t="s">
        <v>3764</v>
      </c>
    </row>
    <row r="331" spans="3:3" x14ac:dyDescent="0.2">
      <c r="C331" s="2" t="s">
        <v>3765</v>
      </c>
    </row>
    <row r="332" spans="3:3" x14ac:dyDescent="0.2">
      <c r="C332" s="2" t="s">
        <v>3766</v>
      </c>
    </row>
    <row r="333" spans="3:3" x14ac:dyDescent="0.2">
      <c r="C333" s="2" t="s">
        <v>3767</v>
      </c>
    </row>
    <row r="334" spans="3:3" x14ac:dyDescent="0.2">
      <c r="C334" s="2" t="s">
        <v>3768</v>
      </c>
    </row>
    <row r="335" spans="3:3" x14ac:dyDescent="0.2">
      <c r="C335" s="2" t="s">
        <v>3769</v>
      </c>
    </row>
    <row r="336" spans="3:3" x14ac:dyDescent="0.2">
      <c r="C336" s="2" t="s">
        <v>3770</v>
      </c>
    </row>
    <row r="337" spans="3:3" x14ac:dyDescent="0.2">
      <c r="C337" s="2" t="s">
        <v>3771</v>
      </c>
    </row>
    <row r="338" spans="3:3" x14ac:dyDescent="0.2">
      <c r="C338" s="2" t="s">
        <v>3772</v>
      </c>
    </row>
    <row r="339" spans="3:3" x14ac:dyDescent="0.2">
      <c r="C339" s="2" t="s">
        <v>3773</v>
      </c>
    </row>
    <row r="340" spans="3:3" x14ac:dyDescent="0.2">
      <c r="C340" s="2" t="s">
        <v>3774</v>
      </c>
    </row>
    <row r="341" spans="3:3" x14ac:dyDescent="0.2">
      <c r="C341" s="2" t="s">
        <v>3775</v>
      </c>
    </row>
    <row r="342" spans="3:3" x14ac:dyDescent="0.2">
      <c r="C342" s="2" t="s">
        <v>3776</v>
      </c>
    </row>
    <row r="343" spans="3:3" x14ac:dyDescent="0.2">
      <c r="C343" s="2" t="s">
        <v>3777</v>
      </c>
    </row>
    <row r="344" spans="3:3" x14ac:dyDescent="0.2">
      <c r="C344" s="2" t="s">
        <v>3778</v>
      </c>
    </row>
    <row r="345" spans="3:3" x14ac:dyDescent="0.2">
      <c r="C345" s="2" t="s">
        <v>3779</v>
      </c>
    </row>
    <row r="346" spans="3:3" x14ac:dyDescent="0.2">
      <c r="C346" s="2" t="s">
        <v>3780</v>
      </c>
    </row>
    <row r="347" spans="3:3" x14ac:dyDescent="0.2">
      <c r="C347" s="2" t="s">
        <v>3781</v>
      </c>
    </row>
    <row r="348" spans="3:3" x14ac:dyDescent="0.2">
      <c r="C348" s="2" t="s">
        <v>3782</v>
      </c>
    </row>
    <row r="349" spans="3:3" x14ac:dyDescent="0.2">
      <c r="C349" s="2" t="s">
        <v>3783</v>
      </c>
    </row>
    <row r="350" spans="3:3" x14ac:dyDescent="0.2">
      <c r="C350" s="2" t="s">
        <v>3784</v>
      </c>
    </row>
    <row r="351" spans="3:3" x14ac:dyDescent="0.2">
      <c r="C351" s="2" t="s">
        <v>3785</v>
      </c>
    </row>
    <row r="352" spans="3:3" x14ac:dyDescent="0.2">
      <c r="C352" s="2" t="s">
        <v>3786</v>
      </c>
    </row>
    <row r="353" spans="3:3" x14ac:dyDescent="0.2">
      <c r="C353" s="2" t="s">
        <v>3787</v>
      </c>
    </row>
    <row r="354" spans="3:3" x14ac:dyDescent="0.2">
      <c r="C354" s="2" t="s">
        <v>3788</v>
      </c>
    </row>
    <row r="355" spans="3:3" x14ac:dyDescent="0.2">
      <c r="C355" s="2" t="s">
        <v>3789</v>
      </c>
    </row>
    <row r="356" spans="3:3" x14ac:dyDescent="0.2">
      <c r="C356" s="2" t="s">
        <v>3790</v>
      </c>
    </row>
    <row r="357" spans="3:3" x14ac:dyDescent="0.2">
      <c r="C357" s="2" t="s">
        <v>3791</v>
      </c>
    </row>
    <row r="358" spans="3:3" x14ac:dyDescent="0.2">
      <c r="C358" s="2" t="s">
        <v>3792</v>
      </c>
    </row>
    <row r="359" spans="3:3" x14ac:dyDescent="0.2">
      <c r="C359" s="2" t="s">
        <v>3793</v>
      </c>
    </row>
    <row r="360" spans="3:3" x14ac:dyDescent="0.2">
      <c r="C360" s="2" t="s">
        <v>3794</v>
      </c>
    </row>
    <row r="361" spans="3:3" x14ac:dyDescent="0.2">
      <c r="C361" s="2" t="s">
        <v>3795</v>
      </c>
    </row>
    <row r="362" spans="3:3" x14ac:dyDescent="0.2">
      <c r="C362" s="2" t="s">
        <v>3796</v>
      </c>
    </row>
    <row r="363" spans="3:3" x14ac:dyDescent="0.2">
      <c r="C363" s="2" t="s">
        <v>3797</v>
      </c>
    </row>
    <row r="364" spans="3:3" x14ac:dyDescent="0.2">
      <c r="C364" s="2" t="s">
        <v>3798</v>
      </c>
    </row>
    <row r="365" spans="3:3" x14ac:dyDescent="0.2">
      <c r="C365" s="2" t="s">
        <v>3799</v>
      </c>
    </row>
    <row r="366" spans="3:3" x14ac:dyDescent="0.2">
      <c r="C366" s="2" t="s">
        <v>3800</v>
      </c>
    </row>
    <row r="367" spans="3:3" x14ac:dyDescent="0.2">
      <c r="C367" s="2" t="s">
        <v>3801</v>
      </c>
    </row>
    <row r="368" spans="3:3" x14ac:dyDescent="0.2">
      <c r="C368" s="2" t="s">
        <v>3802</v>
      </c>
    </row>
    <row r="369" spans="3:3" x14ac:dyDescent="0.2">
      <c r="C369" s="2" t="s">
        <v>3803</v>
      </c>
    </row>
    <row r="370" spans="3:3" x14ac:dyDescent="0.2">
      <c r="C370" s="2" t="s">
        <v>3804</v>
      </c>
    </row>
    <row r="371" spans="3:3" x14ac:dyDescent="0.2">
      <c r="C371" s="2" t="s">
        <v>3805</v>
      </c>
    </row>
    <row r="372" spans="3:3" x14ac:dyDescent="0.2">
      <c r="C372" s="2" t="s">
        <v>3806</v>
      </c>
    </row>
    <row r="373" spans="3:3" x14ac:dyDescent="0.2">
      <c r="C373" s="2" t="s">
        <v>3807</v>
      </c>
    </row>
    <row r="374" spans="3:3" x14ac:dyDescent="0.2">
      <c r="C374" s="2" t="s">
        <v>3808</v>
      </c>
    </row>
    <row r="375" spans="3:3" x14ac:dyDescent="0.2">
      <c r="C375" s="2" t="s">
        <v>3809</v>
      </c>
    </row>
    <row r="376" spans="3:3" x14ac:dyDescent="0.2">
      <c r="C376" s="2" t="s">
        <v>3810</v>
      </c>
    </row>
    <row r="377" spans="3:3" x14ac:dyDescent="0.2">
      <c r="C377" s="2" t="s">
        <v>3811</v>
      </c>
    </row>
    <row r="378" spans="3:3" x14ac:dyDescent="0.2">
      <c r="C378" s="2" t="s">
        <v>3812</v>
      </c>
    </row>
    <row r="379" spans="3:3" x14ac:dyDescent="0.2">
      <c r="C379" s="2" t="s">
        <v>3813</v>
      </c>
    </row>
    <row r="380" spans="3:3" x14ac:dyDescent="0.2">
      <c r="C380" s="2" t="s">
        <v>3814</v>
      </c>
    </row>
    <row r="381" spans="3:3" x14ac:dyDescent="0.2">
      <c r="C381" s="2" t="s">
        <v>3815</v>
      </c>
    </row>
    <row r="382" spans="3:3" x14ac:dyDescent="0.2">
      <c r="C382" s="2" t="s">
        <v>3816</v>
      </c>
    </row>
    <row r="383" spans="3:3" x14ac:dyDescent="0.2">
      <c r="C383" s="2" t="s">
        <v>3817</v>
      </c>
    </row>
    <row r="384" spans="3:3" x14ac:dyDescent="0.2">
      <c r="C384" s="2" t="s">
        <v>3818</v>
      </c>
    </row>
    <row r="385" spans="3:3" x14ac:dyDescent="0.2">
      <c r="C385" s="2" t="s">
        <v>3819</v>
      </c>
    </row>
    <row r="386" spans="3:3" x14ac:dyDescent="0.2">
      <c r="C386" s="2" t="s">
        <v>3820</v>
      </c>
    </row>
    <row r="387" spans="3:3" x14ac:dyDescent="0.2">
      <c r="C387" s="2" t="s">
        <v>3821</v>
      </c>
    </row>
    <row r="388" spans="3:3" x14ac:dyDescent="0.2">
      <c r="C388" s="2" t="s">
        <v>3822</v>
      </c>
    </row>
    <row r="389" spans="3:3" x14ac:dyDescent="0.2">
      <c r="C389" s="2" t="s">
        <v>3823</v>
      </c>
    </row>
    <row r="390" spans="3:3" x14ac:dyDescent="0.2">
      <c r="C390" s="2" t="s">
        <v>3824</v>
      </c>
    </row>
    <row r="391" spans="3:3" x14ac:dyDescent="0.2">
      <c r="C391" s="2" t="s">
        <v>3825</v>
      </c>
    </row>
    <row r="392" spans="3:3" x14ac:dyDescent="0.2">
      <c r="C392" s="2" t="s">
        <v>3826</v>
      </c>
    </row>
    <row r="393" spans="3:3" x14ac:dyDescent="0.2">
      <c r="C393" s="2" t="s">
        <v>3827</v>
      </c>
    </row>
    <row r="394" spans="3:3" x14ac:dyDescent="0.2">
      <c r="C394" s="2" t="s">
        <v>3828</v>
      </c>
    </row>
    <row r="395" spans="3:3" x14ac:dyDescent="0.2">
      <c r="C395" s="2" t="s">
        <v>3829</v>
      </c>
    </row>
    <row r="396" spans="3:3" x14ac:dyDescent="0.2">
      <c r="C396" s="2" t="s">
        <v>3830</v>
      </c>
    </row>
    <row r="397" spans="3:3" x14ac:dyDescent="0.2">
      <c r="C397" s="2" t="s">
        <v>3831</v>
      </c>
    </row>
    <row r="398" spans="3:3" x14ac:dyDescent="0.2">
      <c r="C398" s="2" t="s">
        <v>3832</v>
      </c>
    </row>
    <row r="399" spans="3:3" x14ac:dyDescent="0.2">
      <c r="C399" s="2" t="s">
        <v>3833</v>
      </c>
    </row>
    <row r="400" spans="3:3" x14ac:dyDescent="0.2">
      <c r="C400" s="2" t="s">
        <v>3834</v>
      </c>
    </row>
    <row r="401" spans="3:3" x14ac:dyDescent="0.2">
      <c r="C401" s="2" t="s">
        <v>3835</v>
      </c>
    </row>
    <row r="402" spans="3:3" x14ac:dyDescent="0.2">
      <c r="C402" s="2" t="s">
        <v>3836</v>
      </c>
    </row>
    <row r="403" spans="3:3" x14ac:dyDescent="0.2">
      <c r="C403" s="2" t="s">
        <v>3837</v>
      </c>
    </row>
    <row r="404" spans="3:3" x14ac:dyDescent="0.2">
      <c r="C404" s="2" t="s">
        <v>3838</v>
      </c>
    </row>
    <row r="405" spans="3:3" x14ac:dyDescent="0.2">
      <c r="C405" s="2" t="s">
        <v>3839</v>
      </c>
    </row>
    <row r="406" spans="3:3" x14ac:dyDescent="0.2">
      <c r="C406" s="2" t="s">
        <v>3840</v>
      </c>
    </row>
    <row r="407" spans="3:3" x14ac:dyDescent="0.2">
      <c r="C407" s="2" t="s">
        <v>3841</v>
      </c>
    </row>
    <row r="408" spans="3:3" x14ac:dyDescent="0.2">
      <c r="C408" s="2" t="s">
        <v>3842</v>
      </c>
    </row>
    <row r="409" spans="3:3" x14ac:dyDescent="0.2">
      <c r="C409" s="2" t="s">
        <v>3843</v>
      </c>
    </row>
    <row r="410" spans="3:3" x14ac:dyDescent="0.2">
      <c r="C410" s="2" t="s">
        <v>3844</v>
      </c>
    </row>
    <row r="411" spans="3:3" x14ac:dyDescent="0.2">
      <c r="C411" s="2" t="s">
        <v>3845</v>
      </c>
    </row>
    <row r="412" spans="3:3" x14ac:dyDescent="0.2">
      <c r="C412" s="2" t="s">
        <v>3846</v>
      </c>
    </row>
    <row r="413" spans="3:3" x14ac:dyDescent="0.2">
      <c r="C413" s="2" t="s">
        <v>3847</v>
      </c>
    </row>
    <row r="414" spans="3:3" x14ac:dyDescent="0.2">
      <c r="C414" s="2" t="s">
        <v>3848</v>
      </c>
    </row>
    <row r="415" spans="3:3" x14ac:dyDescent="0.2">
      <c r="C415" s="2" t="s">
        <v>3849</v>
      </c>
    </row>
    <row r="416" spans="3:3" x14ac:dyDescent="0.2">
      <c r="C416" s="2" t="s">
        <v>3850</v>
      </c>
    </row>
    <row r="417" spans="3:3" x14ac:dyDescent="0.2">
      <c r="C417" s="2" t="s">
        <v>3851</v>
      </c>
    </row>
    <row r="418" spans="3:3" x14ac:dyDescent="0.2">
      <c r="C418" s="2" t="s">
        <v>3852</v>
      </c>
    </row>
    <row r="419" spans="3:3" x14ac:dyDescent="0.2">
      <c r="C419" s="2" t="s">
        <v>3853</v>
      </c>
    </row>
    <row r="420" spans="3:3" x14ac:dyDescent="0.2">
      <c r="C420" s="2" t="s">
        <v>3854</v>
      </c>
    </row>
    <row r="421" spans="3:3" x14ac:dyDescent="0.2">
      <c r="C421" s="2" t="s">
        <v>3855</v>
      </c>
    </row>
    <row r="422" spans="3:3" x14ac:dyDescent="0.2">
      <c r="C422" s="2" t="s">
        <v>3856</v>
      </c>
    </row>
    <row r="423" spans="3:3" x14ac:dyDescent="0.2">
      <c r="C423" s="2" t="s">
        <v>3857</v>
      </c>
    </row>
    <row r="424" spans="3:3" x14ac:dyDescent="0.2">
      <c r="C424" s="2" t="s">
        <v>3858</v>
      </c>
    </row>
    <row r="425" spans="3:3" x14ac:dyDescent="0.2">
      <c r="C425" s="2" t="s">
        <v>3859</v>
      </c>
    </row>
    <row r="426" spans="3:3" x14ac:dyDescent="0.2">
      <c r="C426" s="2" t="s">
        <v>3860</v>
      </c>
    </row>
    <row r="427" spans="3:3" x14ac:dyDescent="0.2">
      <c r="C427" s="2" t="s">
        <v>3861</v>
      </c>
    </row>
    <row r="428" spans="3:3" x14ac:dyDescent="0.2">
      <c r="C428" s="2" t="s">
        <v>3862</v>
      </c>
    </row>
    <row r="429" spans="3:3" x14ac:dyDescent="0.2">
      <c r="C429" s="2" t="s">
        <v>3863</v>
      </c>
    </row>
    <row r="430" spans="3:3" x14ac:dyDescent="0.2">
      <c r="C430" s="2" t="s">
        <v>3864</v>
      </c>
    </row>
    <row r="431" spans="3:3" x14ac:dyDescent="0.2">
      <c r="C431" s="2" t="s">
        <v>3865</v>
      </c>
    </row>
    <row r="432" spans="3:3" x14ac:dyDescent="0.2">
      <c r="C432" s="2" t="s">
        <v>3866</v>
      </c>
    </row>
    <row r="433" spans="3:3" x14ac:dyDescent="0.2">
      <c r="C433" s="2" t="s">
        <v>3867</v>
      </c>
    </row>
    <row r="434" spans="3:3" x14ac:dyDescent="0.2">
      <c r="C434" s="2" t="s">
        <v>3868</v>
      </c>
    </row>
    <row r="435" spans="3:3" x14ac:dyDescent="0.2">
      <c r="C435" s="2" t="s">
        <v>3869</v>
      </c>
    </row>
    <row r="436" spans="3:3" x14ac:dyDescent="0.2">
      <c r="C436" s="2" t="s">
        <v>3870</v>
      </c>
    </row>
    <row r="437" spans="3:3" x14ac:dyDescent="0.2">
      <c r="C437" s="2" t="s">
        <v>3871</v>
      </c>
    </row>
    <row r="438" spans="3:3" x14ac:dyDescent="0.2">
      <c r="C438" s="2" t="s">
        <v>3872</v>
      </c>
    </row>
    <row r="439" spans="3:3" x14ac:dyDescent="0.2">
      <c r="C439" s="2" t="s">
        <v>3873</v>
      </c>
    </row>
    <row r="440" spans="3:3" x14ac:dyDescent="0.2">
      <c r="C440" s="2" t="s">
        <v>3874</v>
      </c>
    </row>
    <row r="441" spans="3:3" x14ac:dyDescent="0.2">
      <c r="C441" s="2" t="s">
        <v>3875</v>
      </c>
    </row>
    <row r="442" spans="3:3" x14ac:dyDescent="0.2">
      <c r="C442" s="2" t="s">
        <v>3876</v>
      </c>
    </row>
    <row r="443" spans="3:3" x14ac:dyDescent="0.2">
      <c r="C443" s="2" t="s">
        <v>3877</v>
      </c>
    </row>
    <row r="444" spans="3:3" x14ac:dyDescent="0.2">
      <c r="C444" s="2" t="s">
        <v>3878</v>
      </c>
    </row>
    <row r="445" spans="3:3" x14ac:dyDescent="0.2">
      <c r="C445" s="2" t="s">
        <v>3879</v>
      </c>
    </row>
    <row r="446" spans="3:3" x14ac:dyDescent="0.2">
      <c r="C446" s="2" t="s">
        <v>3880</v>
      </c>
    </row>
    <row r="447" spans="3:3" x14ac:dyDescent="0.2">
      <c r="C447" s="2" t="s">
        <v>3881</v>
      </c>
    </row>
    <row r="448" spans="3:3" x14ac:dyDescent="0.2">
      <c r="C448" s="2" t="s">
        <v>3882</v>
      </c>
    </row>
    <row r="449" spans="3:3" x14ac:dyDescent="0.2">
      <c r="C449" s="2" t="s">
        <v>3883</v>
      </c>
    </row>
    <row r="450" spans="3:3" x14ac:dyDescent="0.2">
      <c r="C450" s="2" t="s">
        <v>3884</v>
      </c>
    </row>
    <row r="451" spans="3:3" x14ac:dyDescent="0.2">
      <c r="C451" s="2" t="s">
        <v>1190</v>
      </c>
    </row>
    <row r="452" spans="3:3" x14ac:dyDescent="0.2">
      <c r="C452" s="2" t="s">
        <v>3885</v>
      </c>
    </row>
    <row r="453" spans="3:3" x14ac:dyDescent="0.2">
      <c r="C453" s="2" t="s">
        <v>3886</v>
      </c>
    </row>
    <row r="454" spans="3:3" x14ac:dyDescent="0.2">
      <c r="C454" s="2" t="s">
        <v>3887</v>
      </c>
    </row>
    <row r="455" spans="3:3" x14ac:dyDescent="0.2">
      <c r="C455" s="2" t="s">
        <v>3888</v>
      </c>
    </row>
    <row r="456" spans="3:3" x14ac:dyDescent="0.2">
      <c r="C456" s="2" t="s">
        <v>1177</v>
      </c>
    </row>
    <row r="457" spans="3:3" x14ac:dyDescent="0.2">
      <c r="C457" s="2" t="s">
        <v>3889</v>
      </c>
    </row>
    <row r="458" spans="3:3" x14ac:dyDescent="0.2">
      <c r="C458" s="2" t="s">
        <v>1156</v>
      </c>
    </row>
    <row r="459" spans="3:3" x14ac:dyDescent="0.2">
      <c r="C459" s="2" t="s">
        <v>3890</v>
      </c>
    </row>
    <row r="460" spans="3:3" x14ac:dyDescent="0.2">
      <c r="C460" s="2" t="s">
        <v>1172</v>
      </c>
    </row>
    <row r="461" spans="3:3" x14ac:dyDescent="0.2">
      <c r="C461" s="2" t="s">
        <v>3891</v>
      </c>
    </row>
    <row r="462" spans="3:3" x14ac:dyDescent="0.2">
      <c r="C462" s="2" t="s">
        <v>3892</v>
      </c>
    </row>
    <row r="463" spans="3:3" x14ac:dyDescent="0.2">
      <c r="C463" s="2" t="s">
        <v>3893</v>
      </c>
    </row>
    <row r="464" spans="3:3" x14ac:dyDescent="0.2">
      <c r="C464" s="2" t="s">
        <v>3894</v>
      </c>
    </row>
    <row r="465" spans="3:3" x14ac:dyDescent="0.2">
      <c r="C465" s="2" t="s">
        <v>3895</v>
      </c>
    </row>
    <row r="466" spans="3:3" x14ac:dyDescent="0.2">
      <c r="C466" s="2" t="s">
        <v>3896</v>
      </c>
    </row>
    <row r="467" spans="3:3" x14ac:dyDescent="0.2">
      <c r="C467" s="2" t="s">
        <v>3897</v>
      </c>
    </row>
    <row r="468" spans="3:3" x14ac:dyDescent="0.2">
      <c r="C468" s="2" t="s">
        <v>1188</v>
      </c>
    </row>
    <row r="469" spans="3:3" x14ac:dyDescent="0.2">
      <c r="C469" s="2" t="s">
        <v>3898</v>
      </c>
    </row>
    <row r="470" spans="3:3" x14ac:dyDescent="0.2">
      <c r="C470" s="2" t="s">
        <v>1171</v>
      </c>
    </row>
    <row r="471" spans="3:3" x14ac:dyDescent="0.2">
      <c r="C471" s="2" t="s">
        <v>3899</v>
      </c>
    </row>
    <row r="472" spans="3:3" x14ac:dyDescent="0.2">
      <c r="C472" s="2" t="s">
        <v>3900</v>
      </c>
    </row>
    <row r="473" spans="3:3" x14ac:dyDescent="0.2">
      <c r="C473" s="2" t="s">
        <v>1162</v>
      </c>
    </row>
    <row r="474" spans="3:3" x14ac:dyDescent="0.2">
      <c r="C474" s="2" t="s">
        <v>1158</v>
      </c>
    </row>
    <row r="475" spans="3:3" x14ac:dyDescent="0.2">
      <c r="C475" s="2" t="s">
        <v>3901</v>
      </c>
    </row>
    <row r="476" spans="3:3" x14ac:dyDescent="0.2">
      <c r="C476" s="2" t="s">
        <v>1161</v>
      </c>
    </row>
    <row r="477" spans="3:3" x14ac:dyDescent="0.2">
      <c r="C477" s="2" t="s">
        <v>1139</v>
      </c>
    </row>
    <row r="478" spans="3:3" x14ac:dyDescent="0.2">
      <c r="C478" s="2" t="s">
        <v>3902</v>
      </c>
    </row>
    <row r="479" spans="3:3" x14ac:dyDescent="0.2">
      <c r="C479" s="2" t="s">
        <v>1165</v>
      </c>
    </row>
    <row r="480" spans="3:3" x14ac:dyDescent="0.2">
      <c r="C480" s="2" t="s">
        <v>1179</v>
      </c>
    </row>
    <row r="481" spans="3:3" x14ac:dyDescent="0.2">
      <c r="C481" s="2" t="s">
        <v>1176</v>
      </c>
    </row>
    <row r="482" spans="3:3" x14ac:dyDescent="0.2">
      <c r="C482" s="2" t="s">
        <v>1185</v>
      </c>
    </row>
    <row r="483" spans="3:3" x14ac:dyDescent="0.2">
      <c r="C483" s="2" t="s">
        <v>1182</v>
      </c>
    </row>
    <row r="484" spans="3:3" x14ac:dyDescent="0.2">
      <c r="C484" s="2" t="s">
        <v>1183</v>
      </c>
    </row>
    <row r="485" spans="3:3" x14ac:dyDescent="0.2">
      <c r="C485" s="2" t="s">
        <v>1170</v>
      </c>
    </row>
    <row r="486" spans="3:3" x14ac:dyDescent="0.2">
      <c r="C486" s="2" t="s">
        <v>1186</v>
      </c>
    </row>
    <row r="487" spans="3:3" x14ac:dyDescent="0.2">
      <c r="C487" s="2" t="s">
        <v>1187</v>
      </c>
    </row>
    <row r="488" spans="3:3" x14ac:dyDescent="0.2">
      <c r="C488" s="2" t="s">
        <v>1167</v>
      </c>
    </row>
    <row r="489" spans="3:3" x14ac:dyDescent="0.2">
      <c r="C489" s="2" t="s">
        <v>1163</v>
      </c>
    </row>
    <row r="490" spans="3:3" x14ac:dyDescent="0.2">
      <c r="C490" s="2" t="s">
        <v>1169</v>
      </c>
    </row>
    <row r="491" spans="3:3" x14ac:dyDescent="0.2">
      <c r="C491" s="2" t="s">
        <v>1160</v>
      </c>
    </row>
    <row r="492" spans="3:3" x14ac:dyDescent="0.2">
      <c r="C492" s="2" t="s">
        <v>1159</v>
      </c>
    </row>
    <row r="493" spans="3:3" x14ac:dyDescent="0.2">
      <c r="C493" s="2" t="s">
        <v>1168</v>
      </c>
    </row>
    <row r="494" spans="3:3" x14ac:dyDescent="0.2">
      <c r="C494" s="2" t="s">
        <v>1166</v>
      </c>
    </row>
    <row r="495" spans="3:3" x14ac:dyDescent="0.2">
      <c r="C495" s="2" t="s">
        <v>1041</v>
      </c>
    </row>
    <row r="496" spans="3:3" x14ac:dyDescent="0.2">
      <c r="C496" s="2" t="s">
        <v>1018</v>
      </c>
    </row>
    <row r="497" spans="3:3" x14ac:dyDescent="0.2">
      <c r="C497" s="2" t="s">
        <v>1019</v>
      </c>
    </row>
    <row r="498" spans="3:3" x14ac:dyDescent="0.2">
      <c r="C498" s="2" t="s">
        <v>1038</v>
      </c>
    </row>
    <row r="499" spans="3:3" x14ac:dyDescent="0.2">
      <c r="C499" s="2" t="s">
        <v>1039</v>
      </c>
    </row>
    <row r="500" spans="3:3" x14ac:dyDescent="0.2">
      <c r="C500" s="2" t="s">
        <v>1029</v>
      </c>
    </row>
    <row r="501" spans="3:3" x14ac:dyDescent="0.2">
      <c r="C501" s="2" t="s">
        <v>1020</v>
      </c>
    </row>
    <row r="502" spans="3:3" x14ac:dyDescent="0.2">
      <c r="C502" s="2" t="s">
        <v>1014</v>
      </c>
    </row>
    <row r="503" spans="3:3" x14ac:dyDescent="0.2">
      <c r="C503" s="2" t="s">
        <v>1027</v>
      </c>
    </row>
    <row r="504" spans="3:3" x14ac:dyDescent="0.2">
      <c r="C504" s="2" t="s">
        <v>1021</v>
      </c>
    </row>
    <row r="505" spans="3:3" x14ac:dyDescent="0.2">
      <c r="C505" s="2" t="s">
        <v>1040</v>
      </c>
    </row>
    <row r="506" spans="3:3" x14ac:dyDescent="0.2">
      <c r="C506" s="2" t="s">
        <v>1157</v>
      </c>
    </row>
    <row r="507" spans="3:3" x14ac:dyDescent="0.2">
      <c r="C507" s="2" t="s">
        <v>1155</v>
      </c>
    </row>
    <row r="508" spans="3:3" x14ac:dyDescent="0.2">
      <c r="C508" s="2" t="s">
        <v>1022</v>
      </c>
    </row>
    <row r="509" spans="3:3" x14ac:dyDescent="0.2">
      <c r="C509" s="2" t="s">
        <v>1173</v>
      </c>
    </row>
    <row r="510" spans="3:3" x14ac:dyDescent="0.2">
      <c r="C510" s="2" t="s">
        <v>1150</v>
      </c>
    </row>
    <row r="511" spans="3:3" x14ac:dyDescent="0.2">
      <c r="C511" s="2" t="s">
        <v>1195</v>
      </c>
    </row>
    <row r="512" spans="3:3" x14ac:dyDescent="0.2">
      <c r="C512" s="2" t="s">
        <v>1048</v>
      </c>
    </row>
    <row r="513" spans="3:3" x14ac:dyDescent="0.2">
      <c r="C513" s="2" t="s">
        <v>1061</v>
      </c>
    </row>
    <row r="514" spans="3:3" x14ac:dyDescent="0.2">
      <c r="C514" s="2" t="s">
        <v>1143</v>
      </c>
    </row>
    <row r="515" spans="3:3" x14ac:dyDescent="0.2">
      <c r="C515" s="2" t="s">
        <v>1096</v>
      </c>
    </row>
    <row r="516" spans="3:3" x14ac:dyDescent="0.2">
      <c r="C516" s="2" t="s">
        <v>1133</v>
      </c>
    </row>
    <row r="517" spans="3:3" x14ac:dyDescent="0.2">
      <c r="C517" s="2" t="s">
        <v>1117</v>
      </c>
    </row>
    <row r="518" spans="3:3" x14ac:dyDescent="0.2">
      <c r="C518" s="2" t="s">
        <v>1080</v>
      </c>
    </row>
    <row r="519" spans="3:3" x14ac:dyDescent="0.2">
      <c r="C519" s="2" t="s">
        <v>1149</v>
      </c>
    </row>
    <row r="520" spans="3:3" x14ac:dyDescent="0.2">
      <c r="C520" s="2" t="s">
        <v>1066</v>
      </c>
    </row>
    <row r="521" spans="3:3" x14ac:dyDescent="0.2">
      <c r="C521" s="2" t="s">
        <v>1087</v>
      </c>
    </row>
    <row r="522" spans="3:3" x14ac:dyDescent="0.2">
      <c r="C522" s="2" t="s">
        <v>1154</v>
      </c>
    </row>
    <row r="523" spans="3:3" x14ac:dyDescent="0.2">
      <c r="C523" s="2" t="s">
        <v>1112</v>
      </c>
    </row>
    <row r="524" spans="3:3" x14ac:dyDescent="0.2">
      <c r="C524" s="2" t="s">
        <v>1078</v>
      </c>
    </row>
    <row r="525" spans="3:3" x14ac:dyDescent="0.2">
      <c r="C525" s="2" t="s">
        <v>1062</v>
      </c>
    </row>
    <row r="526" spans="3:3" x14ac:dyDescent="0.2">
      <c r="C526" s="2" t="s">
        <v>1085</v>
      </c>
    </row>
    <row r="527" spans="3:3" x14ac:dyDescent="0.2">
      <c r="C527" s="2" t="s">
        <v>1104</v>
      </c>
    </row>
    <row r="528" spans="3:3" x14ac:dyDescent="0.2">
      <c r="C528" s="2" t="s">
        <v>1079</v>
      </c>
    </row>
    <row r="529" spans="3:3" x14ac:dyDescent="0.2">
      <c r="C529" s="2" t="s">
        <v>1100</v>
      </c>
    </row>
    <row r="530" spans="3:3" x14ac:dyDescent="0.2">
      <c r="C530" s="2" t="s">
        <v>1116</v>
      </c>
    </row>
    <row r="531" spans="3:3" x14ac:dyDescent="0.2">
      <c r="C531" s="2" t="s">
        <v>1115</v>
      </c>
    </row>
    <row r="532" spans="3:3" x14ac:dyDescent="0.2">
      <c r="C532" s="2" t="s">
        <v>1102</v>
      </c>
    </row>
    <row r="533" spans="3:3" x14ac:dyDescent="0.2">
      <c r="C533" s="2" t="s">
        <v>1025</v>
      </c>
    </row>
    <row r="534" spans="3:3" x14ac:dyDescent="0.2">
      <c r="C534" s="2" t="s">
        <v>1028</v>
      </c>
    </row>
    <row r="535" spans="3:3" x14ac:dyDescent="0.2">
      <c r="C535" s="2" t="s">
        <v>1049</v>
      </c>
    </row>
    <row r="536" spans="3:3" x14ac:dyDescent="0.2">
      <c r="C536" s="2" t="s">
        <v>1043</v>
      </c>
    </row>
    <row r="537" spans="3:3" x14ac:dyDescent="0.2">
      <c r="C537" s="2" t="s">
        <v>1059</v>
      </c>
    </row>
    <row r="538" spans="3:3" x14ac:dyDescent="0.2">
      <c r="C538" s="2" t="s">
        <v>1051</v>
      </c>
    </row>
    <row r="539" spans="3:3" x14ac:dyDescent="0.2">
      <c r="C539" s="2" t="s">
        <v>1037</v>
      </c>
    </row>
    <row r="540" spans="3:3" x14ac:dyDescent="0.2">
      <c r="C540" s="2" t="s">
        <v>1024</v>
      </c>
    </row>
    <row r="541" spans="3:3" x14ac:dyDescent="0.2">
      <c r="C541" s="2" t="s">
        <v>1016</v>
      </c>
    </row>
    <row r="542" spans="3:3" x14ac:dyDescent="0.2">
      <c r="C542" s="2" t="s">
        <v>1015</v>
      </c>
    </row>
    <row r="543" spans="3:3" x14ac:dyDescent="0.2">
      <c r="C543" s="2" t="s">
        <v>1050</v>
      </c>
    </row>
    <row r="544" spans="3:3" x14ac:dyDescent="0.2">
      <c r="C544" s="2" t="s">
        <v>1137</v>
      </c>
    </row>
    <row r="545" spans="3:3" x14ac:dyDescent="0.2">
      <c r="C545" s="2" t="s">
        <v>1099</v>
      </c>
    </row>
    <row r="546" spans="3:3" x14ac:dyDescent="0.2">
      <c r="C546" s="2" t="s">
        <v>1101</v>
      </c>
    </row>
    <row r="547" spans="3:3" x14ac:dyDescent="0.2">
      <c r="C547" s="2" t="s">
        <v>1071</v>
      </c>
    </row>
    <row r="548" spans="3:3" x14ac:dyDescent="0.2">
      <c r="C548" s="2" t="s">
        <v>1109</v>
      </c>
    </row>
    <row r="549" spans="3:3" x14ac:dyDescent="0.2">
      <c r="C549" s="2" t="s">
        <v>1034</v>
      </c>
    </row>
    <row r="550" spans="3:3" x14ac:dyDescent="0.2">
      <c r="C550" s="2" t="s">
        <v>1026</v>
      </c>
    </row>
    <row r="551" spans="3:3" x14ac:dyDescent="0.2">
      <c r="C551" s="2" t="s">
        <v>1089</v>
      </c>
    </row>
    <row r="552" spans="3:3" x14ac:dyDescent="0.2">
      <c r="C552" s="2" t="s">
        <v>1136</v>
      </c>
    </row>
    <row r="553" spans="3:3" x14ac:dyDescent="0.2">
      <c r="C553" s="2" t="s">
        <v>1035</v>
      </c>
    </row>
    <row r="554" spans="3:3" x14ac:dyDescent="0.2">
      <c r="C554" s="2" t="s">
        <v>1134</v>
      </c>
    </row>
    <row r="555" spans="3:3" x14ac:dyDescent="0.2">
      <c r="C555" s="2" t="s">
        <v>1084</v>
      </c>
    </row>
    <row r="556" spans="3:3" x14ac:dyDescent="0.2">
      <c r="C556" s="2" t="s">
        <v>3903</v>
      </c>
    </row>
    <row r="557" spans="3:3" x14ac:dyDescent="0.2">
      <c r="C557" s="2" t="s">
        <v>1017</v>
      </c>
    </row>
    <row r="558" spans="3:3" x14ac:dyDescent="0.2">
      <c r="C558" s="2" t="s">
        <v>1032</v>
      </c>
    </row>
    <row r="559" spans="3:3" x14ac:dyDescent="0.2">
      <c r="C559" s="2" t="s">
        <v>1141</v>
      </c>
    </row>
    <row r="560" spans="3:3" x14ac:dyDescent="0.2">
      <c r="C560" s="2" t="s">
        <v>1023</v>
      </c>
    </row>
    <row r="561" spans="3:3" x14ac:dyDescent="0.2">
      <c r="C561" s="2" t="s">
        <v>1142</v>
      </c>
    </row>
    <row r="562" spans="3:3" x14ac:dyDescent="0.2">
      <c r="C562" s="2" t="s">
        <v>1045</v>
      </c>
    </row>
    <row r="563" spans="3:3" x14ac:dyDescent="0.2">
      <c r="C563" s="2" t="s">
        <v>1130</v>
      </c>
    </row>
    <row r="564" spans="3:3" x14ac:dyDescent="0.2">
      <c r="C564" s="2" t="s">
        <v>1095</v>
      </c>
    </row>
    <row r="565" spans="3:3" x14ac:dyDescent="0.2">
      <c r="C565" s="2" t="s">
        <v>1072</v>
      </c>
    </row>
    <row r="566" spans="3:3" x14ac:dyDescent="0.2">
      <c r="C566" s="2" t="s">
        <v>1131</v>
      </c>
    </row>
    <row r="567" spans="3:3" x14ac:dyDescent="0.2">
      <c r="C567" s="2" t="s">
        <v>1105</v>
      </c>
    </row>
    <row r="568" spans="3:3" x14ac:dyDescent="0.2">
      <c r="C568" s="2" t="s">
        <v>1065</v>
      </c>
    </row>
    <row r="569" spans="3:3" x14ac:dyDescent="0.2">
      <c r="C569" s="2" t="s">
        <v>1138</v>
      </c>
    </row>
    <row r="570" spans="3:3" x14ac:dyDescent="0.2">
      <c r="C570" s="2" t="s">
        <v>1075</v>
      </c>
    </row>
    <row r="571" spans="3:3" x14ac:dyDescent="0.2">
      <c r="C571" s="2" t="s">
        <v>1132</v>
      </c>
    </row>
    <row r="572" spans="3:3" x14ac:dyDescent="0.2">
      <c r="C572" s="2" t="s">
        <v>1097</v>
      </c>
    </row>
    <row r="573" spans="3:3" x14ac:dyDescent="0.2">
      <c r="C573" s="2" t="s">
        <v>1145</v>
      </c>
    </row>
    <row r="574" spans="3:3" x14ac:dyDescent="0.2">
      <c r="C574" s="2" t="s">
        <v>3904</v>
      </c>
    </row>
    <row r="575" spans="3:3" x14ac:dyDescent="0.2">
      <c r="C575" s="2" t="s">
        <v>3905</v>
      </c>
    </row>
    <row r="576" spans="3:3" x14ac:dyDescent="0.2">
      <c r="C576" s="2" t="s">
        <v>3906</v>
      </c>
    </row>
    <row r="577" spans="3:3" x14ac:dyDescent="0.2">
      <c r="C577" s="2" t="s">
        <v>3907</v>
      </c>
    </row>
    <row r="578" spans="3:3" x14ac:dyDescent="0.2">
      <c r="C578" s="2" t="s">
        <v>1144</v>
      </c>
    </row>
    <row r="579" spans="3:3" x14ac:dyDescent="0.2">
      <c r="C579" s="2" t="s">
        <v>1108</v>
      </c>
    </row>
    <row r="580" spans="3:3" x14ac:dyDescent="0.2">
      <c r="C580" s="2" t="s">
        <v>3908</v>
      </c>
    </row>
    <row r="581" spans="3:3" x14ac:dyDescent="0.2">
      <c r="C581" s="2" t="s">
        <v>3909</v>
      </c>
    </row>
    <row r="582" spans="3:3" x14ac:dyDescent="0.2">
      <c r="C582" s="2" t="s">
        <v>1140</v>
      </c>
    </row>
    <row r="583" spans="3:3" x14ac:dyDescent="0.2">
      <c r="C583" s="2" t="s">
        <v>1082</v>
      </c>
    </row>
    <row r="584" spans="3:3" x14ac:dyDescent="0.2">
      <c r="C584" s="2" t="s">
        <v>1055</v>
      </c>
    </row>
    <row r="585" spans="3:3" x14ac:dyDescent="0.2">
      <c r="C585" s="2" t="s">
        <v>3910</v>
      </c>
    </row>
    <row r="586" spans="3:3" x14ac:dyDescent="0.2">
      <c r="C586" s="2" t="s">
        <v>3911</v>
      </c>
    </row>
    <row r="587" spans="3:3" x14ac:dyDescent="0.2">
      <c r="C587" s="2" t="s">
        <v>3912</v>
      </c>
    </row>
    <row r="588" spans="3:3" x14ac:dyDescent="0.2">
      <c r="C588" s="2" t="s">
        <v>3913</v>
      </c>
    </row>
    <row r="589" spans="3:3" x14ac:dyDescent="0.2">
      <c r="C589" s="2" t="s">
        <v>1125</v>
      </c>
    </row>
    <row r="590" spans="3:3" x14ac:dyDescent="0.2">
      <c r="C590" s="2" t="s">
        <v>3914</v>
      </c>
    </row>
    <row r="591" spans="3:3" x14ac:dyDescent="0.2">
      <c r="C591" s="2" t="s">
        <v>3915</v>
      </c>
    </row>
  </sheetData>
  <mergeCells count="3">
    <mergeCell ref="A3:A4"/>
    <mergeCell ref="A8:L8"/>
    <mergeCell ref="O8:P8"/>
  </mergeCells>
  <conditionalFormatting sqref="B3">
    <cfRule type="duplicateValues" dxfId="679" priority="6"/>
  </conditionalFormatting>
  <conditionalFormatting sqref="B4:B7">
    <cfRule type="duplicateValues" dxfId="678" priority="62"/>
  </conditionalFormatting>
  <conditionalFormatting sqref="C15:C591">
    <cfRule type="duplicateValues" dxfId="677" priority="4"/>
  </conditionalFormatting>
  <conditionalFormatting sqref="C15:C591">
    <cfRule type="duplicateValues" dxfId="676" priority="3"/>
  </conditionalFormatting>
  <conditionalFormatting sqref="C1:C1048576">
    <cfRule type="duplicateValues" dxfId="675" priority="1"/>
    <cfRule type="duplicateValues" dxfId="674" priority="2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11"/>
  <sheetViews>
    <sheetView zoomScale="110" zoomScaleNormal="110" workbookViewId="0">
      <pane xSplit="3" ySplit="2" topLeftCell="D30" activePane="bottomRight" state="frozen"/>
      <selection activeCell="N32" sqref="N32"/>
      <selection pane="topRight" activeCell="N32" sqref="N32"/>
      <selection pane="bottomLeft" activeCell="N32" sqref="N32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2" t="s">
        <v>3514</v>
      </c>
      <c r="B3" s="73" t="s">
        <v>2164</v>
      </c>
      <c r="C3" s="9" t="s">
        <v>2165</v>
      </c>
      <c r="D3" s="75" t="s">
        <v>63</v>
      </c>
      <c r="E3" s="13">
        <v>44429</v>
      </c>
      <c r="F3" s="75" t="s">
        <v>1933</v>
      </c>
      <c r="G3" s="13">
        <v>44432</v>
      </c>
      <c r="H3" s="10" t="s">
        <v>1934</v>
      </c>
      <c r="I3" s="1">
        <v>77</v>
      </c>
      <c r="J3" s="1">
        <v>60</v>
      </c>
      <c r="K3" s="1">
        <v>40</v>
      </c>
      <c r="L3" s="1">
        <v>31</v>
      </c>
      <c r="M3" s="81">
        <v>46.2</v>
      </c>
      <c r="N3" s="8">
        <v>46</v>
      </c>
      <c r="O3" s="62">
        <v>3000</v>
      </c>
      <c r="P3" s="63">
        <f>Table2245236891011121314151617181920212224234567234568910111213141516171819202122[[#This Row],[PEMBULATAN]]*O3</f>
        <v>138000</v>
      </c>
    </row>
    <row r="4" spans="1:16" ht="39" customHeight="1" x14ac:dyDescent="0.2">
      <c r="A4" s="143"/>
      <c r="B4" s="74"/>
      <c r="C4" s="9" t="s">
        <v>2166</v>
      </c>
      <c r="D4" s="75" t="s">
        <v>63</v>
      </c>
      <c r="E4" s="13">
        <v>44429</v>
      </c>
      <c r="F4" s="75" t="s">
        <v>1933</v>
      </c>
      <c r="G4" s="13">
        <v>44432</v>
      </c>
      <c r="H4" s="10" t="s">
        <v>1934</v>
      </c>
      <c r="I4" s="1">
        <v>77</v>
      </c>
      <c r="J4" s="1">
        <v>60</v>
      </c>
      <c r="K4" s="1">
        <v>40</v>
      </c>
      <c r="L4" s="1">
        <v>31</v>
      </c>
      <c r="M4" s="81">
        <v>46.2</v>
      </c>
      <c r="N4" s="8">
        <v>46</v>
      </c>
      <c r="O4" s="62">
        <v>3000</v>
      </c>
      <c r="P4" s="63">
        <f>Table2245236891011121314151617181920212224234567234568910111213141516171819202122[[#This Row],[PEMBULATAN]]*O4</f>
        <v>138000</v>
      </c>
    </row>
    <row r="5" spans="1:16" ht="39" customHeight="1" x14ac:dyDescent="0.2">
      <c r="A5" s="108"/>
      <c r="B5" s="74"/>
      <c r="C5" s="88" t="s">
        <v>2167</v>
      </c>
      <c r="D5" s="77" t="s">
        <v>63</v>
      </c>
      <c r="E5" s="13">
        <v>44429</v>
      </c>
      <c r="F5" s="75" t="s">
        <v>1933</v>
      </c>
      <c r="G5" s="13">
        <v>44432</v>
      </c>
      <c r="H5" s="76" t="s">
        <v>1934</v>
      </c>
      <c r="I5" s="15">
        <v>77</v>
      </c>
      <c r="J5" s="15">
        <v>60</v>
      </c>
      <c r="K5" s="15">
        <v>40</v>
      </c>
      <c r="L5" s="15">
        <v>31</v>
      </c>
      <c r="M5" s="82">
        <v>46.2</v>
      </c>
      <c r="N5" s="71">
        <v>46</v>
      </c>
      <c r="O5" s="62">
        <v>3000</v>
      </c>
      <c r="P5" s="63">
        <f>Table2245236891011121314151617181920212224234567234568910111213141516171819202122[[#This Row],[PEMBULATAN]]*O5</f>
        <v>138000</v>
      </c>
    </row>
    <row r="6" spans="1:16" ht="39" customHeight="1" x14ac:dyDescent="0.2">
      <c r="A6" s="108"/>
      <c r="B6" s="74"/>
      <c r="C6" s="92" t="s">
        <v>2168</v>
      </c>
      <c r="D6" s="93" t="s">
        <v>63</v>
      </c>
      <c r="E6" s="94">
        <v>44429</v>
      </c>
      <c r="F6" s="95" t="s">
        <v>1933</v>
      </c>
      <c r="G6" s="94">
        <v>44432</v>
      </c>
      <c r="H6" s="96" t="s">
        <v>1934</v>
      </c>
      <c r="I6" s="97">
        <v>77</v>
      </c>
      <c r="J6" s="97">
        <v>60</v>
      </c>
      <c r="K6" s="97">
        <v>40</v>
      </c>
      <c r="L6" s="97">
        <v>31</v>
      </c>
      <c r="M6" s="98">
        <v>46.2</v>
      </c>
      <c r="N6" s="99">
        <v>46</v>
      </c>
      <c r="O6" s="62">
        <v>3000</v>
      </c>
      <c r="P6" s="63">
        <f>Table2245236891011121314151617181920212224234567234568910111213141516171819202122[[#This Row],[PEMBULATAN]]*O6</f>
        <v>138000</v>
      </c>
    </row>
    <row r="7" spans="1:16" ht="39" customHeight="1" x14ac:dyDescent="0.2">
      <c r="A7" s="108"/>
      <c r="B7" s="74"/>
      <c r="C7" s="92" t="s">
        <v>2169</v>
      </c>
      <c r="D7" s="93" t="s">
        <v>63</v>
      </c>
      <c r="E7" s="94">
        <v>44429</v>
      </c>
      <c r="F7" s="95" t="s">
        <v>1933</v>
      </c>
      <c r="G7" s="94">
        <v>44432</v>
      </c>
      <c r="H7" s="96" t="s">
        <v>1934</v>
      </c>
      <c r="I7" s="97">
        <v>77</v>
      </c>
      <c r="J7" s="97">
        <v>60</v>
      </c>
      <c r="K7" s="97">
        <v>40</v>
      </c>
      <c r="L7" s="97">
        <v>31</v>
      </c>
      <c r="M7" s="98">
        <v>46.2</v>
      </c>
      <c r="N7" s="99">
        <v>46</v>
      </c>
      <c r="O7" s="62">
        <v>3000</v>
      </c>
      <c r="P7" s="63">
        <f>Table2245236891011121314151617181920212224234567234568910111213141516171819202122[[#This Row],[PEMBULATAN]]*O7</f>
        <v>138000</v>
      </c>
    </row>
    <row r="8" spans="1:16" ht="39" customHeight="1" x14ac:dyDescent="0.2">
      <c r="A8" s="108"/>
      <c r="B8" s="74"/>
      <c r="C8" s="92" t="s">
        <v>2170</v>
      </c>
      <c r="D8" s="93" t="s">
        <v>63</v>
      </c>
      <c r="E8" s="94">
        <v>44429</v>
      </c>
      <c r="F8" s="95" t="s">
        <v>1933</v>
      </c>
      <c r="G8" s="94">
        <v>44432</v>
      </c>
      <c r="H8" s="96" t="s">
        <v>1934</v>
      </c>
      <c r="I8" s="97">
        <v>77</v>
      </c>
      <c r="J8" s="97">
        <v>60</v>
      </c>
      <c r="K8" s="97">
        <v>40</v>
      </c>
      <c r="L8" s="97">
        <v>31</v>
      </c>
      <c r="M8" s="98">
        <v>46.2</v>
      </c>
      <c r="N8" s="99">
        <v>46</v>
      </c>
      <c r="O8" s="62">
        <v>3000</v>
      </c>
      <c r="P8" s="63">
        <f>Table2245236891011121314151617181920212224234567234568910111213141516171819202122[[#This Row],[PEMBULATAN]]*O8</f>
        <v>138000</v>
      </c>
    </row>
    <row r="9" spans="1:16" ht="39" customHeight="1" x14ac:dyDescent="0.2">
      <c r="A9" s="108"/>
      <c r="B9" s="74"/>
      <c r="C9" s="92" t="s">
        <v>2171</v>
      </c>
      <c r="D9" s="93" t="s">
        <v>63</v>
      </c>
      <c r="E9" s="94">
        <v>44429</v>
      </c>
      <c r="F9" s="95" t="s">
        <v>1933</v>
      </c>
      <c r="G9" s="94">
        <v>44432</v>
      </c>
      <c r="H9" s="96" t="s">
        <v>1934</v>
      </c>
      <c r="I9" s="97">
        <v>77</v>
      </c>
      <c r="J9" s="97">
        <v>60</v>
      </c>
      <c r="K9" s="97">
        <v>40</v>
      </c>
      <c r="L9" s="97">
        <v>31</v>
      </c>
      <c r="M9" s="98">
        <v>46.2</v>
      </c>
      <c r="N9" s="99">
        <v>46</v>
      </c>
      <c r="O9" s="62">
        <v>3000</v>
      </c>
      <c r="P9" s="63">
        <f>Table2245236891011121314151617181920212224234567234568910111213141516171819202122[[#This Row],[PEMBULATAN]]*O9</f>
        <v>138000</v>
      </c>
    </row>
    <row r="10" spans="1:16" ht="39" customHeight="1" x14ac:dyDescent="0.2">
      <c r="A10" s="108"/>
      <c r="B10" s="74"/>
      <c r="C10" s="92" t="s">
        <v>2172</v>
      </c>
      <c r="D10" s="93" t="s">
        <v>63</v>
      </c>
      <c r="E10" s="94">
        <v>44429</v>
      </c>
      <c r="F10" s="95" t="s">
        <v>1933</v>
      </c>
      <c r="G10" s="94">
        <v>44432</v>
      </c>
      <c r="H10" s="96" t="s">
        <v>1934</v>
      </c>
      <c r="I10" s="97">
        <v>77</v>
      </c>
      <c r="J10" s="97">
        <v>60</v>
      </c>
      <c r="K10" s="97">
        <v>40</v>
      </c>
      <c r="L10" s="97">
        <v>31</v>
      </c>
      <c r="M10" s="98">
        <v>46.2</v>
      </c>
      <c r="N10" s="99">
        <v>46</v>
      </c>
      <c r="O10" s="62">
        <v>3000</v>
      </c>
      <c r="P10" s="63">
        <f>Table2245236891011121314151617181920212224234567234568910111213141516171819202122[[#This Row],[PEMBULATAN]]*O10</f>
        <v>138000</v>
      </c>
    </row>
    <row r="11" spans="1:16" ht="39" customHeight="1" x14ac:dyDescent="0.2">
      <c r="A11" s="108"/>
      <c r="B11" s="74"/>
      <c r="C11" s="92" t="s">
        <v>2173</v>
      </c>
      <c r="D11" s="93" t="s">
        <v>63</v>
      </c>
      <c r="E11" s="94">
        <v>44429</v>
      </c>
      <c r="F11" s="95" t="s">
        <v>1933</v>
      </c>
      <c r="G11" s="94">
        <v>44432</v>
      </c>
      <c r="H11" s="96" t="s">
        <v>1934</v>
      </c>
      <c r="I11" s="97">
        <v>77</v>
      </c>
      <c r="J11" s="97">
        <v>60</v>
      </c>
      <c r="K11" s="97">
        <v>40</v>
      </c>
      <c r="L11" s="97">
        <v>31</v>
      </c>
      <c r="M11" s="98">
        <v>46.2</v>
      </c>
      <c r="N11" s="99">
        <v>46</v>
      </c>
      <c r="O11" s="62">
        <v>3000</v>
      </c>
      <c r="P11" s="63">
        <f>Table2245236891011121314151617181920212224234567234568910111213141516171819202122[[#This Row],[PEMBULATAN]]*O11</f>
        <v>138000</v>
      </c>
    </row>
    <row r="12" spans="1:16" ht="39" customHeight="1" x14ac:dyDescent="0.2">
      <c r="A12" s="108"/>
      <c r="B12" s="74"/>
      <c r="C12" s="92" t="s">
        <v>2174</v>
      </c>
      <c r="D12" s="93" t="s">
        <v>63</v>
      </c>
      <c r="E12" s="94">
        <v>44429</v>
      </c>
      <c r="F12" s="95" t="s">
        <v>1933</v>
      </c>
      <c r="G12" s="94">
        <v>44432</v>
      </c>
      <c r="H12" s="96" t="s">
        <v>1934</v>
      </c>
      <c r="I12" s="97">
        <v>77</v>
      </c>
      <c r="J12" s="97">
        <v>60</v>
      </c>
      <c r="K12" s="97">
        <v>40</v>
      </c>
      <c r="L12" s="97">
        <v>31</v>
      </c>
      <c r="M12" s="98">
        <v>46.2</v>
      </c>
      <c r="N12" s="99">
        <v>46</v>
      </c>
      <c r="O12" s="62">
        <v>3000</v>
      </c>
      <c r="P12" s="63">
        <f>Table2245236891011121314151617181920212224234567234568910111213141516171819202122[[#This Row],[PEMBULATAN]]*O12</f>
        <v>138000</v>
      </c>
    </row>
    <row r="13" spans="1:16" ht="39" customHeight="1" x14ac:dyDescent="0.2">
      <c r="A13" s="108"/>
      <c r="B13" s="74"/>
      <c r="C13" s="92" t="s">
        <v>2175</v>
      </c>
      <c r="D13" s="93" t="s">
        <v>63</v>
      </c>
      <c r="E13" s="94">
        <v>44429</v>
      </c>
      <c r="F13" s="95" t="s">
        <v>1933</v>
      </c>
      <c r="G13" s="94">
        <v>44432</v>
      </c>
      <c r="H13" s="96" t="s">
        <v>1934</v>
      </c>
      <c r="I13" s="97">
        <v>77</v>
      </c>
      <c r="J13" s="97">
        <v>60</v>
      </c>
      <c r="K13" s="97">
        <v>40</v>
      </c>
      <c r="L13" s="97">
        <v>31</v>
      </c>
      <c r="M13" s="98">
        <v>46.2</v>
      </c>
      <c r="N13" s="99">
        <v>46</v>
      </c>
      <c r="O13" s="62">
        <v>3000</v>
      </c>
      <c r="P13" s="63">
        <f>Table2245236891011121314151617181920212224234567234568910111213141516171819202122[[#This Row],[PEMBULATAN]]*O13</f>
        <v>138000</v>
      </c>
    </row>
    <row r="14" spans="1:16" ht="39" customHeight="1" x14ac:dyDescent="0.2">
      <c r="A14" s="108"/>
      <c r="B14" s="74"/>
      <c r="C14" s="92" t="s">
        <v>2176</v>
      </c>
      <c r="D14" s="93" t="s">
        <v>63</v>
      </c>
      <c r="E14" s="94">
        <v>44429</v>
      </c>
      <c r="F14" s="95" t="s">
        <v>1933</v>
      </c>
      <c r="G14" s="94">
        <v>44432</v>
      </c>
      <c r="H14" s="96" t="s">
        <v>1934</v>
      </c>
      <c r="I14" s="97">
        <v>77</v>
      </c>
      <c r="J14" s="97">
        <v>60</v>
      </c>
      <c r="K14" s="97">
        <v>40</v>
      </c>
      <c r="L14" s="97">
        <v>31</v>
      </c>
      <c r="M14" s="98">
        <v>46.2</v>
      </c>
      <c r="N14" s="99">
        <v>46</v>
      </c>
      <c r="O14" s="62">
        <v>3000</v>
      </c>
      <c r="P14" s="63">
        <f>Table2245236891011121314151617181920212224234567234568910111213141516171819202122[[#This Row],[PEMBULATAN]]*O14</f>
        <v>138000</v>
      </c>
    </row>
    <row r="15" spans="1:16" ht="39" customHeight="1" x14ac:dyDescent="0.2">
      <c r="A15" s="108"/>
      <c r="B15" s="74"/>
      <c r="C15" s="92" t="s">
        <v>2177</v>
      </c>
      <c r="D15" s="93" t="s">
        <v>63</v>
      </c>
      <c r="E15" s="94">
        <v>44429</v>
      </c>
      <c r="F15" s="95" t="s">
        <v>1933</v>
      </c>
      <c r="G15" s="94">
        <v>44432</v>
      </c>
      <c r="H15" s="96" t="s">
        <v>1934</v>
      </c>
      <c r="I15" s="97">
        <v>77</v>
      </c>
      <c r="J15" s="97">
        <v>60</v>
      </c>
      <c r="K15" s="97">
        <v>40</v>
      </c>
      <c r="L15" s="97">
        <v>31</v>
      </c>
      <c r="M15" s="98">
        <v>46.2</v>
      </c>
      <c r="N15" s="99">
        <v>46</v>
      </c>
      <c r="O15" s="62">
        <v>3000</v>
      </c>
      <c r="P15" s="63">
        <f>Table2245236891011121314151617181920212224234567234568910111213141516171819202122[[#This Row],[PEMBULATAN]]*O15</f>
        <v>138000</v>
      </c>
    </row>
    <row r="16" spans="1:16" ht="39" customHeight="1" x14ac:dyDescent="0.2">
      <c r="A16" s="108"/>
      <c r="B16" s="74"/>
      <c r="C16" s="92" t="s">
        <v>2178</v>
      </c>
      <c r="D16" s="93" t="s">
        <v>63</v>
      </c>
      <c r="E16" s="94">
        <v>44429</v>
      </c>
      <c r="F16" s="95" t="s">
        <v>1933</v>
      </c>
      <c r="G16" s="94">
        <v>44432</v>
      </c>
      <c r="H16" s="96" t="s">
        <v>1934</v>
      </c>
      <c r="I16" s="97">
        <v>77</v>
      </c>
      <c r="J16" s="97">
        <v>60</v>
      </c>
      <c r="K16" s="97">
        <v>40</v>
      </c>
      <c r="L16" s="97">
        <v>31</v>
      </c>
      <c r="M16" s="98">
        <v>46.2</v>
      </c>
      <c r="N16" s="99">
        <v>46</v>
      </c>
      <c r="O16" s="62">
        <v>3000</v>
      </c>
      <c r="P16" s="63">
        <f>Table2245236891011121314151617181920212224234567234568910111213141516171819202122[[#This Row],[PEMBULATAN]]*O16</f>
        <v>138000</v>
      </c>
    </row>
    <row r="17" spans="1:16" ht="39" customHeight="1" x14ac:dyDescent="0.2">
      <c r="A17" s="108"/>
      <c r="B17" s="74"/>
      <c r="C17" s="92" t="s">
        <v>2179</v>
      </c>
      <c r="D17" s="93" t="s">
        <v>63</v>
      </c>
      <c r="E17" s="94">
        <v>44429</v>
      </c>
      <c r="F17" s="95" t="s">
        <v>1933</v>
      </c>
      <c r="G17" s="94">
        <v>44432</v>
      </c>
      <c r="H17" s="96" t="s">
        <v>1934</v>
      </c>
      <c r="I17" s="97">
        <v>77</v>
      </c>
      <c r="J17" s="97">
        <v>60</v>
      </c>
      <c r="K17" s="97">
        <v>40</v>
      </c>
      <c r="L17" s="97">
        <v>31</v>
      </c>
      <c r="M17" s="98">
        <v>46.2</v>
      </c>
      <c r="N17" s="99">
        <v>46</v>
      </c>
      <c r="O17" s="62">
        <v>3000</v>
      </c>
      <c r="P17" s="63">
        <f>Table2245236891011121314151617181920212224234567234568910111213141516171819202122[[#This Row],[PEMBULATAN]]*O17</f>
        <v>138000</v>
      </c>
    </row>
    <row r="18" spans="1:16" ht="39" customHeight="1" x14ac:dyDescent="0.2">
      <c r="A18" s="108"/>
      <c r="B18" s="74"/>
      <c r="C18" s="92" t="s">
        <v>2180</v>
      </c>
      <c r="D18" s="93" t="s">
        <v>63</v>
      </c>
      <c r="E18" s="94">
        <v>44429</v>
      </c>
      <c r="F18" s="95" t="s">
        <v>1933</v>
      </c>
      <c r="G18" s="94">
        <v>44432</v>
      </c>
      <c r="H18" s="96" t="s">
        <v>1934</v>
      </c>
      <c r="I18" s="97">
        <v>31</v>
      </c>
      <c r="J18" s="97">
        <v>8</v>
      </c>
      <c r="K18" s="97">
        <v>8</v>
      </c>
      <c r="L18" s="97">
        <v>4</v>
      </c>
      <c r="M18" s="98">
        <v>0.496</v>
      </c>
      <c r="N18" s="99">
        <v>4</v>
      </c>
      <c r="O18" s="62">
        <v>3000</v>
      </c>
      <c r="P18" s="63">
        <f>Table2245236891011121314151617181920212224234567234568910111213141516171819202122[[#This Row],[PEMBULATAN]]*O18</f>
        <v>12000</v>
      </c>
    </row>
    <row r="19" spans="1:16" ht="39" customHeight="1" x14ac:dyDescent="0.2">
      <c r="A19" s="108"/>
      <c r="B19" s="74"/>
      <c r="C19" s="92" t="s">
        <v>2181</v>
      </c>
      <c r="D19" s="93" t="s">
        <v>63</v>
      </c>
      <c r="E19" s="94">
        <v>44429</v>
      </c>
      <c r="F19" s="95" t="s">
        <v>1933</v>
      </c>
      <c r="G19" s="94">
        <v>44432</v>
      </c>
      <c r="H19" s="96" t="s">
        <v>1934</v>
      </c>
      <c r="I19" s="97">
        <v>23</v>
      </c>
      <c r="J19" s="97">
        <v>24</v>
      </c>
      <c r="K19" s="97">
        <v>15</v>
      </c>
      <c r="L19" s="97">
        <v>5</v>
      </c>
      <c r="M19" s="98">
        <v>2.0699999999999998</v>
      </c>
      <c r="N19" s="99">
        <v>5</v>
      </c>
      <c r="O19" s="62">
        <v>3000</v>
      </c>
      <c r="P19" s="63">
        <f>Table2245236891011121314151617181920212224234567234568910111213141516171819202122[[#This Row],[PEMBULATAN]]*O19</f>
        <v>15000</v>
      </c>
    </row>
    <row r="20" spans="1:16" ht="39" customHeight="1" x14ac:dyDescent="0.2">
      <c r="A20" s="108"/>
      <c r="B20" s="74"/>
      <c r="C20" s="92" t="s">
        <v>2182</v>
      </c>
      <c r="D20" s="93" t="s">
        <v>63</v>
      </c>
      <c r="E20" s="94">
        <v>44429</v>
      </c>
      <c r="F20" s="95" t="s">
        <v>1933</v>
      </c>
      <c r="G20" s="94">
        <v>44432</v>
      </c>
      <c r="H20" s="96" t="s">
        <v>1934</v>
      </c>
      <c r="I20" s="97">
        <v>60</v>
      </c>
      <c r="J20" s="97">
        <v>47</v>
      </c>
      <c r="K20" s="97">
        <v>22</v>
      </c>
      <c r="L20" s="97">
        <v>15</v>
      </c>
      <c r="M20" s="98">
        <v>15.51</v>
      </c>
      <c r="N20" s="99">
        <v>16</v>
      </c>
      <c r="O20" s="62">
        <v>3000</v>
      </c>
      <c r="P20" s="63">
        <f>Table2245236891011121314151617181920212224234567234568910111213141516171819202122[[#This Row],[PEMBULATAN]]*O20</f>
        <v>48000</v>
      </c>
    </row>
    <row r="21" spans="1:16" ht="39" customHeight="1" x14ac:dyDescent="0.2">
      <c r="A21" s="108"/>
      <c r="B21" s="74"/>
      <c r="C21" s="92" t="s">
        <v>2183</v>
      </c>
      <c r="D21" s="93" t="s">
        <v>63</v>
      </c>
      <c r="E21" s="94">
        <v>44429</v>
      </c>
      <c r="F21" s="95" t="s">
        <v>1933</v>
      </c>
      <c r="G21" s="94">
        <v>44432</v>
      </c>
      <c r="H21" s="96" t="s">
        <v>1934</v>
      </c>
      <c r="I21" s="97">
        <v>47</v>
      </c>
      <c r="J21" s="97">
        <v>36</v>
      </c>
      <c r="K21" s="97">
        <v>32</v>
      </c>
      <c r="L21" s="97">
        <v>9</v>
      </c>
      <c r="M21" s="98">
        <v>13.536</v>
      </c>
      <c r="N21" s="99">
        <v>14</v>
      </c>
      <c r="O21" s="62">
        <v>3000</v>
      </c>
      <c r="P21" s="63">
        <f>Table2245236891011121314151617181920212224234567234568910111213141516171819202122[[#This Row],[PEMBULATAN]]*O21</f>
        <v>42000</v>
      </c>
    </row>
    <row r="22" spans="1:16" ht="39" customHeight="1" x14ac:dyDescent="0.2">
      <c r="A22" s="108"/>
      <c r="B22" s="74"/>
      <c r="C22" s="92" t="s">
        <v>2184</v>
      </c>
      <c r="D22" s="93" t="s">
        <v>63</v>
      </c>
      <c r="E22" s="94">
        <v>44429</v>
      </c>
      <c r="F22" s="95" t="s">
        <v>1933</v>
      </c>
      <c r="G22" s="94">
        <v>44432</v>
      </c>
      <c r="H22" s="96" t="s">
        <v>1934</v>
      </c>
      <c r="I22" s="97">
        <v>34</v>
      </c>
      <c r="J22" s="97">
        <v>34</v>
      </c>
      <c r="K22" s="97">
        <v>16</v>
      </c>
      <c r="L22" s="97">
        <v>7</v>
      </c>
      <c r="M22" s="98">
        <v>4.6239999999999997</v>
      </c>
      <c r="N22" s="99">
        <v>7</v>
      </c>
      <c r="O22" s="62">
        <v>3000</v>
      </c>
      <c r="P22" s="63">
        <f>Table2245236891011121314151617181920212224234567234568910111213141516171819202122[[#This Row],[PEMBULATAN]]*O22</f>
        <v>21000</v>
      </c>
    </row>
    <row r="23" spans="1:16" ht="39" customHeight="1" x14ac:dyDescent="0.2">
      <c r="A23" s="108"/>
      <c r="B23" s="74"/>
      <c r="C23" s="92" t="s">
        <v>2185</v>
      </c>
      <c r="D23" s="93" t="s">
        <v>63</v>
      </c>
      <c r="E23" s="94">
        <v>44429</v>
      </c>
      <c r="F23" s="95" t="s">
        <v>1933</v>
      </c>
      <c r="G23" s="94">
        <v>44432</v>
      </c>
      <c r="H23" s="96" t="s">
        <v>1934</v>
      </c>
      <c r="I23" s="97">
        <v>34</v>
      </c>
      <c r="J23" s="97">
        <v>34</v>
      </c>
      <c r="K23" s="97">
        <v>16</v>
      </c>
      <c r="L23" s="97">
        <v>9</v>
      </c>
      <c r="M23" s="98">
        <v>4.6239999999999997</v>
      </c>
      <c r="N23" s="99">
        <v>9</v>
      </c>
      <c r="O23" s="62">
        <v>3000</v>
      </c>
      <c r="P23" s="63">
        <f>Table2245236891011121314151617181920212224234567234568910111213141516171819202122[[#This Row],[PEMBULATAN]]*O23</f>
        <v>27000</v>
      </c>
    </row>
    <row r="24" spans="1:16" ht="39" customHeight="1" x14ac:dyDescent="0.2">
      <c r="A24" s="108"/>
      <c r="B24" s="74"/>
      <c r="C24" s="92" t="s">
        <v>2186</v>
      </c>
      <c r="D24" s="93" t="s">
        <v>63</v>
      </c>
      <c r="E24" s="94">
        <v>44429</v>
      </c>
      <c r="F24" s="95" t="s">
        <v>1933</v>
      </c>
      <c r="G24" s="94">
        <v>44432</v>
      </c>
      <c r="H24" s="96" t="s">
        <v>1934</v>
      </c>
      <c r="I24" s="97">
        <v>34</v>
      </c>
      <c r="J24" s="97">
        <v>34</v>
      </c>
      <c r="K24" s="97">
        <v>16</v>
      </c>
      <c r="L24" s="97">
        <v>12</v>
      </c>
      <c r="M24" s="98">
        <v>4.6239999999999997</v>
      </c>
      <c r="N24" s="99">
        <v>12</v>
      </c>
      <c r="O24" s="62">
        <v>3000</v>
      </c>
      <c r="P24" s="63">
        <f>Table2245236891011121314151617181920212224234567234568910111213141516171819202122[[#This Row],[PEMBULATAN]]*O24</f>
        <v>36000</v>
      </c>
    </row>
    <row r="25" spans="1:16" ht="39" customHeight="1" x14ac:dyDescent="0.2">
      <c r="A25" s="108"/>
      <c r="B25" s="74"/>
      <c r="C25" s="92" t="s">
        <v>2187</v>
      </c>
      <c r="D25" s="93" t="s">
        <v>63</v>
      </c>
      <c r="E25" s="94">
        <v>44429</v>
      </c>
      <c r="F25" s="95" t="s">
        <v>1933</v>
      </c>
      <c r="G25" s="94">
        <v>44432</v>
      </c>
      <c r="H25" s="96" t="s">
        <v>1934</v>
      </c>
      <c r="I25" s="97">
        <v>33</v>
      </c>
      <c r="J25" s="97">
        <v>23</v>
      </c>
      <c r="K25" s="97">
        <v>17</v>
      </c>
      <c r="L25" s="97">
        <v>7</v>
      </c>
      <c r="M25" s="98">
        <v>3.2257500000000001</v>
      </c>
      <c r="N25" s="99">
        <v>7</v>
      </c>
      <c r="O25" s="62">
        <v>3000</v>
      </c>
      <c r="P25" s="63">
        <f>Table2245236891011121314151617181920212224234567234568910111213141516171819202122[[#This Row],[PEMBULATAN]]*O25</f>
        <v>21000</v>
      </c>
    </row>
    <row r="26" spans="1:16" ht="39" customHeight="1" x14ac:dyDescent="0.2">
      <c r="A26" s="108"/>
      <c r="B26" s="74"/>
      <c r="C26" s="92" t="s">
        <v>2188</v>
      </c>
      <c r="D26" s="93" t="s">
        <v>63</v>
      </c>
      <c r="E26" s="94">
        <v>44429</v>
      </c>
      <c r="F26" s="95" t="s">
        <v>1933</v>
      </c>
      <c r="G26" s="94">
        <v>44432</v>
      </c>
      <c r="H26" s="96" t="s">
        <v>1934</v>
      </c>
      <c r="I26" s="97">
        <v>56</v>
      </c>
      <c r="J26" s="97">
        <v>42</v>
      </c>
      <c r="K26" s="97">
        <v>32</v>
      </c>
      <c r="L26" s="97">
        <v>6</v>
      </c>
      <c r="M26" s="98">
        <v>18.815999999999999</v>
      </c>
      <c r="N26" s="99">
        <v>19</v>
      </c>
      <c r="O26" s="62">
        <v>3000</v>
      </c>
      <c r="P26" s="63">
        <f>Table2245236891011121314151617181920212224234567234568910111213141516171819202122[[#This Row],[PEMBULATAN]]*O26</f>
        <v>57000</v>
      </c>
    </row>
    <row r="27" spans="1:16" ht="39" customHeight="1" x14ac:dyDescent="0.2">
      <c r="A27" s="108"/>
      <c r="B27" s="74"/>
      <c r="C27" s="92" t="s">
        <v>2189</v>
      </c>
      <c r="D27" s="93" t="s">
        <v>63</v>
      </c>
      <c r="E27" s="94">
        <v>44429</v>
      </c>
      <c r="F27" s="95" t="s">
        <v>1933</v>
      </c>
      <c r="G27" s="94">
        <v>44432</v>
      </c>
      <c r="H27" s="96" t="s">
        <v>1934</v>
      </c>
      <c r="I27" s="97">
        <v>68</v>
      </c>
      <c r="J27" s="97">
        <v>56</v>
      </c>
      <c r="K27" s="97">
        <v>32</v>
      </c>
      <c r="L27" s="97">
        <v>8</v>
      </c>
      <c r="M27" s="98">
        <v>30.463999999999999</v>
      </c>
      <c r="N27" s="99">
        <v>31</v>
      </c>
      <c r="O27" s="62">
        <v>3000</v>
      </c>
      <c r="P27" s="63">
        <f>Table2245236891011121314151617181920212224234567234568910111213141516171819202122[[#This Row],[PEMBULATAN]]*O27</f>
        <v>93000</v>
      </c>
    </row>
    <row r="28" spans="1:16" ht="22.5" customHeight="1" x14ac:dyDescent="0.2">
      <c r="A28" s="144" t="s">
        <v>33</v>
      </c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6"/>
      <c r="M28" s="78">
        <f>SUBTOTAL(109,Table2245236891011121314151617181920212224234567234568910111213141516171819202122[KG VOLUME])</f>
        <v>790.98975000000019</v>
      </c>
      <c r="N28" s="66">
        <f>SUM(N3:N27)</f>
        <v>814</v>
      </c>
      <c r="O28" s="147">
        <f>SUM(P3:P27)</f>
        <v>2442000</v>
      </c>
      <c r="P28" s="148"/>
    </row>
    <row r="29" spans="1:16" ht="22.5" customHeight="1" x14ac:dyDescent="0.2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4"/>
      <c r="N29" s="86" t="s">
        <v>54</v>
      </c>
      <c r="O29" s="85"/>
      <c r="P29" s="85">
        <f>O28*10%</f>
        <v>244200</v>
      </c>
    </row>
    <row r="30" spans="1:16" x14ac:dyDescent="0.2">
      <c r="A30" s="11"/>
      <c r="B30" s="54" t="s">
        <v>47</v>
      </c>
      <c r="C30" s="53"/>
      <c r="D30" s="55" t="s">
        <v>48</v>
      </c>
      <c r="H30" s="61"/>
      <c r="N30" s="60" t="s">
        <v>34</v>
      </c>
      <c r="P30" s="67">
        <f>O28*1%</f>
        <v>24420</v>
      </c>
    </row>
    <row r="31" spans="1:16" x14ac:dyDescent="0.2">
      <c r="A31" s="11"/>
      <c r="H31" s="61"/>
      <c r="N31" s="60" t="s">
        <v>35</v>
      </c>
      <c r="P31" s="69">
        <v>0</v>
      </c>
    </row>
    <row r="32" spans="1:16" ht="15.75" thickBot="1" x14ac:dyDescent="0.25">
      <c r="A32" s="11"/>
      <c r="H32" s="61"/>
      <c r="N32" s="60" t="s">
        <v>36</v>
      </c>
      <c r="P32" s="69">
        <v>0</v>
      </c>
    </row>
    <row r="33" spans="1:16" x14ac:dyDescent="0.2">
      <c r="A33" s="11"/>
      <c r="H33" s="61"/>
      <c r="N33" s="64" t="s">
        <v>37</v>
      </c>
      <c r="O33" s="65"/>
      <c r="P33" s="68">
        <f>O28-P29+P30</f>
        <v>2222220</v>
      </c>
    </row>
    <row r="34" spans="1:16" x14ac:dyDescent="0.2">
      <c r="B34" s="54"/>
      <c r="C34" s="53"/>
      <c r="D34" s="55"/>
    </row>
    <row r="35" spans="1:16" x14ac:dyDescent="0.2">
      <c r="C35" s="53" t="s">
        <v>1205</v>
      </c>
    </row>
    <row r="36" spans="1:16" x14ac:dyDescent="0.2">
      <c r="A36" s="11"/>
      <c r="C36" s="2" t="s">
        <v>1200</v>
      </c>
      <c r="H36" s="61"/>
      <c r="P36" s="70"/>
    </row>
    <row r="37" spans="1:16" x14ac:dyDescent="0.2">
      <c r="A37" s="11"/>
      <c r="C37" s="2" t="s">
        <v>1206</v>
      </c>
      <c r="H37" s="61"/>
      <c r="O37" s="56"/>
      <c r="P37" s="70"/>
    </row>
    <row r="38" spans="1:16" s="3" customFormat="1" x14ac:dyDescent="0.25">
      <c r="A38" s="11"/>
      <c r="B38" s="2"/>
      <c r="C38" s="2" t="s">
        <v>3533</v>
      </c>
      <c r="E38" s="12"/>
      <c r="H38" s="61"/>
      <c r="N38" s="14"/>
      <c r="O38" s="14"/>
      <c r="P38" s="14"/>
    </row>
    <row r="39" spans="1:16" s="3" customFormat="1" x14ac:dyDescent="0.2">
      <c r="A39" s="11"/>
      <c r="B39" s="2"/>
      <c r="C39" s="53" t="s">
        <v>1198</v>
      </c>
      <c r="E39" s="12"/>
      <c r="H39" s="61"/>
      <c r="N39" s="14"/>
      <c r="O39" s="14"/>
      <c r="P39" s="14"/>
    </row>
    <row r="40" spans="1:16" s="3" customFormat="1" x14ac:dyDescent="0.25">
      <c r="A40" s="11"/>
      <c r="B40" s="2"/>
      <c r="C40" s="2" t="s">
        <v>3534</v>
      </c>
      <c r="E40" s="12"/>
      <c r="H40" s="61"/>
      <c r="N40" s="14"/>
      <c r="O40" s="14"/>
      <c r="P40" s="14"/>
    </row>
    <row r="41" spans="1:16" s="3" customFormat="1" x14ac:dyDescent="0.25">
      <c r="A41" s="11"/>
      <c r="B41" s="2"/>
      <c r="C41" s="2" t="s">
        <v>1204</v>
      </c>
      <c r="E41" s="12"/>
      <c r="H41" s="61"/>
      <c r="N41" s="14"/>
      <c r="O41" s="14"/>
      <c r="P41" s="14"/>
    </row>
    <row r="42" spans="1:16" s="3" customFormat="1" x14ac:dyDescent="0.25">
      <c r="A42" s="11"/>
      <c r="B42" s="2"/>
      <c r="C42" s="2" t="s">
        <v>3535</v>
      </c>
      <c r="E42" s="12"/>
      <c r="H42" s="61"/>
      <c r="N42" s="14"/>
      <c r="O42" s="14"/>
      <c r="P42" s="14"/>
    </row>
    <row r="43" spans="1:16" s="3" customFormat="1" x14ac:dyDescent="0.25">
      <c r="A43" s="11"/>
      <c r="B43" s="2"/>
      <c r="C43" s="2" t="s">
        <v>3536</v>
      </c>
      <c r="E43" s="12"/>
      <c r="H43" s="61"/>
      <c r="N43" s="14"/>
      <c r="O43" s="14"/>
      <c r="P43" s="14"/>
    </row>
    <row r="44" spans="1:16" s="3" customFormat="1" x14ac:dyDescent="0.25">
      <c r="A44" s="11"/>
      <c r="B44" s="2"/>
      <c r="C44" s="2" t="s">
        <v>3537</v>
      </c>
      <c r="E44" s="12"/>
      <c r="H44" s="61"/>
      <c r="N44" s="14"/>
      <c r="O44" s="14"/>
      <c r="P44" s="14"/>
    </row>
    <row r="45" spans="1:16" s="3" customFormat="1" x14ac:dyDescent="0.25">
      <c r="A45" s="11"/>
      <c r="B45" s="2"/>
      <c r="C45" s="2" t="s">
        <v>3538</v>
      </c>
      <c r="E45" s="12"/>
      <c r="H45" s="61"/>
      <c r="N45" s="14"/>
      <c r="O45" s="14"/>
      <c r="P45" s="14"/>
    </row>
    <row r="46" spans="1:16" s="3" customFormat="1" x14ac:dyDescent="0.25">
      <c r="A46" s="11"/>
      <c r="B46" s="2"/>
      <c r="C46" s="2" t="s">
        <v>3539</v>
      </c>
      <c r="E46" s="12"/>
      <c r="H46" s="61"/>
      <c r="N46" s="14"/>
      <c r="O46" s="14"/>
      <c r="P46" s="14"/>
    </row>
    <row r="47" spans="1:16" s="3" customFormat="1" x14ac:dyDescent="0.25">
      <c r="A47" s="11"/>
      <c r="B47" s="2"/>
      <c r="C47" s="2" t="s">
        <v>3540</v>
      </c>
      <c r="E47" s="12"/>
      <c r="H47" s="61"/>
      <c r="N47" s="14"/>
      <c r="O47" s="14"/>
      <c r="P47" s="14"/>
    </row>
    <row r="48" spans="1:16" s="3" customFormat="1" x14ac:dyDescent="0.25">
      <c r="A48" s="11"/>
      <c r="B48" s="2"/>
      <c r="C48" s="2" t="s">
        <v>3541</v>
      </c>
      <c r="E48" s="12"/>
      <c r="H48" s="61"/>
      <c r="N48" s="14"/>
      <c r="O48" s="14"/>
      <c r="P48" s="14"/>
    </row>
    <row r="49" spans="1:16" s="3" customFormat="1" x14ac:dyDescent="0.25">
      <c r="A49" s="11"/>
      <c r="B49" s="2"/>
      <c r="C49" s="2" t="s">
        <v>3542</v>
      </c>
      <c r="E49" s="12"/>
      <c r="H49" s="61"/>
      <c r="N49" s="14"/>
      <c r="O49" s="14"/>
      <c r="P49" s="14"/>
    </row>
    <row r="50" spans="1:16" x14ac:dyDescent="0.2">
      <c r="C50" s="2" t="s">
        <v>3543</v>
      </c>
    </row>
    <row r="51" spans="1:16" x14ac:dyDescent="0.2">
      <c r="C51" s="2" t="s">
        <v>3544</v>
      </c>
    </row>
    <row r="52" spans="1:16" x14ac:dyDescent="0.2">
      <c r="C52" s="2" t="s">
        <v>3545</v>
      </c>
    </row>
    <row r="53" spans="1:16" x14ac:dyDescent="0.2">
      <c r="C53" s="2" t="s">
        <v>3546</v>
      </c>
    </row>
    <row r="54" spans="1:16" x14ac:dyDescent="0.2">
      <c r="C54" s="2" t="s">
        <v>3547</v>
      </c>
    </row>
    <row r="55" spans="1:16" x14ac:dyDescent="0.2">
      <c r="C55" s="2" t="s">
        <v>3548</v>
      </c>
    </row>
    <row r="56" spans="1:16" x14ac:dyDescent="0.2">
      <c r="C56" s="2" t="s">
        <v>3549</v>
      </c>
    </row>
    <row r="57" spans="1:16" x14ac:dyDescent="0.2">
      <c r="C57" s="2" t="s">
        <v>3550</v>
      </c>
    </row>
    <row r="58" spans="1:16" x14ac:dyDescent="0.2">
      <c r="C58" s="2" t="s">
        <v>3551</v>
      </c>
    </row>
    <row r="59" spans="1:16" x14ac:dyDescent="0.2">
      <c r="C59" s="2" t="s">
        <v>3552</v>
      </c>
    </row>
    <row r="60" spans="1:16" x14ac:dyDescent="0.2">
      <c r="C60" s="2" t="s">
        <v>3553</v>
      </c>
    </row>
    <row r="61" spans="1:16" x14ac:dyDescent="0.2">
      <c r="C61" s="2" t="s">
        <v>3554</v>
      </c>
    </row>
    <row r="62" spans="1:16" x14ac:dyDescent="0.2">
      <c r="C62" s="2" t="s">
        <v>3555</v>
      </c>
    </row>
    <row r="63" spans="1:16" x14ac:dyDescent="0.2">
      <c r="C63" s="2" t="s">
        <v>3556</v>
      </c>
    </row>
    <row r="64" spans="1:16" x14ac:dyDescent="0.2">
      <c r="C64" s="2" t="s">
        <v>3557</v>
      </c>
    </row>
    <row r="65" spans="3:3" x14ac:dyDescent="0.2">
      <c r="C65" s="2" t="s">
        <v>3558</v>
      </c>
    </row>
    <row r="66" spans="3:3" x14ac:dyDescent="0.2">
      <c r="C66" s="2" t="s">
        <v>3559</v>
      </c>
    </row>
    <row r="67" spans="3:3" x14ac:dyDescent="0.2">
      <c r="C67" s="2" t="s">
        <v>3560</v>
      </c>
    </row>
    <row r="68" spans="3:3" x14ac:dyDescent="0.2">
      <c r="C68" s="2" t="s">
        <v>3561</v>
      </c>
    </row>
    <row r="69" spans="3:3" x14ac:dyDescent="0.2">
      <c r="C69" s="2" t="s">
        <v>3562</v>
      </c>
    </row>
    <row r="70" spans="3:3" x14ac:dyDescent="0.2">
      <c r="C70" s="2" t="s">
        <v>3563</v>
      </c>
    </row>
    <row r="71" spans="3:3" x14ac:dyDescent="0.2">
      <c r="C71" s="2" t="s">
        <v>3564</v>
      </c>
    </row>
    <row r="72" spans="3:3" x14ac:dyDescent="0.2">
      <c r="C72" s="2" t="s">
        <v>3565</v>
      </c>
    </row>
    <row r="73" spans="3:3" x14ac:dyDescent="0.2">
      <c r="C73" s="2" t="s">
        <v>3566</v>
      </c>
    </row>
    <row r="74" spans="3:3" x14ac:dyDescent="0.2">
      <c r="C74" s="2" t="s">
        <v>3567</v>
      </c>
    </row>
    <row r="75" spans="3:3" x14ac:dyDescent="0.2">
      <c r="C75" s="2" t="s">
        <v>3568</v>
      </c>
    </row>
    <row r="76" spans="3:3" x14ac:dyDescent="0.2">
      <c r="C76" s="2" t="s">
        <v>3569</v>
      </c>
    </row>
    <row r="77" spans="3:3" x14ac:dyDescent="0.2">
      <c r="C77" s="2" t="s">
        <v>3570</v>
      </c>
    </row>
    <row r="78" spans="3:3" x14ac:dyDescent="0.2">
      <c r="C78" s="2" t="s">
        <v>3571</v>
      </c>
    </row>
    <row r="79" spans="3:3" x14ac:dyDescent="0.2">
      <c r="C79" s="2" t="s">
        <v>3572</v>
      </c>
    </row>
    <row r="80" spans="3:3" x14ac:dyDescent="0.2">
      <c r="C80" s="2" t="s">
        <v>3573</v>
      </c>
    </row>
    <row r="81" spans="3:3" x14ac:dyDescent="0.2">
      <c r="C81" s="2" t="s">
        <v>3574</v>
      </c>
    </row>
    <row r="82" spans="3:3" x14ac:dyDescent="0.2">
      <c r="C82" s="2" t="s">
        <v>3575</v>
      </c>
    </row>
    <row r="83" spans="3:3" x14ac:dyDescent="0.2">
      <c r="C83" s="2" t="s">
        <v>3576</v>
      </c>
    </row>
    <row r="84" spans="3:3" x14ac:dyDescent="0.2">
      <c r="C84" s="2" t="s">
        <v>3577</v>
      </c>
    </row>
    <row r="85" spans="3:3" x14ac:dyDescent="0.2">
      <c r="C85" s="2" t="s">
        <v>3578</v>
      </c>
    </row>
    <row r="86" spans="3:3" x14ac:dyDescent="0.2">
      <c r="C86" s="2" t="s">
        <v>3579</v>
      </c>
    </row>
    <row r="87" spans="3:3" x14ac:dyDescent="0.2">
      <c r="C87" s="2" t="s">
        <v>3580</v>
      </c>
    </row>
    <row r="88" spans="3:3" x14ac:dyDescent="0.2">
      <c r="C88" s="2" t="s">
        <v>3581</v>
      </c>
    </row>
    <row r="89" spans="3:3" x14ac:dyDescent="0.2">
      <c r="C89" s="2" t="s">
        <v>3582</v>
      </c>
    </row>
    <row r="90" spans="3:3" x14ac:dyDescent="0.2">
      <c r="C90" s="2" t="s">
        <v>3583</v>
      </c>
    </row>
    <row r="91" spans="3:3" x14ac:dyDescent="0.2">
      <c r="C91" s="2" t="s">
        <v>3584</v>
      </c>
    </row>
    <row r="92" spans="3:3" x14ac:dyDescent="0.2">
      <c r="C92" s="2" t="s">
        <v>3585</v>
      </c>
    </row>
    <row r="93" spans="3:3" x14ac:dyDescent="0.2">
      <c r="C93" s="2" t="s">
        <v>3586</v>
      </c>
    </row>
    <row r="94" spans="3:3" x14ac:dyDescent="0.2">
      <c r="C94" s="2" t="s">
        <v>3587</v>
      </c>
    </row>
    <row r="95" spans="3:3" x14ac:dyDescent="0.2">
      <c r="C95" s="2" t="s">
        <v>3588</v>
      </c>
    </row>
    <row r="96" spans="3:3" x14ac:dyDescent="0.2">
      <c r="C96" s="2" t="s">
        <v>3589</v>
      </c>
    </row>
    <row r="97" spans="3:3" x14ac:dyDescent="0.2">
      <c r="C97" s="2" t="s">
        <v>3590</v>
      </c>
    </row>
    <row r="98" spans="3:3" x14ac:dyDescent="0.2">
      <c r="C98" s="2" t="s">
        <v>3591</v>
      </c>
    </row>
    <row r="99" spans="3:3" x14ac:dyDescent="0.2">
      <c r="C99" s="2" t="s">
        <v>3592</v>
      </c>
    </row>
    <row r="100" spans="3:3" x14ac:dyDescent="0.2">
      <c r="C100" s="2" t="s">
        <v>3593</v>
      </c>
    </row>
    <row r="101" spans="3:3" x14ac:dyDescent="0.2">
      <c r="C101" s="2" t="s">
        <v>3594</v>
      </c>
    </row>
    <row r="102" spans="3:3" x14ac:dyDescent="0.2">
      <c r="C102" s="2" t="s">
        <v>3595</v>
      </c>
    </row>
    <row r="103" spans="3:3" x14ac:dyDescent="0.2">
      <c r="C103" s="2" t="s">
        <v>3596</v>
      </c>
    </row>
    <row r="104" spans="3:3" x14ac:dyDescent="0.2">
      <c r="C104" s="2" t="s">
        <v>3597</v>
      </c>
    </row>
    <row r="105" spans="3:3" x14ac:dyDescent="0.2">
      <c r="C105" s="2" t="s">
        <v>3598</v>
      </c>
    </row>
    <row r="106" spans="3:3" x14ac:dyDescent="0.2">
      <c r="C106" s="2" t="s">
        <v>3599</v>
      </c>
    </row>
    <row r="107" spans="3:3" x14ac:dyDescent="0.2">
      <c r="C107" s="2" t="s">
        <v>3600</v>
      </c>
    </row>
    <row r="108" spans="3:3" x14ac:dyDescent="0.2">
      <c r="C108" s="2" t="s">
        <v>3601</v>
      </c>
    </row>
    <row r="109" spans="3:3" x14ac:dyDescent="0.2">
      <c r="C109" s="2" t="s">
        <v>3602</v>
      </c>
    </row>
    <row r="110" spans="3:3" x14ac:dyDescent="0.2">
      <c r="C110" s="2" t="s">
        <v>3603</v>
      </c>
    </row>
    <row r="111" spans="3:3" x14ac:dyDescent="0.2">
      <c r="C111" s="2" t="s">
        <v>3604</v>
      </c>
    </row>
    <row r="112" spans="3:3" x14ac:dyDescent="0.2">
      <c r="C112" s="2" t="s">
        <v>3605</v>
      </c>
    </row>
    <row r="113" spans="3:3" x14ac:dyDescent="0.2">
      <c r="C113" s="2" t="s">
        <v>3606</v>
      </c>
    </row>
    <row r="114" spans="3:3" x14ac:dyDescent="0.2">
      <c r="C114" s="2" t="s">
        <v>3607</v>
      </c>
    </row>
    <row r="115" spans="3:3" x14ac:dyDescent="0.2">
      <c r="C115" s="2" t="s">
        <v>3608</v>
      </c>
    </row>
    <row r="116" spans="3:3" x14ac:dyDescent="0.2">
      <c r="C116" s="2" t="s">
        <v>3609</v>
      </c>
    </row>
    <row r="117" spans="3:3" x14ac:dyDescent="0.2">
      <c r="C117" s="2" t="s">
        <v>3610</v>
      </c>
    </row>
    <row r="118" spans="3:3" x14ac:dyDescent="0.2">
      <c r="C118" s="2" t="s">
        <v>3611</v>
      </c>
    </row>
    <row r="119" spans="3:3" x14ac:dyDescent="0.2">
      <c r="C119" s="2" t="s">
        <v>3612</v>
      </c>
    </row>
    <row r="120" spans="3:3" x14ac:dyDescent="0.2">
      <c r="C120" s="2" t="s">
        <v>3613</v>
      </c>
    </row>
    <row r="121" spans="3:3" x14ac:dyDescent="0.2">
      <c r="C121" s="2" t="s">
        <v>3614</v>
      </c>
    </row>
    <row r="122" spans="3:3" x14ac:dyDescent="0.2">
      <c r="C122" s="2" t="s">
        <v>3615</v>
      </c>
    </row>
    <row r="123" spans="3:3" x14ac:dyDescent="0.2">
      <c r="C123" s="2" t="s">
        <v>3616</v>
      </c>
    </row>
    <row r="124" spans="3:3" x14ac:dyDescent="0.2">
      <c r="C124" s="2" t="s">
        <v>3617</v>
      </c>
    </row>
    <row r="125" spans="3:3" x14ac:dyDescent="0.2">
      <c r="C125" s="2" t="s">
        <v>3618</v>
      </c>
    </row>
    <row r="126" spans="3:3" x14ac:dyDescent="0.2">
      <c r="C126" s="2" t="s">
        <v>3619</v>
      </c>
    </row>
    <row r="127" spans="3:3" x14ac:dyDescent="0.2">
      <c r="C127" s="2" t="s">
        <v>3620</v>
      </c>
    </row>
    <row r="128" spans="3:3" x14ac:dyDescent="0.2">
      <c r="C128" s="2" t="s">
        <v>3621</v>
      </c>
    </row>
    <row r="129" spans="3:3" x14ac:dyDescent="0.2">
      <c r="C129" s="2" t="s">
        <v>3622</v>
      </c>
    </row>
    <row r="130" spans="3:3" x14ac:dyDescent="0.2">
      <c r="C130" s="2" t="s">
        <v>3623</v>
      </c>
    </row>
    <row r="131" spans="3:3" x14ac:dyDescent="0.2">
      <c r="C131" s="2" t="s">
        <v>3624</v>
      </c>
    </row>
    <row r="132" spans="3:3" x14ac:dyDescent="0.2">
      <c r="C132" s="2" t="s">
        <v>3625</v>
      </c>
    </row>
    <row r="133" spans="3:3" x14ac:dyDescent="0.2">
      <c r="C133" s="2" t="s">
        <v>3626</v>
      </c>
    </row>
    <row r="134" spans="3:3" x14ac:dyDescent="0.2">
      <c r="C134" s="2" t="s">
        <v>3627</v>
      </c>
    </row>
    <row r="135" spans="3:3" x14ac:dyDescent="0.2">
      <c r="C135" s="2" t="s">
        <v>3628</v>
      </c>
    </row>
    <row r="136" spans="3:3" x14ac:dyDescent="0.2">
      <c r="C136" s="2" t="s">
        <v>3629</v>
      </c>
    </row>
    <row r="137" spans="3:3" x14ac:dyDescent="0.2">
      <c r="C137" s="2" t="s">
        <v>3630</v>
      </c>
    </row>
    <row r="138" spans="3:3" x14ac:dyDescent="0.2">
      <c r="C138" s="2" t="s">
        <v>3631</v>
      </c>
    </row>
    <row r="139" spans="3:3" x14ac:dyDescent="0.2">
      <c r="C139" s="2" t="s">
        <v>3632</v>
      </c>
    </row>
    <row r="140" spans="3:3" x14ac:dyDescent="0.2">
      <c r="C140" s="2" t="s">
        <v>3633</v>
      </c>
    </row>
    <row r="141" spans="3:3" x14ac:dyDescent="0.2">
      <c r="C141" s="2" t="s">
        <v>3634</v>
      </c>
    </row>
    <row r="142" spans="3:3" x14ac:dyDescent="0.2">
      <c r="C142" s="2" t="s">
        <v>3635</v>
      </c>
    </row>
    <row r="143" spans="3:3" x14ac:dyDescent="0.2">
      <c r="C143" s="2" t="s">
        <v>3636</v>
      </c>
    </row>
    <row r="144" spans="3:3" x14ac:dyDescent="0.2">
      <c r="C144" s="2" t="s">
        <v>3637</v>
      </c>
    </row>
    <row r="145" spans="3:3" x14ac:dyDescent="0.2">
      <c r="C145" s="2" t="s">
        <v>3638</v>
      </c>
    </row>
    <row r="146" spans="3:3" x14ac:dyDescent="0.2">
      <c r="C146" s="2" t="s">
        <v>3639</v>
      </c>
    </row>
    <row r="147" spans="3:3" x14ac:dyDescent="0.2">
      <c r="C147" s="2" t="s">
        <v>3640</v>
      </c>
    </row>
    <row r="148" spans="3:3" x14ac:dyDescent="0.2">
      <c r="C148" s="2" t="s">
        <v>3641</v>
      </c>
    </row>
    <row r="149" spans="3:3" x14ac:dyDescent="0.2">
      <c r="C149" s="2" t="s">
        <v>3642</v>
      </c>
    </row>
    <row r="150" spans="3:3" x14ac:dyDescent="0.2">
      <c r="C150" s="2" t="s">
        <v>3643</v>
      </c>
    </row>
    <row r="151" spans="3:3" x14ac:dyDescent="0.2">
      <c r="C151" s="2" t="s">
        <v>3644</v>
      </c>
    </row>
    <row r="152" spans="3:3" x14ac:dyDescent="0.2">
      <c r="C152" s="2" t="s">
        <v>3645</v>
      </c>
    </row>
    <row r="153" spans="3:3" x14ac:dyDescent="0.2">
      <c r="C153" s="2" t="s">
        <v>3646</v>
      </c>
    </row>
    <row r="154" spans="3:3" x14ac:dyDescent="0.2">
      <c r="C154" s="2" t="s">
        <v>3647</v>
      </c>
    </row>
    <row r="155" spans="3:3" x14ac:dyDescent="0.2">
      <c r="C155" s="2" t="s">
        <v>3648</v>
      </c>
    </row>
    <row r="156" spans="3:3" x14ac:dyDescent="0.2">
      <c r="C156" s="2" t="s">
        <v>3649</v>
      </c>
    </row>
    <row r="157" spans="3:3" x14ac:dyDescent="0.2">
      <c r="C157" s="2" t="s">
        <v>3650</v>
      </c>
    </row>
    <row r="158" spans="3:3" x14ac:dyDescent="0.2">
      <c r="C158" s="2" t="s">
        <v>3651</v>
      </c>
    </row>
    <row r="159" spans="3:3" x14ac:dyDescent="0.2">
      <c r="C159" s="2" t="s">
        <v>3652</v>
      </c>
    </row>
    <row r="160" spans="3:3" x14ac:dyDescent="0.2">
      <c r="C160" s="2" t="s">
        <v>3653</v>
      </c>
    </row>
    <row r="161" spans="3:3" x14ac:dyDescent="0.2">
      <c r="C161" s="2" t="s">
        <v>3654</v>
      </c>
    </row>
    <row r="162" spans="3:3" x14ac:dyDescent="0.2">
      <c r="C162" s="2" t="s">
        <v>3655</v>
      </c>
    </row>
    <row r="163" spans="3:3" x14ac:dyDescent="0.2">
      <c r="C163" s="2" t="s">
        <v>3656</v>
      </c>
    </row>
    <row r="164" spans="3:3" x14ac:dyDescent="0.2">
      <c r="C164" s="2" t="s">
        <v>3657</v>
      </c>
    </row>
    <row r="165" spans="3:3" x14ac:dyDescent="0.2">
      <c r="C165" s="2" t="s">
        <v>3658</v>
      </c>
    </row>
    <row r="166" spans="3:3" x14ac:dyDescent="0.2">
      <c r="C166" s="2" t="s">
        <v>3659</v>
      </c>
    </row>
    <row r="167" spans="3:3" x14ac:dyDescent="0.2">
      <c r="C167" s="2" t="s">
        <v>3660</v>
      </c>
    </row>
    <row r="168" spans="3:3" x14ac:dyDescent="0.2">
      <c r="C168" s="2" t="s">
        <v>3661</v>
      </c>
    </row>
    <row r="169" spans="3:3" x14ac:dyDescent="0.2">
      <c r="C169" s="2" t="s">
        <v>3662</v>
      </c>
    </row>
    <row r="170" spans="3:3" x14ac:dyDescent="0.2">
      <c r="C170" s="2" t="s">
        <v>3663</v>
      </c>
    </row>
    <row r="171" spans="3:3" x14ac:dyDescent="0.2">
      <c r="C171" s="2" t="s">
        <v>3664</v>
      </c>
    </row>
    <row r="172" spans="3:3" x14ac:dyDescent="0.2">
      <c r="C172" s="2" t="s">
        <v>3665</v>
      </c>
    </row>
    <row r="173" spans="3:3" x14ac:dyDescent="0.2">
      <c r="C173" s="2" t="s">
        <v>3666</v>
      </c>
    </row>
    <row r="174" spans="3:3" x14ac:dyDescent="0.2">
      <c r="C174" s="2" t="s">
        <v>3667</v>
      </c>
    </row>
    <row r="175" spans="3:3" x14ac:dyDescent="0.2">
      <c r="C175" s="2" t="s">
        <v>3668</v>
      </c>
    </row>
    <row r="176" spans="3:3" x14ac:dyDescent="0.2">
      <c r="C176" s="2" t="s">
        <v>3669</v>
      </c>
    </row>
    <row r="177" spans="3:3" x14ac:dyDescent="0.2">
      <c r="C177" s="2" t="s">
        <v>3670</v>
      </c>
    </row>
    <row r="178" spans="3:3" x14ac:dyDescent="0.2">
      <c r="C178" s="2" t="s">
        <v>3671</v>
      </c>
    </row>
    <row r="179" spans="3:3" x14ac:dyDescent="0.2">
      <c r="C179" s="2" t="s">
        <v>3672</v>
      </c>
    </row>
    <row r="180" spans="3:3" x14ac:dyDescent="0.2">
      <c r="C180" s="2" t="s">
        <v>3673</v>
      </c>
    </row>
    <row r="181" spans="3:3" x14ac:dyDescent="0.2">
      <c r="C181" s="2" t="s">
        <v>3674</v>
      </c>
    </row>
    <row r="182" spans="3:3" x14ac:dyDescent="0.2">
      <c r="C182" s="2" t="s">
        <v>3675</v>
      </c>
    </row>
    <row r="183" spans="3:3" x14ac:dyDescent="0.2">
      <c r="C183" s="2" t="s">
        <v>3676</v>
      </c>
    </row>
    <row r="184" spans="3:3" x14ac:dyDescent="0.2">
      <c r="C184" s="2" t="s">
        <v>3677</v>
      </c>
    </row>
    <row r="185" spans="3:3" x14ac:dyDescent="0.2">
      <c r="C185" s="2" t="s">
        <v>3678</v>
      </c>
    </row>
    <row r="186" spans="3:3" x14ac:dyDescent="0.2">
      <c r="C186" s="2" t="s">
        <v>3679</v>
      </c>
    </row>
    <row r="187" spans="3:3" x14ac:dyDescent="0.2">
      <c r="C187" s="2" t="s">
        <v>3680</v>
      </c>
    </row>
    <row r="188" spans="3:3" x14ac:dyDescent="0.2">
      <c r="C188" s="2" t="s">
        <v>3681</v>
      </c>
    </row>
    <row r="189" spans="3:3" x14ac:dyDescent="0.2">
      <c r="C189" s="2" t="s">
        <v>3682</v>
      </c>
    </row>
    <row r="190" spans="3:3" x14ac:dyDescent="0.2">
      <c r="C190" s="2" t="s">
        <v>3683</v>
      </c>
    </row>
    <row r="191" spans="3:3" x14ac:dyDescent="0.2">
      <c r="C191" s="2" t="s">
        <v>3684</v>
      </c>
    </row>
    <row r="192" spans="3:3" x14ac:dyDescent="0.2">
      <c r="C192" s="2" t="s">
        <v>3685</v>
      </c>
    </row>
    <row r="193" spans="3:3" x14ac:dyDescent="0.2">
      <c r="C193" s="2" t="s">
        <v>3686</v>
      </c>
    </row>
    <row r="194" spans="3:3" x14ac:dyDescent="0.2">
      <c r="C194" s="2" t="s">
        <v>3687</v>
      </c>
    </row>
    <row r="195" spans="3:3" x14ac:dyDescent="0.2">
      <c r="C195" s="2" t="s">
        <v>3688</v>
      </c>
    </row>
    <row r="196" spans="3:3" x14ac:dyDescent="0.2">
      <c r="C196" s="2" t="s">
        <v>3689</v>
      </c>
    </row>
    <row r="197" spans="3:3" x14ac:dyDescent="0.2">
      <c r="C197" s="2" t="s">
        <v>3690</v>
      </c>
    </row>
    <row r="198" spans="3:3" x14ac:dyDescent="0.2">
      <c r="C198" s="2" t="s">
        <v>3691</v>
      </c>
    </row>
    <row r="199" spans="3:3" x14ac:dyDescent="0.2">
      <c r="C199" s="2" t="s">
        <v>3692</v>
      </c>
    </row>
    <row r="200" spans="3:3" x14ac:dyDescent="0.2">
      <c r="C200" s="2" t="s">
        <v>3693</v>
      </c>
    </row>
    <row r="201" spans="3:3" x14ac:dyDescent="0.2">
      <c r="C201" s="2" t="s">
        <v>3694</v>
      </c>
    </row>
    <row r="202" spans="3:3" x14ac:dyDescent="0.2">
      <c r="C202" s="2" t="s">
        <v>1174</v>
      </c>
    </row>
    <row r="203" spans="3:3" x14ac:dyDescent="0.2">
      <c r="C203" s="2" t="s">
        <v>1189</v>
      </c>
    </row>
    <row r="204" spans="3:3" x14ac:dyDescent="0.2">
      <c r="C204" s="2" t="s">
        <v>1175</v>
      </c>
    </row>
    <row r="205" spans="3:3" x14ac:dyDescent="0.2">
      <c r="C205" s="2" t="s">
        <v>1180</v>
      </c>
    </row>
    <row r="206" spans="3:3" x14ac:dyDescent="0.2">
      <c r="C206" s="2" t="s">
        <v>1181</v>
      </c>
    </row>
    <row r="207" spans="3:3" x14ac:dyDescent="0.2">
      <c r="C207" s="2" t="s">
        <v>1178</v>
      </c>
    </row>
    <row r="208" spans="3:3" x14ac:dyDescent="0.2">
      <c r="C208" s="2" t="s">
        <v>3695</v>
      </c>
    </row>
    <row r="209" spans="3:3" x14ac:dyDescent="0.2">
      <c r="C209" s="2" t="s">
        <v>1184</v>
      </c>
    </row>
    <row r="210" spans="3:3" x14ac:dyDescent="0.2">
      <c r="C210" s="2" t="s">
        <v>1191</v>
      </c>
    </row>
    <row r="211" spans="3:3" x14ac:dyDescent="0.2">
      <c r="C211" s="2" t="s">
        <v>1192</v>
      </c>
    </row>
    <row r="212" spans="3:3" x14ac:dyDescent="0.2">
      <c r="C212" s="2" t="s">
        <v>1193</v>
      </c>
    </row>
    <row r="213" spans="3:3" x14ac:dyDescent="0.2">
      <c r="C213" s="2" t="s">
        <v>1118</v>
      </c>
    </row>
    <row r="214" spans="3:3" x14ac:dyDescent="0.2">
      <c r="C214" s="2" t="s">
        <v>1081</v>
      </c>
    </row>
    <row r="215" spans="3:3" x14ac:dyDescent="0.2">
      <c r="C215" s="2" t="s">
        <v>1091</v>
      </c>
    </row>
    <row r="216" spans="3:3" x14ac:dyDescent="0.2">
      <c r="C216" s="2" t="s">
        <v>1092</v>
      </c>
    </row>
    <row r="217" spans="3:3" x14ac:dyDescent="0.2">
      <c r="C217" s="2" t="s">
        <v>1113</v>
      </c>
    </row>
    <row r="218" spans="3:3" x14ac:dyDescent="0.2">
      <c r="C218" s="2" t="s">
        <v>1106</v>
      </c>
    </row>
    <row r="219" spans="3:3" x14ac:dyDescent="0.2">
      <c r="C219" s="2" t="s">
        <v>1068</v>
      </c>
    </row>
    <row r="220" spans="3:3" x14ac:dyDescent="0.2">
      <c r="C220" s="2" t="s">
        <v>1076</v>
      </c>
    </row>
    <row r="221" spans="3:3" x14ac:dyDescent="0.2">
      <c r="C221" s="2" t="s">
        <v>1124</v>
      </c>
    </row>
    <row r="222" spans="3:3" x14ac:dyDescent="0.2">
      <c r="C222" s="2" t="s">
        <v>1120</v>
      </c>
    </row>
    <row r="223" spans="3:3" x14ac:dyDescent="0.2">
      <c r="C223" s="2" t="s">
        <v>1070</v>
      </c>
    </row>
    <row r="224" spans="3:3" x14ac:dyDescent="0.2">
      <c r="C224" s="2" t="s">
        <v>1152</v>
      </c>
    </row>
    <row r="225" spans="3:3" x14ac:dyDescent="0.2">
      <c r="C225" s="2" t="s">
        <v>1056</v>
      </c>
    </row>
    <row r="226" spans="3:3" x14ac:dyDescent="0.2">
      <c r="C226" s="2" t="s">
        <v>1093</v>
      </c>
    </row>
    <row r="227" spans="3:3" x14ac:dyDescent="0.2">
      <c r="C227" s="2" t="s">
        <v>1164</v>
      </c>
    </row>
    <row r="228" spans="3:3" x14ac:dyDescent="0.2">
      <c r="C228" s="2" t="s">
        <v>1064</v>
      </c>
    </row>
    <row r="229" spans="3:3" x14ac:dyDescent="0.2">
      <c r="C229" s="2" t="s">
        <v>1057</v>
      </c>
    </row>
    <row r="230" spans="3:3" x14ac:dyDescent="0.2">
      <c r="C230" s="2" t="s">
        <v>1088</v>
      </c>
    </row>
    <row r="231" spans="3:3" x14ac:dyDescent="0.2">
      <c r="C231" s="2" t="s">
        <v>1054</v>
      </c>
    </row>
    <row r="232" spans="3:3" x14ac:dyDescent="0.2">
      <c r="C232" s="2" t="s">
        <v>1042</v>
      </c>
    </row>
    <row r="233" spans="3:3" x14ac:dyDescent="0.2">
      <c r="C233" s="2" t="s">
        <v>1094</v>
      </c>
    </row>
    <row r="234" spans="3:3" x14ac:dyDescent="0.2">
      <c r="C234" s="2" t="s">
        <v>1153</v>
      </c>
    </row>
    <row r="235" spans="3:3" x14ac:dyDescent="0.2">
      <c r="C235" s="2" t="s">
        <v>1122</v>
      </c>
    </row>
    <row r="236" spans="3:3" x14ac:dyDescent="0.2">
      <c r="C236" s="2" t="s">
        <v>1194</v>
      </c>
    </row>
    <row r="237" spans="3:3" x14ac:dyDescent="0.2">
      <c r="C237" s="2" t="s">
        <v>1073</v>
      </c>
    </row>
    <row r="238" spans="3:3" x14ac:dyDescent="0.2">
      <c r="C238" s="2" t="s">
        <v>1069</v>
      </c>
    </row>
    <row r="239" spans="3:3" x14ac:dyDescent="0.2">
      <c r="C239" s="2" t="s">
        <v>1063</v>
      </c>
    </row>
    <row r="240" spans="3:3" x14ac:dyDescent="0.2">
      <c r="C240" s="2" t="s">
        <v>1044</v>
      </c>
    </row>
    <row r="241" spans="3:3" x14ac:dyDescent="0.2">
      <c r="C241" s="2" t="s">
        <v>1135</v>
      </c>
    </row>
    <row r="242" spans="3:3" x14ac:dyDescent="0.2">
      <c r="C242" s="2" t="s">
        <v>1060</v>
      </c>
    </row>
    <row r="243" spans="3:3" x14ac:dyDescent="0.2">
      <c r="C243" s="2" t="s">
        <v>1053</v>
      </c>
    </row>
    <row r="244" spans="3:3" x14ac:dyDescent="0.2">
      <c r="C244" s="2" t="s">
        <v>1036</v>
      </c>
    </row>
    <row r="245" spans="3:3" x14ac:dyDescent="0.2">
      <c r="C245" s="2" t="s">
        <v>1047</v>
      </c>
    </row>
    <row r="246" spans="3:3" x14ac:dyDescent="0.2">
      <c r="C246" s="2" t="s">
        <v>1033</v>
      </c>
    </row>
    <row r="247" spans="3:3" x14ac:dyDescent="0.2">
      <c r="C247" s="2" t="s">
        <v>1031</v>
      </c>
    </row>
    <row r="248" spans="3:3" x14ac:dyDescent="0.2">
      <c r="C248" s="2" t="s">
        <v>1083</v>
      </c>
    </row>
    <row r="249" spans="3:3" x14ac:dyDescent="0.2">
      <c r="C249" s="2" t="s">
        <v>1098</v>
      </c>
    </row>
    <row r="250" spans="3:3" x14ac:dyDescent="0.2">
      <c r="C250" s="2" t="s">
        <v>1067</v>
      </c>
    </row>
    <row r="251" spans="3:3" x14ac:dyDescent="0.2">
      <c r="C251" s="2" t="s">
        <v>1052</v>
      </c>
    </row>
    <row r="252" spans="3:3" x14ac:dyDescent="0.2">
      <c r="C252" s="2" t="s">
        <v>1074</v>
      </c>
    </row>
    <row r="253" spans="3:3" x14ac:dyDescent="0.2">
      <c r="C253" s="2" t="s">
        <v>1128</v>
      </c>
    </row>
    <row r="254" spans="3:3" x14ac:dyDescent="0.2">
      <c r="C254" s="2" t="s">
        <v>1146</v>
      </c>
    </row>
    <row r="255" spans="3:3" x14ac:dyDescent="0.2">
      <c r="C255" s="2" t="s">
        <v>1090</v>
      </c>
    </row>
    <row r="256" spans="3:3" x14ac:dyDescent="0.2">
      <c r="C256" s="2" t="s">
        <v>1119</v>
      </c>
    </row>
    <row r="257" spans="3:3" x14ac:dyDescent="0.2">
      <c r="C257" s="2" t="s">
        <v>1126</v>
      </c>
    </row>
    <row r="258" spans="3:3" x14ac:dyDescent="0.2">
      <c r="C258" s="2" t="s">
        <v>1127</v>
      </c>
    </row>
    <row r="259" spans="3:3" x14ac:dyDescent="0.2">
      <c r="C259" s="2" t="s">
        <v>1030</v>
      </c>
    </row>
    <row r="260" spans="3:3" x14ac:dyDescent="0.2">
      <c r="C260" s="2" t="s">
        <v>1013</v>
      </c>
    </row>
    <row r="261" spans="3:3" x14ac:dyDescent="0.2">
      <c r="C261" s="2" t="s">
        <v>1111</v>
      </c>
    </row>
    <row r="262" spans="3:3" x14ac:dyDescent="0.2">
      <c r="C262" s="2" t="s">
        <v>1121</v>
      </c>
    </row>
    <row r="263" spans="3:3" x14ac:dyDescent="0.2">
      <c r="C263" s="2" t="s">
        <v>1107</v>
      </c>
    </row>
    <row r="264" spans="3:3" x14ac:dyDescent="0.2">
      <c r="C264" s="2" t="s">
        <v>1058</v>
      </c>
    </row>
    <row r="265" spans="3:3" x14ac:dyDescent="0.2">
      <c r="C265" s="2" t="s">
        <v>1123</v>
      </c>
    </row>
    <row r="266" spans="3:3" x14ac:dyDescent="0.2">
      <c r="C266" s="2" t="s">
        <v>1086</v>
      </c>
    </row>
    <row r="267" spans="3:3" x14ac:dyDescent="0.2">
      <c r="C267" s="2" t="s">
        <v>1046</v>
      </c>
    </row>
    <row r="268" spans="3:3" x14ac:dyDescent="0.2">
      <c r="C268" s="2" t="s">
        <v>1103</v>
      </c>
    </row>
    <row r="269" spans="3:3" x14ac:dyDescent="0.2">
      <c r="C269" s="2" t="s">
        <v>1077</v>
      </c>
    </row>
    <row r="270" spans="3:3" x14ac:dyDescent="0.2">
      <c r="C270" s="2" t="s">
        <v>1114</v>
      </c>
    </row>
    <row r="271" spans="3:3" x14ac:dyDescent="0.2">
      <c r="C271" s="2" t="s">
        <v>1110</v>
      </c>
    </row>
    <row r="272" spans="3:3" x14ac:dyDescent="0.2">
      <c r="C272" s="2" t="s">
        <v>1129</v>
      </c>
    </row>
    <row r="273" spans="3:3" x14ac:dyDescent="0.2">
      <c r="C273" s="2" t="s">
        <v>1148</v>
      </c>
    </row>
    <row r="274" spans="3:3" x14ac:dyDescent="0.2">
      <c r="C274" s="2" t="s">
        <v>1147</v>
      </c>
    </row>
    <row r="275" spans="3:3" x14ac:dyDescent="0.2">
      <c r="C275" s="2" t="s">
        <v>1151</v>
      </c>
    </row>
    <row r="276" spans="3:3" x14ac:dyDescent="0.2">
      <c r="C276" s="2" t="s">
        <v>1197</v>
      </c>
    </row>
    <row r="277" spans="3:3" x14ac:dyDescent="0.2">
      <c r="C277" s="2" t="s">
        <v>3696</v>
      </c>
    </row>
    <row r="278" spans="3:3" x14ac:dyDescent="0.2">
      <c r="C278" s="2" t="s">
        <v>3697</v>
      </c>
    </row>
    <row r="279" spans="3:3" x14ac:dyDescent="0.2">
      <c r="C279" s="2" t="s">
        <v>1202</v>
      </c>
    </row>
    <row r="280" spans="3:3" x14ac:dyDescent="0.2">
      <c r="C280" s="2" t="s">
        <v>3698</v>
      </c>
    </row>
    <row r="281" spans="3:3" x14ac:dyDescent="0.2">
      <c r="C281" s="2" t="s">
        <v>3699</v>
      </c>
    </row>
    <row r="282" spans="3:3" x14ac:dyDescent="0.2">
      <c r="C282" s="2" t="s">
        <v>3700</v>
      </c>
    </row>
    <row r="283" spans="3:3" x14ac:dyDescent="0.2">
      <c r="C283" s="2" t="s">
        <v>3701</v>
      </c>
    </row>
    <row r="284" spans="3:3" x14ac:dyDescent="0.2">
      <c r="C284" s="2" t="s">
        <v>1203</v>
      </c>
    </row>
    <row r="285" spans="3:3" x14ac:dyDescent="0.2">
      <c r="C285" s="2" t="s">
        <v>3702</v>
      </c>
    </row>
    <row r="286" spans="3:3" x14ac:dyDescent="0.2">
      <c r="C286" s="2" t="s">
        <v>1201</v>
      </c>
    </row>
    <row r="287" spans="3:3" x14ac:dyDescent="0.2">
      <c r="C287" s="2" t="s">
        <v>1196</v>
      </c>
    </row>
    <row r="288" spans="3:3" x14ac:dyDescent="0.2">
      <c r="C288" s="2" t="s">
        <v>3703</v>
      </c>
    </row>
    <row r="289" spans="3:3" x14ac:dyDescent="0.2">
      <c r="C289" s="2" t="s">
        <v>1199</v>
      </c>
    </row>
    <row r="290" spans="3:3" x14ac:dyDescent="0.2">
      <c r="C290" s="2" t="s">
        <v>3704</v>
      </c>
    </row>
    <row r="291" spans="3:3" x14ac:dyDescent="0.2">
      <c r="C291" s="2" t="s">
        <v>3705</v>
      </c>
    </row>
    <row r="292" spans="3:3" x14ac:dyDescent="0.2">
      <c r="C292" s="2" t="s">
        <v>3706</v>
      </c>
    </row>
    <row r="293" spans="3:3" x14ac:dyDescent="0.2">
      <c r="C293" s="2" t="s">
        <v>3707</v>
      </c>
    </row>
    <row r="294" spans="3:3" x14ac:dyDescent="0.2">
      <c r="C294" s="2" t="s">
        <v>3708</v>
      </c>
    </row>
    <row r="295" spans="3:3" x14ac:dyDescent="0.2">
      <c r="C295" s="2" t="s">
        <v>3709</v>
      </c>
    </row>
    <row r="296" spans="3:3" x14ac:dyDescent="0.2">
      <c r="C296" s="2" t="s">
        <v>3710</v>
      </c>
    </row>
    <row r="297" spans="3:3" x14ac:dyDescent="0.2">
      <c r="C297" s="2" t="s">
        <v>3711</v>
      </c>
    </row>
    <row r="298" spans="3:3" x14ac:dyDescent="0.2">
      <c r="C298" s="2" t="s">
        <v>3712</v>
      </c>
    </row>
    <row r="299" spans="3:3" x14ac:dyDescent="0.2">
      <c r="C299" s="2" t="s">
        <v>3713</v>
      </c>
    </row>
    <row r="300" spans="3:3" x14ac:dyDescent="0.2">
      <c r="C300" s="2" t="s">
        <v>3714</v>
      </c>
    </row>
    <row r="301" spans="3:3" x14ac:dyDescent="0.2">
      <c r="C301" s="2" t="s">
        <v>3715</v>
      </c>
    </row>
    <row r="302" spans="3:3" x14ac:dyDescent="0.2">
      <c r="C302" s="2" t="s">
        <v>3716</v>
      </c>
    </row>
    <row r="303" spans="3:3" x14ac:dyDescent="0.2">
      <c r="C303" s="2" t="s">
        <v>3717</v>
      </c>
    </row>
    <row r="304" spans="3:3" x14ac:dyDescent="0.2">
      <c r="C304" s="2" t="s">
        <v>3718</v>
      </c>
    </row>
    <row r="305" spans="3:3" x14ac:dyDescent="0.2">
      <c r="C305" s="2" t="s">
        <v>3719</v>
      </c>
    </row>
    <row r="306" spans="3:3" x14ac:dyDescent="0.2">
      <c r="C306" s="2" t="s">
        <v>3720</v>
      </c>
    </row>
    <row r="307" spans="3:3" x14ac:dyDescent="0.2">
      <c r="C307" s="2" t="s">
        <v>3721</v>
      </c>
    </row>
    <row r="308" spans="3:3" x14ac:dyDescent="0.2">
      <c r="C308" s="2" t="s">
        <v>3722</v>
      </c>
    </row>
    <row r="309" spans="3:3" x14ac:dyDescent="0.2">
      <c r="C309" s="2" t="s">
        <v>3723</v>
      </c>
    </row>
    <row r="310" spans="3:3" x14ac:dyDescent="0.2">
      <c r="C310" s="2" t="s">
        <v>3724</v>
      </c>
    </row>
    <row r="311" spans="3:3" x14ac:dyDescent="0.2">
      <c r="C311" s="2" t="s">
        <v>3725</v>
      </c>
    </row>
    <row r="312" spans="3:3" x14ac:dyDescent="0.2">
      <c r="C312" s="2" t="s">
        <v>3726</v>
      </c>
    </row>
    <row r="313" spans="3:3" x14ac:dyDescent="0.2">
      <c r="C313" s="2" t="s">
        <v>3727</v>
      </c>
    </row>
    <row r="314" spans="3:3" x14ac:dyDescent="0.2">
      <c r="C314" s="2" t="s">
        <v>3728</v>
      </c>
    </row>
    <row r="315" spans="3:3" x14ac:dyDescent="0.2">
      <c r="C315" s="2" t="s">
        <v>3729</v>
      </c>
    </row>
    <row r="316" spans="3:3" x14ac:dyDescent="0.2">
      <c r="C316" s="2" t="s">
        <v>3730</v>
      </c>
    </row>
    <row r="317" spans="3:3" x14ac:dyDescent="0.2">
      <c r="C317" s="2" t="s">
        <v>3731</v>
      </c>
    </row>
    <row r="318" spans="3:3" x14ac:dyDescent="0.2">
      <c r="C318" s="2" t="s">
        <v>3732</v>
      </c>
    </row>
    <row r="319" spans="3:3" x14ac:dyDescent="0.2">
      <c r="C319" s="2" t="s">
        <v>3733</v>
      </c>
    </row>
    <row r="320" spans="3:3" x14ac:dyDescent="0.2">
      <c r="C320" s="2" t="s">
        <v>3734</v>
      </c>
    </row>
    <row r="321" spans="3:3" x14ac:dyDescent="0.2">
      <c r="C321" s="2" t="s">
        <v>3735</v>
      </c>
    </row>
    <row r="322" spans="3:3" x14ac:dyDescent="0.2">
      <c r="C322" s="2" t="s">
        <v>3736</v>
      </c>
    </row>
    <row r="323" spans="3:3" x14ac:dyDescent="0.2">
      <c r="C323" s="2" t="s">
        <v>3737</v>
      </c>
    </row>
    <row r="324" spans="3:3" x14ac:dyDescent="0.2">
      <c r="C324" s="2" t="s">
        <v>3738</v>
      </c>
    </row>
    <row r="325" spans="3:3" x14ac:dyDescent="0.2">
      <c r="C325" s="2" t="s">
        <v>3739</v>
      </c>
    </row>
    <row r="326" spans="3:3" x14ac:dyDescent="0.2">
      <c r="C326" s="2" t="s">
        <v>3740</v>
      </c>
    </row>
    <row r="327" spans="3:3" x14ac:dyDescent="0.2">
      <c r="C327" s="2" t="s">
        <v>3741</v>
      </c>
    </row>
    <row r="328" spans="3:3" x14ac:dyDescent="0.2">
      <c r="C328" s="2" t="s">
        <v>3742</v>
      </c>
    </row>
    <row r="329" spans="3:3" x14ac:dyDescent="0.2">
      <c r="C329" s="2" t="s">
        <v>3743</v>
      </c>
    </row>
    <row r="330" spans="3:3" x14ac:dyDescent="0.2">
      <c r="C330" s="2" t="s">
        <v>3744</v>
      </c>
    </row>
    <row r="331" spans="3:3" x14ac:dyDescent="0.2">
      <c r="C331" s="2" t="s">
        <v>3745</v>
      </c>
    </row>
    <row r="332" spans="3:3" x14ac:dyDescent="0.2">
      <c r="C332" s="2" t="s">
        <v>3746</v>
      </c>
    </row>
    <row r="333" spans="3:3" x14ac:dyDescent="0.2">
      <c r="C333" s="2" t="s">
        <v>3747</v>
      </c>
    </row>
    <row r="334" spans="3:3" x14ac:dyDescent="0.2">
      <c r="C334" s="2" t="s">
        <v>3748</v>
      </c>
    </row>
    <row r="335" spans="3:3" x14ac:dyDescent="0.2">
      <c r="C335" s="2" t="s">
        <v>3749</v>
      </c>
    </row>
    <row r="336" spans="3:3" x14ac:dyDescent="0.2">
      <c r="C336" s="2" t="s">
        <v>3750</v>
      </c>
    </row>
    <row r="337" spans="3:3" x14ac:dyDescent="0.2">
      <c r="C337" s="2" t="s">
        <v>3751</v>
      </c>
    </row>
    <row r="338" spans="3:3" x14ac:dyDescent="0.2">
      <c r="C338" s="2" t="s">
        <v>3752</v>
      </c>
    </row>
    <row r="339" spans="3:3" x14ac:dyDescent="0.2">
      <c r="C339" s="2" t="s">
        <v>3753</v>
      </c>
    </row>
    <row r="340" spans="3:3" x14ac:dyDescent="0.2">
      <c r="C340" s="2" t="s">
        <v>3754</v>
      </c>
    </row>
    <row r="341" spans="3:3" x14ac:dyDescent="0.2">
      <c r="C341" s="2" t="s">
        <v>3755</v>
      </c>
    </row>
    <row r="342" spans="3:3" x14ac:dyDescent="0.2">
      <c r="C342" s="2" t="s">
        <v>3756</v>
      </c>
    </row>
    <row r="343" spans="3:3" x14ac:dyDescent="0.2">
      <c r="C343" s="2" t="s">
        <v>3757</v>
      </c>
    </row>
    <row r="344" spans="3:3" x14ac:dyDescent="0.2">
      <c r="C344" s="2" t="s">
        <v>3758</v>
      </c>
    </row>
    <row r="345" spans="3:3" x14ac:dyDescent="0.2">
      <c r="C345" s="2" t="s">
        <v>3759</v>
      </c>
    </row>
    <row r="346" spans="3:3" x14ac:dyDescent="0.2">
      <c r="C346" s="2" t="s">
        <v>3760</v>
      </c>
    </row>
    <row r="347" spans="3:3" x14ac:dyDescent="0.2">
      <c r="C347" s="2" t="s">
        <v>3761</v>
      </c>
    </row>
    <row r="348" spans="3:3" x14ac:dyDescent="0.2">
      <c r="C348" s="2" t="s">
        <v>3762</v>
      </c>
    </row>
    <row r="349" spans="3:3" x14ac:dyDescent="0.2">
      <c r="C349" s="2" t="s">
        <v>3763</v>
      </c>
    </row>
    <row r="350" spans="3:3" x14ac:dyDescent="0.2">
      <c r="C350" s="2" t="s">
        <v>3764</v>
      </c>
    </row>
    <row r="351" spans="3:3" x14ac:dyDescent="0.2">
      <c r="C351" s="2" t="s">
        <v>3765</v>
      </c>
    </row>
    <row r="352" spans="3:3" x14ac:dyDescent="0.2">
      <c r="C352" s="2" t="s">
        <v>3766</v>
      </c>
    </row>
    <row r="353" spans="3:3" x14ac:dyDescent="0.2">
      <c r="C353" s="2" t="s">
        <v>3767</v>
      </c>
    </row>
    <row r="354" spans="3:3" x14ac:dyDescent="0.2">
      <c r="C354" s="2" t="s">
        <v>3768</v>
      </c>
    </row>
    <row r="355" spans="3:3" x14ac:dyDescent="0.2">
      <c r="C355" s="2" t="s">
        <v>3769</v>
      </c>
    </row>
    <row r="356" spans="3:3" x14ac:dyDescent="0.2">
      <c r="C356" s="2" t="s">
        <v>3770</v>
      </c>
    </row>
    <row r="357" spans="3:3" x14ac:dyDescent="0.2">
      <c r="C357" s="2" t="s">
        <v>3771</v>
      </c>
    </row>
    <row r="358" spans="3:3" x14ac:dyDescent="0.2">
      <c r="C358" s="2" t="s">
        <v>3772</v>
      </c>
    </row>
    <row r="359" spans="3:3" x14ac:dyDescent="0.2">
      <c r="C359" s="2" t="s">
        <v>3773</v>
      </c>
    </row>
    <row r="360" spans="3:3" x14ac:dyDescent="0.2">
      <c r="C360" s="2" t="s">
        <v>3774</v>
      </c>
    </row>
    <row r="361" spans="3:3" x14ac:dyDescent="0.2">
      <c r="C361" s="2" t="s">
        <v>3775</v>
      </c>
    </row>
    <row r="362" spans="3:3" x14ac:dyDescent="0.2">
      <c r="C362" s="2" t="s">
        <v>3776</v>
      </c>
    </row>
    <row r="363" spans="3:3" x14ac:dyDescent="0.2">
      <c r="C363" s="2" t="s">
        <v>3777</v>
      </c>
    </row>
    <row r="364" spans="3:3" x14ac:dyDescent="0.2">
      <c r="C364" s="2" t="s">
        <v>3778</v>
      </c>
    </row>
    <row r="365" spans="3:3" x14ac:dyDescent="0.2">
      <c r="C365" s="2" t="s">
        <v>3779</v>
      </c>
    </row>
    <row r="366" spans="3:3" x14ac:dyDescent="0.2">
      <c r="C366" s="2" t="s">
        <v>3780</v>
      </c>
    </row>
    <row r="367" spans="3:3" x14ac:dyDescent="0.2">
      <c r="C367" s="2" t="s">
        <v>3781</v>
      </c>
    </row>
    <row r="368" spans="3:3" x14ac:dyDescent="0.2">
      <c r="C368" s="2" t="s">
        <v>3782</v>
      </c>
    </row>
    <row r="369" spans="3:3" x14ac:dyDescent="0.2">
      <c r="C369" s="2" t="s">
        <v>3783</v>
      </c>
    </row>
    <row r="370" spans="3:3" x14ac:dyDescent="0.2">
      <c r="C370" s="2" t="s">
        <v>3784</v>
      </c>
    </row>
    <row r="371" spans="3:3" x14ac:dyDescent="0.2">
      <c r="C371" s="2" t="s">
        <v>3785</v>
      </c>
    </row>
    <row r="372" spans="3:3" x14ac:dyDescent="0.2">
      <c r="C372" s="2" t="s">
        <v>3786</v>
      </c>
    </row>
    <row r="373" spans="3:3" x14ac:dyDescent="0.2">
      <c r="C373" s="2" t="s">
        <v>3787</v>
      </c>
    </row>
    <row r="374" spans="3:3" x14ac:dyDescent="0.2">
      <c r="C374" s="2" t="s">
        <v>3788</v>
      </c>
    </row>
    <row r="375" spans="3:3" x14ac:dyDescent="0.2">
      <c r="C375" s="2" t="s">
        <v>3789</v>
      </c>
    </row>
    <row r="376" spans="3:3" x14ac:dyDescent="0.2">
      <c r="C376" s="2" t="s">
        <v>3790</v>
      </c>
    </row>
    <row r="377" spans="3:3" x14ac:dyDescent="0.2">
      <c r="C377" s="2" t="s">
        <v>3791</v>
      </c>
    </row>
    <row r="378" spans="3:3" x14ac:dyDescent="0.2">
      <c r="C378" s="2" t="s">
        <v>3792</v>
      </c>
    </row>
    <row r="379" spans="3:3" x14ac:dyDescent="0.2">
      <c r="C379" s="2" t="s">
        <v>3793</v>
      </c>
    </row>
    <row r="380" spans="3:3" x14ac:dyDescent="0.2">
      <c r="C380" s="2" t="s">
        <v>3794</v>
      </c>
    </row>
    <row r="381" spans="3:3" x14ac:dyDescent="0.2">
      <c r="C381" s="2" t="s">
        <v>3795</v>
      </c>
    </row>
    <row r="382" spans="3:3" x14ac:dyDescent="0.2">
      <c r="C382" s="2" t="s">
        <v>3796</v>
      </c>
    </row>
    <row r="383" spans="3:3" x14ac:dyDescent="0.2">
      <c r="C383" s="2" t="s">
        <v>3797</v>
      </c>
    </row>
    <row r="384" spans="3:3" x14ac:dyDescent="0.2">
      <c r="C384" s="2" t="s">
        <v>3798</v>
      </c>
    </row>
    <row r="385" spans="3:3" x14ac:dyDescent="0.2">
      <c r="C385" s="2" t="s">
        <v>3799</v>
      </c>
    </row>
    <row r="386" spans="3:3" x14ac:dyDescent="0.2">
      <c r="C386" s="2" t="s">
        <v>3800</v>
      </c>
    </row>
    <row r="387" spans="3:3" x14ac:dyDescent="0.2">
      <c r="C387" s="2" t="s">
        <v>3801</v>
      </c>
    </row>
    <row r="388" spans="3:3" x14ac:dyDescent="0.2">
      <c r="C388" s="2" t="s">
        <v>3802</v>
      </c>
    </row>
    <row r="389" spans="3:3" x14ac:dyDescent="0.2">
      <c r="C389" s="2" t="s">
        <v>3803</v>
      </c>
    </row>
    <row r="390" spans="3:3" x14ac:dyDescent="0.2">
      <c r="C390" s="2" t="s">
        <v>3804</v>
      </c>
    </row>
    <row r="391" spans="3:3" x14ac:dyDescent="0.2">
      <c r="C391" s="2" t="s">
        <v>3805</v>
      </c>
    </row>
    <row r="392" spans="3:3" x14ac:dyDescent="0.2">
      <c r="C392" s="2" t="s">
        <v>3806</v>
      </c>
    </row>
    <row r="393" spans="3:3" x14ac:dyDescent="0.2">
      <c r="C393" s="2" t="s">
        <v>3807</v>
      </c>
    </row>
    <row r="394" spans="3:3" x14ac:dyDescent="0.2">
      <c r="C394" s="2" t="s">
        <v>3808</v>
      </c>
    </row>
    <row r="395" spans="3:3" x14ac:dyDescent="0.2">
      <c r="C395" s="2" t="s">
        <v>3809</v>
      </c>
    </row>
    <row r="396" spans="3:3" x14ac:dyDescent="0.2">
      <c r="C396" s="2" t="s">
        <v>3810</v>
      </c>
    </row>
    <row r="397" spans="3:3" x14ac:dyDescent="0.2">
      <c r="C397" s="2" t="s">
        <v>3811</v>
      </c>
    </row>
    <row r="398" spans="3:3" x14ac:dyDescent="0.2">
      <c r="C398" s="2" t="s">
        <v>3812</v>
      </c>
    </row>
    <row r="399" spans="3:3" x14ac:dyDescent="0.2">
      <c r="C399" s="2" t="s">
        <v>3813</v>
      </c>
    </row>
    <row r="400" spans="3:3" x14ac:dyDescent="0.2">
      <c r="C400" s="2" t="s">
        <v>3814</v>
      </c>
    </row>
    <row r="401" spans="3:3" x14ac:dyDescent="0.2">
      <c r="C401" s="2" t="s">
        <v>3815</v>
      </c>
    </row>
    <row r="402" spans="3:3" x14ac:dyDescent="0.2">
      <c r="C402" s="2" t="s">
        <v>3816</v>
      </c>
    </row>
    <row r="403" spans="3:3" x14ac:dyDescent="0.2">
      <c r="C403" s="2" t="s">
        <v>3817</v>
      </c>
    </row>
    <row r="404" spans="3:3" x14ac:dyDescent="0.2">
      <c r="C404" s="2" t="s">
        <v>3818</v>
      </c>
    </row>
    <row r="405" spans="3:3" x14ac:dyDescent="0.2">
      <c r="C405" s="2" t="s">
        <v>3819</v>
      </c>
    </row>
    <row r="406" spans="3:3" x14ac:dyDescent="0.2">
      <c r="C406" s="2" t="s">
        <v>3820</v>
      </c>
    </row>
    <row r="407" spans="3:3" x14ac:dyDescent="0.2">
      <c r="C407" s="2" t="s">
        <v>3821</v>
      </c>
    </row>
    <row r="408" spans="3:3" x14ac:dyDescent="0.2">
      <c r="C408" s="2" t="s">
        <v>3822</v>
      </c>
    </row>
    <row r="409" spans="3:3" x14ac:dyDescent="0.2">
      <c r="C409" s="2" t="s">
        <v>3823</v>
      </c>
    </row>
    <row r="410" spans="3:3" x14ac:dyDescent="0.2">
      <c r="C410" s="2" t="s">
        <v>3824</v>
      </c>
    </row>
    <row r="411" spans="3:3" x14ac:dyDescent="0.2">
      <c r="C411" s="2" t="s">
        <v>3825</v>
      </c>
    </row>
    <row r="412" spans="3:3" x14ac:dyDescent="0.2">
      <c r="C412" s="2" t="s">
        <v>3826</v>
      </c>
    </row>
    <row r="413" spans="3:3" x14ac:dyDescent="0.2">
      <c r="C413" s="2" t="s">
        <v>3827</v>
      </c>
    </row>
    <row r="414" spans="3:3" x14ac:dyDescent="0.2">
      <c r="C414" s="2" t="s">
        <v>3828</v>
      </c>
    </row>
    <row r="415" spans="3:3" x14ac:dyDescent="0.2">
      <c r="C415" s="2" t="s">
        <v>3829</v>
      </c>
    </row>
    <row r="416" spans="3:3" x14ac:dyDescent="0.2">
      <c r="C416" s="2" t="s">
        <v>3830</v>
      </c>
    </row>
    <row r="417" spans="3:3" x14ac:dyDescent="0.2">
      <c r="C417" s="2" t="s">
        <v>3831</v>
      </c>
    </row>
    <row r="418" spans="3:3" x14ac:dyDescent="0.2">
      <c r="C418" s="2" t="s">
        <v>3832</v>
      </c>
    </row>
    <row r="419" spans="3:3" x14ac:dyDescent="0.2">
      <c r="C419" s="2" t="s">
        <v>3833</v>
      </c>
    </row>
    <row r="420" spans="3:3" x14ac:dyDescent="0.2">
      <c r="C420" s="2" t="s">
        <v>3834</v>
      </c>
    </row>
    <row r="421" spans="3:3" x14ac:dyDescent="0.2">
      <c r="C421" s="2" t="s">
        <v>3835</v>
      </c>
    </row>
    <row r="422" spans="3:3" x14ac:dyDescent="0.2">
      <c r="C422" s="2" t="s">
        <v>3836</v>
      </c>
    </row>
    <row r="423" spans="3:3" x14ac:dyDescent="0.2">
      <c r="C423" s="2" t="s">
        <v>3837</v>
      </c>
    </row>
    <row r="424" spans="3:3" x14ac:dyDescent="0.2">
      <c r="C424" s="2" t="s">
        <v>3838</v>
      </c>
    </row>
    <row r="425" spans="3:3" x14ac:dyDescent="0.2">
      <c r="C425" s="2" t="s">
        <v>3839</v>
      </c>
    </row>
    <row r="426" spans="3:3" x14ac:dyDescent="0.2">
      <c r="C426" s="2" t="s">
        <v>3840</v>
      </c>
    </row>
    <row r="427" spans="3:3" x14ac:dyDescent="0.2">
      <c r="C427" s="2" t="s">
        <v>3841</v>
      </c>
    </row>
    <row r="428" spans="3:3" x14ac:dyDescent="0.2">
      <c r="C428" s="2" t="s">
        <v>3842</v>
      </c>
    </row>
    <row r="429" spans="3:3" x14ac:dyDescent="0.2">
      <c r="C429" s="2" t="s">
        <v>3843</v>
      </c>
    </row>
    <row r="430" spans="3:3" x14ac:dyDescent="0.2">
      <c r="C430" s="2" t="s">
        <v>3844</v>
      </c>
    </row>
    <row r="431" spans="3:3" x14ac:dyDescent="0.2">
      <c r="C431" s="2" t="s">
        <v>3845</v>
      </c>
    </row>
    <row r="432" spans="3:3" x14ac:dyDescent="0.2">
      <c r="C432" s="2" t="s">
        <v>3846</v>
      </c>
    </row>
    <row r="433" spans="3:3" x14ac:dyDescent="0.2">
      <c r="C433" s="2" t="s">
        <v>3847</v>
      </c>
    </row>
    <row r="434" spans="3:3" x14ac:dyDescent="0.2">
      <c r="C434" s="2" t="s">
        <v>3848</v>
      </c>
    </row>
    <row r="435" spans="3:3" x14ac:dyDescent="0.2">
      <c r="C435" s="2" t="s">
        <v>3849</v>
      </c>
    </row>
    <row r="436" spans="3:3" x14ac:dyDescent="0.2">
      <c r="C436" s="2" t="s">
        <v>3850</v>
      </c>
    </row>
    <row r="437" spans="3:3" x14ac:dyDescent="0.2">
      <c r="C437" s="2" t="s">
        <v>3851</v>
      </c>
    </row>
    <row r="438" spans="3:3" x14ac:dyDescent="0.2">
      <c r="C438" s="2" t="s">
        <v>3852</v>
      </c>
    </row>
    <row r="439" spans="3:3" x14ac:dyDescent="0.2">
      <c r="C439" s="2" t="s">
        <v>3853</v>
      </c>
    </row>
    <row r="440" spans="3:3" x14ac:dyDescent="0.2">
      <c r="C440" s="2" t="s">
        <v>3854</v>
      </c>
    </row>
    <row r="441" spans="3:3" x14ac:dyDescent="0.2">
      <c r="C441" s="2" t="s">
        <v>3855</v>
      </c>
    </row>
    <row r="442" spans="3:3" x14ac:dyDescent="0.2">
      <c r="C442" s="2" t="s">
        <v>3856</v>
      </c>
    </row>
    <row r="443" spans="3:3" x14ac:dyDescent="0.2">
      <c r="C443" s="2" t="s">
        <v>3857</v>
      </c>
    </row>
    <row r="444" spans="3:3" x14ac:dyDescent="0.2">
      <c r="C444" s="2" t="s">
        <v>3858</v>
      </c>
    </row>
    <row r="445" spans="3:3" x14ac:dyDescent="0.2">
      <c r="C445" s="2" t="s">
        <v>3859</v>
      </c>
    </row>
    <row r="446" spans="3:3" x14ac:dyDescent="0.2">
      <c r="C446" s="2" t="s">
        <v>3860</v>
      </c>
    </row>
    <row r="447" spans="3:3" x14ac:dyDescent="0.2">
      <c r="C447" s="2" t="s">
        <v>3861</v>
      </c>
    </row>
    <row r="448" spans="3:3" x14ac:dyDescent="0.2">
      <c r="C448" s="2" t="s">
        <v>3862</v>
      </c>
    </row>
    <row r="449" spans="3:3" x14ac:dyDescent="0.2">
      <c r="C449" s="2" t="s">
        <v>3863</v>
      </c>
    </row>
    <row r="450" spans="3:3" x14ac:dyDescent="0.2">
      <c r="C450" s="2" t="s">
        <v>3864</v>
      </c>
    </row>
    <row r="451" spans="3:3" x14ac:dyDescent="0.2">
      <c r="C451" s="2" t="s">
        <v>3865</v>
      </c>
    </row>
    <row r="452" spans="3:3" x14ac:dyDescent="0.2">
      <c r="C452" s="2" t="s">
        <v>3866</v>
      </c>
    </row>
    <row r="453" spans="3:3" x14ac:dyDescent="0.2">
      <c r="C453" s="2" t="s">
        <v>3867</v>
      </c>
    </row>
    <row r="454" spans="3:3" x14ac:dyDescent="0.2">
      <c r="C454" s="2" t="s">
        <v>3868</v>
      </c>
    </row>
    <row r="455" spans="3:3" x14ac:dyDescent="0.2">
      <c r="C455" s="2" t="s">
        <v>3869</v>
      </c>
    </row>
    <row r="456" spans="3:3" x14ac:dyDescent="0.2">
      <c r="C456" s="2" t="s">
        <v>3870</v>
      </c>
    </row>
    <row r="457" spans="3:3" x14ac:dyDescent="0.2">
      <c r="C457" s="2" t="s">
        <v>3871</v>
      </c>
    </row>
    <row r="458" spans="3:3" x14ac:dyDescent="0.2">
      <c r="C458" s="2" t="s">
        <v>3872</v>
      </c>
    </row>
    <row r="459" spans="3:3" x14ac:dyDescent="0.2">
      <c r="C459" s="2" t="s">
        <v>3873</v>
      </c>
    </row>
    <row r="460" spans="3:3" x14ac:dyDescent="0.2">
      <c r="C460" s="2" t="s">
        <v>3874</v>
      </c>
    </row>
    <row r="461" spans="3:3" x14ac:dyDescent="0.2">
      <c r="C461" s="2" t="s">
        <v>3875</v>
      </c>
    </row>
    <row r="462" spans="3:3" x14ac:dyDescent="0.2">
      <c r="C462" s="2" t="s">
        <v>3876</v>
      </c>
    </row>
    <row r="463" spans="3:3" x14ac:dyDescent="0.2">
      <c r="C463" s="2" t="s">
        <v>3877</v>
      </c>
    </row>
    <row r="464" spans="3:3" x14ac:dyDescent="0.2">
      <c r="C464" s="2" t="s">
        <v>3878</v>
      </c>
    </row>
    <row r="465" spans="3:3" x14ac:dyDescent="0.2">
      <c r="C465" s="2" t="s">
        <v>3879</v>
      </c>
    </row>
    <row r="466" spans="3:3" x14ac:dyDescent="0.2">
      <c r="C466" s="2" t="s">
        <v>3880</v>
      </c>
    </row>
    <row r="467" spans="3:3" x14ac:dyDescent="0.2">
      <c r="C467" s="2" t="s">
        <v>3881</v>
      </c>
    </row>
    <row r="468" spans="3:3" x14ac:dyDescent="0.2">
      <c r="C468" s="2" t="s">
        <v>3882</v>
      </c>
    </row>
    <row r="469" spans="3:3" x14ac:dyDescent="0.2">
      <c r="C469" s="2" t="s">
        <v>3883</v>
      </c>
    </row>
    <row r="470" spans="3:3" x14ac:dyDescent="0.2">
      <c r="C470" s="2" t="s">
        <v>3884</v>
      </c>
    </row>
    <row r="471" spans="3:3" x14ac:dyDescent="0.2">
      <c r="C471" s="2" t="s">
        <v>1190</v>
      </c>
    </row>
    <row r="472" spans="3:3" x14ac:dyDescent="0.2">
      <c r="C472" s="2" t="s">
        <v>3885</v>
      </c>
    </row>
    <row r="473" spans="3:3" x14ac:dyDescent="0.2">
      <c r="C473" s="2" t="s">
        <v>3886</v>
      </c>
    </row>
    <row r="474" spans="3:3" x14ac:dyDescent="0.2">
      <c r="C474" s="2" t="s">
        <v>3887</v>
      </c>
    </row>
    <row r="475" spans="3:3" x14ac:dyDescent="0.2">
      <c r="C475" s="2" t="s">
        <v>3888</v>
      </c>
    </row>
    <row r="476" spans="3:3" x14ac:dyDescent="0.2">
      <c r="C476" s="2" t="s">
        <v>1177</v>
      </c>
    </row>
    <row r="477" spans="3:3" x14ac:dyDescent="0.2">
      <c r="C477" s="2" t="s">
        <v>3889</v>
      </c>
    </row>
    <row r="478" spans="3:3" x14ac:dyDescent="0.2">
      <c r="C478" s="2" t="s">
        <v>1156</v>
      </c>
    </row>
    <row r="479" spans="3:3" x14ac:dyDescent="0.2">
      <c r="C479" s="2" t="s">
        <v>3890</v>
      </c>
    </row>
    <row r="480" spans="3:3" x14ac:dyDescent="0.2">
      <c r="C480" s="2" t="s">
        <v>1172</v>
      </c>
    </row>
    <row r="481" spans="3:3" x14ac:dyDescent="0.2">
      <c r="C481" s="2" t="s">
        <v>3891</v>
      </c>
    </row>
    <row r="482" spans="3:3" x14ac:dyDescent="0.2">
      <c r="C482" s="2" t="s">
        <v>3892</v>
      </c>
    </row>
    <row r="483" spans="3:3" x14ac:dyDescent="0.2">
      <c r="C483" s="2" t="s">
        <v>3893</v>
      </c>
    </row>
    <row r="484" spans="3:3" x14ac:dyDescent="0.2">
      <c r="C484" s="2" t="s">
        <v>3894</v>
      </c>
    </row>
    <row r="485" spans="3:3" x14ac:dyDescent="0.2">
      <c r="C485" s="2" t="s">
        <v>3895</v>
      </c>
    </row>
    <row r="486" spans="3:3" x14ac:dyDescent="0.2">
      <c r="C486" s="2" t="s">
        <v>3896</v>
      </c>
    </row>
    <row r="487" spans="3:3" x14ac:dyDescent="0.2">
      <c r="C487" s="2" t="s">
        <v>3897</v>
      </c>
    </row>
    <row r="488" spans="3:3" x14ac:dyDescent="0.2">
      <c r="C488" s="2" t="s">
        <v>1188</v>
      </c>
    </row>
    <row r="489" spans="3:3" x14ac:dyDescent="0.2">
      <c r="C489" s="2" t="s">
        <v>3898</v>
      </c>
    </row>
    <row r="490" spans="3:3" x14ac:dyDescent="0.2">
      <c r="C490" s="2" t="s">
        <v>1171</v>
      </c>
    </row>
    <row r="491" spans="3:3" x14ac:dyDescent="0.2">
      <c r="C491" s="2" t="s">
        <v>3899</v>
      </c>
    </row>
    <row r="492" spans="3:3" x14ac:dyDescent="0.2">
      <c r="C492" s="2" t="s">
        <v>3900</v>
      </c>
    </row>
    <row r="493" spans="3:3" x14ac:dyDescent="0.2">
      <c r="C493" s="2" t="s">
        <v>1162</v>
      </c>
    </row>
    <row r="494" spans="3:3" x14ac:dyDescent="0.2">
      <c r="C494" s="2" t="s">
        <v>1158</v>
      </c>
    </row>
    <row r="495" spans="3:3" x14ac:dyDescent="0.2">
      <c r="C495" s="2" t="s">
        <v>3901</v>
      </c>
    </row>
    <row r="496" spans="3:3" x14ac:dyDescent="0.2">
      <c r="C496" s="2" t="s">
        <v>1161</v>
      </c>
    </row>
    <row r="497" spans="3:3" x14ac:dyDescent="0.2">
      <c r="C497" s="2" t="s">
        <v>1139</v>
      </c>
    </row>
    <row r="498" spans="3:3" x14ac:dyDescent="0.2">
      <c r="C498" s="2" t="s">
        <v>3902</v>
      </c>
    </row>
    <row r="499" spans="3:3" x14ac:dyDescent="0.2">
      <c r="C499" s="2" t="s">
        <v>1165</v>
      </c>
    </row>
    <row r="500" spans="3:3" x14ac:dyDescent="0.2">
      <c r="C500" s="2" t="s">
        <v>1179</v>
      </c>
    </row>
    <row r="501" spans="3:3" x14ac:dyDescent="0.2">
      <c r="C501" s="2" t="s">
        <v>1176</v>
      </c>
    </row>
    <row r="502" spans="3:3" x14ac:dyDescent="0.2">
      <c r="C502" s="2" t="s">
        <v>1185</v>
      </c>
    </row>
    <row r="503" spans="3:3" x14ac:dyDescent="0.2">
      <c r="C503" s="2" t="s">
        <v>1182</v>
      </c>
    </row>
    <row r="504" spans="3:3" x14ac:dyDescent="0.2">
      <c r="C504" s="2" t="s">
        <v>1183</v>
      </c>
    </row>
    <row r="505" spans="3:3" x14ac:dyDescent="0.2">
      <c r="C505" s="2" t="s">
        <v>1170</v>
      </c>
    </row>
    <row r="506" spans="3:3" x14ac:dyDescent="0.2">
      <c r="C506" s="2" t="s">
        <v>1186</v>
      </c>
    </row>
    <row r="507" spans="3:3" x14ac:dyDescent="0.2">
      <c r="C507" s="2" t="s">
        <v>1187</v>
      </c>
    </row>
    <row r="508" spans="3:3" x14ac:dyDescent="0.2">
      <c r="C508" s="2" t="s">
        <v>1167</v>
      </c>
    </row>
    <row r="509" spans="3:3" x14ac:dyDescent="0.2">
      <c r="C509" s="2" t="s">
        <v>1163</v>
      </c>
    </row>
    <row r="510" spans="3:3" x14ac:dyDescent="0.2">
      <c r="C510" s="2" t="s">
        <v>1169</v>
      </c>
    </row>
    <row r="511" spans="3:3" x14ac:dyDescent="0.2">
      <c r="C511" s="2" t="s">
        <v>1160</v>
      </c>
    </row>
    <row r="512" spans="3:3" x14ac:dyDescent="0.2">
      <c r="C512" s="2" t="s">
        <v>1159</v>
      </c>
    </row>
    <row r="513" spans="3:3" x14ac:dyDescent="0.2">
      <c r="C513" s="2" t="s">
        <v>1168</v>
      </c>
    </row>
    <row r="514" spans="3:3" x14ac:dyDescent="0.2">
      <c r="C514" s="2" t="s">
        <v>1166</v>
      </c>
    </row>
    <row r="515" spans="3:3" x14ac:dyDescent="0.2">
      <c r="C515" s="2" t="s">
        <v>1041</v>
      </c>
    </row>
    <row r="516" spans="3:3" x14ac:dyDescent="0.2">
      <c r="C516" s="2" t="s">
        <v>1018</v>
      </c>
    </row>
    <row r="517" spans="3:3" x14ac:dyDescent="0.2">
      <c r="C517" s="2" t="s">
        <v>1019</v>
      </c>
    </row>
    <row r="518" spans="3:3" x14ac:dyDescent="0.2">
      <c r="C518" s="2" t="s">
        <v>1038</v>
      </c>
    </row>
    <row r="519" spans="3:3" x14ac:dyDescent="0.2">
      <c r="C519" s="2" t="s">
        <v>1039</v>
      </c>
    </row>
    <row r="520" spans="3:3" x14ac:dyDescent="0.2">
      <c r="C520" s="2" t="s">
        <v>1029</v>
      </c>
    </row>
    <row r="521" spans="3:3" x14ac:dyDescent="0.2">
      <c r="C521" s="2" t="s">
        <v>1020</v>
      </c>
    </row>
    <row r="522" spans="3:3" x14ac:dyDescent="0.2">
      <c r="C522" s="2" t="s">
        <v>1014</v>
      </c>
    </row>
    <row r="523" spans="3:3" x14ac:dyDescent="0.2">
      <c r="C523" s="2" t="s">
        <v>1027</v>
      </c>
    </row>
    <row r="524" spans="3:3" x14ac:dyDescent="0.2">
      <c r="C524" s="2" t="s">
        <v>1021</v>
      </c>
    </row>
    <row r="525" spans="3:3" x14ac:dyDescent="0.2">
      <c r="C525" s="2" t="s">
        <v>1040</v>
      </c>
    </row>
    <row r="526" spans="3:3" x14ac:dyDescent="0.2">
      <c r="C526" s="2" t="s">
        <v>1157</v>
      </c>
    </row>
    <row r="527" spans="3:3" x14ac:dyDescent="0.2">
      <c r="C527" s="2" t="s">
        <v>1155</v>
      </c>
    </row>
    <row r="528" spans="3:3" x14ac:dyDescent="0.2">
      <c r="C528" s="2" t="s">
        <v>1022</v>
      </c>
    </row>
    <row r="529" spans="3:3" x14ac:dyDescent="0.2">
      <c r="C529" s="2" t="s">
        <v>1173</v>
      </c>
    </row>
    <row r="530" spans="3:3" x14ac:dyDescent="0.2">
      <c r="C530" s="2" t="s">
        <v>1150</v>
      </c>
    </row>
    <row r="531" spans="3:3" x14ac:dyDescent="0.2">
      <c r="C531" s="2" t="s">
        <v>1195</v>
      </c>
    </row>
    <row r="532" spans="3:3" x14ac:dyDescent="0.2">
      <c r="C532" s="2" t="s">
        <v>1048</v>
      </c>
    </row>
    <row r="533" spans="3:3" x14ac:dyDescent="0.2">
      <c r="C533" s="2" t="s">
        <v>1061</v>
      </c>
    </row>
    <row r="534" spans="3:3" x14ac:dyDescent="0.2">
      <c r="C534" s="2" t="s">
        <v>1143</v>
      </c>
    </row>
    <row r="535" spans="3:3" x14ac:dyDescent="0.2">
      <c r="C535" s="2" t="s">
        <v>1096</v>
      </c>
    </row>
    <row r="536" spans="3:3" x14ac:dyDescent="0.2">
      <c r="C536" s="2" t="s">
        <v>1133</v>
      </c>
    </row>
    <row r="537" spans="3:3" x14ac:dyDescent="0.2">
      <c r="C537" s="2" t="s">
        <v>1117</v>
      </c>
    </row>
    <row r="538" spans="3:3" x14ac:dyDescent="0.2">
      <c r="C538" s="2" t="s">
        <v>1080</v>
      </c>
    </row>
    <row r="539" spans="3:3" x14ac:dyDescent="0.2">
      <c r="C539" s="2" t="s">
        <v>1149</v>
      </c>
    </row>
    <row r="540" spans="3:3" x14ac:dyDescent="0.2">
      <c r="C540" s="2" t="s">
        <v>1066</v>
      </c>
    </row>
    <row r="541" spans="3:3" x14ac:dyDescent="0.2">
      <c r="C541" s="2" t="s">
        <v>1087</v>
      </c>
    </row>
    <row r="542" spans="3:3" x14ac:dyDescent="0.2">
      <c r="C542" s="2" t="s">
        <v>1154</v>
      </c>
    </row>
    <row r="543" spans="3:3" x14ac:dyDescent="0.2">
      <c r="C543" s="2" t="s">
        <v>1112</v>
      </c>
    </row>
    <row r="544" spans="3:3" x14ac:dyDescent="0.2">
      <c r="C544" s="2" t="s">
        <v>1078</v>
      </c>
    </row>
    <row r="545" spans="3:3" x14ac:dyDescent="0.2">
      <c r="C545" s="2" t="s">
        <v>1062</v>
      </c>
    </row>
    <row r="546" spans="3:3" x14ac:dyDescent="0.2">
      <c r="C546" s="2" t="s">
        <v>1085</v>
      </c>
    </row>
    <row r="547" spans="3:3" x14ac:dyDescent="0.2">
      <c r="C547" s="2" t="s">
        <v>1104</v>
      </c>
    </row>
    <row r="548" spans="3:3" x14ac:dyDescent="0.2">
      <c r="C548" s="2" t="s">
        <v>1079</v>
      </c>
    </row>
    <row r="549" spans="3:3" x14ac:dyDescent="0.2">
      <c r="C549" s="2" t="s">
        <v>1100</v>
      </c>
    </row>
    <row r="550" spans="3:3" x14ac:dyDescent="0.2">
      <c r="C550" s="2" t="s">
        <v>1116</v>
      </c>
    </row>
    <row r="551" spans="3:3" x14ac:dyDescent="0.2">
      <c r="C551" s="2" t="s">
        <v>1115</v>
      </c>
    </row>
    <row r="552" spans="3:3" x14ac:dyDescent="0.2">
      <c r="C552" s="2" t="s">
        <v>1102</v>
      </c>
    </row>
    <row r="553" spans="3:3" x14ac:dyDescent="0.2">
      <c r="C553" s="2" t="s">
        <v>1025</v>
      </c>
    </row>
    <row r="554" spans="3:3" x14ac:dyDescent="0.2">
      <c r="C554" s="2" t="s">
        <v>1028</v>
      </c>
    </row>
    <row r="555" spans="3:3" x14ac:dyDescent="0.2">
      <c r="C555" s="2" t="s">
        <v>1049</v>
      </c>
    </row>
    <row r="556" spans="3:3" x14ac:dyDescent="0.2">
      <c r="C556" s="2" t="s">
        <v>1043</v>
      </c>
    </row>
    <row r="557" spans="3:3" x14ac:dyDescent="0.2">
      <c r="C557" s="2" t="s">
        <v>1059</v>
      </c>
    </row>
    <row r="558" spans="3:3" x14ac:dyDescent="0.2">
      <c r="C558" s="2" t="s">
        <v>1051</v>
      </c>
    </row>
    <row r="559" spans="3:3" x14ac:dyDescent="0.2">
      <c r="C559" s="2" t="s">
        <v>1037</v>
      </c>
    </row>
    <row r="560" spans="3:3" x14ac:dyDescent="0.2">
      <c r="C560" s="2" t="s">
        <v>1024</v>
      </c>
    </row>
    <row r="561" spans="3:3" x14ac:dyDescent="0.2">
      <c r="C561" s="2" t="s">
        <v>1016</v>
      </c>
    </row>
    <row r="562" spans="3:3" x14ac:dyDescent="0.2">
      <c r="C562" s="2" t="s">
        <v>1015</v>
      </c>
    </row>
    <row r="563" spans="3:3" x14ac:dyDescent="0.2">
      <c r="C563" s="2" t="s">
        <v>1050</v>
      </c>
    </row>
    <row r="564" spans="3:3" x14ac:dyDescent="0.2">
      <c r="C564" s="2" t="s">
        <v>1137</v>
      </c>
    </row>
    <row r="565" spans="3:3" x14ac:dyDescent="0.2">
      <c r="C565" s="2" t="s">
        <v>1099</v>
      </c>
    </row>
    <row r="566" spans="3:3" x14ac:dyDescent="0.2">
      <c r="C566" s="2" t="s">
        <v>1101</v>
      </c>
    </row>
    <row r="567" spans="3:3" x14ac:dyDescent="0.2">
      <c r="C567" s="2" t="s">
        <v>1071</v>
      </c>
    </row>
    <row r="568" spans="3:3" x14ac:dyDescent="0.2">
      <c r="C568" s="2" t="s">
        <v>1109</v>
      </c>
    </row>
    <row r="569" spans="3:3" x14ac:dyDescent="0.2">
      <c r="C569" s="2" t="s">
        <v>1034</v>
      </c>
    </row>
    <row r="570" spans="3:3" x14ac:dyDescent="0.2">
      <c r="C570" s="2" t="s">
        <v>1026</v>
      </c>
    </row>
    <row r="571" spans="3:3" x14ac:dyDescent="0.2">
      <c r="C571" s="2" t="s">
        <v>1089</v>
      </c>
    </row>
    <row r="572" spans="3:3" x14ac:dyDescent="0.2">
      <c r="C572" s="2" t="s">
        <v>1136</v>
      </c>
    </row>
    <row r="573" spans="3:3" x14ac:dyDescent="0.2">
      <c r="C573" s="2" t="s">
        <v>1035</v>
      </c>
    </row>
    <row r="574" spans="3:3" x14ac:dyDescent="0.2">
      <c r="C574" s="2" t="s">
        <v>1134</v>
      </c>
    </row>
    <row r="575" spans="3:3" x14ac:dyDescent="0.2">
      <c r="C575" s="2" t="s">
        <v>1084</v>
      </c>
    </row>
    <row r="576" spans="3:3" x14ac:dyDescent="0.2">
      <c r="C576" s="2" t="s">
        <v>3903</v>
      </c>
    </row>
    <row r="577" spans="3:3" x14ac:dyDescent="0.2">
      <c r="C577" s="2" t="s">
        <v>1017</v>
      </c>
    </row>
    <row r="578" spans="3:3" x14ac:dyDescent="0.2">
      <c r="C578" s="2" t="s">
        <v>1032</v>
      </c>
    </row>
    <row r="579" spans="3:3" x14ac:dyDescent="0.2">
      <c r="C579" s="2" t="s">
        <v>1141</v>
      </c>
    </row>
    <row r="580" spans="3:3" x14ac:dyDescent="0.2">
      <c r="C580" s="2" t="s">
        <v>1023</v>
      </c>
    </row>
    <row r="581" spans="3:3" x14ac:dyDescent="0.2">
      <c r="C581" s="2" t="s">
        <v>1142</v>
      </c>
    </row>
    <row r="582" spans="3:3" x14ac:dyDescent="0.2">
      <c r="C582" s="2" t="s">
        <v>1045</v>
      </c>
    </row>
    <row r="583" spans="3:3" x14ac:dyDescent="0.2">
      <c r="C583" s="2" t="s">
        <v>1130</v>
      </c>
    </row>
    <row r="584" spans="3:3" x14ac:dyDescent="0.2">
      <c r="C584" s="2" t="s">
        <v>1095</v>
      </c>
    </row>
    <row r="585" spans="3:3" x14ac:dyDescent="0.2">
      <c r="C585" s="2" t="s">
        <v>1072</v>
      </c>
    </row>
    <row r="586" spans="3:3" x14ac:dyDescent="0.2">
      <c r="C586" s="2" t="s">
        <v>1131</v>
      </c>
    </row>
    <row r="587" spans="3:3" x14ac:dyDescent="0.2">
      <c r="C587" s="2" t="s">
        <v>1105</v>
      </c>
    </row>
    <row r="588" spans="3:3" x14ac:dyDescent="0.2">
      <c r="C588" s="2" t="s">
        <v>1065</v>
      </c>
    </row>
    <row r="589" spans="3:3" x14ac:dyDescent="0.2">
      <c r="C589" s="2" t="s">
        <v>1138</v>
      </c>
    </row>
    <row r="590" spans="3:3" x14ac:dyDescent="0.2">
      <c r="C590" s="2" t="s">
        <v>1075</v>
      </c>
    </row>
    <row r="591" spans="3:3" x14ac:dyDescent="0.2">
      <c r="C591" s="2" t="s">
        <v>1132</v>
      </c>
    </row>
    <row r="592" spans="3:3" x14ac:dyDescent="0.2">
      <c r="C592" s="2" t="s">
        <v>1097</v>
      </c>
    </row>
    <row r="593" spans="3:3" x14ac:dyDescent="0.2">
      <c r="C593" s="2" t="s">
        <v>1145</v>
      </c>
    </row>
    <row r="594" spans="3:3" x14ac:dyDescent="0.2">
      <c r="C594" s="2" t="s">
        <v>3904</v>
      </c>
    </row>
    <row r="595" spans="3:3" x14ac:dyDescent="0.2">
      <c r="C595" s="2" t="s">
        <v>3905</v>
      </c>
    </row>
    <row r="596" spans="3:3" x14ac:dyDescent="0.2">
      <c r="C596" s="2" t="s">
        <v>3906</v>
      </c>
    </row>
    <row r="597" spans="3:3" x14ac:dyDescent="0.2">
      <c r="C597" s="2" t="s">
        <v>3907</v>
      </c>
    </row>
    <row r="598" spans="3:3" x14ac:dyDescent="0.2">
      <c r="C598" s="2" t="s">
        <v>1144</v>
      </c>
    </row>
    <row r="599" spans="3:3" x14ac:dyDescent="0.2">
      <c r="C599" s="2" t="s">
        <v>1108</v>
      </c>
    </row>
    <row r="600" spans="3:3" x14ac:dyDescent="0.2">
      <c r="C600" s="2" t="s">
        <v>3908</v>
      </c>
    </row>
    <row r="601" spans="3:3" x14ac:dyDescent="0.2">
      <c r="C601" s="2" t="s">
        <v>3909</v>
      </c>
    </row>
    <row r="602" spans="3:3" x14ac:dyDescent="0.2">
      <c r="C602" s="2" t="s">
        <v>1140</v>
      </c>
    </row>
    <row r="603" spans="3:3" x14ac:dyDescent="0.2">
      <c r="C603" s="2" t="s">
        <v>1082</v>
      </c>
    </row>
    <row r="604" spans="3:3" x14ac:dyDescent="0.2">
      <c r="C604" s="2" t="s">
        <v>1055</v>
      </c>
    </row>
    <row r="605" spans="3:3" x14ac:dyDescent="0.2">
      <c r="C605" s="2" t="s">
        <v>3910</v>
      </c>
    </row>
    <row r="606" spans="3:3" x14ac:dyDescent="0.2">
      <c r="C606" s="2" t="s">
        <v>3911</v>
      </c>
    </row>
    <row r="607" spans="3:3" x14ac:dyDescent="0.2">
      <c r="C607" s="2" t="s">
        <v>3912</v>
      </c>
    </row>
    <row r="608" spans="3:3" x14ac:dyDescent="0.2">
      <c r="C608" s="2" t="s">
        <v>3913</v>
      </c>
    </row>
    <row r="609" spans="3:3" x14ac:dyDescent="0.2">
      <c r="C609" s="2" t="s">
        <v>1125</v>
      </c>
    </row>
    <row r="610" spans="3:3" x14ac:dyDescent="0.2">
      <c r="C610" s="2" t="s">
        <v>3914</v>
      </c>
    </row>
    <row r="611" spans="3:3" x14ac:dyDescent="0.2">
      <c r="C611" s="2" t="s">
        <v>3915</v>
      </c>
    </row>
  </sheetData>
  <mergeCells count="3">
    <mergeCell ref="A3:A4"/>
    <mergeCell ref="A28:L28"/>
    <mergeCell ref="O28:P28"/>
  </mergeCells>
  <conditionalFormatting sqref="B3">
    <cfRule type="duplicateValues" dxfId="316" priority="4"/>
  </conditionalFormatting>
  <conditionalFormatting sqref="B4:B27">
    <cfRule type="duplicateValues" dxfId="315" priority="84"/>
  </conditionalFormatting>
  <conditionalFormatting sqref="C35:C611">
    <cfRule type="duplicateValues" dxfId="314" priority="3"/>
  </conditionalFormatting>
  <conditionalFormatting sqref="C35:C611">
    <cfRule type="duplicateValues" dxfId="313" priority="2"/>
  </conditionalFormatting>
  <conditionalFormatting sqref="C1:C1048576">
    <cfRule type="duplicateValues" dxfId="312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10"/>
  <sheetViews>
    <sheetView zoomScale="110" zoomScaleNormal="110" workbookViewId="0">
      <pane xSplit="3" ySplit="2" topLeftCell="E231" activePane="bottomRight" state="frozen"/>
      <selection activeCell="N32" sqref="N32"/>
      <selection pane="topRight" activeCell="N32" sqref="N32"/>
      <selection pane="bottomLeft" activeCell="N32" sqref="N32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6" customHeight="1" x14ac:dyDescent="0.2">
      <c r="A3" s="142" t="s">
        <v>3515</v>
      </c>
      <c r="B3" s="73" t="s">
        <v>2190</v>
      </c>
      <c r="C3" s="9" t="s">
        <v>2191</v>
      </c>
      <c r="D3" s="75" t="s">
        <v>63</v>
      </c>
      <c r="E3" s="13">
        <v>44429</v>
      </c>
      <c r="F3" s="75" t="s">
        <v>2416</v>
      </c>
      <c r="G3" s="13">
        <v>44434</v>
      </c>
      <c r="H3" s="10" t="s">
        <v>2417</v>
      </c>
      <c r="I3" s="1">
        <v>55</v>
      </c>
      <c r="J3" s="1">
        <v>38</v>
      </c>
      <c r="K3" s="1">
        <v>25</v>
      </c>
      <c r="L3" s="1">
        <v>22</v>
      </c>
      <c r="M3" s="81">
        <v>13.0625</v>
      </c>
      <c r="N3" s="8">
        <v>22</v>
      </c>
      <c r="O3" s="62">
        <v>3000</v>
      </c>
      <c r="P3" s="63">
        <f>Table224523689101112131415161718192021222423456723456891011121314151617181920212224[[#This Row],[PEMBULATAN]]*O3</f>
        <v>66000</v>
      </c>
    </row>
    <row r="4" spans="1:16" ht="36" customHeight="1" x14ac:dyDescent="0.2">
      <c r="A4" s="143"/>
      <c r="B4" s="74"/>
      <c r="C4" s="9" t="s">
        <v>2192</v>
      </c>
      <c r="D4" s="75" t="s">
        <v>63</v>
      </c>
      <c r="E4" s="13">
        <v>44429</v>
      </c>
      <c r="F4" s="75" t="s">
        <v>2416</v>
      </c>
      <c r="G4" s="13">
        <v>44434</v>
      </c>
      <c r="H4" s="10" t="s">
        <v>2417</v>
      </c>
      <c r="I4" s="1">
        <v>55</v>
      </c>
      <c r="J4" s="1">
        <v>38</v>
      </c>
      <c r="K4" s="1">
        <v>25</v>
      </c>
      <c r="L4" s="1">
        <v>22</v>
      </c>
      <c r="M4" s="81">
        <v>13.0625</v>
      </c>
      <c r="N4" s="8">
        <v>22</v>
      </c>
      <c r="O4" s="62">
        <v>3000</v>
      </c>
      <c r="P4" s="63">
        <f>Table224523689101112131415161718192021222423456723456891011121314151617181920212224[[#This Row],[PEMBULATAN]]*O4</f>
        <v>66000</v>
      </c>
    </row>
    <row r="5" spans="1:16" ht="36" customHeight="1" x14ac:dyDescent="0.2">
      <c r="A5" s="124"/>
      <c r="B5" s="74"/>
      <c r="C5" s="88" t="s">
        <v>2193</v>
      </c>
      <c r="D5" s="77" t="s">
        <v>63</v>
      </c>
      <c r="E5" s="13">
        <v>44429</v>
      </c>
      <c r="F5" s="75" t="s">
        <v>2416</v>
      </c>
      <c r="G5" s="13">
        <v>44434</v>
      </c>
      <c r="H5" s="76" t="s">
        <v>2417</v>
      </c>
      <c r="I5" s="15">
        <v>55</v>
      </c>
      <c r="J5" s="15">
        <v>38</v>
      </c>
      <c r="K5" s="15">
        <v>25</v>
      </c>
      <c r="L5" s="15">
        <v>22</v>
      </c>
      <c r="M5" s="82">
        <v>13.0625</v>
      </c>
      <c r="N5" s="71">
        <v>22</v>
      </c>
      <c r="O5" s="62">
        <v>3000</v>
      </c>
      <c r="P5" s="63">
        <f>Table224523689101112131415161718192021222423456723456891011121314151617181920212224[[#This Row],[PEMBULATAN]]*O5</f>
        <v>66000</v>
      </c>
    </row>
    <row r="6" spans="1:16" ht="36" customHeight="1" x14ac:dyDescent="0.2">
      <c r="A6" s="124"/>
      <c r="B6" s="74"/>
      <c r="C6" s="92" t="s">
        <v>2194</v>
      </c>
      <c r="D6" s="93" t="s">
        <v>63</v>
      </c>
      <c r="E6" s="94">
        <v>44429</v>
      </c>
      <c r="F6" s="95" t="s">
        <v>2416</v>
      </c>
      <c r="G6" s="94">
        <v>44434</v>
      </c>
      <c r="H6" s="96" t="s">
        <v>2417</v>
      </c>
      <c r="I6" s="97">
        <v>55</v>
      </c>
      <c r="J6" s="97">
        <v>38</v>
      </c>
      <c r="K6" s="97">
        <v>25</v>
      </c>
      <c r="L6" s="97">
        <v>23</v>
      </c>
      <c r="M6" s="98">
        <v>13.0625</v>
      </c>
      <c r="N6" s="99">
        <v>23</v>
      </c>
      <c r="O6" s="62">
        <v>3000</v>
      </c>
      <c r="P6" s="63">
        <f>Table224523689101112131415161718192021222423456723456891011121314151617181920212224[[#This Row],[PEMBULATAN]]*O6</f>
        <v>69000</v>
      </c>
    </row>
    <row r="7" spans="1:16" ht="36" customHeight="1" x14ac:dyDescent="0.2">
      <c r="A7" s="124"/>
      <c r="B7" s="74"/>
      <c r="C7" s="92" t="s">
        <v>2195</v>
      </c>
      <c r="D7" s="93" t="s">
        <v>63</v>
      </c>
      <c r="E7" s="94">
        <v>44429</v>
      </c>
      <c r="F7" s="95" t="s">
        <v>2416</v>
      </c>
      <c r="G7" s="94">
        <v>44434</v>
      </c>
      <c r="H7" s="96" t="s">
        <v>2417</v>
      </c>
      <c r="I7" s="97">
        <v>55</v>
      </c>
      <c r="J7" s="97">
        <v>38</v>
      </c>
      <c r="K7" s="97">
        <v>25</v>
      </c>
      <c r="L7" s="97">
        <v>22</v>
      </c>
      <c r="M7" s="98">
        <v>13.0625</v>
      </c>
      <c r="N7" s="99">
        <v>22</v>
      </c>
      <c r="O7" s="62">
        <v>3000</v>
      </c>
      <c r="P7" s="63">
        <f>Table224523689101112131415161718192021222423456723456891011121314151617181920212224[[#This Row],[PEMBULATAN]]*O7</f>
        <v>66000</v>
      </c>
    </row>
    <row r="8" spans="1:16" ht="36" customHeight="1" x14ac:dyDescent="0.2">
      <c r="A8" s="124"/>
      <c r="B8" s="74"/>
      <c r="C8" s="92" t="s">
        <v>2196</v>
      </c>
      <c r="D8" s="93" t="s">
        <v>63</v>
      </c>
      <c r="E8" s="94">
        <v>44429</v>
      </c>
      <c r="F8" s="95" t="s">
        <v>2416</v>
      </c>
      <c r="G8" s="94">
        <v>44434</v>
      </c>
      <c r="H8" s="96" t="s">
        <v>2417</v>
      </c>
      <c r="I8" s="97">
        <v>55</v>
      </c>
      <c r="J8" s="97">
        <v>38</v>
      </c>
      <c r="K8" s="97">
        <v>25</v>
      </c>
      <c r="L8" s="97">
        <v>23</v>
      </c>
      <c r="M8" s="98">
        <v>13.0625</v>
      </c>
      <c r="N8" s="99">
        <v>23</v>
      </c>
      <c r="O8" s="62">
        <v>3000</v>
      </c>
      <c r="P8" s="63">
        <f>Table224523689101112131415161718192021222423456723456891011121314151617181920212224[[#This Row],[PEMBULATAN]]*O8</f>
        <v>69000</v>
      </c>
    </row>
    <row r="9" spans="1:16" ht="36" customHeight="1" x14ac:dyDescent="0.2">
      <c r="A9" s="124"/>
      <c r="B9" s="74"/>
      <c r="C9" s="92" t="s">
        <v>2197</v>
      </c>
      <c r="D9" s="93" t="s">
        <v>63</v>
      </c>
      <c r="E9" s="94">
        <v>44429</v>
      </c>
      <c r="F9" s="95" t="s">
        <v>2416</v>
      </c>
      <c r="G9" s="94">
        <v>44434</v>
      </c>
      <c r="H9" s="96" t="s">
        <v>2417</v>
      </c>
      <c r="I9" s="97">
        <v>55</v>
      </c>
      <c r="J9" s="97">
        <v>38</v>
      </c>
      <c r="K9" s="97">
        <v>25</v>
      </c>
      <c r="L9" s="97">
        <v>22</v>
      </c>
      <c r="M9" s="98">
        <v>13.0625</v>
      </c>
      <c r="N9" s="99">
        <v>22</v>
      </c>
      <c r="O9" s="62">
        <v>3000</v>
      </c>
      <c r="P9" s="63">
        <f>Table224523689101112131415161718192021222423456723456891011121314151617181920212224[[#This Row],[PEMBULATAN]]*O9</f>
        <v>66000</v>
      </c>
    </row>
    <row r="10" spans="1:16" ht="36" customHeight="1" x14ac:dyDescent="0.2">
      <c r="A10" s="124"/>
      <c r="B10" s="74"/>
      <c r="C10" s="92" t="s">
        <v>2198</v>
      </c>
      <c r="D10" s="93" t="s">
        <v>63</v>
      </c>
      <c r="E10" s="94">
        <v>44429</v>
      </c>
      <c r="F10" s="95" t="s">
        <v>2416</v>
      </c>
      <c r="G10" s="94">
        <v>44434</v>
      </c>
      <c r="H10" s="96" t="s">
        <v>2417</v>
      </c>
      <c r="I10" s="97">
        <v>48</v>
      </c>
      <c r="J10" s="97">
        <v>40</v>
      </c>
      <c r="K10" s="97">
        <v>27</v>
      </c>
      <c r="L10" s="97">
        <v>13</v>
      </c>
      <c r="M10" s="98">
        <v>12.96</v>
      </c>
      <c r="N10" s="99">
        <v>13</v>
      </c>
      <c r="O10" s="62">
        <v>3000</v>
      </c>
      <c r="P10" s="63">
        <f>Table224523689101112131415161718192021222423456723456891011121314151617181920212224[[#This Row],[PEMBULATAN]]*O10</f>
        <v>39000</v>
      </c>
    </row>
    <row r="11" spans="1:16" ht="36" customHeight="1" x14ac:dyDescent="0.2">
      <c r="A11" s="124"/>
      <c r="B11" s="74"/>
      <c r="C11" s="92" t="s">
        <v>2199</v>
      </c>
      <c r="D11" s="93" t="s">
        <v>63</v>
      </c>
      <c r="E11" s="94">
        <v>44429</v>
      </c>
      <c r="F11" s="95" t="s">
        <v>2416</v>
      </c>
      <c r="G11" s="94">
        <v>44434</v>
      </c>
      <c r="H11" s="96" t="s">
        <v>2417</v>
      </c>
      <c r="I11" s="97">
        <v>55</v>
      </c>
      <c r="J11" s="97">
        <v>40</v>
      </c>
      <c r="K11" s="97">
        <v>27</v>
      </c>
      <c r="L11" s="97">
        <v>22</v>
      </c>
      <c r="M11" s="98">
        <v>14.85</v>
      </c>
      <c r="N11" s="99">
        <v>22</v>
      </c>
      <c r="O11" s="62">
        <v>3000</v>
      </c>
      <c r="P11" s="63">
        <f>Table224523689101112131415161718192021222423456723456891011121314151617181920212224[[#This Row],[PEMBULATAN]]*O11</f>
        <v>66000</v>
      </c>
    </row>
    <row r="12" spans="1:16" ht="36" customHeight="1" x14ac:dyDescent="0.2">
      <c r="A12" s="124"/>
      <c r="B12" s="74"/>
      <c r="C12" s="92" t="s">
        <v>2200</v>
      </c>
      <c r="D12" s="93" t="s">
        <v>63</v>
      </c>
      <c r="E12" s="94">
        <v>44429</v>
      </c>
      <c r="F12" s="95" t="s">
        <v>2416</v>
      </c>
      <c r="G12" s="94">
        <v>44434</v>
      </c>
      <c r="H12" s="96" t="s">
        <v>2417</v>
      </c>
      <c r="I12" s="97">
        <v>55</v>
      </c>
      <c r="J12" s="97">
        <v>40</v>
      </c>
      <c r="K12" s="97">
        <v>27</v>
      </c>
      <c r="L12" s="97">
        <v>22</v>
      </c>
      <c r="M12" s="98">
        <v>14.85</v>
      </c>
      <c r="N12" s="99">
        <v>22</v>
      </c>
      <c r="O12" s="62">
        <v>3000</v>
      </c>
      <c r="P12" s="63">
        <f>Table224523689101112131415161718192021222423456723456891011121314151617181920212224[[#This Row],[PEMBULATAN]]*O12</f>
        <v>66000</v>
      </c>
    </row>
    <row r="13" spans="1:16" ht="36" customHeight="1" x14ac:dyDescent="0.2">
      <c r="A13" s="124"/>
      <c r="B13" s="74"/>
      <c r="C13" s="92" t="s">
        <v>2201</v>
      </c>
      <c r="D13" s="93" t="s">
        <v>63</v>
      </c>
      <c r="E13" s="94">
        <v>44429</v>
      </c>
      <c r="F13" s="95" t="s">
        <v>2416</v>
      </c>
      <c r="G13" s="94">
        <v>44434</v>
      </c>
      <c r="H13" s="96" t="s">
        <v>2417</v>
      </c>
      <c r="I13" s="97">
        <v>85</v>
      </c>
      <c r="J13" s="97">
        <v>55</v>
      </c>
      <c r="K13" s="97">
        <v>15</v>
      </c>
      <c r="L13" s="97">
        <v>12</v>
      </c>
      <c r="M13" s="98">
        <v>17.53125</v>
      </c>
      <c r="N13" s="99">
        <v>18</v>
      </c>
      <c r="O13" s="62">
        <v>3000</v>
      </c>
      <c r="P13" s="63">
        <f>Table224523689101112131415161718192021222423456723456891011121314151617181920212224[[#This Row],[PEMBULATAN]]*O13</f>
        <v>54000</v>
      </c>
    </row>
    <row r="14" spans="1:16" ht="36" customHeight="1" x14ac:dyDescent="0.2">
      <c r="A14" s="124"/>
      <c r="B14" s="74"/>
      <c r="C14" s="92" t="s">
        <v>2202</v>
      </c>
      <c r="D14" s="93" t="s">
        <v>63</v>
      </c>
      <c r="E14" s="94">
        <v>44429</v>
      </c>
      <c r="F14" s="95" t="s">
        <v>2416</v>
      </c>
      <c r="G14" s="94">
        <v>44434</v>
      </c>
      <c r="H14" s="96" t="s">
        <v>2417</v>
      </c>
      <c r="I14" s="97">
        <v>55</v>
      </c>
      <c r="J14" s="97">
        <v>40</v>
      </c>
      <c r="K14" s="97">
        <v>25</v>
      </c>
      <c r="L14" s="97">
        <v>22</v>
      </c>
      <c r="M14" s="98">
        <v>13.75</v>
      </c>
      <c r="N14" s="99">
        <v>22</v>
      </c>
      <c r="O14" s="62">
        <v>3000</v>
      </c>
      <c r="P14" s="63">
        <f>Table224523689101112131415161718192021222423456723456891011121314151617181920212224[[#This Row],[PEMBULATAN]]*O14</f>
        <v>66000</v>
      </c>
    </row>
    <row r="15" spans="1:16" ht="36" customHeight="1" x14ac:dyDescent="0.2">
      <c r="A15" s="124"/>
      <c r="B15" s="74"/>
      <c r="C15" s="92" t="s">
        <v>2203</v>
      </c>
      <c r="D15" s="93" t="s">
        <v>63</v>
      </c>
      <c r="E15" s="94">
        <v>44429</v>
      </c>
      <c r="F15" s="95" t="s">
        <v>2416</v>
      </c>
      <c r="G15" s="94">
        <v>44434</v>
      </c>
      <c r="H15" s="96" t="s">
        <v>2417</v>
      </c>
      <c r="I15" s="97">
        <v>65</v>
      </c>
      <c r="J15" s="97">
        <v>58</v>
      </c>
      <c r="K15" s="97">
        <v>45</v>
      </c>
      <c r="L15" s="97">
        <v>27</v>
      </c>
      <c r="M15" s="98">
        <v>42.412500000000001</v>
      </c>
      <c r="N15" s="99">
        <v>42</v>
      </c>
      <c r="O15" s="62">
        <v>3000</v>
      </c>
      <c r="P15" s="63">
        <f>Table224523689101112131415161718192021222423456723456891011121314151617181920212224[[#This Row],[PEMBULATAN]]*O15</f>
        <v>126000</v>
      </c>
    </row>
    <row r="16" spans="1:16" ht="36" customHeight="1" x14ac:dyDescent="0.2">
      <c r="A16" s="124"/>
      <c r="B16" s="74"/>
      <c r="C16" s="92" t="s">
        <v>2204</v>
      </c>
      <c r="D16" s="93" t="s">
        <v>63</v>
      </c>
      <c r="E16" s="94">
        <v>44429</v>
      </c>
      <c r="F16" s="95" t="s">
        <v>2416</v>
      </c>
      <c r="G16" s="94">
        <v>44434</v>
      </c>
      <c r="H16" s="96" t="s">
        <v>2417</v>
      </c>
      <c r="I16" s="97">
        <v>55</v>
      </c>
      <c r="J16" s="97">
        <v>40</v>
      </c>
      <c r="K16" s="97">
        <v>20</v>
      </c>
      <c r="L16" s="97">
        <v>9</v>
      </c>
      <c r="M16" s="98">
        <v>11</v>
      </c>
      <c r="N16" s="99">
        <v>11</v>
      </c>
      <c r="O16" s="62">
        <v>3000</v>
      </c>
      <c r="P16" s="63">
        <f>Table224523689101112131415161718192021222423456723456891011121314151617181920212224[[#This Row],[PEMBULATAN]]*O16</f>
        <v>33000</v>
      </c>
    </row>
    <row r="17" spans="1:16" ht="36" customHeight="1" x14ac:dyDescent="0.2">
      <c r="A17" s="124"/>
      <c r="B17" s="100"/>
      <c r="C17" s="92" t="s">
        <v>2205</v>
      </c>
      <c r="D17" s="93" t="s">
        <v>63</v>
      </c>
      <c r="E17" s="94">
        <v>44429</v>
      </c>
      <c r="F17" s="95" t="s">
        <v>2416</v>
      </c>
      <c r="G17" s="94">
        <v>44434</v>
      </c>
      <c r="H17" s="96" t="s">
        <v>2417</v>
      </c>
      <c r="I17" s="97">
        <v>80</v>
      </c>
      <c r="J17" s="97">
        <v>52</v>
      </c>
      <c r="K17" s="97">
        <v>26</v>
      </c>
      <c r="L17" s="97">
        <v>23</v>
      </c>
      <c r="M17" s="98">
        <v>27.04</v>
      </c>
      <c r="N17" s="99">
        <v>27</v>
      </c>
      <c r="O17" s="62">
        <v>3000</v>
      </c>
      <c r="P17" s="63">
        <f>Table224523689101112131415161718192021222423456723456891011121314151617181920212224[[#This Row],[PEMBULATAN]]*O17</f>
        <v>81000</v>
      </c>
    </row>
    <row r="18" spans="1:16" ht="36" customHeight="1" x14ac:dyDescent="0.2">
      <c r="A18" s="124"/>
      <c r="B18" s="74" t="s">
        <v>2206</v>
      </c>
      <c r="C18" s="92" t="s">
        <v>2207</v>
      </c>
      <c r="D18" s="93" t="s">
        <v>63</v>
      </c>
      <c r="E18" s="94">
        <v>44429</v>
      </c>
      <c r="F18" s="95" t="s">
        <v>2416</v>
      </c>
      <c r="G18" s="94">
        <v>44434</v>
      </c>
      <c r="H18" s="96" t="s">
        <v>2417</v>
      </c>
      <c r="I18" s="97">
        <v>43</v>
      </c>
      <c r="J18" s="97">
        <v>26</v>
      </c>
      <c r="K18" s="97">
        <v>32</v>
      </c>
      <c r="L18" s="97">
        <v>11</v>
      </c>
      <c r="M18" s="98">
        <v>8.9440000000000008</v>
      </c>
      <c r="N18" s="99">
        <v>11</v>
      </c>
      <c r="O18" s="62">
        <v>3000</v>
      </c>
      <c r="P18" s="63">
        <f>Table224523689101112131415161718192021222423456723456891011121314151617181920212224[[#This Row],[PEMBULATAN]]*O18</f>
        <v>33000</v>
      </c>
    </row>
    <row r="19" spans="1:16" ht="36" customHeight="1" x14ac:dyDescent="0.2">
      <c r="A19" s="124"/>
      <c r="B19" s="74"/>
      <c r="C19" s="92" t="s">
        <v>2208</v>
      </c>
      <c r="D19" s="93" t="s">
        <v>63</v>
      </c>
      <c r="E19" s="94">
        <v>44429</v>
      </c>
      <c r="F19" s="95" t="s">
        <v>2416</v>
      </c>
      <c r="G19" s="94">
        <v>44434</v>
      </c>
      <c r="H19" s="96" t="s">
        <v>2417</v>
      </c>
      <c r="I19" s="97">
        <v>50</v>
      </c>
      <c r="J19" s="97">
        <v>25</v>
      </c>
      <c r="K19" s="97">
        <v>32</v>
      </c>
      <c r="L19" s="97">
        <v>1</v>
      </c>
      <c r="M19" s="98">
        <v>10</v>
      </c>
      <c r="N19" s="99">
        <v>10</v>
      </c>
      <c r="O19" s="62">
        <v>3000</v>
      </c>
      <c r="P19" s="63">
        <f>Table224523689101112131415161718192021222423456723456891011121314151617181920212224[[#This Row],[PEMBULATAN]]*O19</f>
        <v>30000</v>
      </c>
    </row>
    <row r="20" spans="1:16" ht="36" customHeight="1" x14ac:dyDescent="0.2">
      <c r="A20" s="124"/>
      <c r="B20" s="74"/>
      <c r="C20" s="92" t="s">
        <v>2209</v>
      </c>
      <c r="D20" s="93" t="s">
        <v>63</v>
      </c>
      <c r="E20" s="94">
        <v>44429</v>
      </c>
      <c r="F20" s="95" t="s">
        <v>2416</v>
      </c>
      <c r="G20" s="94">
        <v>44434</v>
      </c>
      <c r="H20" s="96" t="s">
        <v>2417</v>
      </c>
      <c r="I20" s="97">
        <v>43</v>
      </c>
      <c r="J20" s="97">
        <v>41</v>
      </c>
      <c r="K20" s="97">
        <v>23</v>
      </c>
      <c r="L20" s="97">
        <v>10</v>
      </c>
      <c r="M20" s="98">
        <v>10.13725</v>
      </c>
      <c r="N20" s="99">
        <v>10</v>
      </c>
      <c r="O20" s="62">
        <v>3000</v>
      </c>
      <c r="P20" s="63">
        <f>Table224523689101112131415161718192021222423456723456891011121314151617181920212224[[#This Row],[PEMBULATAN]]*O20</f>
        <v>30000</v>
      </c>
    </row>
    <row r="21" spans="1:16" ht="36" customHeight="1" x14ac:dyDescent="0.2">
      <c r="A21" s="124"/>
      <c r="B21" s="74"/>
      <c r="C21" s="92" t="s">
        <v>2210</v>
      </c>
      <c r="D21" s="93" t="s">
        <v>63</v>
      </c>
      <c r="E21" s="94">
        <v>44429</v>
      </c>
      <c r="F21" s="95" t="s">
        <v>2416</v>
      </c>
      <c r="G21" s="94">
        <v>44434</v>
      </c>
      <c r="H21" s="96" t="s">
        <v>2417</v>
      </c>
      <c r="I21" s="97">
        <v>44</v>
      </c>
      <c r="J21" s="97">
        <v>28</v>
      </c>
      <c r="K21" s="97">
        <v>31</v>
      </c>
      <c r="L21" s="97">
        <v>21</v>
      </c>
      <c r="M21" s="98">
        <v>9.548</v>
      </c>
      <c r="N21" s="99">
        <v>21</v>
      </c>
      <c r="O21" s="62">
        <v>3000</v>
      </c>
      <c r="P21" s="63">
        <f>Table224523689101112131415161718192021222423456723456891011121314151617181920212224[[#This Row],[PEMBULATAN]]*O21</f>
        <v>63000</v>
      </c>
    </row>
    <row r="22" spans="1:16" ht="36" customHeight="1" x14ac:dyDescent="0.2">
      <c r="A22" s="124"/>
      <c r="B22" s="74"/>
      <c r="C22" s="92" t="s">
        <v>2211</v>
      </c>
      <c r="D22" s="93" t="s">
        <v>63</v>
      </c>
      <c r="E22" s="94">
        <v>44429</v>
      </c>
      <c r="F22" s="95" t="s">
        <v>2416</v>
      </c>
      <c r="G22" s="94">
        <v>44434</v>
      </c>
      <c r="H22" s="96" t="s">
        <v>2417</v>
      </c>
      <c r="I22" s="97">
        <v>61</v>
      </c>
      <c r="J22" s="97">
        <v>44</v>
      </c>
      <c r="K22" s="97">
        <v>48</v>
      </c>
      <c r="L22" s="97">
        <v>40</v>
      </c>
      <c r="M22" s="98">
        <v>32.207999999999998</v>
      </c>
      <c r="N22" s="99">
        <v>40</v>
      </c>
      <c r="O22" s="62">
        <v>3000</v>
      </c>
      <c r="P22" s="63">
        <f>Table224523689101112131415161718192021222423456723456891011121314151617181920212224[[#This Row],[PEMBULATAN]]*O22</f>
        <v>120000</v>
      </c>
    </row>
    <row r="23" spans="1:16" ht="36" customHeight="1" x14ac:dyDescent="0.2">
      <c r="A23" s="124"/>
      <c r="B23" s="74"/>
      <c r="C23" s="92" t="s">
        <v>2212</v>
      </c>
      <c r="D23" s="93" t="s">
        <v>63</v>
      </c>
      <c r="E23" s="94">
        <v>44429</v>
      </c>
      <c r="F23" s="95" t="s">
        <v>2416</v>
      </c>
      <c r="G23" s="94">
        <v>44434</v>
      </c>
      <c r="H23" s="96" t="s">
        <v>2417</v>
      </c>
      <c r="I23" s="97">
        <v>38</v>
      </c>
      <c r="J23" s="97">
        <v>24</v>
      </c>
      <c r="K23" s="97">
        <v>17</v>
      </c>
      <c r="L23" s="97">
        <v>4</v>
      </c>
      <c r="M23" s="98">
        <v>3.8759999999999999</v>
      </c>
      <c r="N23" s="99">
        <v>4</v>
      </c>
      <c r="O23" s="62">
        <v>3000</v>
      </c>
      <c r="P23" s="63">
        <f>Table224523689101112131415161718192021222423456723456891011121314151617181920212224[[#This Row],[PEMBULATAN]]*O23</f>
        <v>12000</v>
      </c>
    </row>
    <row r="24" spans="1:16" ht="36" customHeight="1" x14ac:dyDescent="0.2">
      <c r="A24" s="124"/>
      <c r="B24" s="74"/>
      <c r="C24" s="92" t="s">
        <v>2213</v>
      </c>
      <c r="D24" s="93" t="s">
        <v>63</v>
      </c>
      <c r="E24" s="94">
        <v>44429</v>
      </c>
      <c r="F24" s="95" t="s">
        <v>2416</v>
      </c>
      <c r="G24" s="94">
        <v>44434</v>
      </c>
      <c r="H24" s="96" t="s">
        <v>2417</v>
      </c>
      <c r="I24" s="97">
        <v>47</v>
      </c>
      <c r="J24" s="97">
        <v>27</v>
      </c>
      <c r="K24" s="97">
        <v>8</v>
      </c>
      <c r="L24" s="97">
        <v>12</v>
      </c>
      <c r="M24" s="98">
        <v>2.5379999999999998</v>
      </c>
      <c r="N24" s="99">
        <v>12</v>
      </c>
      <c r="O24" s="62">
        <v>3000</v>
      </c>
      <c r="P24" s="63">
        <f>Table224523689101112131415161718192021222423456723456891011121314151617181920212224[[#This Row],[PEMBULATAN]]*O24</f>
        <v>36000</v>
      </c>
    </row>
    <row r="25" spans="1:16" ht="36" customHeight="1" x14ac:dyDescent="0.2">
      <c r="A25" s="124"/>
      <c r="B25" s="74"/>
      <c r="C25" s="92" t="s">
        <v>2214</v>
      </c>
      <c r="D25" s="93" t="s">
        <v>63</v>
      </c>
      <c r="E25" s="94">
        <v>44429</v>
      </c>
      <c r="F25" s="95" t="s">
        <v>2416</v>
      </c>
      <c r="G25" s="94">
        <v>44434</v>
      </c>
      <c r="H25" s="96" t="s">
        <v>2417</v>
      </c>
      <c r="I25" s="97">
        <v>85</v>
      </c>
      <c r="J25" s="97">
        <v>35</v>
      </c>
      <c r="K25" s="97">
        <v>24</v>
      </c>
      <c r="L25" s="97">
        <v>11</v>
      </c>
      <c r="M25" s="98">
        <v>17.850000000000001</v>
      </c>
      <c r="N25" s="99">
        <v>18</v>
      </c>
      <c r="O25" s="62">
        <v>3000</v>
      </c>
      <c r="P25" s="63">
        <f>Table224523689101112131415161718192021222423456723456891011121314151617181920212224[[#This Row],[PEMBULATAN]]*O25</f>
        <v>54000</v>
      </c>
    </row>
    <row r="26" spans="1:16" ht="36" customHeight="1" x14ac:dyDescent="0.2">
      <c r="A26" s="124"/>
      <c r="B26" s="74"/>
      <c r="C26" s="92" t="s">
        <v>2215</v>
      </c>
      <c r="D26" s="93" t="s">
        <v>63</v>
      </c>
      <c r="E26" s="94">
        <v>44429</v>
      </c>
      <c r="F26" s="95" t="s">
        <v>2416</v>
      </c>
      <c r="G26" s="94">
        <v>44434</v>
      </c>
      <c r="H26" s="96" t="s">
        <v>2417</v>
      </c>
      <c r="I26" s="97">
        <v>48</v>
      </c>
      <c r="J26" s="97">
        <v>42</v>
      </c>
      <c r="K26" s="97">
        <v>12</v>
      </c>
      <c r="L26" s="97">
        <v>1</v>
      </c>
      <c r="M26" s="98">
        <v>6.048</v>
      </c>
      <c r="N26" s="99">
        <v>6</v>
      </c>
      <c r="O26" s="62">
        <v>3000</v>
      </c>
      <c r="P26" s="63">
        <f>Table224523689101112131415161718192021222423456723456891011121314151617181920212224[[#This Row],[PEMBULATAN]]*O26</f>
        <v>18000</v>
      </c>
    </row>
    <row r="27" spans="1:16" ht="36" customHeight="1" x14ac:dyDescent="0.2">
      <c r="A27" s="124"/>
      <c r="B27" s="74"/>
      <c r="C27" s="92" t="s">
        <v>2216</v>
      </c>
      <c r="D27" s="93" t="s">
        <v>63</v>
      </c>
      <c r="E27" s="94">
        <v>44429</v>
      </c>
      <c r="F27" s="95" t="s">
        <v>2416</v>
      </c>
      <c r="G27" s="94">
        <v>44434</v>
      </c>
      <c r="H27" s="96" t="s">
        <v>2417</v>
      </c>
      <c r="I27" s="97">
        <v>47</v>
      </c>
      <c r="J27" s="97">
        <v>27</v>
      </c>
      <c r="K27" s="97">
        <v>18</v>
      </c>
      <c r="L27" s="97">
        <v>14</v>
      </c>
      <c r="M27" s="98">
        <v>5.7104999999999997</v>
      </c>
      <c r="N27" s="99">
        <v>14</v>
      </c>
      <c r="O27" s="62">
        <v>3000</v>
      </c>
      <c r="P27" s="63">
        <f>Table224523689101112131415161718192021222423456723456891011121314151617181920212224[[#This Row],[PEMBULATAN]]*O27</f>
        <v>42000</v>
      </c>
    </row>
    <row r="28" spans="1:16" ht="36" customHeight="1" x14ac:dyDescent="0.2">
      <c r="A28" s="124"/>
      <c r="B28" s="74"/>
      <c r="C28" s="92" t="s">
        <v>2217</v>
      </c>
      <c r="D28" s="93" t="s">
        <v>63</v>
      </c>
      <c r="E28" s="94">
        <v>44429</v>
      </c>
      <c r="F28" s="95" t="s">
        <v>2416</v>
      </c>
      <c r="G28" s="94">
        <v>44434</v>
      </c>
      <c r="H28" s="96" t="s">
        <v>2417</v>
      </c>
      <c r="I28" s="97">
        <v>47</v>
      </c>
      <c r="J28" s="97">
        <v>24</v>
      </c>
      <c r="K28" s="97">
        <v>34</v>
      </c>
      <c r="L28" s="97">
        <v>18</v>
      </c>
      <c r="M28" s="98">
        <v>9.5879999999999992</v>
      </c>
      <c r="N28" s="99">
        <v>18</v>
      </c>
      <c r="O28" s="62">
        <v>3000</v>
      </c>
      <c r="P28" s="63">
        <f>Table224523689101112131415161718192021222423456723456891011121314151617181920212224[[#This Row],[PEMBULATAN]]*O28</f>
        <v>54000</v>
      </c>
    </row>
    <row r="29" spans="1:16" ht="36" customHeight="1" x14ac:dyDescent="0.2">
      <c r="A29" s="124"/>
      <c r="B29" s="74"/>
      <c r="C29" s="92" t="s">
        <v>2218</v>
      </c>
      <c r="D29" s="93" t="s">
        <v>63</v>
      </c>
      <c r="E29" s="94">
        <v>44429</v>
      </c>
      <c r="F29" s="95" t="s">
        <v>2416</v>
      </c>
      <c r="G29" s="94">
        <v>44434</v>
      </c>
      <c r="H29" s="96" t="s">
        <v>2417</v>
      </c>
      <c r="I29" s="97">
        <v>86</v>
      </c>
      <c r="J29" s="97">
        <v>30</v>
      </c>
      <c r="K29" s="97">
        <v>21</v>
      </c>
      <c r="L29" s="97">
        <v>3</v>
      </c>
      <c r="M29" s="98">
        <v>13.545</v>
      </c>
      <c r="N29" s="99">
        <v>14</v>
      </c>
      <c r="O29" s="62">
        <v>3000</v>
      </c>
      <c r="P29" s="63">
        <f>Table224523689101112131415161718192021222423456723456891011121314151617181920212224[[#This Row],[PEMBULATAN]]*O29</f>
        <v>42000</v>
      </c>
    </row>
    <row r="30" spans="1:16" ht="36" customHeight="1" x14ac:dyDescent="0.2">
      <c r="A30" s="124"/>
      <c r="B30" s="74"/>
      <c r="C30" s="92" t="s">
        <v>2219</v>
      </c>
      <c r="D30" s="93" t="s">
        <v>63</v>
      </c>
      <c r="E30" s="94">
        <v>44429</v>
      </c>
      <c r="F30" s="95" t="s">
        <v>2416</v>
      </c>
      <c r="G30" s="94">
        <v>44434</v>
      </c>
      <c r="H30" s="96" t="s">
        <v>2417</v>
      </c>
      <c r="I30" s="97">
        <v>54</v>
      </c>
      <c r="J30" s="97">
        <v>28</v>
      </c>
      <c r="K30" s="97">
        <v>28</v>
      </c>
      <c r="L30" s="97">
        <v>1</v>
      </c>
      <c r="M30" s="98">
        <v>10.584</v>
      </c>
      <c r="N30" s="99">
        <v>11</v>
      </c>
      <c r="O30" s="62">
        <v>3000</v>
      </c>
      <c r="P30" s="63">
        <f>Table224523689101112131415161718192021222423456723456891011121314151617181920212224[[#This Row],[PEMBULATAN]]*O30</f>
        <v>33000</v>
      </c>
    </row>
    <row r="31" spans="1:16" ht="36" customHeight="1" x14ac:dyDescent="0.2">
      <c r="A31" s="124"/>
      <c r="B31" s="74"/>
      <c r="C31" s="92" t="s">
        <v>2220</v>
      </c>
      <c r="D31" s="93" t="s">
        <v>63</v>
      </c>
      <c r="E31" s="94">
        <v>44429</v>
      </c>
      <c r="F31" s="95" t="s">
        <v>2416</v>
      </c>
      <c r="G31" s="94">
        <v>44434</v>
      </c>
      <c r="H31" s="96" t="s">
        <v>2417</v>
      </c>
      <c r="I31" s="97">
        <v>55</v>
      </c>
      <c r="J31" s="97">
        <v>53</v>
      </c>
      <c r="K31" s="97">
        <v>5</v>
      </c>
      <c r="L31" s="97">
        <v>6</v>
      </c>
      <c r="M31" s="98">
        <v>3.6437499999999998</v>
      </c>
      <c r="N31" s="99">
        <v>6</v>
      </c>
      <c r="O31" s="62">
        <v>3000</v>
      </c>
      <c r="P31" s="63">
        <f>Table224523689101112131415161718192021222423456723456891011121314151617181920212224[[#This Row],[PEMBULATAN]]*O31</f>
        <v>18000</v>
      </c>
    </row>
    <row r="32" spans="1:16" ht="36" customHeight="1" x14ac:dyDescent="0.2">
      <c r="A32" s="124"/>
      <c r="B32" s="74"/>
      <c r="C32" s="92" t="s">
        <v>2221</v>
      </c>
      <c r="D32" s="93" t="s">
        <v>63</v>
      </c>
      <c r="E32" s="94">
        <v>44429</v>
      </c>
      <c r="F32" s="95" t="s">
        <v>2416</v>
      </c>
      <c r="G32" s="94">
        <v>44434</v>
      </c>
      <c r="H32" s="96" t="s">
        <v>2417</v>
      </c>
      <c r="I32" s="97">
        <v>110</v>
      </c>
      <c r="J32" s="97">
        <v>30</v>
      </c>
      <c r="K32" s="97">
        <v>30</v>
      </c>
      <c r="L32" s="97">
        <v>13</v>
      </c>
      <c r="M32" s="98">
        <v>24.75</v>
      </c>
      <c r="N32" s="99">
        <v>25</v>
      </c>
      <c r="O32" s="62">
        <v>3000</v>
      </c>
      <c r="P32" s="63">
        <f>Table224523689101112131415161718192021222423456723456891011121314151617181920212224[[#This Row],[PEMBULATAN]]*O32</f>
        <v>75000</v>
      </c>
    </row>
    <row r="33" spans="1:16" ht="36" customHeight="1" x14ac:dyDescent="0.2">
      <c r="A33" s="124"/>
      <c r="B33" s="74"/>
      <c r="C33" s="92" t="s">
        <v>2222</v>
      </c>
      <c r="D33" s="93" t="s">
        <v>63</v>
      </c>
      <c r="E33" s="94">
        <v>44429</v>
      </c>
      <c r="F33" s="95" t="s">
        <v>2416</v>
      </c>
      <c r="G33" s="94">
        <v>44434</v>
      </c>
      <c r="H33" s="96" t="s">
        <v>2417</v>
      </c>
      <c r="I33" s="97">
        <v>60</v>
      </c>
      <c r="J33" s="97">
        <v>60</v>
      </c>
      <c r="K33" s="97">
        <v>17</v>
      </c>
      <c r="L33" s="97">
        <v>12</v>
      </c>
      <c r="M33" s="98">
        <v>15.3</v>
      </c>
      <c r="N33" s="99">
        <v>15</v>
      </c>
      <c r="O33" s="62">
        <v>3000</v>
      </c>
      <c r="P33" s="63">
        <f>Table224523689101112131415161718192021222423456723456891011121314151617181920212224[[#This Row],[PEMBULATAN]]*O33</f>
        <v>45000</v>
      </c>
    </row>
    <row r="34" spans="1:16" ht="36" customHeight="1" x14ac:dyDescent="0.2">
      <c r="A34" s="124"/>
      <c r="B34" s="74"/>
      <c r="C34" s="92" t="s">
        <v>2223</v>
      </c>
      <c r="D34" s="93" t="s">
        <v>63</v>
      </c>
      <c r="E34" s="94">
        <v>44429</v>
      </c>
      <c r="F34" s="95" t="s">
        <v>2416</v>
      </c>
      <c r="G34" s="94">
        <v>44434</v>
      </c>
      <c r="H34" s="96" t="s">
        <v>2417</v>
      </c>
      <c r="I34" s="97">
        <v>78</v>
      </c>
      <c r="J34" s="97">
        <v>40</v>
      </c>
      <c r="K34" s="97">
        <v>22</v>
      </c>
      <c r="L34" s="97">
        <v>8</v>
      </c>
      <c r="M34" s="98">
        <v>17.16</v>
      </c>
      <c r="N34" s="99">
        <v>17</v>
      </c>
      <c r="O34" s="62">
        <v>3000</v>
      </c>
      <c r="P34" s="63">
        <f>Table224523689101112131415161718192021222423456723456891011121314151617181920212224[[#This Row],[PEMBULATAN]]*O34</f>
        <v>51000</v>
      </c>
    </row>
    <row r="35" spans="1:16" ht="36" customHeight="1" x14ac:dyDescent="0.2">
      <c r="A35" s="124"/>
      <c r="B35" s="74"/>
      <c r="C35" s="92" t="s">
        <v>2224</v>
      </c>
      <c r="D35" s="93" t="s">
        <v>63</v>
      </c>
      <c r="E35" s="94">
        <v>44429</v>
      </c>
      <c r="F35" s="95" t="s">
        <v>2416</v>
      </c>
      <c r="G35" s="94">
        <v>44434</v>
      </c>
      <c r="H35" s="96" t="s">
        <v>2417</v>
      </c>
      <c r="I35" s="97">
        <v>80</v>
      </c>
      <c r="J35" s="97">
        <v>53</v>
      </c>
      <c r="K35" s="97">
        <v>22</v>
      </c>
      <c r="L35" s="97">
        <v>15</v>
      </c>
      <c r="M35" s="98">
        <v>23.32</v>
      </c>
      <c r="N35" s="99">
        <v>23</v>
      </c>
      <c r="O35" s="62">
        <v>3000</v>
      </c>
      <c r="P35" s="63">
        <f>Table224523689101112131415161718192021222423456723456891011121314151617181920212224[[#This Row],[PEMBULATAN]]*O35</f>
        <v>69000</v>
      </c>
    </row>
    <row r="36" spans="1:16" ht="36" customHeight="1" x14ac:dyDescent="0.2">
      <c r="A36" s="124"/>
      <c r="B36" s="74"/>
      <c r="C36" s="92" t="s">
        <v>2225</v>
      </c>
      <c r="D36" s="93" t="s">
        <v>63</v>
      </c>
      <c r="E36" s="94">
        <v>44429</v>
      </c>
      <c r="F36" s="95" t="s">
        <v>2416</v>
      </c>
      <c r="G36" s="94">
        <v>44434</v>
      </c>
      <c r="H36" s="96" t="s">
        <v>2417</v>
      </c>
      <c r="I36" s="97">
        <v>114</v>
      </c>
      <c r="J36" s="97">
        <v>24</v>
      </c>
      <c r="K36" s="97">
        <v>9</v>
      </c>
      <c r="L36" s="97">
        <v>3</v>
      </c>
      <c r="M36" s="98">
        <v>6.1559999999999997</v>
      </c>
      <c r="N36" s="99">
        <v>6</v>
      </c>
      <c r="O36" s="62">
        <v>3000</v>
      </c>
      <c r="P36" s="63">
        <f>Table224523689101112131415161718192021222423456723456891011121314151617181920212224[[#This Row],[PEMBULATAN]]*O36</f>
        <v>18000</v>
      </c>
    </row>
    <row r="37" spans="1:16" ht="36" customHeight="1" x14ac:dyDescent="0.2">
      <c r="A37" s="124"/>
      <c r="B37" s="74"/>
      <c r="C37" s="92" t="s">
        <v>2226</v>
      </c>
      <c r="D37" s="93" t="s">
        <v>63</v>
      </c>
      <c r="E37" s="94">
        <v>44429</v>
      </c>
      <c r="F37" s="95" t="s">
        <v>2416</v>
      </c>
      <c r="G37" s="94">
        <v>44434</v>
      </c>
      <c r="H37" s="96" t="s">
        <v>2417</v>
      </c>
      <c r="I37" s="97">
        <v>115</v>
      </c>
      <c r="J37" s="97">
        <v>23</v>
      </c>
      <c r="K37" s="97">
        <v>7</v>
      </c>
      <c r="L37" s="97">
        <v>3</v>
      </c>
      <c r="M37" s="98">
        <v>4.6287500000000001</v>
      </c>
      <c r="N37" s="99">
        <v>5</v>
      </c>
      <c r="O37" s="62">
        <v>3000</v>
      </c>
      <c r="P37" s="63">
        <f>Table224523689101112131415161718192021222423456723456891011121314151617181920212224[[#This Row],[PEMBULATAN]]*O37</f>
        <v>15000</v>
      </c>
    </row>
    <row r="38" spans="1:16" ht="36" customHeight="1" x14ac:dyDescent="0.2">
      <c r="A38" s="124"/>
      <c r="B38" s="74"/>
      <c r="C38" s="92" t="s">
        <v>2227</v>
      </c>
      <c r="D38" s="93" t="s">
        <v>63</v>
      </c>
      <c r="E38" s="94">
        <v>44429</v>
      </c>
      <c r="F38" s="95" t="s">
        <v>2416</v>
      </c>
      <c r="G38" s="94">
        <v>44434</v>
      </c>
      <c r="H38" s="96" t="s">
        <v>2417</v>
      </c>
      <c r="I38" s="97">
        <v>124</v>
      </c>
      <c r="J38" s="97">
        <v>17</v>
      </c>
      <c r="K38" s="97">
        <v>12</v>
      </c>
      <c r="L38" s="97">
        <v>9</v>
      </c>
      <c r="M38" s="98">
        <v>6.3239999999999998</v>
      </c>
      <c r="N38" s="99">
        <v>9</v>
      </c>
      <c r="O38" s="62">
        <v>3000</v>
      </c>
      <c r="P38" s="63">
        <f>Table224523689101112131415161718192021222423456723456891011121314151617181920212224[[#This Row],[PEMBULATAN]]*O38</f>
        <v>27000</v>
      </c>
    </row>
    <row r="39" spans="1:16" ht="36" customHeight="1" x14ac:dyDescent="0.2">
      <c r="A39" s="124"/>
      <c r="B39" s="74"/>
      <c r="C39" s="92" t="s">
        <v>2228</v>
      </c>
      <c r="D39" s="93" t="s">
        <v>63</v>
      </c>
      <c r="E39" s="94">
        <v>44429</v>
      </c>
      <c r="F39" s="95" t="s">
        <v>2416</v>
      </c>
      <c r="G39" s="94">
        <v>44434</v>
      </c>
      <c r="H39" s="96" t="s">
        <v>2417</v>
      </c>
      <c r="I39" s="97">
        <v>122</v>
      </c>
      <c r="J39" s="97">
        <v>6</v>
      </c>
      <c r="K39" s="97">
        <v>6</v>
      </c>
      <c r="L39" s="97">
        <v>1</v>
      </c>
      <c r="M39" s="98">
        <v>1.0980000000000001</v>
      </c>
      <c r="N39" s="99">
        <v>1</v>
      </c>
      <c r="O39" s="62">
        <v>3000</v>
      </c>
      <c r="P39" s="63">
        <f>Table224523689101112131415161718192021222423456723456891011121314151617181920212224[[#This Row],[PEMBULATAN]]*O39</f>
        <v>3000</v>
      </c>
    </row>
    <row r="40" spans="1:16" ht="36" customHeight="1" x14ac:dyDescent="0.2">
      <c r="A40" s="124"/>
      <c r="B40" s="74"/>
      <c r="C40" s="92" t="s">
        <v>2229</v>
      </c>
      <c r="D40" s="93" t="s">
        <v>63</v>
      </c>
      <c r="E40" s="94">
        <v>44429</v>
      </c>
      <c r="F40" s="95" t="s">
        <v>2416</v>
      </c>
      <c r="G40" s="94">
        <v>44434</v>
      </c>
      <c r="H40" s="96" t="s">
        <v>2417</v>
      </c>
      <c r="I40" s="97">
        <v>125</v>
      </c>
      <c r="J40" s="97">
        <v>9</v>
      </c>
      <c r="K40" s="97">
        <v>6</v>
      </c>
      <c r="L40" s="97">
        <v>2</v>
      </c>
      <c r="M40" s="98">
        <v>1.6875</v>
      </c>
      <c r="N40" s="99">
        <v>2</v>
      </c>
      <c r="O40" s="62">
        <v>3000</v>
      </c>
      <c r="P40" s="63">
        <f>Table224523689101112131415161718192021222423456723456891011121314151617181920212224[[#This Row],[PEMBULATAN]]*O40</f>
        <v>6000</v>
      </c>
    </row>
    <row r="41" spans="1:16" ht="36" customHeight="1" x14ac:dyDescent="0.2">
      <c r="A41" s="124"/>
      <c r="B41" s="74"/>
      <c r="C41" s="92" t="s">
        <v>2230</v>
      </c>
      <c r="D41" s="93" t="s">
        <v>63</v>
      </c>
      <c r="E41" s="94">
        <v>44429</v>
      </c>
      <c r="F41" s="95" t="s">
        <v>2416</v>
      </c>
      <c r="G41" s="94">
        <v>44434</v>
      </c>
      <c r="H41" s="96" t="s">
        <v>2417</v>
      </c>
      <c r="I41" s="97">
        <v>40</v>
      </c>
      <c r="J41" s="97">
        <v>28</v>
      </c>
      <c r="K41" s="97">
        <v>24</v>
      </c>
      <c r="L41" s="97">
        <v>6</v>
      </c>
      <c r="M41" s="98">
        <v>6.72</v>
      </c>
      <c r="N41" s="99">
        <v>7</v>
      </c>
      <c r="O41" s="62">
        <v>3000</v>
      </c>
      <c r="P41" s="63">
        <f>Table224523689101112131415161718192021222423456723456891011121314151617181920212224[[#This Row],[PEMBULATAN]]*O41</f>
        <v>21000</v>
      </c>
    </row>
    <row r="42" spans="1:16" ht="36" customHeight="1" x14ac:dyDescent="0.2">
      <c r="A42" s="124"/>
      <c r="B42" s="74"/>
      <c r="C42" s="92" t="s">
        <v>2231</v>
      </c>
      <c r="D42" s="93" t="s">
        <v>63</v>
      </c>
      <c r="E42" s="94">
        <v>44429</v>
      </c>
      <c r="F42" s="95" t="s">
        <v>2416</v>
      </c>
      <c r="G42" s="94">
        <v>44434</v>
      </c>
      <c r="H42" s="96" t="s">
        <v>2417</v>
      </c>
      <c r="I42" s="97">
        <v>45</v>
      </c>
      <c r="J42" s="97">
        <v>30</v>
      </c>
      <c r="K42" s="97">
        <v>26</v>
      </c>
      <c r="L42" s="97">
        <v>12</v>
      </c>
      <c r="M42" s="98">
        <v>8.7750000000000004</v>
      </c>
      <c r="N42" s="99">
        <v>12</v>
      </c>
      <c r="O42" s="62">
        <v>3000</v>
      </c>
      <c r="P42" s="63">
        <f>Table224523689101112131415161718192021222423456723456891011121314151617181920212224[[#This Row],[PEMBULATAN]]*O42</f>
        <v>36000</v>
      </c>
    </row>
    <row r="43" spans="1:16" ht="36" customHeight="1" x14ac:dyDescent="0.2">
      <c r="A43" s="124"/>
      <c r="B43" s="74"/>
      <c r="C43" s="92" t="s">
        <v>2232</v>
      </c>
      <c r="D43" s="93" t="s">
        <v>63</v>
      </c>
      <c r="E43" s="94">
        <v>44429</v>
      </c>
      <c r="F43" s="95" t="s">
        <v>2416</v>
      </c>
      <c r="G43" s="94">
        <v>44434</v>
      </c>
      <c r="H43" s="96" t="s">
        <v>2417</v>
      </c>
      <c r="I43" s="97">
        <v>52</v>
      </c>
      <c r="J43" s="97">
        <v>47</v>
      </c>
      <c r="K43" s="97">
        <v>36</v>
      </c>
      <c r="L43" s="97">
        <v>4</v>
      </c>
      <c r="M43" s="98">
        <v>21.995999999999999</v>
      </c>
      <c r="N43" s="99">
        <v>22</v>
      </c>
      <c r="O43" s="62">
        <v>3000</v>
      </c>
      <c r="P43" s="63">
        <f>Table224523689101112131415161718192021222423456723456891011121314151617181920212224[[#This Row],[PEMBULATAN]]*O43</f>
        <v>66000</v>
      </c>
    </row>
    <row r="44" spans="1:16" ht="36" customHeight="1" x14ac:dyDescent="0.2">
      <c r="A44" s="124"/>
      <c r="B44" s="74"/>
      <c r="C44" s="92" t="s">
        <v>2233</v>
      </c>
      <c r="D44" s="93" t="s">
        <v>63</v>
      </c>
      <c r="E44" s="94">
        <v>44429</v>
      </c>
      <c r="F44" s="95" t="s">
        <v>2416</v>
      </c>
      <c r="G44" s="94">
        <v>44434</v>
      </c>
      <c r="H44" s="96" t="s">
        <v>2417</v>
      </c>
      <c r="I44" s="97">
        <v>42</v>
      </c>
      <c r="J44" s="97">
        <v>35</v>
      </c>
      <c r="K44" s="97">
        <v>27</v>
      </c>
      <c r="L44" s="97">
        <v>5</v>
      </c>
      <c r="M44" s="98">
        <v>9.9224999999999994</v>
      </c>
      <c r="N44" s="99">
        <v>10</v>
      </c>
      <c r="O44" s="62">
        <v>3000</v>
      </c>
      <c r="P44" s="63">
        <f>Table224523689101112131415161718192021222423456723456891011121314151617181920212224[[#This Row],[PEMBULATAN]]*O44</f>
        <v>30000</v>
      </c>
    </row>
    <row r="45" spans="1:16" ht="36" customHeight="1" x14ac:dyDescent="0.2">
      <c r="A45" s="124"/>
      <c r="B45" s="74"/>
      <c r="C45" s="92" t="s">
        <v>2234</v>
      </c>
      <c r="D45" s="93" t="s">
        <v>63</v>
      </c>
      <c r="E45" s="94">
        <v>44429</v>
      </c>
      <c r="F45" s="95" t="s">
        <v>2416</v>
      </c>
      <c r="G45" s="94">
        <v>44434</v>
      </c>
      <c r="H45" s="96" t="s">
        <v>2417</v>
      </c>
      <c r="I45" s="97">
        <v>38</v>
      </c>
      <c r="J45" s="97">
        <v>30</v>
      </c>
      <c r="K45" s="97">
        <v>26</v>
      </c>
      <c r="L45" s="97">
        <v>12</v>
      </c>
      <c r="M45" s="98">
        <v>7.41</v>
      </c>
      <c r="N45" s="99">
        <v>12</v>
      </c>
      <c r="O45" s="62">
        <v>3000</v>
      </c>
      <c r="P45" s="63">
        <f>Table224523689101112131415161718192021222423456723456891011121314151617181920212224[[#This Row],[PEMBULATAN]]*O45</f>
        <v>36000</v>
      </c>
    </row>
    <row r="46" spans="1:16" ht="36" customHeight="1" x14ac:dyDescent="0.2">
      <c r="A46" s="124"/>
      <c r="B46" s="74"/>
      <c r="C46" s="92" t="s">
        <v>2235</v>
      </c>
      <c r="D46" s="93" t="s">
        <v>63</v>
      </c>
      <c r="E46" s="94">
        <v>44429</v>
      </c>
      <c r="F46" s="95" t="s">
        <v>2416</v>
      </c>
      <c r="G46" s="94">
        <v>44434</v>
      </c>
      <c r="H46" s="96" t="s">
        <v>2417</v>
      </c>
      <c r="I46" s="97">
        <v>78</v>
      </c>
      <c r="J46" s="97">
        <v>42</v>
      </c>
      <c r="K46" s="97">
        <v>60</v>
      </c>
      <c r="L46" s="97">
        <v>32</v>
      </c>
      <c r="M46" s="98">
        <v>49.14</v>
      </c>
      <c r="N46" s="99">
        <v>49</v>
      </c>
      <c r="O46" s="62">
        <v>3000</v>
      </c>
      <c r="P46" s="63">
        <f>Table224523689101112131415161718192021222423456723456891011121314151617181920212224[[#This Row],[PEMBULATAN]]*O46</f>
        <v>147000</v>
      </c>
    </row>
    <row r="47" spans="1:16" ht="36" customHeight="1" x14ac:dyDescent="0.2">
      <c r="A47" s="124"/>
      <c r="B47" s="74"/>
      <c r="C47" s="92" t="s">
        <v>2236</v>
      </c>
      <c r="D47" s="93" t="s">
        <v>63</v>
      </c>
      <c r="E47" s="94">
        <v>44429</v>
      </c>
      <c r="F47" s="95" t="s">
        <v>2416</v>
      </c>
      <c r="G47" s="94">
        <v>44434</v>
      </c>
      <c r="H47" s="96" t="s">
        <v>2417</v>
      </c>
      <c r="I47" s="97">
        <v>48</v>
      </c>
      <c r="J47" s="97">
        <v>48</v>
      </c>
      <c r="K47" s="97">
        <v>30</v>
      </c>
      <c r="L47" s="97">
        <v>9</v>
      </c>
      <c r="M47" s="98">
        <v>17.28</v>
      </c>
      <c r="N47" s="99">
        <v>17</v>
      </c>
      <c r="O47" s="62">
        <v>3000</v>
      </c>
      <c r="P47" s="63">
        <f>Table224523689101112131415161718192021222423456723456891011121314151617181920212224[[#This Row],[PEMBULATAN]]*O47</f>
        <v>51000</v>
      </c>
    </row>
    <row r="48" spans="1:16" ht="36" customHeight="1" x14ac:dyDescent="0.2">
      <c r="A48" s="124"/>
      <c r="B48" s="74"/>
      <c r="C48" s="92" t="s">
        <v>2237</v>
      </c>
      <c r="D48" s="93" t="s">
        <v>63</v>
      </c>
      <c r="E48" s="94">
        <v>44429</v>
      </c>
      <c r="F48" s="95" t="s">
        <v>2416</v>
      </c>
      <c r="G48" s="94">
        <v>44434</v>
      </c>
      <c r="H48" s="96" t="s">
        <v>2417</v>
      </c>
      <c r="I48" s="97">
        <v>68</v>
      </c>
      <c r="J48" s="97">
        <v>68</v>
      </c>
      <c r="K48" s="97">
        <v>10</v>
      </c>
      <c r="L48" s="97">
        <v>4</v>
      </c>
      <c r="M48" s="98">
        <v>11.56</v>
      </c>
      <c r="N48" s="99">
        <v>12</v>
      </c>
      <c r="O48" s="62">
        <v>3000</v>
      </c>
      <c r="P48" s="63">
        <f>Table224523689101112131415161718192021222423456723456891011121314151617181920212224[[#This Row],[PEMBULATAN]]*O48</f>
        <v>36000</v>
      </c>
    </row>
    <row r="49" spans="1:16" ht="36" customHeight="1" x14ac:dyDescent="0.2">
      <c r="A49" s="124"/>
      <c r="B49" s="74"/>
      <c r="C49" s="92" t="s">
        <v>2238</v>
      </c>
      <c r="D49" s="93" t="s">
        <v>63</v>
      </c>
      <c r="E49" s="94">
        <v>44429</v>
      </c>
      <c r="F49" s="95" t="s">
        <v>2416</v>
      </c>
      <c r="G49" s="94">
        <v>44434</v>
      </c>
      <c r="H49" s="96" t="s">
        <v>2417</v>
      </c>
      <c r="I49" s="97">
        <v>43</v>
      </c>
      <c r="J49" s="97">
        <v>30</v>
      </c>
      <c r="K49" s="97">
        <v>11</v>
      </c>
      <c r="L49" s="97">
        <v>2</v>
      </c>
      <c r="M49" s="98">
        <v>3.5474999999999999</v>
      </c>
      <c r="N49" s="99">
        <v>4</v>
      </c>
      <c r="O49" s="62">
        <v>3000</v>
      </c>
      <c r="P49" s="63">
        <f>Table224523689101112131415161718192021222423456723456891011121314151617181920212224[[#This Row],[PEMBULATAN]]*O49</f>
        <v>12000</v>
      </c>
    </row>
    <row r="50" spans="1:16" ht="36" customHeight="1" x14ac:dyDescent="0.2">
      <c r="A50" s="124"/>
      <c r="B50" s="74"/>
      <c r="C50" s="92" t="s">
        <v>2239</v>
      </c>
      <c r="D50" s="93" t="s">
        <v>63</v>
      </c>
      <c r="E50" s="94">
        <v>44429</v>
      </c>
      <c r="F50" s="95" t="s">
        <v>2416</v>
      </c>
      <c r="G50" s="94">
        <v>44434</v>
      </c>
      <c r="H50" s="96" t="s">
        <v>2417</v>
      </c>
      <c r="I50" s="97">
        <v>42</v>
      </c>
      <c r="J50" s="97">
        <v>26</v>
      </c>
      <c r="K50" s="97">
        <v>20</v>
      </c>
      <c r="L50" s="97">
        <v>3</v>
      </c>
      <c r="M50" s="98">
        <v>5.46</v>
      </c>
      <c r="N50" s="99">
        <v>5</v>
      </c>
      <c r="O50" s="62">
        <v>3000</v>
      </c>
      <c r="P50" s="63">
        <f>Table224523689101112131415161718192021222423456723456891011121314151617181920212224[[#This Row],[PEMBULATAN]]*O50</f>
        <v>15000</v>
      </c>
    </row>
    <row r="51" spans="1:16" ht="36" customHeight="1" x14ac:dyDescent="0.2">
      <c r="A51" s="124"/>
      <c r="B51" s="74"/>
      <c r="C51" s="92" t="s">
        <v>2240</v>
      </c>
      <c r="D51" s="93" t="s">
        <v>63</v>
      </c>
      <c r="E51" s="94">
        <v>44429</v>
      </c>
      <c r="F51" s="95" t="s">
        <v>2416</v>
      </c>
      <c r="G51" s="94">
        <v>44434</v>
      </c>
      <c r="H51" s="96" t="s">
        <v>2417</v>
      </c>
      <c r="I51" s="97">
        <v>42</v>
      </c>
      <c r="J51" s="97">
        <v>28</v>
      </c>
      <c r="K51" s="97">
        <v>20</v>
      </c>
      <c r="L51" s="97">
        <v>2</v>
      </c>
      <c r="M51" s="98">
        <v>5.88</v>
      </c>
      <c r="N51" s="99">
        <v>6</v>
      </c>
      <c r="O51" s="62">
        <v>3000</v>
      </c>
      <c r="P51" s="63">
        <f>Table224523689101112131415161718192021222423456723456891011121314151617181920212224[[#This Row],[PEMBULATAN]]*O51</f>
        <v>18000</v>
      </c>
    </row>
    <row r="52" spans="1:16" ht="36" customHeight="1" x14ac:dyDescent="0.2">
      <c r="A52" s="124"/>
      <c r="B52" s="74"/>
      <c r="C52" s="92" t="s">
        <v>2241</v>
      </c>
      <c r="D52" s="93" t="s">
        <v>63</v>
      </c>
      <c r="E52" s="94">
        <v>44429</v>
      </c>
      <c r="F52" s="95" t="s">
        <v>2416</v>
      </c>
      <c r="G52" s="94">
        <v>44434</v>
      </c>
      <c r="H52" s="96" t="s">
        <v>2417</v>
      </c>
      <c r="I52" s="97">
        <v>50</v>
      </c>
      <c r="J52" s="97">
        <v>45</v>
      </c>
      <c r="K52" s="97">
        <v>58</v>
      </c>
      <c r="L52" s="97">
        <v>3</v>
      </c>
      <c r="M52" s="98">
        <v>32.625</v>
      </c>
      <c r="N52" s="99">
        <v>33</v>
      </c>
      <c r="O52" s="62">
        <v>3000</v>
      </c>
      <c r="P52" s="63">
        <f>Table224523689101112131415161718192021222423456723456891011121314151617181920212224[[#This Row],[PEMBULATAN]]*O52</f>
        <v>99000</v>
      </c>
    </row>
    <row r="53" spans="1:16" ht="36" customHeight="1" x14ac:dyDescent="0.2">
      <c r="A53" s="124"/>
      <c r="B53" s="74"/>
      <c r="C53" s="92" t="s">
        <v>2242</v>
      </c>
      <c r="D53" s="93" t="s">
        <v>63</v>
      </c>
      <c r="E53" s="94">
        <v>44429</v>
      </c>
      <c r="F53" s="95" t="s">
        <v>2416</v>
      </c>
      <c r="G53" s="94">
        <v>44434</v>
      </c>
      <c r="H53" s="96" t="s">
        <v>2417</v>
      </c>
      <c r="I53" s="97">
        <v>40</v>
      </c>
      <c r="J53" s="97">
        <v>24</v>
      </c>
      <c r="K53" s="97">
        <v>38</v>
      </c>
      <c r="L53" s="97">
        <v>3</v>
      </c>
      <c r="M53" s="98">
        <v>9.1199999999999992</v>
      </c>
      <c r="N53" s="99">
        <v>9</v>
      </c>
      <c r="O53" s="62">
        <v>3000</v>
      </c>
      <c r="P53" s="63">
        <f>Table224523689101112131415161718192021222423456723456891011121314151617181920212224[[#This Row],[PEMBULATAN]]*O53</f>
        <v>27000</v>
      </c>
    </row>
    <row r="54" spans="1:16" ht="36" customHeight="1" x14ac:dyDescent="0.2">
      <c r="A54" s="124"/>
      <c r="B54" s="74"/>
      <c r="C54" s="92" t="s">
        <v>2243</v>
      </c>
      <c r="D54" s="93" t="s">
        <v>63</v>
      </c>
      <c r="E54" s="94">
        <v>44429</v>
      </c>
      <c r="F54" s="95" t="s">
        <v>2416</v>
      </c>
      <c r="G54" s="94">
        <v>44434</v>
      </c>
      <c r="H54" s="96" t="s">
        <v>2417</v>
      </c>
      <c r="I54" s="97">
        <v>40</v>
      </c>
      <c r="J54" s="97">
        <v>27</v>
      </c>
      <c r="K54" s="97">
        <v>5</v>
      </c>
      <c r="L54" s="97">
        <v>1</v>
      </c>
      <c r="M54" s="98">
        <v>1.35</v>
      </c>
      <c r="N54" s="99">
        <v>1</v>
      </c>
      <c r="O54" s="62">
        <v>3000</v>
      </c>
      <c r="P54" s="63">
        <f>Table224523689101112131415161718192021222423456723456891011121314151617181920212224[[#This Row],[PEMBULATAN]]*O54</f>
        <v>3000</v>
      </c>
    </row>
    <row r="55" spans="1:16" ht="36" customHeight="1" x14ac:dyDescent="0.2">
      <c r="A55" s="124"/>
      <c r="B55" s="74"/>
      <c r="C55" s="92" t="s">
        <v>2244</v>
      </c>
      <c r="D55" s="93" t="s">
        <v>63</v>
      </c>
      <c r="E55" s="94">
        <v>44429</v>
      </c>
      <c r="F55" s="95" t="s">
        <v>2416</v>
      </c>
      <c r="G55" s="94">
        <v>44434</v>
      </c>
      <c r="H55" s="96" t="s">
        <v>2417</v>
      </c>
      <c r="I55" s="97">
        <v>40</v>
      </c>
      <c r="J55" s="97">
        <v>30</v>
      </c>
      <c r="K55" s="97">
        <v>11</v>
      </c>
      <c r="L55" s="97">
        <v>6</v>
      </c>
      <c r="M55" s="98">
        <v>3.3</v>
      </c>
      <c r="N55" s="99">
        <v>6</v>
      </c>
      <c r="O55" s="62">
        <v>3000</v>
      </c>
      <c r="P55" s="63">
        <f>Table224523689101112131415161718192021222423456723456891011121314151617181920212224[[#This Row],[PEMBULATAN]]*O55</f>
        <v>18000</v>
      </c>
    </row>
    <row r="56" spans="1:16" ht="36" customHeight="1" x14ac:dyDescent="0.2">
      <c r="A56" s="124"/>
      <c r="B56" s="74"/>
      <c r="C56" s="92" t="s">
        <v>2245</v>
      </c>
      <c r="D56" s="93" t="s">
        <v>63</v>
      </c>
      <c r="E56" s="94">
        <v>44429</v>
      </c>
      <c r="F56" s="95" t="s">
        <v>2416</v>
      </c>
      <c r="G56" s="94">
        <v>44434</v>
      </c>
      <c r="H56" s="96" t="s">
        <v>2417</v>
      </c>
      <c r="I56" s="97">
        <v>50</v>
      </c>
      <c r="J56" s="97">
        <v>40</v>
      </c>
      <c r="K56" s="97">
        <v>19</v>
      </c>
      <c r="L56" s="97">
        <v>6</v>
      </c>
      <c r="M56" s="98">
        <v>9.5</v>
      </c>
      <c r="N56" s="99">
        <v>10</v>
      </c>
      <c r="O56" s="62">
        <v>3000</v>
      </c>
      <c r="P56" s="63">
        <f>Table224523689101112131415161718192021222423456723456891011121314151617181920212224[[#This Row],[PEMBULATAN]]*O56</f>
        <v>30000</v>
      </c>
    </row>
    <row r="57" spans="1:16" ht="36" customHeight="1" x14ac:dyDescent="0.2">
      <c r="A57" s="124"/>
      <c r="B57" s="74"/>
      <c r="C57" s="92" t="s">
        <v>2246</v>
      </c>
      <c r="D57" s="93" t="s">
        <v>63</v>
      </c>
      <c r="E57" s="94">
        <v>44429</v>
      </c>
      <c r="F57" s="95" t="s">
        <v>2416</v>
      </c>
      <c r="G57" s="94">
        <v>44434</v>
      </c>
      <c r="H57" s="96" t="s">
        <v>2417</v>
      </c>
      <c r="I57" s="97">
        <v>43</v>
      </c>
      <c r="J57" s="97">
        <v>52</v>
      </c>
      <c r="K57" s="97">
        <v>33</v>
      </c>
      <c r="L57" s="97">
        <v>5</v>
      </c>
      <c r="M57" s="98">
        <v>18.446999999999999</v>
      </c>
      <c r="N57" s="99">
        <v>18</v>
      </c>
      <c r="O57" s="62">
        <v>3000</v>
      </c>
      <c r="P57" s="63">
        <f>Table224523689101112131415161718192021222423456723456891011121314151617181920212224[[#This Row],[PEMBULATAN]]*O57</f>
        <v>54000</v>
      </c>
    </row>
    <row r="58" spans="1:16" ht="36" customHeight="1" x14ac:dyDescent="0.2">
      <c r="A58" s="124"/>
      <c r="B58" s="74"/>
      <c r="C58" s="92" t="s">
        <v>2247</v>
      </c>
      <c r="D58" s="93" t="s">
        <v>63</v>
      </c>
      <c r="E58" s="94">
        <v>44429</v>
      </c>
      <c r="F58" s="95" t="s">
        <v>2416</v>
      </c>
      <c r="G58" s="94">
        <v>44434</v>
      </c>
      <c r="H58" s="96" t="s">
        <v>2417</v>
      </c>
      <c r="I58" s="97">
        <v>75</v>
      </c>
      <c r="J58" s="97">
        <v>26</v>
      </c>
      <c r="K58" s="97">
        <v>5</v>
      </c>
      <c r="L58" s="97">
        <v>3</v>
      </c>
      <c r="M58" s="98">
        <v>2.4375</v>
      </c>
      <c r="N58" s="99">
        <v>3</v>
      </c>
      <c r="O58" s="62">
        <v>3000</v>
      </c>
      <c r="P58" s="63">
        <f>Table224523689101112131415161718192021222423456723456891011121314151617181920212224[[#This Row],[PEMBULATAN]]*O58</f>
        <v>9000</v>
      </c>
    </row>
    <row r="59" spans="1:16" ht="36" customHeight="1" x14ac:dyDescent="0.2">
      <c r="A59" s="124"/>
      <c r="B59" s="74"/>
      <c r="C59" s="92" t="s">
        <v>2248</v>
      </c>
      <c r="D59" s="93" t="s">
        <v>63</v>
      </c>
      <c r="E59" s="94">
        <v>44429</v>
      </c>
      <c r="F59" s="95" t="s">
        <v>2416</v>
      </c>
      <c r="G59" s="94">
        <v>44434</v>
      </c>
      <c r="H59" s="96" t="s">
        <v>2417</v>
      </c>
      <c r="I59" s="97">
        <v>66</v>
      </c>
      <c r="J59" s="97">
        <v>46</v>
      </c>
      <c r="K59" s="97">
        <v>7</v>
      </c>
      <c r="L59" s="97">
        <v>3</v>
      </c>
      <c r="M59" s="98">
        <v>5.3129999999999997</v>
      </c>
      <c r="N59" s="99">
        <v>5</v>
      </c>
      <c r="O59" s="62">
        <v>3000</v>
      </c>
      <c r="P59" s="63">
        <f>Table224523689101112131415161718192021222423456723456891011121314151617181920212224[[#This Row],[PEMBULATAN]]*O59</f>
        <v>15000</v>
      </c>
    </row>
    <row r="60" spans="1:16" ht="36" customHeight="1" x14ac:dyDescent="0.2">
      <c r="A60" s="124"/>
      <c r="B60" s="74"/>
      <c r="C60" s="92" t="s">
        <v>2249</v>
      </c>
      <c r="D60" s="93" t="s">
        <v>63</v>
      </c>
      <c r="E60" s="94">
        <v>44429</v>
      </c>
      <c r="F60" s="95" t="s">
        <v>2416</v>
      </c>
      <c r="G60" s="94">
        <v>44434</v>
      </c>
      <c r="H60" s="96" t="s">
        <v>2417</v>
      </c>
      <c r="I60" s="97">
        <v>57</v>
      </c>
      <c r="J60" s="97">
        <v>48</v>
      </c>
      <c r="K60" s="97">
        <v>20</v>
      </c>
      <c r="L60" s="97">
        <v>4</v>
      </c>
      <c r="M60" s="98">
        <v>13.68</v>
      </c>
      <c r="N60" s="99">
        <v>14</v>
      </c>
      <c r="O60" s="62">
        <v>3000</v>
      </c>
      <c r="P60" s="63">
        <f>Table224523689101112131415161718192021222423456723456891011121314151617181920212224[[#This Row],[PEMBULATAN]]*O60</f>
        <v>42000</v>
      </c>
    </row>
    <row r="61" spans="1:16" ht="36" customHeight="1" x14ac:dyDescent="0.2">
      <c r="A61" s="124"/>
      <c r="B61" s="74"/>
      <c r="C61" s="92" t="s">
        <v>2250</v>
      </c>
      <c r="D61" s="93" t="s">
        <v>63</v>
      </c>
      <c r="E61" s="94">
        <v>44429</v>
      </c>
      <c r="F61" s="95" t="s">
        <v>2416</v>
      </c>
      <c r="G61" s="94">
        <v>44434</v>
      </c>
      <c r="H61" s="96" t="s">
        <v>2417</v>
      </c>
      <c r="I61" s="97">
        <v>54</v>
      </c>
      <c r="J61" s="97">
        <v>28</v>
      </c>
      <c r="K61" s="97">
        <v>28</v>
      </c>
      <c r="L61" s="97">
        <v>7</v>
      </c>
      <c r="M61" s="98">
        <v>10.584</v>
      </c>
      <c r="N61" s="99">
        <v>11</v>
      </c>
      <c r="O61" s="62">
        <v>3000</v>
      </c>
      <c r="P61" s="63">
        <f>Table224523689101112131415161718192021222423456723456891011121314151617181920212224[[#This Row],[PEMBULATAN]]*O61</f>
        <v>33000</v>
      </c>
    </row>
    <row r="62" spans="1:16" ht="36" customHeight="1" x14ac:dyDescent="0.2">
      <c r="A62" s="124"/>
      <c r="B62" s="74"/>
      <c r="C62" s="92" t="s">
        <v>2251</v>
      </c>
      <c r="D62" s="93" t="s">
        <v>63</v>
      </c>
      <c r="E62" s="94">
        <v>44429</v>
      </c>
      <c r="F62" s="95" t="s">
        <v>2416</v>
      </c>
      <c r="G62" s="94">
        <v>44434</v>
      </c>
      <c r="H62" s="96" t="s">
        <v>2417</v>
      </c>
      <c r="I62" s="97">
        <v>51</v>
      </c>
      <c r="J62" s="97">
        <v>49</v>
      </c>
      <c r="K62" s="97">
        <v>36</v>
      </c>
      <c r="L62" s="97">
        <v>26</v>
      </c>
      <c r="M62" s="98">
        <v>22.491</v>
      </c>
      <c r="N62" s="99">
        <v>26</v>
      </c>
      <c r="O62" s="62">
        <v>3000</v>
      </c>
      <c r="P62" s="63">
        <f>Table224523689101112131415161718192021222423456723456891011121314151617181920212224[[#This Row],[PEMBULATAN]]*O62</f>
        <v>78000</v>
      </c>
    </row>
    <row r="63" spans="1:16" ht="36" customHeight="1" x14ac:dyDescent="0.2">
      <c r="A63" s="124"/>
      <c r="B63" s="74"/>
      <c r="C63" s="92" t="s">
        <v>2252</v>
      </c>
      <c r="D63" s="93" t="s">
        <v>63</v>
      </c>
      <c r="E63" s="94">
        <v>44429</v>
      </c>
      <c r="F63" s="95" t="s">
        <v>2416</v>
      </c>
      <c r="G63" s="94">
        <v>44434</v>
      </c>
      <c r="H63" s="96" t="s">
        <v>2417</v>
      </c>
      <c r="I63" s="97">
        <v>78</v>
      </c>
      <c r="J63" s="97">
        <v>68</v>
      </c>
      <c r="K63" s="97">
        <v>35</v>
      </c>
      <c r="L63" s="97">
        <v>15</v>
      </c>
      <c r="M63" s="98">
        <v>46.41</v>
      </c>
      <c r="N63" s="99">
        <v>46</v>
      </c>
      <c r="O63" s="62">
        <v>3000</v>
      </c>
      <c r="P63" s="63">
        <f>Table224523689101112131415161718192021222423456723456891011121314151617181920212224[[#This Row],[PEMBULATAN]]*O63</f>
        <v>138000</v>
      </c>
    </row>
    <row r="64" spans="1:16" ht="36" customHeight="1" x14ac:dyDescent="0.2">
      <c r="A64" s="124"/>
      <c r="B64" s="74"/>
      <c r="C64" s="92" t="s">
        <v>2253</v>
      </c>
      <c r="D64" s="93" t="s">
        <v>63</v>
      </c>
      <c r="E64" s="94">
        <v>44429</v>
      </c>
      <c r="F64" s="95" t="s">
        <v>2416</v>
      </c>
      <c r="G64" s="94">
        <v>44434</v>
      </c>
      <c r="H64" s="96" t="s">
        <v>2417</v>
      </c>
      <c r="I64" s="97">
        <v>95</v>
      </c>
      <c r="J64" s="97">
        <v>54</v>
      </c>
      <c r="K64" s="97">
        <v>15</v>
      </c>
      <c r="L64" s="97">
        <v>4</v>
      </c>
      <c r="M64" s="98">
        <v>19.237500000000001</v>
      </c>
      <c r="N64" s="99">
        <v>19</v>
      </c>
      <c r="O64" s="62">
        <v>3000</v>
      </c>
      <c r="P64" s="63">
        <f>Table224523689101112131415161718192021222423456723456891011121314151617181920212224[[#This Row],[PEMBULATAN]]*O64</f>
        <v>57000</v>
      </c>
    </row>
    <row r="65" spans="1:16" ht="36" customHeight="1" x14ac:dyDescent="0.2">
      <c r="A65" s="124"/>
      <c r="B65" s="74"/>
      <c r="C65" s="92" t="s">
        <v>2254</v>
      </c>
      <c r="D65" s="93" t="s">
        <v>63</v>
      </c>
      <c r="E65" s="94">
        <v>44429</v>
      </c>
      <c r="F65" s="95" t="s">
        <v>2416</v>
      </c>
      <c r="G65" s="94">
        <v>44434</v>
      </c>
      <c r="H65" s="96" t="s">
        <v>2417</v>
      </c>
      <c r="I65" s="97">
        <v>147</v>
      </c>
      <c r="J65" s="97">
        <v>44</v>
      </c>
      <c r="K65" s="97">
        <v>10</v>
      </c>
      <c r="L65" s="97">
        <v>5</v>
      </c>
      <c r="M65" s="98">
        <v>16.170000000000002</v>
      </c>
      <c r="N65" s="99">
        <v>16</v>
      </c>
      <c r="O65" s="62">
        <v>3000</v>
      </c>
      <c r="P65" s="63">
        <f>Table224523689101112131415161718192021222423456723456891011121314151617181920212224[[#This Row],[PEMBULATAN]]*O65</f>
        <v>48000</v>
      </c>
    </row>
    <row r="66" spans="1:16" ht="36" customHeight="1" x14ac:dyDescent="0.2">
      <c r="A66" s="124"/>
      <c r="B66" s="74"/>
      <c r="C66" s="92" t="s">
        <v>2255</v>
      </c>
      <c r="D66" s="93" t="s">
        <v>63</v>
      </c>
      <c r="E66" s="94">
        <v>44429</v>
      </c>
      <c r="F66" s="95" t="s">
        <v>2416</v>
      </c>
      <c r="G66" s="94">
        <v>44434</v>
      </c>
      <c r="H66" s="96" t="s">
        <v>2417</v>
      </c>
      <c r="I66" s="97">
        <v>93</v>
      </c>
      <c r="J66" s="97">
        <v>20</v>
      </c>
      <c r="K66" s="97">
        <v>43</v>
      </c>
      <c r="L66" s="97">
        <v>3</v>
      </c>
      <c r="M66" s="98">
        <v>19.995000000000001</v>
      </c>
      <c r="N66" s="99">
        <v>20</v>
      </c>
      <c r="O66" s="62">
        <v>3000</v>
      </c>
      <c r="P66" s="63">
        <f>Table224523689101112131415161718192021222423456723456891011121314151617181920212224[[#This Row],[PEMBULATAN]]*O66</f>
        <v>60000</v>
      </c>
    </row>
    <row r="67" spans="1:16" ht="36" customHeight="1" x14ac:dyDescent="0.2">
      <c r="A67" s="124"/>
      <c r="B67" s="74"/>
      <c r="C67" s="92" t="s">
        <v>2256</v>
      </c>
      <c r="D67" s="93" t="s">
        <v>63</v>
      </c>
      <c r="E67" s="94">
        <v>44429</v>
      </c>
      <c r="F67" s="95" t="s">
        <v>2416</v>
      </c>
      <c r="G67" s="94">
        <v>44434</v>
      </c>
      <c r="H67" s="96" t="s">
        <v>2417</v>
      </c>
      <c r="I67" s="97">
        <v>76</v>
      </c>
      <c r="J67" s="97">
        <v>20</v>
      </c>
      <c r="K67" s="97">
        <v>20</v>
      </c>
      <c r="L67" s="97">
        <v>1</v>
      </c>
      <c r="M67" s="98">
        <v>7.6</v>
      </c>
      <c r="N67" s="99">
        <v>8</v>
      </c>
      <c r="O67" s="62">
        <v>3000</v>
      </c>
      <c r="P67" s="63">
        <f>Table224523689101112131415161718192021222423456723456891011121314151617181920212224[[#This Row],[PEMBULATAN]]*O67</f>
        <v>24000</v>
      </c>
    </row>
    <row r="68" spans="1:16" ht="36" customHeight="1" x14ac:dyDescent="0.2">
      <c r="A68" s="124"/>
      <c r="B68" s="74"/>
      <c r="C68" s="92" t="s">
        <v>2257</v>
      </c>
      <c r="D68" s="93" t="s">
        <v>63</v>
      </c>
      <c r="E68" s="94">
        <v>44429</v>
      </c>
      <c r="F68" s="95" t="s">
        <v>2416</v>
      </c>
      <c r="G68" s="94">
        <v>44434</v>
      </c>
      <c r="H68" s="96" t="s">
        <v>2417</v>
      </c>
      <c r="I68" s="97">
        <v>108</v>
      </c>
      <c r="J68" s="97">
        <v>46</v>
      </c>
      <c r="K68" s="97">
        <v>14</v>
      </c>
      <c r="L68" s="97">
        <v>5</v>
      </c>
      <c r="M68" s="98">
        <v>17.388000000000002</v>
      </c>
      <c r="N68" s="99">
        <v>17</v>
      </c>
      <c r="O68" s="62">
        <v>3000</v>
      </c>
      <c r="P68" s="63">
        <f>Table224523689101112131415161718192021222423456723456891011121314151617181920212224[[#This Row],[PEMBULATAN]]*O68</f>
        <v>51000</v>
      </c>
    </row>
    <row r="69" spans="1:16" ht="36" customHeight="1" x14ac:dyDescent="0.2">
      <c r="A69" s="124"/>
      <c r="B69" s="74"/>
      <c r="C69" s="92" t="s">
        <v>2258</v>
      </c>
      <c r="D69" s="93" t="s">
        <v>63</v>
      </c>
      <c r="E69" s="94">
        <v>44429</v>
      </c>
      <c r="F69" s="95" t="s">
        <v>2416</v>
      </c>
      <c r="G69" s="94">
        <v>44434</v>
      </c>
      <c r="H69" s="96" t="s">
        <v>2417</v>
      </c>
      <c r="I69" s="97">
        <v>94</v>
      </c>
      <c r="J69" s="97">
        <v>33</v>
      </c>
      <c r="K69" s="97">
        <v>5</v>
      </c>
      <c r="L69" s="97">
        <v>1</v>
      </c>
      <c r="M69" s="98">
        <v>3.8774999999999999</v>
      </c>
      <c r="N69" s="99">
        <v>4</v>
      </c>
      <c r="O69" s="62">
        <v>3000</v>
      </c>
      <c r="P69" s="63">
        <f>Table224523689101112131415161718192021222423456723456891011121314151617181920212224[[#This Row],[PEMBULATAN]]*O69</f>
        <v>12000</v>
      </c>
    </row>
    <row r="70" spans="1:16" ht="36" customHeight="1" x14ac:dyDescent="0.2">
      <c r="A70" s="124"/>
      <c r="B70" s="74"/>
      <c r="C70" s="92" t="s">
        <v>2259</v>
      </c>
      <c r="D70" s="93" t="s">
        <v>63</v>
      </c>
      <c r="E70" s="94">
        <v>44429</v>
      </c>
      <c r="F70" s="95" t="s">
        <v>2416</v>
      </c>
      <c r="G70" s="94">
        <v>44434</v>
      </c>
      <c r="H70" s="96" t="s">
        <v>2417</v>
      </c>
      <c r="I70" s="97">
        <v>45</v>
      </c>
      <c r="J70" s="97">
        <v>40</v>
      </c>
      <c r="K70" s="97">
        <v>23</v>
      </c>
      <c r="L70" s="97">
        <v>6</v>
      </c>
      <c r="M70" s="98">
        <v>10.35</v>
      </c>
      <c r="N70" s="99">
        <v>10</v>
      </c>
      <c r="O70" s="62">
        <v>3000</v>
      </c>
      <c r="P70" s="63">
        <f>Table224523689101112131415161718192021222423456723456891011121314151617181920212224[[#This Row],[PEMBULATAN]]*O70</f>
        <v>30000</v>
      </c>
    </row>
    <row r="71" spans="1:16" ht="36" customHeight="1" x14ac:dyDescent="0.2">
      <c r="A71" s="124"/>
      <c r="B71" s="74"/>
      <c r="C71" s="92" t="s">
        <v>2260</v>
      </c>
      <c r="D71" s="93" t="s">
        <v>63</v>
      </c>
      <c r="E71" s="94">
        <v>44429</v>
      </c>
      <c r="F71" s="95" t="s">
        <v>2416</v>
      </c>
      <c r="G71" s="94">
        <v>44434</v>
      </c>
      <c r="H71" s="96" t="s">
        <v>2417</v>
      </c>
      <c r="I71" s="97">
        <v>36</v>
      </c>
      <c r="J71" s="97">
        <v>27</v>
      </c>
      <c r="K71" s="97">
        <v>30</v>
      </c>
      <c r="L71" s="97">
        <v>4</v>
      </c>
      <c r="M71" s="98">
        <v>7.29</v>
      </c>
      <c r="N71" s="99">
        <v>7</v>
      </c>
      <c r="O71" s="62">
        <v>3000</v>
      </c>
      <c r="P71" s="63">
        <f>Table224523689101112131415161718192021222423456723456891011121314151617181920212224[[#This Row],[PEMBULATAN]]*O71</f>
        <v>21000</v>
      </c>
    </row>
    <row r="72" spans="1:16" ht="36" customHeight="1" x14ac:dyDescent="0.2">
      <c r="A72" s="124"/>
      <c r="B72" s="74"/>
      <c r="C72" s="92" t="s">
        <v>2261</v>
      </c>
      <c r="D72" s="93" t="s">
        <v>63</v>
      </c>
      <c r="E72" s="94">
        <v>44429</v>
      </c>
      <c r="F72" s="95" t="s">
        <v>2416</v>
      </c>
      <c r="G72" s="94">
        <v>44434</v>
      </c>
      <c r="H72" s="96" t="s">
        <v>2417</v>
      </c>
      <c r="I72" s="97">
        <v>53</v>
      </c>
      <c r="J72" s="97">
        <v>38</v>
      </c>
      <c r="K72" s="97">
        <v>29</v>
      </c>
      <c r="L72" s="97">
        <v>9</v>
      </c>
      <c r="M72" s="98">
        <v>14.6015</v>
      </c>
      <c r="N72" s="99">
        <v>15</v>
      </c>
      <c r="O72" s="62">
        <v>3000</v>
      </c>
      <c r="P72" s="63">
        <f>Table224523689101112131415161718192021222423456723456891011121314151617181920212224[[#This Row],[PEMBULATAN]]*O72</f>
        <v>45000</v>
      </c>
    </row>
    <row r="73" spans="1:16" ht="36" customHeight="1" x14ac:dyDescent="0.2">
      <c r="A73" s="124"/>
      <c r="B73" s="74"/>
      <c r="C73" s="92" t="s">
        <v>2262</v>
      </c>
      <c r="D73" s="93" t="s">
        <v>63</v>
      </c>
      <c r="E73" s="94">
        <v>44429</v>
      </c>
      <c r="F73" s="95" t="s">
        <v>2416</v>
      </c>
      <c r="G73" s="94">
        <v>44434</v>
      </c>
      <c r="H73" s="96" t="s">
        <v>2417</v>
      </c>
      <c r="I73" s="97">
        <v>46</v>
      </c>
      <c r="J73" s="97">
        <v>27</v>
      </c>
      <c r="K73" s="97">
        <v>26</v>
      </c>
      <c r="L73" s="97">
        <v>6</v>
      </c>
      <c r="M73" s="98">
        <v>8.0730000000000004</v>
      </c>
      <c r="N73" s="99">
        <v>8</v>
      </c>
      <c r="O73" s="62">
        <v>3000</v>
      </c>
      <c r="P73" s="63">
        <f>Table224523689101112131415161718192021222423456723456891011121314151617181920212224[[#This Row],[PEMBULATAN]]*O73</f>
        <v>24000</v>
      </c>
    </row>
    <row r="74" spans="1:16" ht="36" customHeight="1" x14ac:dyDescent="0.2">
      <c r="A74" s="124"/>
      <c r="B74" s="74"/>
      <c r="C74" s="88" t="s">
        <v>2263</v>
      </c>
      <c r="D74" s="77" t="s">
        <v>63</v>
      </c>
      <c r="E74" s="13">
        <v>44429</v>
      </c>
      <c r="F74" s="75" t="s">
        <v>2416</v>
      </c>
      <c r="G74" s="13">
        <v>44434</v>
      </c>
      <c r="H74" s="76" t="s">
        <v>2417</v>
      </c>
      <c r="I74" s="15">
        <v>73</v>
      </c>
      <c r="J74" s="15">
        <v>47</v>
      </c>
      <c r="K74" s="15">
        <v>28</v>
      </c>
      <c r="L74" s="15">
        <v>3</v>
      </c>
      <c r="M74" s="82">
        <v>24.016999999999999</v>
      </c>
      <c r="N74" s="71">
        <v>24</v>
      </c>
      <c r="O74" s="62">
        <v>3000</v>
      </c>
      <c r="P74" s="63">
        <f>Table224523689101112131415161718192021222423456723456891011121314151617181920212224[[#This Row],[PEMBULATAN]]*O74</f>
        <v>72000</v>
      </c>
    </row>
    <row r="75" spans="1:16" ht="36" customHeight="1" x14ac:dyDescent="0.2">
      <c r="A75" s="124"/>
      <c r="B75" s="74"/>
      <c r="C75" s="88" t="s">
        <v>2264</v>
      </c>
      <c r="D75" s="77" t="s">
        <v>63</v>
      </c>
      <c r="E75" s="13">
        <v>44429</v>
      </c>
      <c r="F75" s="75" t="s">
        <v>2416</v>
      </c>
      <c r="G75" s="13">
        <v>44434</v>
      </c>
      <c r="H75" s="76" t="s">
        <v>2417</v>
      </c>
      <c r="I75" s="15">
        <v>50</v>
      </c>
      <c r="J75" s="15">
        <v>33</v>
      </c>
      <c r="K75" s="15">
        <v>25</v>
      </c>
      <c r="L75" s="15">
        <v>4</v>
      </c>
      <c r="M75" s="82">
        <v>10.3125</v>
      </c>
      <c r="N75" s="71">
        <v>10</v>
      </c>
      <c r="O75" s="62">
        <v>3000</v>
      </c>
      <c r="P75" s="63">
        <f>Table224523689101112131415161718192021222423456723456891011121314151617181920212224[[#This Row],[PEMBULATAN]]*O75</f>
        <v>30000</v>
      </c>
    </row>
    <row r="76" spans="1:16" ht="36" customHeight="1" x14ac:dyDescent="0.2">
      <c r="A76" s="124"/>
      <c r="B76" s="74"/>
      <c r="C76" s="88" t="s">
        <v>2265</v>
      </c>
      <c r="D76" s="77" t="s">
        <v>63</v>
      </c>
      <c r="E76" s="13">
        <v>44429</v>
      </c>
      <c r="F76" s="75" t="s">
        <v>2416</v>
      </c>
      <c r="G76" s="13">
        <v>44434</v>
      </c>
      <c r="H76" s="76" t="s">
        <v>2417</v>
      </c>
      <c r="I76" s="15">
        <v>105</v>
      </c>
      <c r="J76" s="15">
        <v>51</v>
      </c>
      <c r="K76" s="15">
        <v>33</v>
      </c>
      <c r="L76" s="15">
        <v>8</v>
      </c>
      <c r="M76" s="82">
        <v>44.178750000000001</v>
      </c>
      <c r="N76" s="71">
        <v>44</v>
      </c>
      <c r="O76" s="62">
        <v>3000</v>
      </c>
      <c r="P76" s="63">
        <f>Table224523689101112131415161718192021222423456723456891011121314151617181920212224[[#This Row],[PEMBULATAN]]*O76</f>
        <v>132000</v>
      </c>
    </row>
    <row r="77" spans="1:16" ht="36" customHeight="1" x14ac:dyDescent="0.2">
      <c r="A77" s="124"/>
      <c r="B77" s="74"/>
      <c r="C77" s="88" t="s">
        <v>2266</v>
      </c>
      <c r="D77" s="77" t="s">
        <v>63</v>
      </c>
      <c r="E77" s="13">
        <v>44429</v>
      </c>
      <c r="F77" s="75" t="s">
        <v>2416</v>
      </c>
      <c r="G77" s="13">
        <v>44434</v>
      </c>
      <c r="H77" s="76" t="s">
        <v>2417</v>
      </c>
      <c r="I77" s="15">
        <v>87</v>
      </c>
      <c r="J77" s="15">
        <v>73</v>
      </c>
      <c r="K77" s="15">
        <v>5</v>
      </c>
      <c r="L77" s="15">
        <v>11</v>
      </c>
      <c r="M77" s="82">
        <v>7.9387499999999998</v>
      </c>
      <c r="N77" s="71">
        <v>11</v>
      </c>
      <c r="O77" s="62">
        <v>3000</v>
      </c>
      <c r="P77" s="63">
        <f>Table224523689101112131415161718192021222423456723456891011121314151617181920212224[[#This Row],[PEMBULATAN]]*O77</f>
        <v>33000</v>
      </c>
    </row>
    <row r="78" spans="1:16" ht="36" customHeight="1" x14ac:dyDescent="0.2">
      <c r="A78" s="124"/>
      <c r="B78" s="74"/>
      <c r="C78" s="88" t="s">
        <v>2267</v>
      </c>
      <c r="D78" s="77" t="s">
        <v>63</v>
      </c>
      <c r="E78" s="13">
        <v>44429</v>
      </c>
      <c r="F78" s="75" t="s">
        <v>2416</v>
      </c>
      <c r="G78" s="13">
        <v>44434</v>
      </c>
      <c r="H78" s="76" t="s">
        <v>2417</v>
      </c>
      <c r="I78" s="15">
        <v>105</v>
      </c>
      <c r="J78" s="15">
        <v>56</v>
      </c>
      <c r="K78" s="15">
        <v>10</v>
      </c>
      <c r="L78" s="15">
        <v>10</v>
      </c>
      <c r="M78" s="82">
        <v>14.7</v>
      </c>
      <c r="N78" s="71">
        <v>15</v>
      </c>
      <c r="O78" s="62">
        <v>3000</v>
      </c>
      <c r="P78" s="63">
        <f>Table224523689101112131415161718192021222423456723456891011121314151617181920212224[[#This Row],[PEMBULATAN]]*O78</f>
        <v>45000</v>
      </c>
    </row>
    <row r="79" spans="1:16" ht="36" customHeight="1" x14ac:dyDescent="0.2">
      <c r="A79" s="124"/>
      <c r="B79" s="74"/>
      <c r="C79" s="88" t="s">
        <v>2268</v>
      </c>
      <c r="D79" s="77" t="s">
        <v>63</v>
      </c>
      <c r="E79" s="13">
        <v>44429</v>
      </c>
      <c r="F79" s="75" t="s">
        <v>2416</v>
      </c>
      <c r="G79" s="13">
        <v>44434</v>
      </c>
      <c r="H79" s="76" t="s">
        <v>2417</v>
      </c>
      <c r="I79" s="15">
        <v>80</v>
      </c>
      <c r="J79" s="15">
        <v>80</v>
      </c>
      <c r="K79" s="15">
        <v>43</v>
      </c>
      <c r="L79" s="15">
        <v>28</v>
      </c>
      <c r="M79" s="82">
        <v>68.8</v>
      </c>
      <c r="N79" s="71">
        <v>69</v>
      </c>
      <c r="O79" s="62">
        <v>3000</v>
      </c>
      <c r="P79" s="63">
        <f>Table224523689101112131415161718192021222423456723456891011121314151617181920212224[[#This Row],[PEMBULATAN]]*O79</f>
        <v>207000</v>
      </c>
    </row>
    <row r="80" spans="1:16" ht="36" customHeight="1" x14ac:dyDescent="0.2">
      <c r="A80" s="124"/>
      <c r="B80" s="74"/>
      <c r="C80" s="88" t="s">
        <v>2269</v>
      </c>
      <c r="D80" s="77" t="s">
        <v>63</v>
      </c>
      <c r="E80" s="13">
        <v>44429</v>
      </c>
      <c r="F80" s="75" t="s">
        <v>2416</v>
      </c>
      <c r="G80" s="13">
        <v>44434</v>
      </c>
      <c r="H80" s="76" t="s">
        <v>2417</v>
      </c>
      <c r="I80" s="15">
        <v>156</v>
      </c>
      <c r="J80" s="15">
        <v>43</v>
      </c>
      <c r="K80" s="15">
        <v>13</v>
      </c>
      <c r="L80" s="15">
        <v>15</v>
      </c>
      <c r="M80" s="82">
        <v>21.800999999999998</v>
      </c>
      <c r="N80" s="71">
        <v>22</v>
      </c>
      <c r="O80" s="62">
        <v>3000</v>
      </c>
      <c r="P80" s="63">
        <f>Table224523689101112131415161718192021222423456723456891011121314151617181920212224[[#This Row],[PEMBULATAN]]*O80</f>
        <v>66000</v>
      </c>
    </row>
    <row r="81" spans="1:16" ht="36" customHeight="1" x14ac:dyDescent="0.2">
      <c r="A81" s="124"/>
      <c r="B81" s="74"/>
      <c r="C81" s="88" t="s">
        <v>2270</v>
      </c>
      <c r="D81" s="77" t="s">
        <v>63</v>
      </c>
      <c r="E81" s="13">
        <v>44429</v>
      </c>
      <c r="F81" s="75" t="s">
        <v>2416</v>
      </c>
      <c r="G81" s="13">
        <v>44434</v>
      </c>
      <c r="H81" s="76" t="s">
        <v>2417</v>
      </c>
      <c r="I81" s="15">
        <v>53</v>
      </c>
      <c r="J81" s="15">
        <v>40</v>
      </c>
      <c r="K81" s="15">
        <v>20</v>
      </c>
      <c r="L81" s="15">
        <v>5</v>
      </c>
      <c r="M81" s="82">
        <v>10.6</v>
      </c>
      <c r="N81" s="71">
        <v>11</v>
      </c>
      <c r="O81" s="62">
        <v>3000</v>
      </c>
      <c r="P81" s="63">
        <f>Table224523689101112131415161718192021222423456723456891011121314151617181920212224[[#This Row],[PEMBULATAN]]*O81</f>
        <v>33000</v>
      </c>
    </row>
    <row r="82" spans="1:16" ht="36" customHeight="1" x14ac:dyDescent="0.2">
      <c r="A82" s="124"/>
      <c r="B82" s="74"/>
      <c r="C82" s="88" t="s">
        <v>2271</v>
      </c>
      <c r="D82" s="77" t="s">
        <v>63</v>
      </c>
      <c r="E82" s="13">
        <v>44429</v>
      </c>
      <c r="F82" s="75" t="s">
        <v>2416</v>
      </c>
      <c r="G82" s="13">
        <v>44434</v>
      </c>
      <c r="H82" s="76" t="s">
        <v>2417</v>
      </c>
      <c r="I82" s="15">
        <v>36</v>
      </c>
      <c r="J82" s="15">
        <v>30</v>
      </c>
      <c r="K82" s="15">
        <v>26</v>
      </c>
      <c r="L82" s="15">
        <v>4</v>
      </c>
      <c r="M82" s="82">
        <v>7.02</v>
      </c>
      <c r="N82" s="71">
        <v>7</v>
      </c>
      <c r="O82" s="62">
        <v>3000</v>
      </c>
      <c r="P82" s="63">
        <f>Table224523689101112131415161718192021222423456723456891011121314151617181920212224[[#This Row],[PEMBULATAN]]*O82</f>
        <v>21000</v>
      </c>
    </row>
    <row r="83" spans="1:16" ht="36" customHeight="1" x14ac:dyDescent="0.2">
      <c r="A83" s="124"/>
      <c r="B83" s="74"/>
      <c r="C83" s="88" t="s">
        <v>2272</v>
      </c>
      <c r="D83" s="77" t="s">
        <v>63</v>
      </c>
      <c r="E83" s="13">
        <v>44429</v>
      </c>
      <c r="F83" s="75" t="s">
        <v>2416</v>
      </c>
      <c r="G83" s="13">
        <v>44434</v>
      </c>
      <c r="H83" s="76" t="s">
        <v>2417</v>
      </c>
      <c r="I83" s="15">
        <v>44</v>
      </c>
      <c r="J83" s="15">
        <v>37</v>
      </c>
      <c r="K83" s="15">
        <v>28</v>
      </c>
      <c r="L83" s="15">
        <v>15</v>
      </c>
      <c r="M83" s="82">
        <v>11.396000000000001</v>
      </c>
      <c r="N83" s="71">
        <v>15</v>
      </c>
      <c r="O83" s="62">
        <v>3000</v>
      </c>
      <c r="P83" s="63">
        <f>Table224523689101112131415161718192021222423456723456891011121314151617181920212224[[#This Row],[PEMBULATAN]]*O83</f>
        <v>45000</v>
      </c>
    </row>
    <row r="84" spans="1:16" ht="36" customHeight="1" x14ac:dyDescent="0.2">
      <c r="A84" s="124"/>
      <c r="B84" s="74"/>
      <c r="C84" s="88" t="s">
        <v>2273</v>
      </c>
      <c r="D84" s="77" t="s">
        <v>63</v>
      </c>
      <c r="E84" s="13">
        <v>44429</v>
      </c>
      <c r="F84" s="75" t="s">
        <v>2416</v>
      </c>
      <c r="G84" s="13">
        <v>44434</v>
      </c>
      <c r="H84" s="76" t="s">
        <v>2417</v>
      </c>
      <c r="I84" s="15">
        <v>57</v>
      </c>
      <c r="J84" s="15">
        <v>36</v>
      </c>
      <c r="K84" s="15">
        <v>16</v>
      </c>
      <c r="L84" s="15">
        <v>4</v>
      </c>
      <c r="M84" s="82">
        <v>8.2080000000000002</v>
      </c>
      <c r="N84" s="71">
        <v>8</v>
      </c>
      <c r="O84" s="62">
        <v>3000</v>
      </c>
      <c r="P84" s="63">
        <f>Table224523689101112131415161718192021222423456723456891011121314151617181920212224[[#This Row],[PEMBULATAN]]*O84</f>
        <v>24000</v>
      </c>
    </row>
    <row r="85" spans="1:16" ht="36" customHeight="1" x14ac:dyDescent="0.2">
      <c r="A85" s="124"/>
      <c r="B85" s="74"/>
      <c r="C85" s="88" t="s">
        <v>2274</v>
      </c>
      <c r="D85" s="77" t="s">
        <v>63</v>
      </c>
      <c r="E85" s="13">
        <v>44429</v>
      </c>
      <c r="F85" s="75" t="s">
        <v>2416</v>
      </c>
      <c r="G85" s="13">
        <v>44434</v>
      </c>
      <c r="H85" s="76" t="s">
        <v>2417</v>
      </c>
      <c r="I85" s="15">
        <v>45</v>
      </c>
      <c r="J85" s="15">
        <v>28</v>
      </c>
      <c r="K85" s="15">
        <v>33</v>
      </c>
      <c r="L85" s="15">
        <v>6</v>
      </c>
      <c r="M85" s="82">
        <v>10.395</v>
      </c>
      <c r="N85" s="71">
        <v>10</v>
      </c>
      <c r="O85" s="62">
        <v>3000</v>
      </c>
      <c r="P85" s="63">
        <f>Table224523689101112131415161718192021222423456723456891011121314151617181920212224[[#This Row],[PEMBULATAN]]*O85</f>
        <v>30000</v>
      </c>
    </row>
    <row r="86" spans="1:16" ht="36" customHeight="1" x14ac:dyDescent="0.2">
      <c r="A86" s="124"/>
      <c r="B86" s="74"/>
      <c r="C86" s="88" t="s">
        <v>2275</v>
      </c>
      <c r="D86" s="77" t="s">
        <v>63</v>
      </c>
      <c r="E86" s="13">
        <v>44429</v>
      </c>
      <c r="F86" s="75" t="s">
        <v>2416</v>
      </c>
      <c r="G86" s="13">
        <v>44434</v>
      </c>
      <c r="H86" s="76" t="s">
        <v>2417</v>
      </c>
      <c r="I86" s="15">
        <v>98</v>
      </c>
      <c r="J86" s="15">
        <v>54</v>
      </c>
      <c r="K86" s="15">
        <v>23</v>
      </c>
      <c r="L86" s="15">
        <v>16</v>
      </c>
      <c r="M86" s="82">
        <v>30.428999999999998</v>
      </c>
      <c r="N86" s="71">
        <v>30</v>
      </c>
      <c r="O86" s="62">
        <v>3000</v>
      </c>
      <c r="P86" s="63">
        <f>Table224523689101112131415161718192021222423456723456891011121314151617181920212224[[#This Row],[PEMBULATAN]]*O86</f>
        <v>90000</v>
      </c>
    </row>
    <row r="87" spans="1:16" ht="36" customHeight="1" x14ac:dyDescent="0.2">
      <c r="A87" s="124"/>
      <c r="B87" s="74"/>
      <c r="C87" s="88" t="s">
        <v>2276</v>
      </c>
      <c r="D87" s="77" t="s">
        <v>63</v>
      </c>
      <c r="E87" s="13">
        <v>44429</v>
      </c>
      <c r="F87" s="75" t="s">
        <v>2416</v>
      </c>
      <c r="G87" s="13">
        <v>44434</v>
      </c>
      <c r="H87" s="76" t="s">
        <v>2417</v>
      </c>
      <c r="I87" s="15">
        <v>97</v>
      </c>
      <c r="J87" s="15">
        <v>42</v>
      </c>
      <c r="K87" s="15">
        <v>28</v>
      </c>
      <c r="L87" s="15">
        <v>20</v>
      </c>
      <c r="M87" s="82">
        <v>28.518000000000001</v>
      </c>
      <c r="N87" s="71">
        <v>29</v>
      </c>
      <c r="O87" s="62">
        <v>3000</v>
      </c>
      <c r="P87" s="63">
        <f>Table224523689101112131415161718192021222423456723456891011121314151617181920212224[[#This Row],[PEMBULATAN]]*O87</f>
        <v>87000</v>
      </c>
    </row>
    <row r="88" spans="1:16" ht="36" customHeight="1" x14ac:dyDescent="0.2">
      <c r="A88" s="124"/>
      <c r="B88" s="74"/>
      <c r="C88" s="88" t="s">
        <v>2277</v>
      </c>
      <c r="D88" s="77" t="s">
        <v>63</v>
      </c>
      <c r="E88" s="13">
        <v>44429</v>
      </c>
      <c r="F88" s="75" t="s">
        <v>2416</v>
      </c>
      <c r="G88" s="13">
        <v>44434</v>
      </c>
      <c r="H88" s="76" t="s">
        <v>2417</v>
      </c>
      <c r="I88" s="15">
        <v>96</v>
      </c>
      <c r="J88" s="15">
        <v>62</v>
      </c>
      <c r="K88" s="15">
        <v>30</v>
      </c>
      <c r="L88" s="15">
        <v>15</v>
      </c>
      <c r="M88" s="82">
        <v>44.64</v>
      </c>
      <c r="N88" s="71">
        <v>45</v>
      </c>
      <c r="O88" s="62">
        <v>3000</v>
      </c>
      <c r="P88" s="63">
        <f>Table224523689101112131415161718192021222423456723456891011121314151617181920212224[[#This Row],[PEMBULATAN]]*O88</f>
        <v>135000</v>
      </c>
    </row>
    <row r="89" spans="1:16" ht="36" customHeight="1" x14ac:dyDescent="0.2">
      <c r="A89" s="124"/>
      <c r="B89" s="74"/>
      <c r="C89" s="88" t="s">
        <v>2278</v>
      </c>
      <c r="D89" s="77" t="s">
        <v>63</v>
      </c>
      <c r="E89" s="13">
        <v>44429</v>
      </c>
      <c r="F89" s="75" t="s">
        <v>2416</v>
      </c>
      <c r="G89" s="13">
        <v>44434</v>
      </c>
      <c r="H89" s="76" t="s">
        <v>2417</v>
      </c>
      <c r="I89" s="15">
        <v>97</v>
      </c>
      <c r="J89" s="15">
        <v>52</v>
      </c>
      <c r="K89" s="15">
        <v>47</v>
      </c>
      <c r="L89" s="15">
        <v>21</v>
      </c>
      <c r="M89" s="82">
        <v>59.267000000000003</v>
      </c>
      <c r="N89" s="71">
        <v>59</v>
      </c>
      <c r="O89" s="62">
        <v>3000</v>
      </c>
      <c r="P89" s="63">
        <f>Table224523689101112131415161718192021222423456723456891011121314151617181920212224[[#This Row],[PEMBULATAN]]*O89</f>
        <v>177000</v>
      </c>
    </row>
    <row r="90" spans="1:16" ht="36" customHeight="1" x14ac:dyDescent="0.2">
      <c r="A90" s="124"/>
      <c r="B90" s="74"/>
      <c r="C90" s="88" t="s">
        <v>2279</v>
      </c>
      <c r="D90" s="77" t="s">
        <v>63</v>
      </c>
      <c r="E90" s="13">
        <v>44429</v>
      </c>
      <c r="F90" s="75" t="s">
        <v>2416</v>
      </c>
      <c r="G90" s="13">
        <v>44434</v>
      </c>
      <c r="H90" s="76" t="s">
        <v>2417</v>
      </c>
      <c r="I90" s="15">
        <v>104</v>
      </c>
      <c r="J90" s="15">
        <v>66</v>
      </c>
      <c r="K90" s="15">
        <v>31</v>
      </c>
      <c r="L90" s="15">
        <v>21</v>
      </c>
      <c r="M90" s="82">
        <v>53.195999999999998</v>
      </c>
      <c r="N90" s="71">
        <v>53</v>
      </c>
      <c r="O90" s="62">
        <v>3000</v>
      </c>
      <c r="P90" s="63">
        <f>Table224523689101112131415161718192021222423456723456891011121314151617181920212224[[#This Row],[PEMBULATAN]]*O90</f>
        <v>159000</v>
      </c>
    </row>
    <row r="91" spans="1:16" ht="36" customHeight="1" x14ac:dyDescent="0.2">
      <c r="A91" s="124"/>
      <c r="B91" s="74"/>
      <c r="C91" s="88" t="s">
        <v>2280</v>
      </c>
      <c r="D91" s="77" t="s">
        <v>63</v>
      </c>
      <c r="E91" s="13">
        <v>44429</v>
      </c>
      <c r="F91" s="75" t="s">
        <v>2416</v>
      </c>
      <c r="G91" s="13">
        <v>44434</v>
      </c>
      <c r="H91" s="76" t="s">
        <v>2417</v>
      </c>
      <c r="I91" s="15">
        <v>91</v>
      </c>
      <c r="J91" s="15">
        <v>66</v>
      </c>
      <c r="K91" s="15">
        <v>20</v>
      </c>
      <c r="L91" s="15">
        <v>16</v>
      </c>
      <c r="M91" s="82">
        <v>30.03</v>
      </c>
      <c r="N91" s="71">
        <v>30</v>
      </c>
      <c r="O91" s="62">
        <v>3000</v>
      </c>
      <c r="P91" s="63">
        <f>Table224523689101112131415161718192021222423456723456891011121314151617181920212224[[#This Row],[PEMBULATAN]]*O91</f>
        <v>90000</v>
      </c>
    </row>
    <row r="92" spans="1:16" ht="36" customHeight="1" x14ac:dyDescent="0.2">
      <c r="A92" s="124"/>
      <c r="B92" s="74"/>
      <c r="C92" s="88" t="s">
        <v>2281</v>
      </c>
      <c r="D92" s="77" t="s">
        <v>63</v>
      </c>
      <c r="E92" s="13">
        <v>44429</v>
      </c>
      <c r="F92" s="75" t="s">
        <v>2416</v>
      </c>
      <c r="G92" s="13">
        <v>44434</v>
      </c>
      <c r="H92" s="76" t="s">
        <v>2417</v>
      </c>
      <c r="I92" s="15">
        <v>100</v>
      </c>
      <c r="J92" s="15">
        <v>51</v>
      </c>
      <c r="K92" s="15">
        <v>33</v>
      </c>
      <c r="L92" s="15">
        <v>18</v>
      </c>
      <c r="M92" s="82">
        <v>42.075000000000003</v>
      </c>
      <c r="N92" s="71">
        <v>42</v>
      </c>
      <c r="O92" s="62">
        <v>3000</v>
      </c>
      <c r="P92" s="63">
        <f>Table224523689101112131415161718192021222423456723456891011121314151617181920212224[[#This Row],[PEMBULATAN]]*O92</f>
        <v>126000</v>
      </c>
    </row>
    <row r="93" spans="1:16" ht="36" customHeight="1" x14ac:dyDescent="0.2">
      <c r="A93" s="124"/>
      <c r="B93" s="74"/>
      <c r="C93" s="88" t="s">
        <v>2282</v>
      </c>
      <c r="D93" s="77" t="s">
        <v>63</v>
      </c>
      <c r="E93" s="13">
        <v>44429</v>
      </c>
      <c r="F93" s="75" t="s">
        <v>2416</v>
      </c>
      <c r="G93" s="13">
        <v>44434</v>
      </c>
      <c r="H93" s="76" t="s">
        <v>2417</v>
      </c>
      <c r="I93" s="15">
        <v>40</v>
      </c>
      <c r="J93" s="15">
        <v>31</v>
      </c>
      <c r="K93" s="15">
        <v>20</v>
      </c>
      <c r="L93" s="15">
        <v>3</v>
      </c>
      <c r="M93" s="82">
        <v>6.2</v>
      </c>
      <c r="N93" s="71">
        <v>6</v>
      </c>
      <c r="O93" s="62">
        <v>3000</v>
      </c>
      <c r="P93" s="63">
        <f>Table224523689101112131415161718192021222423456723456891011121314151617181920212224[[#This Row],[PEMBULATAN]]*O93</f>
        <v>18000</v>
      </c>
    </row>
    <row r="94" spans="1:16" ht="36" customHeight="1" x14ac:dyDescent="0.2">
      <c r="A94" s="124"/>
      <c r="B94" s="74"/>
      <c r="C94" s="88" t="s">
        <v>2283</v>
      </c>
      <c r="D94" s="77" t="s">
        <v>63</v>
      </c>
      <c r="E94" s="13">
        <v>44429</v>
      </c>
      <c r="F94" s="75" t="s">
        <v>2416</v>
      </c>
      <c r="G94" s="13">
        <v>44434</v>
      </c>
      <c r="H94" s="76" t="s">
        <v>2417</v>
      </c>
      <c r="I94" s="15">
        <v>58</v>
      </c>
      <c r="J94" s="15">
        <v>34</v>
      </c>
      <c r="K94" s="15">
        <v>24</v>
      </c>
      <c r="L94" s="15">
        <v>5</v>
      </c>
      <c r="M94" s="82">
        <v>11.832000000000001</v>
      </c>
      <c r="N94" s="71">
        <v>12</v>
      </c>
      <c r="O94" s="62">
        <v>3000</v>
      </c>
      <c r="P94" s="63">
        <f>Table224523689101112131415161718192021222423456723456891011121314151617181920212224[[#This Row],[PEMBULATAN]]*O94</f>
        <v>36000</v>
      </c>
    </row>
    <row r="95" spans="1:16" ht="36" customHeight="1" x14ac:dyDescent="0.2">
      <c r="A95" s="124"/>
      <c r="B95" s="74"/>
      <c r="C95" s="88" t="s">
        <v>2284</v>
      </c>
      <c r="D95" s="77" t="s">
        <v>63</v>
      </c>
      <c r="E95" s="13">
        <v>44429</v>
      </c>
      <c r="F95" s="75" t="s">
        <v>2416</v>
      </c>
      <c r="G95" s="13">
        <v>44434</v>
      </c>
      <c r="H95" s="76" t="s">
        <v>2417</v>
      </c>
      <c r="I95" s="15">
        <v>65</v>
      </c>
      <c r="J95" s="15">
        <v>60</v>
      </c>
      <c r="K95" s="15">
        <v>21</v>
      </c>
      <c r="L95" s="15">
        <v>5</v>
      </c>
      <c r="M95" s="82">
        <v>20.475000000000001</v>
      </c>
      <c r="N95" s="71">
        <v>20</v>
      </c>
      <c r="O95" s="62">
        <v>3000</v>
      </c>
      <c r="P95" s="63">
        <f>Table224523689101112131415161718192021222423456723456891011121314151617181920212224[[#This Row],[PEMBULATAN]]*O95</f>
        <v>60000</v>
      </c>
    </row>
    <row r="96" spans="1:16" ht="36" customHeight="1" x14ac:dyDescent="0.2">
      <c r="A96" s="124"/>
      <c r="B96" s="74"/>
      <c r="C96" s="88" t="s">
        <v>2285</v>
      </c>
      <c r="D96" s="77" t="s">
        <v>63</v>
      </c>
      <c r="E96" s="13">
        <v>44429</v>
      </c>
      <c r="F96" s="75" t="s">
        <v>2416</v>
      </c>
      <c r="G96" s="13">
        <v>44434</v>
      </c>
      <c r="H96" s="76" t="s">
        <v>2417</v>
      </c>
      <c r="I96" s="15">
        <v>61</v>
      </c>
      <c r="J96" s="15">
        <v>43</v>
      </c>
      <c r="K96" s="15">
        <v>22</v>
      </c>
      <c r="L96" s="15">
        <v>5</v>
      </c>
      <c r="M96" s="82">
        <v>14.426500000000001</v>
      </c>
      <c r="N96" s="71">
        <v>14</v>
      </c>
      <c r="O96" s="62">
        <v>3000</v>
      </c>
      <c r="P96" s="63">
        <f>Table224523689101112131415161718192021222423456723456891011121314151617181920212224[[#This Row],[PEMBULATAN]]*O96</f>
        <v>42000</v>
      </c>
    </row>
    <row r="97" spans="1:16" ht="36" customHeight="1" x14ac:dyDescent="0.2">
      <c r="A97" s="124"/>
      <c r="B97" s="74"/>
      <c r="C97" s="88" t="s">
        <v>2286</v>
      </c>
      <c r="D97" s="77" t="s">
        <v>63</v>
      </c>
      <c r="E97" s="13">
        <v>44429</v>
      </c>
      <c r="F97" s="75" t="s">
        <v>2416</v>
      </c>
      <c r="G97" s="13">
        <v>44434</v>
      </c>
      <c r="H97" s="76" t="s">
        <v>2417</v>
      </c>
      <c r="I97" s="15">
        <v>60</v>
      </c>
      <c r="J97" s="15">
        <v>30</v>
      </c>
      <c r="K97" s="15">
        <v>22</v>
      </c>
      <c r="L97" s="15">
        <v>7</v>
      </c>
      <c r="M97" s="82">
        <v>9.9</v>
      </c>
      <c r="N97" s="71">
        <v>10</v>
      </c>
      <c r="O97" s="62">
        <v>3000</v>
      </c>
      <c r="P97" s="63">
        <f>Table224523689101112131415161718192021222423456723456891011121314151617181920212224[[#This Row],[PEMBULATAN]]*O97</f>
        <v>30000</v>
      </c>
    </row>
    <row r="98" spans="1:16" ht="36" customHeight="1" x14ac:dyDescent="0.2">
      <c r="A98" s="124"/>
      <c r="B98" s="74"/>
      <c r="C98" s="88" t="s">
        <v>2287</v>
      </c>
      <c r="D98" s="77" t="s">
        <v>63</v>
      </c>
      <c r="E98" s="13">
        <v>44429</v>
      </c>
      <c r="F98" s="75" t="s">
        <v>2416</v>
      </c>
      <c r="G98" s="13">
        <v>44434</v>
      </c>
      <c r="H98" s="76" t="s">
        <v>2417</v>
      </c>
      <c r="I98" s="15">
        <v>47</v>
      </c>
      <c r="J98" s="15">
        <v>50</v>
      </c>
      <c r="K98" s="15">
        <v>30</v>
      </c>
      <c r="L98" s="15">
        <v>3</v>
      </c>
      <c r="M98" s="82">
        <v>17.625</v>
      </c>
      <c r="N98" s="71">
        <v>18</v>
      </c>
      <c r="O98" s="62">
        <v>3000</v>
      </c>
      <c r="P98" s="63">
        <f>Table224523689101112131415161718192021222423456723456891011121314151617181920212224[[#This Row],[PEMBULATAN]]*O98</f>
        <v>54000</v>
      </c>
    </row>
    <row r="99" spans="1:16" ht="36" customHeight="1" x14ac:dyDescent="0.2">
      <c r="A99" s="124"/>
      <c r="B99" s="74"/>
      <c r="C99" s="88" t="s">
        <v>2288</v>
      </c>
      <c r="D99" s="77" t="s">
        <v>63</v>
      </c>
      <c r="E99" s="13">
        <v>44429</v>
      </c>
      <c r="F99" s="75" t="s">
        <v>2416</v>
      </c>
      <c r="G99" s="13">
        <v>44434</v>
      </c>
      <c r="H99" s="76" t="s">
        <v>2417</v>
      </c>
      <c r="I99" s="15">
        <v>80</v>
      </c>
      <c r="J99" s="15">
        <v>52</v>
      </c>
      <c r="K99" s="15">
        <v>32</v>
      </c>
      <c r="L99" s="15">
        <v>8</v>
      </c>
      <c r="M99" s="82">
        <v>33.28</v>
      </c>
      <c r="N99" s="71">
        <v>33</v>
      </c>
      <c r="O99" s="62">
        <v>3000</v>
      </c>
      <c r="P99" s="63">
        <f>Table224523689101112131415161718192021222423456723456891011121314151617181920212224[[#This Row],[PEMBULATAN]]*O99</f>
        <v>99000</v>
      </c>
    </row>
    <row r="100" spans="1:16" ht="36" customHeight="1" x14ac:dyDescent="0.2">
      <c r="A100" s="124"/>
      <c r="B100" s="74"/>
      <c r="C100" s="88" t="s">
        <v>2289</v>
      </c>
      <c r="D100" s="77" t="s">
        <v>63</v>
      </c>
      <c r="E100" s="13">
        <v>44429</v>
      </c>
      <c r="F100" s="75" t="s">
        <v>2416</v>
      </c>
      <c r="G100" s="13">
        <v>44434</v>
      </c>
      <c r="H100" s="76" t="s">
        <v>2417</v>
      </c>
      <c r="I100" s="15">
        <v>66</v>
      </c>
      <c r="J100" s="15">
        <v>60</v>
      </c>
      <c r="K100" s="15">
        <v>30</v>
      </c>
      <c r="L100" s="15">
        <v>11</v>
      </c>
      <c r="M100" s="82">
        <v>29.7</v>
      </c>
      <c r="N100" s="71">
        <v>30</v>
      </c>
      <c r="O100" s="62">
        <v>3000</v>
      </c>
      <c r="P100" s="63">
        <f>Table224523689101112131415161718192021222423456723456891011121314151617181920212224[[#This Row],[PEMBULATAN]]*O100</f>
        <v>90000</v>
      </c>
    </row>
    <row r="101" spans="1:16" ht="36" customHeight="1" x14ac:dyDescent="0.2">
      <c r="A101" s="124"/>
      <c r="B101" s="74"/>
      <c r="C101" s="88" t="s">
        <v>2290</v>
      </c>
      <c r="D101" s="77" t="s">
        <v>63</v>
      </c>
      <c r="E101" s="13">
        <v>44429</v>
      </c>
      <c r="F101" s="75" t="s">
        <v>2416</v>
      </c>
      <c r="G101" s="13">
        <v>44434</v>
      </c>
      <c r="H101" s="76" t="s">
        <v>2417</v>
      </c>
      <c r="I101" s="15">
        <v>100</v>
      </c>
      <c r="J101" s="15">
        <v>76</v>
      </c>
      <c r="K101" s="15">
        <v>30</v>
      </c>
      <c r="L101" s="15">
        <v>30</v>
      </c>
      <c r="M101" s="82">
        <v>57</v>
      </c>
      <c r="N101" s="71">
        <v>57</v>
      </c>
      <c r="O101" s="62">
        <v>3000</v>
      </c>
      <c r="P101" s="63">
        <f>Table224523689101112131415161718192021222423456723456891011121314151617181920212224[[#This Row],[PEMBULATAN]]*O101</f>
        <v>171000</v>
      </c>
    </row>
    <row r="102" spans="1:16" ht="36" customHeight="1" x14ac:dyDescent="0.2">
      <c r="A102" s="124"/>
      <c r="B102" s="74"/>
      <c r="C102" s="88" t="s">
        <v>2291</v>
      </c>
      <c r="D102" s="77" t="s">
        <v>63</v>
      </c>
      <c r="E102" s="13">
        <v>44429</v>
      </c>
      <c r="F102" s="75" t="s">
        <v>2416</v>
      </c>
      <c r="G102" s="13">
        <v>44434</v>
      </c>
      <c r="H102" s="76" t="s">
        <v>2417</v>
      </c>
      <c r="I102" s="15">
        <v>90</v>
      </c>
      <c r="J102" s="15">
        <v>62</v>
      </c>
      <c r="K102" s="15">
        <v>40</v>
      </c>
      <c r="L102" s="15">
        <v>23</v>
      </c>
      <c r="M102" s="82">
        <v>55.8</v>
      </c>
      <c r="N102" s="71">
        <v>56</v>
      </c>
      <c r="O102" s="62">
        <v>3000</v>
      </c>
      <c r="P102" s="63">
        <f>Table224523689101112131415161718192021222423456723456891011121314151617181920212224[[#This Row],[PEMBULATAN]]*O102</f>
        <v>168000</v>
      </c>
    </row>
    <row r="103" spans="1:16" ht="36" customHeight="1" x14ac:dyDescent="0.2">
      <c r="A103" s="124"/>
      <c r="B103" s="74"/>
      <c r="C103" s="88" t="s">
        <v>2292</v>
      </c>
      <c r="D103" s="77" t="s">
        <v>63</v>
      </c>
      <c r="E103" s="13">
        <v>44429</v>
      </c>
      <c r="F103" s="75" t="s">
        <v>2416</v>
      </c>
      <c r="G103" s="13">
        <v>44434</v>
      </c>
      <c r="H103" s="76" t="s">
        <v>2417</v>
      </c>
      <c r="I103" s="15">
        <v>72</v>
      </c>
      <c r="J103" s="15">
        <v>62</v>
      </c>
      <c r="K103" s="15">
        <v>21</v>
      </c>
      <c r="L103" s="15">
        <v>19</v>
      </c>
      <c r="M103" s="82">
        <v>23.436</v>
      </c>
      <c r="N103" s="71">
        <v>23</v>
      </c>
      <c r="O103" s="62">
        <v>3000</v>
      </c>
      <c r="P103" s="63">
        <f>Table224523689101112131415161718192021222423456723456891011121314151617181920212224[[#This Row],[PEMBULATAN]]*O103</f>
        <v>69000</v>
      </c>
    </row>
    <row r="104" spans="1:16" ht="36" customHeight="1" x14ac:dyDescent="0.2">
      <c r="A104" s="124"/>
      <c r="B104" s="74"/>
      <c r="C104" s="88" t="s">
        <v>2293</v>
      </c>
      <c r="D104" s="77" t="s">
        <v>63</v>
      </c>
      <c r="E104" s="13">
        <v>44429</v>
      </c>
      <c r="F104" s="75" t="s">
        <v>2416</v>
      </c>
      <c r="G104" s="13">
        <v>44434</v>
      </c>
      <c r="H104" s="76" t="s">
        <v>2417</v>
      </c>
      <c r="I104" s="15">
        <v>77</v>
      </c>
      <c r="J104" s="15">
        <v>60</v>
      </c>
      <c r="K104" s="15">
        <v>12</v>
      </c>
      <c r="L104" s="15">
        <v>8</v>
      </c>
      <c r="M104" s="82">
        <v>13.86</v>
      </c>
      <c r="N104" s="71">
        <v>14</v>
      </c>
      <c r="O104" s="62">
        <v>3000</v>
      </c>
      <c r="P104" s="63">
        <f>Table224523689101112131415161718192021222423456723456891011121314151617181920212224[[#This Row],[PEMBULATAN]]*O104</f>
        <v>42000</v>
      </c>
    </row>
    <row r="105" spans="1:16" ht="36" customHeight="1" x14ac:dyDescent="0.2">
      <c r="A105" s="124"/>
      <c r="B105" s="74"/>
      <c r="C105" s="88" t="s">
        <v>2294</v>
      </c>
      <c r="D105" s="77" t="s">
        <v>63</v>
      </c>
      <c r="E105" s="13">
        <v>44429</v>
      </c>
      <c r="F105" s="75" t="s">
        <v>2416</v>
      </c>
      <c r="G105" s="13">
        <v>44434</v>
      </c>
      <c r="H105" s="76" t="s">
        <v>2417</v>
      </c>
      <c r="I105" s="15">
        <v>47</v>
      </c>
      <c r="J105" s="15">
        <v>37</v>
      </c>
      <c r="K105" s="15">
        <v>15</v>
      </c>
      <c r="L105" s="15">
        <v>9</v>
      </c>
      <c r="M105" s="82">
        <v>6.5212500000000002</v>
      </c>
      <c r="N105" s="71">
        <v>9</v>
      </c>
      <c r="O105" s="62">
        <v>3000</v>
      </c>
      <c r="P105" s="63">
        <f>Table224523689101112131415161718192021222423456723456891011121314151617181920212224[[#This Row],[PEMBULATAN]]*O105</f>
        <v>27000</v>
      </c>
    </row>
    <row r="106" spans="1:16" ht="36" customHeight="1" x14ac:dyDescent="0.2">
      <c r="A106" s="124"/>
      <c r="B106" s="74"/>
      <c r="C106" s="88" t="s">
        <v>2295</v>
      </c>
      <c r="D106" s="77" t="s">
        <v>63</v>
      </c>
      <c r="E106" s="13">
        <v>44429</v>
      </c>
      <c r="F106" s="75" t="s">
        <v>2416</v>
      </c>
      <c r="G106" s="13">
        <v>44434</v>
      </c>
      <c r="H106" s="76" t="s">
        <v>2417</v>
      </c>
      <c r="I106" s="15">
        <v>102</v>
      </c>
      <c r="J106" s="15">
        <v>51</v>
      </c>
      <c r="K106" s="15">
        <v>34</v>
      </c>
      <c r="L106" s="15">
        <v>33</v>
      </c>
      <c r="M106" s="82">
        <v>44.216999999999999</v>
      </c>
      <c r="N106" s="71">
        <v>44</v>
      </c>
      <c r="O106" s="62">
        <v>3000</v>
      </c>
      <c r="P106" s="63">
        <f>Table224523689101112131415161718192021222423456723456891011121314151617181920212224[[#This Row],[PEMBULATAN]]*O106</f>
        <v>132000</v>
      </c>
    </row>
    <row r="107" spans="1:16" ht="36" customHeight="1" x14ac:dyDescent="0.2">
      <c r="A107" s="124"/>
      <c r="B107" s="74"/>
      <c r="C107" s="88" t="s">
        <v>2296</v>
      </c>
      <c r="D107" s="77" t="s">
        <v>63</v>
      </c>
      <c r="E107" s="13">
        <v>44429</v>
      </c>
      <c r="F107" s="75" t="s">
        <v>2416</v>
      </c>
      <c r="G107" s="13">
        <v>44434</v>
      </c>
      <c r="H107" s="76" t="s">
        <v>2417</v>
      </c>
      <c r="I107" s="15">
        <v>60</v>
      </c>
      <c r="J107" s="15">
        <v>15</v>
      </c>
      <c r="K107" s="15">
        <v>33</v>
      </c>
      <c r="L107" s="15">
        <v>5</v>
      </c>
      <c r="M107" s="82">
        <v>7.4249999999999998</v>
      </c>
      <c r="N107" s="71">
        <v>7</v>
      </c>
      <c r="O107" s="62">
        <v>3000</v>
      </c>
      <c r="P107" s="63">
        <f>Table224523689101112131415161718192021222423456723456891011121314151617181920212224[[#This Row],[PEMBULATAN]]*O107</f>
        <v>21000</v>
      </c>
    </row>
    <row r="108" spans="1:16" ht="36" customHeight="1" x14ac:dyDescent="0.2">
      <c r="A108" s="124"/>
      <c r="B108" s="74"/>
      <c r="C108" s="88" t="s">
        <v>2297</v>
      </c>
      <c r="D108" s="77" t="s">
        <v>63</v>
      </c>
      <c r="E108" s="13">
        <v>44429</v>
      </c>
      <c r="F108" s="75" t="s">
        <v>2416</v>
      </c>
      <c r="G108" s="13">
        <v>44434</v>
      </c>
      <c r="H108" s="76" t="s">
        <v>2417</v>
      </c>
      <c r="I108" s="15">
        <v>70</v>
      </c>
      <c r="J108" s="15">
        <v>22</v>
      </c>
      <c r="K108" s="15">
        <v>40</v>
      </c>
      <c r="L108" s="15">
        <v>5</v>
      </c>
      <c r="M108" s="82">
        <v>15.4</v>
      </c>
      <c r="N108" s="71">
        <v>15</v>
      </c>
      <c r="O108" s="62">
        <v>3000</v>
      </c>
      <c r="P108" s="63">
        <f>Table224523689101112131415161718192021222423456723456891011121314151617181920212224[[#This Row],[PEMBULATAN]]*O108</f>
        <v>45000</v>
      </c>
    </row>
    <row r="109" spans="1:16" ht="36" customHeight="1" x14ac:dyDescent="0.2">
      <c r="A109" s="124"/>
      <c r="B109" s="74"/>
      <c r="C109" s="88" t="s">
        <v>2298</v>
      </c>
      <c r="D109" s="77" t="s">
        <v>63</v>
      </c>
      <c r="E109" s="13">
        <v>44429</v>
      </c>
      <c r="F109" s="75" t="s">
        <v>2416</v>
      </c>
      <c r="G109" s="13">
        <v>44434</v>
      </c>
      <c r="H109" s="76" t="s">
        <v>2417</v>
      </c>
      <c r="I109" s="15">
        <v>85</v>
      </c>
      <c r="J109" s="15">
        <v>35</v>
      </c>
      <c r="K109" s="15">
        <v>55</v>
      </c>
      <c r="L109" s="15">
        <v>7</v>
      </c>
      <c r="M109" s="82">
        <v>40.90625</v>
      </c>
      <c r="N109" s="71">
        <v>41</v>
      </c>
      <c r="O109" s="62">
        <v>3000</v>
      </c>
      <c r="P109" s="63">
        <f>Table224523689101112131415161718192021222423456723456891011121314151617181920212224[[#This Row],[PEMBULATAN]]*O109</f>
        <v>123000</v>
      </c>
    </row>
    <row r="110" spans="1:16" ht="36" customHeight="1" x14ac:dyDescent="0.2">
      <c r="A110" s="124"/>
      <c r="B110" s="74"/>
      <c r="C110" s="88" t="s">
        <v>2299</v>
      </c>
      <c r="D110" s="77" t="s">
        <v>63</v>
      </c>
      <c r="E110" s="13">
        <v>44429</v>
      </c>
      <c r="F110" s="75" t="s">
        <v>2416</v>
      </c>
      <c r="G110" s="13">
        <v>44434</v>
      </c>
      <c r="H110" s="76" t="s">
        <v>2417</v>
      </c>
      <c r="I110" s="15">
        <v>90</v>
      </c>
      <c r="J110" s="15">
        <v>40</v>
      </c>
      <c r="K110" s="15">
        <v>75</v>
      </c>
      <c r="L110" s="15">
        <v>8</v>
      </c>
      <c r="M110" s="82">
        <v>67.5</v>
      </c>
      <c r="N110" s="71">
        <v>68</v>
      </c>
      <c r="O110" s="62">
        <v>3000</v>
      </c>
      <c r="P110" s="63">
        <f>Table224523689101112131415161718192021222423456723456891011121314151617181920212224[[#This Row],[PEMBULATAN]]*O110</f>
        <v>204000</v>
      </c>
    </row>
    <row r="111" spans="1:16" ht="36" customHeight="1" x14ac:dyDescent="0.2">
      <c r="A111" s="124"/>
      <c r="B111" s="74"/>
      <c r="C111" s="88" t="s">
        <v>2300</v>
      </c>
      <c r="D111" s="77" t="s">
        <v>63</v>
      </c>
      <c r="E111" s="13">
        <v>44429</v>
      </c>
      <c r="F111" s="75" t="s">
        <v>2416</v>
      </c>
      <c r="G111" s="13">
        <v>44434</v>
      </c>
      <c r="H111" s="76" t="s">
        <v>2417</v>
      </c>
      <c r="I111" s="15">
        <v>25</v>
      </c>
      <c r="J111" s="15">
        <v>35</v>
      </c>
      <c r="K111" s="15">
        <v>57</v>
      </c>
      <c r="L111" s="15">
        <v>5</v>
      </c>
      <c r="M111" s="82">
        <v>12.46875</v>
      </c>
      <c r="N111" s="71">
        <v>12</v>
      </c>
      <c r="O111" s="62">
        <v>3000</v>
      </c>
      <c r="P111" s="63">
        <f>Table224523689101112131415161718192021222423456723456891011121314151617181920212224[[#This Row],[PEMBULATAN]]*O111</f>
        <v>36000</v>
      </c>
    </row>
    <row r="112" spans="1:16" ht="36" customHeight="1" x14ac:dyDescent="0.2">
      <c r="A112" s="124"/>
      <c r="B112" s="74"/>
      <c r="C112" s="88" t="s">
        <v>2301</v>
      </c>
      <c r="D112" s="77" t="s">
        <v>63</v>
      </c>
      <c r="E112" s="13">
        <v>44429</v>
      </c>
      <c r="F112" s="75" t="s">
        <v>2416</v>
      </c>
      <c r="G112" s="13">
        <v>44434</v>
      </c>
      <c r="H112" s="76" t="s">
        <v>2417</v>
      </c>
      <c r="I112" s="15">
        <v>67</v>
      </c>
      <c r="J112" s="15">
        <v>26</v>
      </c>
      <c r="K112" s="15">
        <v>40</v>
      </c>
      <c r="L112" s="15">
        <v>6</v>
      </c>
      <c r="M112" s="82">
        <v>17.420000000000002</v>
      </c>
      <c r="N112" s="71">
        <v>17</v>
      </c>
      <c r="O112" s="62">
        <v>3000</v>
      </c>
      <c r="P112" s="63">
        <f>Table224523689101112131415161718192021222423456723456891011121314151617181920212224[[#This Row],[PEMBULATAN]]*O112</f>
        <v>51000</v>
      </c>
    </row>
    <row r="113" spans="1:16" ht="36" customHeight="1" x14ac:dyDescent="0.2">
      <c r="A113" s="124"/>
      <c r="B113" s="74"/>
      <c r="C113" s="88" t="s">
        <v>2302</v>
      </c>
      <c r="D113" s="77" t="s">
        <v>63</v>
      </c>
      <c r="E113" s="13">
        <v>44429</v>
      </c>
      <c r="F113" s="75" t="s">
        <v>2416</v>
      </c>
      <c r="G113" s="13">
        <v>44434</v>
      </c>
      <c r="H113" s="76" t="s">
        <v>2417</v>
      </c>
      <c r="I113" s="15">
        <v>60</v>
      </c>
      <c r="J113" s="15">
        <v>35</v>
      </c>
      <c r="K113" s="15">
        <v>40</v>
      </c>
      <c r="L113" s="15">
        <v>8</v>
      </c>
      <c r="M113" s="82">
        <v>21</v>
      </c>
      <c r="N113" s="71">
        <v>21</v>
      </c>
      <c r="O113" s="62">
        <v>3000</v>
      </c>
      <c r="P113" s="63">
        <f>Table224523689101112131415161718192021222423456723456891011121314151617181920212224[[#This Row],[PEMBULATAN]]*O113</f>
        <v>63000</v>
      </c>
    </row>
    <row r="114" spans="1:16" ht="36" customHeight="1" x14ac:dyDescent="0.2">
      <c r="A114" s="124"/>
      <c r="B114" s="74"/>
      <c r="C114" s="88" t="s">
        <v>2303</v>
      </c>
      <c r="D114" s="77" t="s">
        <v>63</v>
      </c>
      <c r="E114" s="13">
        <v>44429</v>
      </c>
      <c r="F114" s="75" t="s">
        <v>2416</v>
      </c>
      <c r="G114" s="13">
        <v>44434</v>
      </c>
      <c r="H114" s="76" t="s">
        <v>2417</v>
      </c>
      <c r="I114" s="15">
        <v>60</v>
      </c>
      <c r="J114" s="15">
        <v>35</v>
      </c>
      <c r="K114" s="15">
        <v>56</v>
      </c>
      <c r="L114" s="15">
        <v>7</v>
      </c>
      <c r="M114" s="82">
        <v>29.4</v>
      </c>
      <c r="N114" s="71">
        <v>29</v>
      </c>
      <c r="O114" s="62">
        <v>3000</v>
      </c>
      <c r="P114" s="63">
        <f>Table224523689101112131415161718192021222423456723456891011121314151617181920212224[[#This Row],[PEMBULATAN]]*O114</f>
        <v>87000</v>
      </c>
    </row>
    <row r="115" spans="1:16" ht="36" customHeight="1" x14ac:dyDescent="0.2">
      <c r="A115" s="124"/>
      <c r="B115" s="74"/>
      <c r="C115" s="88" t="s">
        <v>2304</v>
      </c>
      <c r="D115" s="77" t="s">
        <v>63</v>
      </c>
      <c r="E115" s="13">
        <v>44429</v>
      </c>
      <c r="F115" s="75" t="s">
        <v>2416</v>
      </c>
      <c r="G115" s="13">
        <v>44434</v>
      </c>
      <c r="H115" s="76" t="s">
        <v>2417</v>
      </c>
      <c r="I115" s="15">
        <v>45</v>
      </c>
      <c r="J115" s="15">
        <v>20</v>
      </c>
      <c r="K115" s="15">
        <v>38</v>
      </c>
      <c r="L115" s="15">
        <v>3</v>
      </c>
      <c r="M115" s="82">
        <v>8.5500000000000007</v>
      </c>
      <c r="N115" s="71">
        <v>9</v>
      </c>
      <c r="O115" s="62">
        <v>3000</v>
      </c>
      <c r="P115" s="63">
        <f>Table224523689101112131415161718192021222423456723456891011121314151617181920212224[[#This Row],[PEMBULATAN]]*O115</f>
        <v>27000</v>
      </c>
    </row>
    <row r="116" spans="1:16" ht="36" customHeight="1" x14ac:dyDescent="0.2">
      <c r="A116" s="124"/>
      <c r="B116" s="74"/>
      <c r="C116" s="88" t="s">
        <v>2305</v>
      </c>
      <c r="D116" s="77" t="s">
        <v>63</v>
      </c>
      <c r="E116" s="13">
        <v>44429</v>
      </c>
      <c r="F116" s="75" t="s">
        <v>2416</v>
      </c>
      <c r="G116" s="13">
        <v>44434</v>
      </c>
      <c r="H116" s="76" t="s">
        <v>2417</v>
      </c>
      <c r="I116" s="15">
        <v>95</v>
      </c>
      <c r="J116" s="15">
        <v>35</v>
      </c>
      <c r="K116" s="15">
        <v>62</v>
      </c>
      <c r="L116" s="15">
        <v>8</v>
      </c>
      <c r="M116" s="82">
        <v>51.537500000000001</v>
      </c>
      <c r="N116" s="71">
        <v>52</v>
      </c>
      <c r="O116" s="62">
        <v>3000</v>
      </c>
      <c r="P116" s="63">
        <f>Table224523689101112131415161718192021222423456723456891011121314151617181920212224[[#This Row],[PEMBULATAN]]*O116</f>
        <v>156000</v>
      </c>
    </row>
    <row r="117" spans="1:16" ht="36" customHeight="1" x14ac:dyDescent="0.2">
      <c r="A117" s="124"/>
      <c r="B117" s="74"/>
      <c r="C117" s="88" t="s">
        <v>2306</v>
      </c>
      <c r="D117" s="77" t="s">
        <v>63</v>
      </c>
      <c r="E117" s="13">
        <v>44429</v>
      </c>
      <c r="F117" s="75" t="s">
        <v>2416</v>
      </c>
      <c r="G117" s="13">
        <v>44434</v>
      </c>
      <c r="H117" s="76" t="s">
        <v>2417</v>
      </c>
      <c r="I117" s="15">
        <v>67</v>
      </c>
      <c r="J117" s="15">
        <v>32</v>
      </c>
      <c r="K117" s="15">
        <v>55</v>
      </c>
      <c r="L117" s="15">
        <v>8</v>
      </c>
      <c r="M117" s="82">
        <v>29.48</v>
      </c>
      <c r="N117" s="71">
        <v>29</v>
      </c>
      <c r="O117" s="62">
        <v>3000</v>
      </c>
      <c r="P117" s="63">
        <f>Table224523689101112131415161718192021222423456723456891011121314151617181920212224[[#This Row],[PEMBULATAN]]*O117</f>
        <v>87000</v>
      </c>
    </row>
    <row r="118" spans="1:16" ht="36" customHeight="1" x14ac:dyDescent="0.2">
      <c r="A118" s="124"/>
      <c r="B118" s="74"/>
      <c r="C118" s="88" t="s">
        <v>2307</v>
      </c>
      <c r="D118" s="77" t="s">
        <v>63</v>
      </c>
      <c r="E118" s="13">
        <v>44429</v>
      </c>
      <c r="F118" s="75" t="s">
        <v>2416</v>
      </c>
      <c r="G118" s="13">
        <v>44434</v>
      </c>
      <c r="H118" s="76" t="s">
        <v>2417</v>
      </c>
      <c r="I118" s="15">
        <v>52</v>
      </c>
      <c r="J118" s="15">
        <v>35</v>
      </c>
      <c r="K118" s="15">
        <v>46</v>
      </c>
      <c r="L118" s="15">
        <v>7</v>
      </c>
      <c r="M118" s="82">
        <v>20.93</v>
      </c>
      <c r="N118" s="71">
        <v>21</v>
      </c>
      <c r="O118" s="62">
        <v>3000</v>
      </c>
      <c r="P118" s="63">
        <f>Table224523689101112131415161718192021222423456723456891011121314151617181920212224[[#This Row],[PEMBULATAN]]*O118</f>
        <v>63000</v>
      </c>
    </row>
    <row r="119" spans="1:16" ht="36" customHeight="1" x14ac:dyDescent="0.2">
      <c r="A119" s="124"/>
      <c r="B119" s="74"/>
      <c r="C119" s="88" t="s">
        <v>2308</v>
      </c>
      <c r="D119" s="77" t="s">
        <v>63</v>
      </c>
      <c r="E119" s="13">
        <v>44429</v>
      </c>
      <c r="F119" s="75" t="s">
        <v>2416</v>
      </c>
      <c r="G119" s="13">
        <v>44434</v>
      </c>
      <c r="H119" s="76" t="s">
        <v>2417</v>
      </c>
      <c r="I119" s="15">
        <v>100</v>
      </c>
      <c r="J119" s="15">
        <v>33</v>
      </c>
      <c r="K119" s="15">
        <v>55</v>
      </c>
      <c r="L119" s="15">
        <v>18</v>
      </c>
      <c r="M119" s="82">
        <v>45.375</v>
      </c>
      <c r="N119" s="71">
        <v>45</v>
      </c>
      <c r="O119" s="62">
        <v>3000</v>
      </c>
      <c r="P119" s="63">
        <f>Table224523689101112131415161718192021222423456723456891011121314151617181920212224[[#This Row],[PEMBULATAN]]*O119</f>
        <v>135000</v>
      </c>
    </row>
    <row r="120" spans="1:16" ht="36" customHeight="1" x14ac:dyDescent="0.2">
      <c r="A120" s="124"/>
      <c r="B120" s="74"/>
      <c r="C120" s="88" t="s">
        <v>2309</v>
      </c>
      <c r="D120" s="77" t="s">
        <v>63</v>
      </c>
      <c r="E120" s="13">
        <v>44429</v>
      </c>
      <c r="F120" s="75" t="s">
        <v>2416</v>
      </c>
      <c r="G120" s="13">
        <v>44434</v>
      </c>
      <c r="H120" s="76" t="s">
        <v>2417</v>
      </c>
      <c r="I120" s="15">
        <v>60</v>
      </c>
      <c r="J120" s="15">
        <v>17</v>
      </c>
      <c r="K120" s="15">
        <v>35</v>
      </c>
      <c r="L120" s="15">
        <v>5</v>
      </c>
      <c r="M120" s="82">
        <v>8.9250000000000007</v>
      </c>
      <c r="N120" s="71">
        <v>9</v>
      </c>
      <c r="O120" s="62">
        <v>3000</v>
      </c>
      <c r="P120" s="63">
        <f>Table224523689101112131415161718192021222423456723456891011121314151617181920212224[[#This Row],[PEMBULATAN]]*O120</f>
        <v>27000</v>
      </c>
    </row>
    <row r="121" spans="1:16" ht="36" customHeight="1" x14ac:dyDescent="0.2">
      <c r="A121" s="124"/>
      <c r="B121" s="74"/>
      <c r="C121" s="88" t="s">
        <v>2310</v>
      </c>
      <c r="D121" s="77" t="s">
        <v>63</v>
      </c>
      <c r="E121" s="13">
        <v>44429</v>
      </c>
      <c r="F121" s="75" t="s">
        <v>2416</v>
      </c>
      <c r="G121" s="13">
        <v>44434</v>
      </c>
      <c r="H121" s="76" t="s">
        <v>2417</v>
      </c>
      <c r="I121" s="15">
        <v>60</v>
      </c>
      <c r="J121" s="15">
        <v>30</v>
      </c>
      <c r="K121" s="15">
        <v>55</v>
      </c>
      <c r="L121" s="15">
        <v>9</v>
      </c>
      <c r="M121" s="82">
        <v>24.75</v>
      </c>
      <c r="N121" s="71">
        <v>25</v>
      </c>
      <c r="O121" s="62">
        <v>3000</v>
      </c>
      <c r="P121" s="63">
        <f>Table224523689101112131415161718192021222423456723456891011121314151617181920212224[[#This Row],[PEMBULATAN]]*O121</f>
        <v>75000</v>
      </c>
    </row>
    <row r="122" spans="1:16" ht="36" customHeight="1" x14ac:dyDescent="0.2">
      <c r="A122" s="124"/>
      <c r="B122" s="74"/>
      <c r="C122" s="88" t="s">
        <v>2311</v>
      </c>
      <c r="D122" s="77" t="s">
        <v>63</v>
      </c>
      <c r="E122" s="13">
        <v>44429</v>
      </c>
      <c r="F122" s="75" t="s">
        <v>2416</v>
      </c>
      <c r="G122" s="13">
        <v>44434</v>
      </c>
      <c r="H122" s="76" t="s">
        <v>2417</v>
      </c>
      <c r="I122" s="15">
        <v>70</v>
      </c>
      <c r="J122" s="15">
        <v>21</v>
      </c>
      <c r="K122" s="15">
        <v>50</v>
      </c>
      <c r="L122" s="15">
        <v>6</v>
      </c>
      <c r="M122" s="82">
        <v>18.375</v>
      </c>
      <c r="N122" s="71">
        <v>18</v>
      </c>
      <c r="O122" s="62">
        <v>3000</v>
      </c>
      <c r="P122" s="63">
        <f>Table224523689101112131415161718192021222423456723456891011121314151617181920212224[[#This Row],[PEMBULATAN]]*O122</f>
        <v>54000</v>
      </c>
    </row>
    <row r="123" spans="1:16" ht="36" customHeight="1" x14ac:dyDescent="0.2">
      <c r="A123" s="124"/>
      <c r="B123" s="74"/>
      <c r="C123" s="88" t="s">
        <v>2312</v>
      </c>
      <c r="D123" s="77" t="s">
        <v>63</v>
      </c>
      <c r="E123" s="13">
        <v>44429</v>
      </c>
      <c r="F123" s="75" t="s">
        <v>2416</v>
      </c>
      <c r="G123" s="13">
        <v>44434</v>
      </c>
      <c r="H123" s="76" t="s">
        <v>2417</v>
      </c>
      <c r="I123" s="15">
        <v>115</v>
      </c>
      <c r="J123" s="15">
        <v>40</v>
      </c>
      <c r="K123" s="15">
        <v>58</v>
      </c>
      <c r="L123" s="15">
        <v>27</v>
      </c>
      <c r="M123" s="82">
        <v>66.7</v>
      </c>
      <c r="N123" s="71">
        <v>67</v>
      </c>
      <c r="O123" s="62">
        <v>3000</v>
      </c>
      <c r="P123" s="63">
        <f>Table224523689101112131415161718192021222423456723456891011121314151617181920212224[[#This Row],[PEMBULATAN]]*O123</f>
        <v>201000</v>
      </c>
    </row>
    <row r="124" spans="1:16" ht="36" customHeight="1" x14ac:dyDescent="0.2">
      <c r="A124" s="124"/>
      <c r="B124" s="74"/>
      <c r="C124" s="88" t="s">
        <v>2313</v>
      </c>
      <c r="D124" s="77" t="s">
        <v>63</v>
      </c>
      <c r="E124" s="13">
        <v>44429</v>
      </c>
      <c r="F124" s="75" t="s">
        <v>2416</v>
      </c>
      <c r="G124" s="13">
        <v>44434</v>
      </c>
      <c r="H124" s="76" t="s">
        <v>2417</v>
      </c>
      <c r="I124" s="15">
        <v>107</v>
      </c>
      <c r="J124" s="15">
        <v>50</v>
      </c>
      <c r="K124" s="15">
        <v>33</v>
      </c>
      <c r="L124" s="15">
        <v>24</v>
      </c>
      <c r="M124" s="82">
        <v>44.137500000000003</v>
      </c>
      <c r="N124" s="71">
        <v>44</v>
      </c>
      <c r="O124" s="62">
        <v>3000</v>
      </c>
      <c r="P124" s="63">
        <f>Table224523689101112131415161718192021222423456723456891011121314151617181920212224[[#This Row],[PEMBULATAN]]*O124</f>
        <v>132000</v>
      </c>
    </row>
    <row r="125" spans="1:16" ht="36" customHeight="1" x14ac:dyDescent="0.2">
      <c r="A125" s="124"/>
      <c r="B125" s="74"/>
      <c r="C125" s="88" t="s">
        <v>2314</v>
      </c>
      <c r="D125" s="77" t="s">
        <v>63</v>
      </c>
      <c r="E125" s="13">
        <v>44429</v>
      </c>
      <c r="F125" s="75" t="s">
        <v>2416</v>
      </c>
      <c r="G125" s="13">
        <v>44434</v>
      </c>
      <c r="H125" s="76" t="s">
        <v>2417</v>
      </c>
      <c r="I125" s="15">
        <v>100</v>
      </c>
      <c r="J125" s="15">
        <v>55</v>
      </c>
      <c r="K125" s="15">
        <v>35</v>
      </c>
      <c r="L125" s="15">
        <v>24</v>
      </c>
      <c r="M125" s="82">
        <v>48.125</v>
      </c>
      <c r="N125" s="71">
        <v>48</v>
      </c>
      <c r="O125" s="62">
        <v>3000</v>
      </c>
      <c r="P125" s="63">
        <f>Table224523689101112131415161718192021222423456723456891011121314151617181920212224[[#This Row],[PEMBULATAN]]*O125</f>
        <v>144000</v>
      </c>
    </row>
    <row r="126" spans="1:16" ht="36" customHeight="1" x14ac:dyDescent="0.2">
      <c r="A126" s="124"/>
      <c r="B126" s="74"/>
      <c r="C126" s="88" t="s">
        <v>2315</v>
      </c>
      <c r="D126" s="77" t="s">
        <v>63</v>
      </c>
      <c r="E126" s="13">
        <v>44429</v>
      </c>
      <c r="F126" s="75" t="s">
        <v>2416</v>
      </c>
      <c r="G126" s="13">
        <v>44434</v>
      </c>
      <c r="H126" s="76" t="s">
        <v>2417</v>
      </c>
      <c r="I126" s="15">
        <v>105</v>
      </c>
      <c r="J126" s="15">
        <v>40</v>
      </c>
      <c r="K126" s="15">
        <v>60</v>
      </c>
      <c r="L126" s="15">
        <v>25</v>
      </c>
      <c r="M126" s="82">
        <v>63</v>
      </c>
      <c r="N126" s="71">
        <v>63</v>
      </c>
      <c r="O126" s="62">
        <v>3000</v>
      </c>
      <c r="P126" s="63">
        <f>Table224523689101112131415161718192021222423456723456891011121314151617181920212224[[#This Row],[PEMBULATAN]]*O126</f>
        <v>189000</v>
      </c>
    </row>
    <row r="127" spans="1:16" ht="36" customHeight="1" x14ac:dyDescent="0.2">
      <c r="A127" s="124"/>
      <c r="B127" s="74"/>
      <c r="C127" s="88" t="s">
        <v>2316</v>
      </c>
      <c r="D127" s="77" t="s">
        <v>63</v>
      </c>
      <c r="E127" s="13">
        <v>44429</v>
      </c>
      <c r="F127" s="75" t="s">
        <v>2416</v>
      </c>
      <c r="G127" s="13">
        <v>44434</v>
      </c>
      <c r="H127" s="76" t="s">
        <v>2417</v>
      </c>
      <c r="I127" s="15">
        <v>65</v>
      </c>
      <c r="J127" s="15">
        <v>25</v>
      </c>
      <c r="K127" s="15">
        <v>40</v>
      </c>
      <c r="L127" s="15">
        <v>2</v>
      </c>
      <c r="M127" s="82">
        <v>16.25</v>
      </c>
      <c r="N127" s="71">
        <v>16</v>
      </c>
      <c r="O127" s="62">
        <v>3000</v>
      </c>
      <c r="P127" s="63">
        <f>Table224523689101112131415161718192021222423456723456891011121314151617181920212224[[#This Row],[PEMBULATAN]]*O127</f>
        <v>48000</v>
      </c>
    </row>
    <row r="128" spans="1:16" ht="36" customHeight="1" x14ac:dyDescent="0.2">
      <c r="A128" s="124"/>
      <c r="B128" s="74"/>
      <c r="C128" s="88" t="s">
        <v>2317</v>
      </c>
      <c r="D128" s="77" t="s">
        <v>63</v>
      </c>
      <c r="E128" s="13">
        <v>44429</v>
      </c>
      <c r="F128" s="75" t="s">
        <v>2416</v>
      </c>
      <c r="G128" s="13">
        <v>44434</v>
      </c>
      <c r="H128" s="76" t="s">
        <v>2417</v>
      </c>
      <c r="I128" s="15">
        <v>70</v>
      </c>
      <c r="J128" s="15">
        <v>25</v>
      </c>
      <c r="K128" s="15">
        <v>50</v>
      </c>
      <c r="L128" s="15">
        <v>8</v>
      </c>
      <c r="M128" s="82">
        <v>21.875</v>
      </c>
      <c r="N128" s="71">
        <v>22</v>
      </c>
      <c r="O128" s="62">
        <v>3000</v>
      </c>
      <c r="P128" s="63">
        <f>Table224523689101112131415161718192021222423456723456891011121314151617181920212224[[#This Row],[PEMBULATAN]]*O128</f>
        <v>66000</v>
      </c>
    </row>
    <row r="129" spans="1:16" ht="36" customHeight="1" x14ac:dyDescent="0.2">
      <c r="A129" s="124"/>
      <c r="B129" s="74"/>
      <c r="C129" s="88" t="s">
        <v>2318</v>
      </c>
      <c r="D129" s="77" t="s">
        <v>63</v>
      </c>
      <c r="E129" s="13">
        <v>44429</v>
      </c>
      <c r="F129" s="75" t="s">
        <v>2416</v>
      </c>
      <c r="G129" s="13">
        <v>44434</v>
      </c>
      <c r="H129" s="76" t="s">
        <v>2417</v>
      </c>
      <c r="I129" s="15">
        <v>102</v>
      </c>
      <c r="J129" s="15">
        <v>32</v>
      </c>
      <c r="K129" s="15">
        <v>60</v>
      </c>
      <c r="L129" s="15">
        <v>21</v>
      </c>
      <c r="M129" s="82">
        <v>48.96</v>
      </c>
      <c r="N129" s="71">
        <v>49</v>
      </c>
      <c r="O129" s="62">
        <v>3000</v>
      </c>
      <c r="P129" s="63">
        <f>Table224523689101112131415161718192021222423456723456891011121314151617181920212224[[#This Row],[PEMBULATAN]]*O129</f>
        <v>147000</v>
      </c>
    </row>
    <row r="130" spans="1:16" ht="36" customHeight="1" x14ac:dyDescent="0.2">
      <c r="A130" s="124"/>
      <c r="B130" s="74"/>
      <c r="C130" s="88" t="s">
        <v>2319</v>
      </c>
      <c r="D130" s="77" t="s">
        <v>63</v>
      </c>
      <c r="E130" s="13">
        <v>44429</v>
      </c>
      <c r="F130" s="75" t="s">
        <v>2416</v>
      </c>
      <c r="G130" s="13">
        <v>44434</v>
      </c>
      <c r="H130" s="76" t="s">
        <v>2417</v>
      </c>
      <c r="I130" s="15">
        <v>65</v>
      </c>
      <c r="J130" s="15">
        <v>33</v>
      </c>
      <c r="K130" s="15">
        <v>50</v>
      </c>
      <c r="L130" s="15">
        <v>6</v>
      </c>
      <c r="M130" s="82">
        <v>26.8125</v>
      </c>
      <c r="N130" s="71">
        <v>27</v>
      </c>
      <c r="O130" s="62">
        <v>3000</v>
      </c>
      <c r="P130" s="63">
        <f>Table224523689101112131415161718192021222423456723456891011121314151617181920212224[[#This Row],[PEMBULATAN]]*O130</f>
        <v>81000</v>
      </c>
    </row>
    <row r="131" spans="1:16" ht="36" customHeight="1" x14ac:dyDescent="0.2">
      <c r="A131" s="124"/>
      <c r="B131" s="74"/>
      <c r="C131" s="88" t="s">
        <v>2320</v>
      </c>
      <c r="D131" s="77" t="s">
        <v>63</v>
      </c>
      <c r="E131" s="13">
        <v>44429</v>
      </c>
      <c r="F131" s="75" t="s">
        <v>2416</v>
      </c>
      <c r="G131" s="13">
        <v>44434</v>
      </c>
      <c r="H131" s="76" t="s">
        <v>2417</v>
      </c>
      <c r="I131" s="15">
        <v>60</v>
      </c>
      <c r="J131" s="15">
        <v>26</v>
      </c>
      <c r="K131" s="15">
        <v>52</v>
      </c>
      <c r="L131" s="15">
        <v>4</v>
      </c>
      <c r="M131" s="82">
        <v>20.28</v>
      </c>
      <c r="N131" s="71">
        <v>20</v>
      </c>
      <c r="O131" s="62">
        <v>3000</v>
      </c>
      <c r="P131" s="63">
        <f>Table224523689101112131415161718192021222423456723456891011121314151617181920212224[[#This Row],[PEMBULATAN]]*O131</f>
        <v>60000</v>
      </c>
    </row>
    <row r="132" spans="1:16" ht="36" customHeight="1" x14ac:dyDescent="0.2">
      <c r="A132" s="124"/>
      <c r="B132" s="74"/>
      <c r="C132" s="88" t="s">
        <v>2321</v>
      </c>
      <c r="D132" s="77" t="s">
        <v>63</v>
      </c>
      <c r="E132" s="13">
        <v>44429</v>
      </c>
      <c r="F132" s="75" t="s">
        <v>2416</v>
      </c>
      <c r="G132" s="13">
        <v>44434</v>
      </c>
      <c r="H132" s="76" t="s">
        <v>2417</v>
      </c>
      <c r="I132" s="15">
        <v>68</v>
      </c>
      <c r="J132" s="15">
        <v>34</v>
      </c>
      <c r="K132" s="15">
        <v>52</v>
      </c>
      <c r="L132" s="15">
        <v>6</v>
      </c>
      <c r="M132" s="82">
        <v>30.056000000000001</v>
      </c>
      <c r="N132" s="71">
        <v>30</v>
      </c>
      <c r="O132" s="62">
        <v>3000</v>
      </c>
      <c r="P132" s="63">
        <f>Table224523689101112131415161718192021222423456723456891011121314151617181920212224[[#This Row],[PEMBULATAN]]*O132</f>
        <v>90000</v>
      </c>
    </row>
    <row r="133" spans="1:16" ht="36" customHeight="1" x14ac:dyDescent="0.2">
      <c r="A133" s="124"/>
      <c r="B133" s="74"/>
      <c r="C133" s="88" t="s">
        <v>2322</v>
      </c>
      <c r="D133" s="77" t="s">
        <v>63</v>
      </c>
      <c r="E133" s="13">
        <v>44429</v>
      </c>
      <c r="F133" s="75" t="s">
        <v>2416</v>
      </c>
      <c r="G133" s="13">
        <v>44434</v>
      </c>
      <c r="H133" s="76" t="s">
        <v>2417</v>
      </c>
      <c r="I133" s="15">
        <v>102</v>
      </c>
      <c r="J133" s="15">
        <v>28</v>
      </c>
      <c r="K133" s="15">
        <v>55</v>
      </c>
      <c r="L133" s="15">
        <v>17</v>
      </c>
      <c r="M133" s="82">
        <v>39.270000000000003</v>
      </c>
      <c r="N133" s="71">
        <v>39</v>
      </c>
      <c r="O133" s="62">
        <v>3000</v>
      </c>
      <c r="P133" s="63">
        <f>Table224523689101112131415161718192021222423456723456891011121314151617181920212224[[#This Row],[PEMBULATAN]]*O133</f>
        <v>117000</v>
      </c>
    </row>
    <row r="134" spans="1:16" ht="36" customHeight="1" x14ac:dyDescent="0.2">
      <c r="A134" s="124"/>
      <c r="B134" s="74"/>
      <c r="C134" s="88" t="s">
        <v>2323</v>
      </c>
      <c r="D134" s="77" t="s">
        <v>63</v>
      </c>
      <c r="E134" s="13">
        <v>44429</v>
      </c>
      <c r="F134" s="75" t="s">
        <v>2416</v>
      </c>
      <c r="G134" s="13">
        <v>44434</v>
      </c>
      <c r="H134" s="76" t="s">
        <v>2417</v>
      </c>
      <c r="I134" s="15">
        <v>115</v>
      </c>
      <c r="J134" s="15">
        <v>40</v>
      </c>
      <c r="K134" s="15">
        <v>53</v>
      </c>
      <c r="L134" s="15">
        <v>19</v>
      </c>
      <c r="M134" s="82">
        <v>60.95</v>
      </c>
      <c r="N134" s="71">
        <v>61</v>
      </c>
      <c r="O134" s="62">
        <v>3000</v>
      </c>
      <c r="P134" s="63">
        <f>Table224523689101112131415161718192021222423456723456891011121314151617181920212224[[#This Row],[PEMBULATAN]]*O134</f>
        <v>183000</v>
      </c>
    </row>
    <row r="135" spans="1:16" ht="36" customHeight="1" x14ac:dyDescent="0.2">
      <c r="A135" s="124"/>
      <c r="B135" s="74"/>
      <c r="C135" s="88" t="s">
        <v>2324</v>
      </c>
      <c r="D135" s="77" t="s">
        <v>63</v>
      </c>
      <c r="E135" s="13">
        <v>44429</v>
      </c>
      <c r="F135" s="75" t="s">
        <v>2416</v>
      </c>
      <c r="G135" s="13">
        <v>44434</v>
      </c>
      <c r="H135" s="76" t="s">
        <v>2417</v>
      </c>
      <c r="I135" s="15">
        <v>115</v>
      </c>
      <c r="J135" s="15">
        <v>36</v>
      </c>
      <c r="K135" s="15">
        <v>62</v>
      </c>
      <c r="L135" s="15">
        <v>19</v>
      </c>
      <c r="M135" s="82">
        <v>64.17</v>
      </c>
      <c r="N135" s="71">
        <v>64</v>
      </c>
      <c r="O135" s="62">
        <v>3000</v>
      </c>
      <c r="P135" s="63">
        <f>Table224523689101112131415161718192021222423456723456891011121314151617181920212224[[#This Row],[PEMBULATAN]]*O135</f>
        <v>192000</v>
      </c>
    </row>
    <row r="136" spans="1:16" ht="36" customHeight="1" x14ac:dyDescent="0.2">
      <c r="A136" s="124"/>
      <c r="B136" s="74"/>
      <c r="C136" s="88" t="s">
        <v>2325</v>
      </c>
      <c r="D136" s="77" t="s">
        <v>63</v>
      </c>
      <c r="E136" s="13">
        <v>44429</v>
      </c>
      <c r="F136" s="75" t="s">
        <v>2416</v>
      </c>
      <c r="G136" s="13">
        <v>44434</v>
      </c>
      <c r="H136" s="76" t="s">
        <v>2417</v>
      </c>
      <c r="I136" s="15">
        <v>110</v>
      </c>
      <c r="J136" s="15">
        <v>35</v>
      </c>
      <c r="K136" s="15">
        <v>50</v>
      </c>
      <c r="L136" s="15">
        <v>23</v>
      </c>
      <c r="M136" s="82">
        <v>48.125</v>
      </c>
      <c r="N136" s="71">
        <v>48</v>
      </c>
      <c r="O136" s="62">
        <v>3000</v>
      </c>
      <c r="P136" s="63">
        <f>Table224523689101112131415161718192021222423456723456891011121314151617181920212224[[#This Row],[PEMBULATAN]]*O136</f>
        <v>144000</v>
      </c>
    </row>
    <row r="137" spans="1:16" ht="36" customHeight="1" x14ac:dyDescent="0.2">
      <c r="A137" s="124"/>
      <c r="B137" s="74"/>
      <c r="C137" s="88" t="s">
        <v>2326</v>
      </c>
      <c r="D137" s="77" t="s">
        <v>63</v>
      </c>
      <c r="E137" s="13">
        <v>44429</v>
      </c>
      <c r="F137" s="75" t="s">
        <v>2416</v>
      </c>
      <c r="G137" s="13">
        <v>44434</v>
      </c>
      <c r="H137" s="76" t="s">
        <v>2417</v>
      </c>
      <c r="I137" s="15">
        <v>100</v>
      </c>
      <c r="J137" s="15">
        <v>30</v>
      </c>
      <c r="K137" s="15">
        <v>52</v>
      </c>
      <c r="L137" s="15">
        <v>16</v>
      </c>
      <c r="M137" s="82">
        <v>39</v>
      </c>
      <c r="N137" s="71">
        <v>39</v>
      </c>
      <c r="O137" s="62">
        <v>3000</v>
      </c>
      <c r="P137" s="63">
        <f>Table224523689101112131415161718192021222423456723456891011121314151617181920212224[[#This Row],[PEMBULATAN]]*O137</f>
        <v>117000</v>
      </c>
    </row>
    <row r="138" spans="1:16" ht="36" customHeight="1" x14ac:dyDescent="0.2">
      <c r="A138" s="124"/>
      <c r="B138" s="74"/>
      <c r="C138" s="88" t="s">
        <v>2327</v>
      </c>
      <c r="D138" s="77" t="s">
        <v>63</v>
      </c>
      <c r="E138" s="13">
        <v>44429</v>
      </c>
      <c r="F138" s="75" t="s">
        <v>2416</v>
      </c>
      <c r="G138" s="13">
        <v>44434</v>
      </c>
      <c r="H138" s="76" t="s">
        <v>2417</v>
      </c>
      <c r="I138" s="15">
        <v>102</v>
      </c>
      <c r="J138" s="15">
        <v>36</v>
      </c>
      <c r="K138" s="15">
        <v>60</v>
      </c>
      <c r="L138" s="15">
        <v>27</v>
      </c>
      <c r="M138" s="82">
        <v>55.08</v>
      </c>
      <c r="N138" s="71">
        <v>55</v>
      </c>
      <c r="O138" s="62">
        <v>3000</v>
      </c>
      <c r="P138" s="63">
        <f>Table224523689101112131415161718192021222423456723456891011121314151617181920212224[[#This Row],[PEMBULATAN]]*O138</f>
        <v>165000</v>
      </c>
    </row>
    <row r="139" spans="1:16" ht="36" customHeight="1" x14ac:dyDescent="0.2">
      <c r="A139" s="124"/>
      <c r="B139" s="74"/>
      <c r="C139" s="88" t="s">
        <v>2328</v>
      </c>
      <c r="D139" s="77" t="s">
        <v>63</v>
      </c>
      <c r="E139" s="13">
        <v>44429</v>
      </c>
      <c r="F139" s="75" t="s">
        <v>2416</v>
      </c>
      <c r="G139" s="13">
        <v>44434</v>
      </c>
      <c r="H139" s="76" t="s">
        <v>2417</v>
      </c>
      <c r="I139" s="15">
        <v>90</v>
      </c>
      <c r="J139" s="15">
        <v>50</v>
      </c>
      <c r="K139" s="15">
        <v>25</v>
      </c>
      <c r="L139" s="15">
        <v>5</v>
      </c>
      <c r="M139" s="82">
        <v>28.125</v>
      </c>
      <c r="N139" s="71">
        <v>28</v>
      </c>
      <c r="O139" s="62">
        <v>3000</v>
      </c>
      <c r="P139" s="63">
        <f>Table224523689101112131415161718192021222423456723456891011121314151617181920212224[[#This Row],[PEMBULATAN]]*O139</f>
        <v>84000</v>
      </c>
    </row>
    <row r="140" spans="1:16" ht="36" customHeight="1" x14ac:dyDescent="0.2">
      <c r="A140" s="124"/>
      <c r="B140" s="74"/>
      <c r="C140" s="88" t="s">
        <v>2329</v>
      </c>
      <c r="D140" s="77" t="s">
        <v>63</v>
      </c>
      <c r="E140" s="13">
        <v>44429</v>
      </c>
      <c r="F140" s="75" t="s">
        <v>2416</v>
      </c>
      <c r="G140" s="13">
        <v>44434</v>
      </c>
      <c r="H140" s="76" t="s">
        <v>2417</v>
      </c>
      <c r="I140" s="15">
        <v>102</v>
      </c>
      <c r="J140" s="15">
        <v>59</v>
      </c>
      <c r="K140" s="15">
        <v>30</v>
      </c>
      <c r="L140" s="15">
        <v>16</v>
      </c>
      <c r="M140" s="82">
        <v>45.134999999999998</v>
      </c>
      <c r="N140" s="71">
        <v>45</v>
      </c>
      <c r="O140" s="62">
        <v>3000</v>
      </c>
      <c r="P140" s="63">
        <f>Table224523689101112131415161718192021222423456723456891011121314151617181920212224[[#This Row],[PEMBULATAN]]*O140</f>
        <v>135000</v>
      </c>
    </row>
    <row r="141" spans="1:16" ht="36" customHeight="1" x14ac:dyDescent="0.2">
      <c r="A141" s="124"/>
      <c r="B141" s="74"/>
      <c r="C141" s="88" t="s">
        <v>2330</v>
      </c>
      <c r="D141" s="77" t="s">
        <v>63</v>
      </c>
      <c r="E141" s="13">
        <v>44429</v>
      </c>
      <c r="F141" s="75" t="s">
        <v>2416</v>
      </c>
      <c r="G141" s="13">
        <v>44434</v>
      </c>
      <c r="H141" s="76" t="s">
        <v>2417</v>
      </c>
      <c r="I141" s="15">
        <v>100</v>
      </c>
      <c r="J141" s="15">
        <v>50</v>
      </c>
      <c r="K141" s="15">
        <v>25</v>
      </c>
      <c r="L141" s="15">
        <v>18</v>
      </c>
      <c r="M141" s="82">
        <v>31.25</v>
      </c>
      <c r="N141" s="71">
        <v>31</v>
      </c>
      <c r="O141" s="62">
        <v>3000</v>
      </c>
      <c r="P141" s="63">
        <f>Table224523689101112131415161718192021222423456723456891011121314151617181920212224[[#This Row],[PEMBULATAN]]*O141</f>
        <v>93000</v>
      </c>
    </row>
    <row r="142" spans="1:16" ht="36" customHeight="1" x14ac:dyDescent="0.2">
      <c r="A142" s="124"/>
      <c r="B142" s="74"/>
      <c r="C142" s="88" t="s">
        <v>2331</v>
      </c>
      <c r="D142" s="77" t="s">
        <v>63</v>
      </c>
      <c r="E142" s="13">
        <v>44429</v>
      </c>
      <c r="F142" s="75" t="s">
        <v>2416</v>
      </c>
      <c r="G142" s="13">
        <v>44434</v>
      </c>
      <c r="H142" s="76" t="s">
        <v>2417</v>
      </c>
      <c r="I142" s="15">
        <v>110</v>
      </c>
      <c r="J142" s="15">
        <v>70</v>
      </c>
      <c r="K142" s="15">
        <v>37</v>
      </c>
      <c r="L142" s="15">
        <v>22</v>
      </c>
      <c r="M142" s="82">
        <v>71.224999999999994</v>
      </c>
      <c r="N142" s="71">
        <v>71</v>
      </c>
      <c r="O142" s="62">
        <v>3000</v>
      </c>
      <c r="P142" s="63">
        <f>Table224523689101112131415161718192021222423456723456891011121314151617181920212224[[#This Row],[PEMBULATAN]]*O142</f>
        <v>213000</v>
      </c>
    </row>
    <row r="143" spans="1:16" ht="36" customHeight="1" x14ac:dyDescent="0.2">
      <c r="A143" s="124"/>
      <c r="B143" s="74"/>
      <c r="C143" s="88" t="s">
        <v>2332</v>
      </c>
      <c r="D143" s="77" t="s">
        <v>63</v>
      </c>
      <c r="E143" s="13">
        <v>44429</v>
      </c>
      <c r="F143" s="75" t="s">
        <v>2416</v>
      </c>
      <c r="G143" s="13">
        <v>44434</v>
      </c>
      <c r="H143" s="76" t="s">
        <v>2417</v>
      </c>
      <c r="I143" s="15">
        <v>57</v>
      </c>
      <c r="J143" s="15">
        <v>60</v>
      </c>
      <c r="K143" s="15">
        <v>35</v>
      </c>
      <c r="L143" s="15">
        <v>5</v>
      </c>
      <c r="M143" s="82">
        <v>29.925000000000001</v>
      </c>
      <c r="N143" s="71">
        <v>30</v>
      </c>
      <c r="O143" s="62">
        <v>3000</v>
      </c>
      <c r="P143" s="63">
        <f>Table224523689101112131415161718192021222423456723456891011121314151617181920212224[[#This Row],[PEMBULATAN]]*O143</f>
        <v>90000</v>
      </c>
    </row>
    <row r="144" spans="1:16" ht="36" customHeight="1" x14ac:dyDescent="0.2">
      <c r="A144" s="124"/>
      <c r="B144" s="74"/>
      <c r="C144" s="88" t="s">
        <v>2333</v>
      </c>
      <c r="D144" s="77" t="s">
        <v>63</v>
      </c>
      <c r="E144" s="13">
        <v>44429</v>
      </c>
      <c r="F144" s="75" t="s">
        <v>2416</v>
      </c>
      <c r="G144" s="13">
        <v>44434</v>
      </c>
      <c r="H144" s="76" t="s">
        <v>2417</v>
      </c>
      <c r="I144" s="15">
        <v>60</v>
      </c>
      <c r="J144" s="15">
        <v>65</v>
      </c>
      <c r="K144" s="15">
        <v>22</v>
      </c>
      <c r="L144" s="15">
        <v>4</v>
      </c>
      <c r="M144" s="82">
        <v>21.45</v>
      </c>
      <c r="N144" s="71">
        <v>21</v>
      </c>
      <c r="O144" s="62">
        <v>3000</v>
      </c>
      <c r="P144" s="63">
        <f>Table224523689101112131415161718192021222423456723456891011121314151617181920212224[[#This Row],[PEMBULATAN]]*O144</f>
        <v>63000</v>
      </c>
    </row>
    <row r="145" spans="1:16" ht="36" customHeight="1" x14ac:dyDescent="0.2">
      <c r="A145" s="124"/>
      <c r="B145" s="74"/>
      <c r="C145" s="88" t="s">
        <v>2334</v>
      </c>
      <c r="D145" s="77" t="s">
        <v>63</v>
      </c>
      <c r="E145" s="13">
        <v>44429</v>
      </c>
      <c r="F145" s="75" t="s">
        <v>2416</v>
      </c>
      <c r="G145" s="13">
        <v>44434</v>
      </c>
      <c r="H145" s="76" t="s">
        <v>2417</v>
      </c>
      <c r="I145" s="15">
        <v>105</v>
      </c>
      <c r="J145" s="15">
        <v>60</v>
      </c>
      <c r="K145" s="15">
        <v>36</v>
      </c>
      <c r="L145" s="15">
        <v>14</v>
      </c>
      <c r="M145" s="82">
        <v>56.7</v>
      </c>
      <c r="N145" s="71">
        <v>57</v>
      </c>
      <c r="O145" s="62">
        <v>3000</v>
      </c>
      <c r="P145" s="63">
        <f>Table224523689101112131415161718192021222423456723456891011121314151617181920212224[[#This Row],[PEMBULATAN]]*O145</f>
        <v>171000</v>
      </c>
    </row>
    <row r="146" spans="1:16" ht="36" customHeight="1" x14ac:dyDescent="0.2">
      <c r="A146" s="124"/>
      <c r="B146" s="74"/>
      <c r="C146" s="88" t="s">
        <v>2335</v>
      </c>
      <c r="D146" s="77" t="s">
        <v>63</v>
      </c>
      <c r="E146" s="13">
        <v>44429</v>
      </c>
      <c r="F146" s="75" t="s">
        <v>2416</v>
      </c>
      <c r="G146" s="13">
        <v>44434</v>
      </c>
      <c r="H146" s="76" t="s">
        <v>2417</v>
      </c>
      <c r="I146" s="15">
        <v>105</v>
      </c>
      <c r="J146" s="15">
        <v>50</v>
      </c>
      <c r="K146" s="15">
        <v>47</v>
      </c>
      <c r="L146" s="15">
        <v>24</v>
      </c>
      <c r="M146" s="82">
        <v>61.6875</v>
      </c>
      <c r="N146" s="71">
        <v>62</v>
      </c>
      <c r="O146" s="62">
        <v>3000</v>
      </c>
      <c r="P146" s="63">
        <f>Table224523689101112131415161718192021222423456723456891011121314151617181920212224[[#This Row],[PEMBULATAN]]*O146</f>
        <v>186000</v>
      </c>
    </row>
    <row r="147" spans="1:16" ht="36" customHeight="1" x14ac:dyDescent="0.2">
      <c r="A147" s="124"/>
      <c r="B147" s="74"/>
      <c r="C147" s="88" t="s">
        <v>2336</v>
      </c>
      <c r="D147" s="77" t="s">
        <v>63</v>
      </c>
      <c r="E147" s="13">
        <v>44429</v>
      </c>
      <c r="F147" s="75" t="s">
        <v>2416</v>
      </c>
      <c r="G147" s="13">
        <v>44434</v>
      </c>
      <c r="H147" s="76" t="s">
        <v>2417</v>
      </c>
      <c r="I147" s="15">
        <v>110</v>
      </c>
      <c r="J147" s="15">
        <v>60</v>
      </c>
      <c r="K147" s="15">
        <v>40</v>
      </c>
      <c r="L147" s="15">
        <v>26</v>
      </c>
      <c r="M147" s="82">
        <v>66</v>
      </c>
      <c r="N147" s="71">
        <v>66</v>
      </c>
      <c r="O147" s="62">
        <v>3000</v>
      </c>
      <c r="P147" s="63">
        <f>Table224523689101112131415161718192021222423456723456891011121314151617181920212224[[#This Row],[PEMBULATAN]]*O147</f>
        <v>198000</v>
      </c>
    </row>
    <row r="148" spans="1:16" ht="36" customHeight="1" x14ac:dyDescent="0.2">
      <c r="A148" s="124"/>
      <c r="B148" s="74"/>
      <c r="C148" s="88" t="s">
        <v>2337</v>
      </c>
      <c r="D148" s="77" t="s">
        <v>63</v>
      </c>
      <c r="E148" s="13">
        <v>44429</v>
      </c>
      <c r="F148" s="75" t="s">
        <v>2416</v>
      </c>
      <c r="G148" s="13">
        <v>44434</v>
      </c>
      <c r="H148" s="76" t="s">
        <v>2417</v>
      </c>
      <c r="I148" s="15">
        <v>60</v>
      </c>
      <c r="J148" s="15">
        <v>60</v>
      </c>
      <c r="K148" s="15">
        <v>25</v>
      </c>
      <c r="L148" s="15">
        <v>4</v>
      </c>
      <c r="M148" s="82">
        <v>22.5</v>
      </c>
      <c r="N148" s="71">
        <v>23</v>
      </c>
      <c r="O148" s="62">
        <v>3000</v>
      </c>
      <c r="P148" s="63">
        <f>Table224523689101112131415161718192021222423456723456891011121314151617181920212224[[#This Row],[PEMBULATAN]]*O148</f>
        <v>69000</v>
      </c>
    </row>
    <row r="149" spans="1:16" ht="36" customHeight="1" x14ac:dyDescent="0.2">
      <c r="A149" s="124"/>
      <c r="B149" s="74"/>
      <c r="C149" s="88" t="s">
        <v>2338</v>
      </c>
      <c r="D149" s="77" t="s">
        <v>63</v>
      </c>
      <c r="E149" s="13">
        <v>44429</v>
      </c>
      <c r="F149" s="75" t="s">
        <v>2416</v>
      </c>
      <c r="G149" s="13">
        <v>44434</v>
      </c>
      <c r="H149" s="76" t="s">
        <v>2417</v>
      </c>
      <c r="I149" s="15">
        <v>70</v>
      </c>
      <c r="J149" s="15">
        <v>52</v>
      </c>
      <c r="K149" s="15">
        <v>24</v>
      </c>
      <c r="L149" s="15">
        <v>6</v>
      </c>
      <c r="M149" s="82">
        <v>21.84</v>
      </c>
      <c r="N149" s="71">
        <v>22</v>
      </c>
      <c r="O149" s="62">
        <v>3000</v>
      </c>
      <c r="P149" s="63">
        <f>Table224523689101112131415161718192021222423456723456891011121314151617181920212224[[#This Row],[PEMBULATAN]]*O149</f>
        <v>66000</v>
      </c>
    </row>
    <row r="150" spans="1:16" ht="36" customHeight="1" x14ac:dyDescent="0.2">
      <c r="A150" s="124"/>
      <c r="B150" s="74"/>
      <c r="C150" s="88" t="s">
        <v>2339</v>
      </c>
      <c r="D150" s="77" t="s">
        <v>63</v>
      </c>
      <c r="E150" s="13">
        <v>44429</v>
      </c>
      <c r="F150" s="75" t="s">
        <v>2416</v>
      </c>
      <c r="G150" s="13">
        <v>44434</v>
      </c>
      <c r="H150" s="76" t="s">
        <v>2417</v>
      </c>
      <c r="I150" s="15">
        <v>70</v>
      </c>
      <c r="J150" s="15">
        <v>60</v>
      </c>
      <c r="K150" s="15">
        <v>11</v>
      </c>
      <c r="L150" s="15">
        <v>6</v>
      </c>
      <c r="M150" s="82">
        <v>11.55</v>
      </c>
      <c r="N150" s="71">
        <v>12</v>
      </c>
      <c r="O150" s="62">
        <v>3000</v>
      </c>
      <c r="P150" s="63">
        <f>Table224523689101112131415161718192021222423456723456891011121314151617181920212224[[#This Row],[PEMBULATAN]]*O150</f>
        <v>36000</v>
      </c>
    </row>
    <row r="151" spans="1:16" ht="36" customHeight="1" x14ac:dyDescent="0.2">
      <c r="A151" s="124"/>
      <c r="B151" s="74"/>
      <c r="C151" s="88" t="s">
        <v>2340</v>
      </c>
      <c r="D151" s="77" t="s">
        <v>63</v>
      </c>
      <c r="E151" s="13">
        <v>44429</v>
      </c>
      <c r="F151" s="75" t="s">
        <v>2416</v>
      </c>
      <c r="G151" s="13">
        <v>44434</v>
      </c>
      <c r="H151" s="76" t="s">
        <v>2417</v>
      </c>
      <c r="I151" s="15">
        <v>70</v>
      </c>
      <c r="J151" s="15">
        <v>50</v>
      </c>
      <c r="K151" s="15">
        <v>30</v>
      </c>
      <c r="L151" s="15">
        <v>10</v>
      </c>
      <c r="M151" s="82">
        <v>26.25</v>
      </c>
      <c r="N151" s="71">
        <v>26</v>
      </c>
      <c r="O151" s="62">
        <v>3000</v>
      </c>
      <c r="P151" s="63">
        <f>Table224523689101112131415161718192021222423456723456891011121314151617181920212224[[#This Row],[PEMBULATAN]]*O151</f>
        <v>78000</v>
      </c>
    </row>
    <row r="152" spans="1:16" ht="36" customHeight="1" x14ac:dyDescent="0.2">
      <c r="A152" s="124"/>
      <c r="B152" s="74"/>
      <c r="C152" s="88" t="s">
        <v>2341</v>
      </c>
      <c r="D152" s="77" t="s">
        <v>63</v>
      </c>
      <c r="E152" s="13">
        <v>44429</v>
      </c>
      <c r="F152" s="75" t="s">
        <v>2416</v>
      </c>
      <c r="G152" s="13">
        <v>44434</v>
      </c>
      <c r="H152" s="76" t="s">
        <v>2417</v>
      </c>
      <c r="I152" s="15">
        <v>105</v>
      </c>
      <c r="J152" s="15">
        <v>55</v>
      </c>
      <c r="K152" s="15">
        <v>30</v>
      </c>
      <c r="L152" s="15">
        <v>19</v>
      </c>
      <c r="M152" s="82">
        <v>43.3125</v>
      </c>
      <c r="N152" s="71">
        <v>43</v>
      </c>
      <c r="O152" s="62">
        <v>3000</v>
      </c>
      <c r="P152" s="63">
        <f>Table224523689101112131415161718192021222423456723456891011121314151617181920212224[[#This Row],[PEMBULATAN]]*O152</f>
        <v>129000</v>
      </c>
    </row>
    <row r="153" spans="1:16" ht="36" customHeight="1" x14ac:dyDescent="0.2">
      <c r="A153" s="124"/>
      <c r="B153" s="74"/>
      <c r="C153" s="88" t="s">
        <v>2342</v>
      </c>
      <c r="D153" s="77" t="s">
        <v>63</v>
      </c>
      <c r="E153" s="13">
        <v>44429</v>
      </c>
      <c r="F153" s="75" t="s">
        <v>2416</v>
      </c>
      <c r="G153" s="13">
        <v>44434</v>
      </c>
      <c r="H153" s="76" t="s">
        <v>2417</v>
      </c>
      <c r="I153" s="15">
        <v>90</v>
      </c>
      <c r="J153" s="15">
        <v>52</v>
      </c>
      <c r="K153" s="15">
        <v>35</v>
      </c>
      <c r="L153" s="15">
        <v>23</v>
      </c>
      <c r="M153" s="82">
        <v>40.950000000000003</v>
      </c>
      <c r="N153" s="71">
        <v>41</v>
      </c>
      <c r="O153" s="62">
        <v>3000</v>
      </c>
      <c r="P153" s="63">
        <f>Table224523689101112131415161718192021222423456723456891011121314151617181920212224[[#This Row],[PEMBULATAN]]*O153</f>
        <v>123000</v>
      </c>
    </row>
    <row r="154" spans="1:16" ht="36" customHeight="1" x14ac:dyDescent="0.2">
      <c r="A154" s="124"/>
      <c r="B154" s="74"/>
      <c r="C154" s="88" t="s">
        <v>2343</v>
      </c>
      <c r="D154" s="77" t="s">
        <v>63</v>
      </c>
      <c r="E154" s="13">
        <v>44429</v>
      </c>
      <c r="F154" s="75" t="s">
        <v>2416</v>
      </c>
      <c r="G154" s="13">
        <v>44434</v>
      </c>
      <c r="H154" s="76" t="s">
        <v>2417</v>
      </c>
      <c r="I154" s="15">
        <v>79</v>
      </c>
      <c r="J154" s="15">
        <v>60</v>
      </c>
      <c r="K154" s="15">
        <v>20</v>
      </c>
      <c r="L154" s="15">
        <v>8</v>
      </c>
      <c r="M154" s="82">
        <v>23.7</v>
      </c>
      <c r="N154" s="71">
        <v>24</v>
      </c>
      <c r="O154" s="62">
        <v>3000</v>
      </c>
      <c r="P154" s="63">
        <f>Table224523689101112131415161718192021222423456723456891011121314151617181920212224[[#This Row],[PEMBULATAN]]*O154</f>
        <v>72000</v>
      </c>
    </row>
    <row r="155" spans="1:16" ht="36" customHeight="1" x14ac:dyDescent="0.2">
      <c r="A155" s="124"/>
      <c r="B155" s="74"/>
      <c r="C155" s="88" t="s">
        <v>2344</v>
      </c>
      <c r="D155" s="77" t="s">
        <v>63</v>
      </c>
      <c r="E155" s="13">
        <v>44429</v>
      </c>
      <c r="F155" s="75" t="s">
        <v>2416</v>
      </c>
      <c r="G155" s="13">
        <v>44434</v>
      </c>
      <c r="H155" s="76" t="s">
        <v>2417</v>
      </c>
      <c r="I155" s="15">
        <v>60</v>
      </c>
      <c r="J155" s="15">
        <v>55</v>
      </c>
      <c r="K155" s="15">
        <v>15</v>
      </c>
      <c r="L155" s="15">
        <v>7</v>
      </c>
      <c r="M155" s="82">
        <v>12.375</v>
      </c>
      <c r="N155" s="71">
        <v>12</v>
      </c>
      <c r="O155" s="62">
        <v>3000</v>
      </c>
      <c r="P155" s="63">
        <f>Table224523689101112131415161718192021222423456723456891011121314151617181920212224[[#This Row],[PEMBULATAN]]*O155</f>
        <v>36000</v>
      </c>
    </row>
    <row r="156" spans="1:16" ht="36" customHeight="1" x14ac:dyDescent="0.2">
      <c r="A156" s="124"/>
      <c r="B156" s="74"/>
      <c r="C156" s="88" t="s">
        <v>2345</v>
      </c>
      <c r="D156" s="77" t="s">
        <v>63</v>
      </c>
      <c r="E156" s="13">
        <v>44429</v>
      </c>
      <c r="F156" s="75" t="s">
        <v>2416</v>
      </c>
      <c r="G156" s="13">
        <v>44434</v>
      </c>
      <c r="H156" s="76" t="s">
        <v>2417</v>
      </c>
      <c r="I156" s="15">
        <v>60</v>
      </c>
      <c r="J156" s="15">
        <v>55</v>
      </c>
      <c r="K156" s="15">
        <v>18</v>
      </c>
      <c r="L156" s="15">
        <v>11</v>
      </c>
      <c r="M156" s="82">
        <v>14.85</v>
      </c>
      <c r="N156" s="71">
        <v>15</v>
      </c>
      <c r="O156" s="62">
        <v>3000</v>
      </c>
      <c r="P156" s="63">
        <f>Table224523689101112131415161718192021222423456723456891011121314151617181920212224[[#This Row],[PEMBULATAN]]*O156</f>
        <v>45000</v>
      </c>
    </row>
    <row r="157" spans="1:16" ht="36" customHeight="1" x14ac:dyDescent="0.2">
      <c r="A157" s="124"/>
      <c r="B157" s="74"/>
      <c r="C157" s="88" t="s">
        <v>2346</v>
      </c>
      <c r="D157" s="77" t="s">
        <v>63</v>
      </c>
      <c r="E157" s="13">
        <v>44429</v>
      </c>
      <c r="F157" s="75" t="s">
        <v>2416</v>
      </c>
      <c r="G157" s="13">
        <v>44434</v>
      </c>
      <c r="H157" s="76" t="s">
        <v>2417</v>
      </c>
      <c r="I157" s="15">
        <v>70</v>
      </c>
      <c r="J157" s="15">
        <v>55</v>
      </c>
      <c r="K157" s="15">
        <v>20</v>
      </c>
      <c r="L157" s="15">
        <v>6</v>
      </c>
      <c r="M157" s="82">
        <v>19.25</v>
      </c>
      <c r="N157" s="71">
        <v>19</v>
      </c>
      <c r="O157" s="62">
        <v>3000</v>
      </c>
      <c r="P157" s="63">
        <f>Table224523689101112131415161718192021222423456723456891011121314151617181920212224[[#This Row],[PEMBULATAN]]*O157</f>
        <v>57000</v>
      </c>
    </row>
    <row r="158" spans="1:16" ht="36" customHeight="1" x14ac:dyDescent="0.2">
      <c r="A158" s="124"/>
      <c r="B158" s="74"/>
      <c r="C158" s="88" t="s">
        <v>2347</v>
      </c>
      <c r="D158" s="77" t="s">
        <v>63</v>
      </c>
      <c r="E158" s="13">
        <v>44429</v>
      </c>
      <c r="F158" s="75" t="s">
        <v>2416</v>
      </c>
      <c r="G158" s="13">
        <v>44434</v>
      </c>
      <c r="H158" s="76" t="s">
        <v>2417</v>
      </c>
      <c r="I158" s="15">
        <v>70</v>
      </c>
      <c r="J158" s="15">
        <v>56</v>
      </c>
      <c r="K158" s="15">
        <v>30</v>
      </c>
      <c r="L158" s="15">
        <v>8</v>
      </c>
      <c r="M158" s="82">
        <v>29.4</v>
      </c>
      <c r="N158" s="71">
        <v>29</v>
      </c>
      <c r="O158" s="62">
        <v>3000</v>
      </c>
      <c r="P158" s="63">
        <f>Table224523689101112131415161718192021222423456723456891011121314151617181920212224[[#This Row],[PEMBULATAN]]*O158</f>
        <v>87000</v>
      </c>
    </row>
    <row r="159" spans="1:16" ht="36" customHeight="1" x14ac:dyDescent="0.2">
      <c r="A159" s="124"/>
      <c r="B159" s="74"/>
      <c r="C159" s="88" t="s">
        <v>2348</v>
      </c>
      <c r="D159" s="77" t="s">
        <v>63</v>
      </c>
      <c r="E159" s="13">
        <v>44429</v>
      </c>
      <c r="F159" s="75" t="s">
        <v>2416</v>
      </c>
      <c r="G159" s="13">
        <v>44434</v>
      </c>
      <c r="H159" s="76" t="s">
        <v>2417</v>
      </c>
      <c r="I159" s="15">
        <v>55</v>
      </c>
      <c r="J159" s="15">
        <v>45</v>
      </c>
      <c r="K159" s="15">
        <v>21</v>
      </c>
      <c r="L159" s="15">
        <v>8</v>
      </c>
      <c r="M159" s="82">
        <v>12.99375</v>
      </c>
      <c r="N159" s="71">
        <v>13</v>
      </c>
      <c r="O159" s="62">
        <v>3000</v>
      </c>
      <c r="P159" s="63">
        <f>Table224523689101112131415161718192021222423456723456891011121314151617181920212224[[#This Row],[PEMBULATAN]]*O159</f>
        <v>39000</v>
      </c>
    </row>
    <row r="160" spans="1:16" ht="36" customHeight="1" x14ac:dyDescent="0.2">
      <c r="A160" s="124"/>
      <c r="B160" s="74"/>
      <c r="C160" s="88" t="s">
        <v>2349</v>
      </c>
      <c r="D160" s="77" t="s">
        <v>63</v>
      </c>
      <c r="E160" s="13">
        <v>44429</v>
      </c>
      <c r="F160" s="75" t="s">
        <v>2416</v>
      </c>
      <c r="G160" s="13">
        <v>44434</v>
      </c>
      <c r="H160" s="76" t="s">
        <v>2417</v>
      </c>
      <c r="I160" s="15">
        <v>50</v>
      </c>
      <c r="J160" s="15">
        <v>40</v>
      </c>
      <c r="K160" s="15">
        <v>18</v>
      </c>
      <c r="L160" s="15">
        <v>2</v>
      </c>
      <c r="M160" s="82">
        <v>9</v>
      </c>
      <c r="N160" s="71">
        <v>9</v>
      </c>
      <c r="O160" s="62">
        <v>3000</v>
      </c>
      <c r="P160" s="63">
        <f>Table224523689101112131415161718192021222423456723456891011121314151617181920212224[[#This Row],[PEMBULATAN]]*O160</f>
        <v>27000</v>
      </c>
    </row>
    <row r="161" spans="1:16" ht="36" customHeight="1" x14ac:dyDescent="0.2">
      <c r="A161" s="124"/>
      <c r="B161" s="74"/>
      <c r="C161" s="88" t="s">
        <v>2350</v>
      </c>
      <c r="D161" s="77" t="s">
        <v>63</v>
      </c>
      <c r="E161" s="13">
        <v>44429</v>
      </c>
      <c r="F161" s="75" t="s">
        <v>2416</v>
      </c>
      <c r="G161" s="13">
        <v>44434</v>
      </c>
      <c r="H161" s="76" t="s">
        <v>2417</v>
      </c>
      <c r="I161" s="15">
        <v>48</v>
      </c>
      <c r="J161" s="15">
        <v>40</v>
      </c>
      <c r="K161" s="15">
        <v>15</v>
      </c>
      <c r="L161" s="15">
        <v>3</v>
      </c>
      <c r="M161" s="82">
        <v>7.2</v>
      </c>
      <c r="N161" s="71">
        <v>7</v>
      </c>
      <c r="O161" s="62">
        <v>3000</v>
      </c>
      <c r="P161" s="63">
        <f>Table224523689101112131415161718192021222423456723456891011121314151617181920212224[[#This Row],[PEMBULATAN]]*O161</f>
        <v>21000</v>
      </c>
    </row>
    <row r="162" spans="1:16" ht="36" customHeight="1" x14ac:dyDescent="0.2">
      <c r="A162" s="124"/>
      <c r="B162" s="74"/>
      <c r="C162" s="88" t="s">
        <v>2351</v>
      </c>
      <c r="D162" s="77" t="s">
        <v>63</v>
      </c>
      <c r="E162" s="13">
        <v>44429</v>
      </c>
      <c r="F162" s="75" t="s">
        <v>2416</v>
      </c>
      <c r="G162" s="13">
        <v>44434</v>
      </c>
      <c r="H162" s="76" t="s">
        <v>2417</v>
      </c>
      <c r="I162" s="15">
        <v>55</v>
      </c>
      <c r="J162" s="15">
        <v>36</v>
      </c>
      <c r="K162" s="15">
        <v>20</v>
      </c>
      <c r="L162" s="15">
        <v>8</v>
      </c>
      <c r="M162" s="82">
        <v>9.9</v>
      </c>
      <c r="N162" s="71">
        <v>10</v>
      </c>
      <c r="O162" s="62">
        <v>3000</v>
      </c>
      <c r="P162" s="63">
        <f>Table224523689101112131415161718192021222423456723456891011121314151617181920212224[[#This Row],[PEMBULATAN]]*O162</f>
        <v>30000</v>
      </c>
    </row>
    <row r="163" spans="1:16" ht="36" customHeight="1" x14ac:dyDescent="0.2">
      <c r="A163" s="124"/>
      <c r="B163" s="74"/>
      <c r="C163" s="88" t="s">
        <v>2352</v>
      </c>
      <c r="D163" s="77" t="s">
        <v>63</v>
      </c>
      <c r="E163" s="13">
        <v>44429</v>
      </c>
      <c r="F163" s="75" t="s">
        <v>2416</v>
      </c>
      <c r="G163" s="13">
        <v>44434</v>
      </c>
      <c r="H163" s="76" t="s">
        <v>2417</v>
      </c>
      <c r="I163" s="15">
        <v>55</v>
      </c>
      <c r="J163" s="15">
        <v>34</v>
      </c>
      <c r="K163" s="15">
        <v>21</v>
      </c>
      <c r="L163" s="15">
        <v>6</v>
      </c>
      <c r="M163" s="82">
        <v>9.8175000000000008</v>
      </c>
      <c r="N163" s="71">
        <v>10</v>
      </c>
      <c r="O163" s="62">
        <v>3000</v>
      </c>
      <c r="P163" s="63">
        <f>Table224523689101112131415161718192021222423456723456891011121314151617181920212224[[#This Row],[PEMBULATAN]]*O163</f>
        <v>30000</v>
      </c>
    </row>
    <row r="164" spans="1:16" ht="36" customHeight="1" x14ac:dyDescent="0.2">
      <c r="A164" s="124"/>
      <c r="B164" s="74"/>
      <c r="C164" s="88" t="s">
        <v>2353</v>
      </c>
      <c r="D164" s="77" t="s">
        <v>63</v>
      </c>
      <c r="E164" s="13">
        <v>44429</v>
      </c>
      <c r="F164" s="75" t="s">
        <v>2416</v>
      </c>
      <c r="G164" s="13">
        <v>44434</v>
      </c>
      <c r="H164" s="76" t="s">
        <v>2417</v>
      </c>
      <c r="I164" s="15">
        <v>40</v>
      </c>
      <c r="J164" s="15">
        <v>38</v>
      </c>
      <c r="K164" s="15">
        <v>20</v>
      </c>
      <c r="L164" s="15">
        <v>1</v>
      </c>
      <c r="M164" s="82">
        <v>7.6</v>
      </c>
      <c r="N164" s="71">
        <v>8</v>
      </c>
      <c r="O164" s="62">
        <v>3000</v>
      </c>
      <c r="P164" s="63">
        <f>Table224523689101112131415161718192021222423456723456891011121314151617181920212224[[#This Row],[PEMBULATAN]]*O164</f>
        <v>24000</v>
      </c>
    </row>
    <row r="165" spans="1:16" ht="36" customHeight="1" x14ac:dyDescent="0.2">
      <c r="A165" s="124"/>
      <c r="B165" s="74"/>
      <c r="C165" s="88" t="s">
        <v>2354</v>
      </c>
      <c r="D165" s="77" t="s">
        <v>63</v>
      </c>
      <c r="E165" s="13">
        <v>44429</v>
      </c>
      <c r="F165" s="75" t="s">
        <v>2416</v>
      </c>
      <c r="G165" s="13">
        <v>44434</v>
      </c>
      <c r="H165" s="76" t="s">
        <v>2417</v>
      </c>
      <c r="I165" s="15">
        <v>80</v>
      </c>
      <c r="J165" s="15">
        <v>57</v>
      </c>
      <c r="K165" s="15">
        <v>22</v>
      </c>
      <c r="L165" s="15">
        <v>7</v>
      </c>
      <c r="M165" s="82">
        <v>25.08</v>
      </c>
      <c r="N165" s="71">
        <v>25</v>
      </c>
      <c r="O165" s="62">
        <v>3000</v>
      </c>
      <c r="P165" s="63">
        <f>Table224523689101112131415161718192021222423456723456891011121314151617181920212224[[#This Row],[PEMBULATAN]]*O165</f>
        <v>75000</v>
      </c>
    </row>
    <row r="166" spans="1:16" ht="36" customHeight="1" x14ac:dyDescent="0.2">
      <c r="A166" s="124"/>
      <c r="B166" s="74"/>
      <c r="C166" s="88" t="s">
        <v>2355</v>
      </c>
      <c r="D166" s="77" t="s">
        <v>63</v>
      </c>
      <c r="E166" s="13">
        <v>44429</v>
      </c>
      <c r="F166" s="75" t="s">
        <v>2416</v>
      </c>
      <c r="G166" s="13">
        <v>44434</v>
      </c>
      <c r="H166" s="76" t="s">
        <v>2417</v>
      </c>
      <c r="I166" s="15">
        <v>55</v>
      </c>
      <c r="J166" s="15">
        <v>43</v>
      </c>
      <c r="K166" s="15">
        <v>22</v>
      </c>
      <c r="L166" s="15">
        <v>6</v>
      </c>
      <c r="M166" s="82">
        <v>13.0075</v>
      </c>
      <c r="N166" s="71">
        <v>13</v>
      </c>
      <c r="O166" s="62">
        <v>3000</v>
      </c>
      <c r="P166" s="63">
        <f>Table224523689101112131415161718192021222423456723456891011121314151617181920212224[[#This Row],[PEMBULATAN]]*O166</f>
        <v>39000</v>
      </c>
    </row>
    <row r="167" spans="1:16" ht="36" customHeight="1" x14ac:dyDescent="0.2">
      <c r="A167" s="124"/>
      <c r="B167" s="74"/>
      <c r="C167" s="88" t="s">
        <v>2356</v>
      </c>
      <c r="D167" s="77" t="s">
        <v>63</v>
      </c>
      <c r="E167" s="13">
        <v>44429</v>
      </c>
      <c r="F167" s="75" t="s">
        <v>2416</v>
      </c>
      <c r="G167" s="13">
        <v>44434</v>
      </c>
      <c r="H167" s="76" t="s">
        <v>2417</v>
      </c>
      <c r="I167" s="15">
        <v>80</v>
      </c>
      <c r="J167" s="15">
        <v>65</v>
      </c>
      <c r="K167" s="15">
        <v>25</v>
      </c>
      <c r="L167" s="15">
        <v>10</v>
      </c>
      <c r="M167" s="82">
        <v>32.5</v>
      </c>
      <c r="N167" s="71">
        <v>33</v>
      </c>
      <c r="O167" s="62">
        <v>3000</v>
      </c>
      <c r="P167" s="63">
        <f>Table224523689101112131415161718192021222423456723456891011121314151617181920212224[[#This Row],[PEMBULATAN]]*O167</f>
        <v>99000</v>
      </c>
    </row>
    <row r="168" spans="1:16" ht="36" customHeight="1" x14ac:dyDescent="0.2">
      <c r="A168" s="124"/>
      <c r="B168" s="74"/>
      <c r="C168" s="88" t="s">
        <v>2357</v>
      </c>
      <c r="D168" s="77" t="s">
        <v>63</v>
      </c>
      <c r="E168" s="13">
        <v>44429</v>
      </c>
      <c r="F168" s="75" t="s">
        <v>2416</v>
      </c>
      <c r="G168" s="13">
        <v>44434</v>
      </c>
      <c r="H168" s="76" t="s">
        <v>2417</v>
      </c>
      <c r="I168" s="15">
        <v>58</v>
      </c>
      <c r="J168" s="15">
        <v>57</v>
      </c>
      <c r="K168" s="15">
        <v>26</v>
      </c>
      <c r="L168" s="15">
        <v>8</v>
      </c>
      <c r="M168" s="82">
        <v>21.489000000000001</v>
      </c>
      <c r="N168" s="71">
        <v>21</v>
      </c>
      <c r="O168" s="62">
        <v>3000</v>
      </c>
      <c r="P168" s="63">
        <f>Table224523689101112131415161718192021222423456723456891011121314151617181920212224[[#This Row],[PEMBULATAN]]*O168</f>
        <v>63000</v>
      </c>
    </row>
    <row r="169" spans="1:16" ht="36" customHeight="1" x14ac:dyDescent="0.2">
      <c r="A169" s="124"/>
      <c r="B169" s="74"/>
      <c r="C169" s="88" t="s">
        <v>2358</v>
      </c>
      <c r="D169" s="77" t="s">
        <v>63</v>
      </c>
      <c r="E169" s="13">
        <v>44429</v>
      </c>
      <c r="F169" s="75" t="s">
        <v>2416</v>
      </c>
      <c r="G169" s="13">
        <v>44434</v>
      </c>
      <c r="H169" s="76" t="s">
        <v>2417</v>
      </c>
      <c r="I169" s="15">
        <v>70</v>
      </c>
      <c r="J169" s="15">
        <v>60</v>
      </c>
      <c r="K169" s="15">
        <v>30</v>
      </c>
      <c r="L169" s="15">
        <v>5</v>
      </c>
      <c r="M169" s="82">
        <v>31.5</v>
      </c>
      <c r="N169" s="71">
        <v>32</v>
      </c>
      <c r="O169" s="62">
        <v>3000</v>
      </c>
      <c r="P169" s="63">
        <f>Table224523689101112131415161718192021222423456723456891011121314151617181920212224[[#This Row],[PEMBULATAN]]*O169</f>
        <v>96000</v>
      </c>
    </row>
    <row r="170" spans="1:16" ht="36" customHeight="1" x14ac:dyDescent="0.2">
      <c r="A170" s="124"/>
      <c r="B170" s="74"/>
      <c r="C170" s="88" t="s">
        <v>2359</v>
      </c>
      <c r="D170" s="77" t="s">
        <v>63</v>
      </c>
      <c r="E170" s="13">
        <v>44429</v>
      </c>
      <c r="F170" s="75" t="s">
        <v>2416</v>
      </c>
      <c r="G170" s="13">
        <v>44434</v>
      </c>
      <c r="H170" s="76" t="s">
        <v>2417</v>
      </c>
      <c r="I170" s="15">
        <v>60</v>
      </c>
      <c r="J170" s="15">
        <v>40</v>
      </c>
      <c r="K170" s="15">
        <v>22</v>
      </c>
      <c r="L170" s="15">
        <v>4</v>
      </c>
      <c r="M170" s="82">
        <v>13.2</v>
      </c>
      <c r="N170" s="71">
        <v>13</v>
      </c>
      <c r="O170" s="62">
        <v>3000</v>
      </c>
      <c r="P170" s="63">
        <f>Table224523689101112131415161718192021222423456723456891011121314151617181920212224[[#This Row],[PEMBULATAN]]*O170</f>
        <v>39000</v>
      </c>
    </row>
    <row r="171" spans="1:16" ht="36" customHeight="1" x14ac:dyDescent="0.2">
      <c r="A171" s="124"/>
      <c r="B171" s="74"/>
      <c r="C171" s="88" t="s">
        <v>2360</v>
      </c>
      <c r="D171" s="77" t="s">
        <v>63</v>
      </c>
      <c r="E171" s="13">
        <v>44429</v>
      </c>
      <c r="F171" s="75" t="s">
        <v>2416</v>
      </c>
      <c r="G171" s="13">
        <v>44434</v>
      </c>
      <c r="H171" s="76" t="s">
        <v>2417</v>
      </c>
      <c r="I171" s="15">
        <v>80</v>
      </c>
      <c r="J171" s="15">
        <v>60</v>
      </c>
      <c r="K171" s="15">
        <v>28</v>
      </c>
      <c r="L171" s="15">
        <v>11</v>
      </c>
      <c r="M171" s="82">
        <v>33.6</v>
      </c>
      <c r="N171" s="71">
        <v>34</v>
      </c>
      <c r="O171" s="62">
        <v>3000</v>
      </c>
      <c r="P171" s="63">
        <f>Table224523689101112131415161718192021222423456723456891011121314151617181920212224[[#This Row],[PEMBULATAN]]*O171</f>
        <v>102000</v>
      </c>
    </row>
    <row r="172" spans="1:16" ht="36" customHeight="1" x14ac:dyDescent="0.2">
      <c r="A172" s="124"/>
      <c r="B172" s="74"/>
      <c r="C172" s="88" t="s">
        <v>2361</v>
      </c>
      <c r="D172" s="77" t="s">
        <v>63</v>
      </c>
      <c r="E172" s="13">
        <v>44429</v>
      </c>
      <c r="F172" s="75" t="s">
        <v>2416</v>
      </c>
      <c r="G172" s="13">
        <v>44434</v>
      </c>
      <c r="H172" s="76" t="s">
        <v>2417</v>
      </c>
      <c r="I172" s="15">
        <v>54</v>
      </c>
      <c r="J172" s="15">
        <v>44</v>
      </c>
      <c r="K172" s="15">
        <v>26</v>
      </c>
      <c r="L172" s="15">
        <v>3</v>
      </c>
      <c r="M172" s="82">
        <v>15.444000000000001</v>
      </c>
      <c r="N172" s="71">
        <v>15</v>
      </c>
      <c r="O172" s="62">
        <v>3000</v>
      </c>
      <c r="P172" s="63">
        <f>Table224523689101112131415161718192021222423456723456891011121314151617181920212224[[#This Row],[PEMBULATAN]]*O172</f>
        <v>45000</v>
      </c>
    </row>
    <row r="173" spans="1:16" ht="36" customHeight="1" x14ac:dyDescent="0.2">
      <c r="A173" s="124"/>
      <c r="B173" s="74"/>
      <c r="C173" s="88" t="s">
        <v>2362</v>
      </c>
      <c r="D173" s="77" t="s">
        <v>63</v>
      </c>
      <c r="E173" s="13">
        <v>44429</v>
      </c>
      <c r="F173" s="75" t="s">
        <v>2416</v>
      </c>
      <c r="G173" s="13">
        <v>44434</v>
      </c>
      <c r="H173" s="76" t="s">
        <v>2417</v>
      </c>
      <c r="I173" s="15">
        <v>35</v>
      </c>
      <c r="J173" s="15">
        <v>40</v>
      </c>
      <c r="K173" s="15">
        <v>18</v>
      </c>
      <c r="L173" s="15">
        <v>3</v>
      </c>
      <c r="M173" s="82">
        <v>6.3</v>
      </c>
      <c r="N173" s="71">
        <v>6</v>
      </c>
      <c r="O173" s="62">
        <v>3000</v>
      </c>
      <c r="P173" s="63">
        <f>Table224523689101112131415161718192021222423456723456891011121314151617181920212224[[#This Row],[PEMBULATAN]]*O173</f>
        <v>18000</v>
      </c>
    </row>
    <row r="174" spans="1:16" ht="36" customHeight="1" x14ac:dyDescent="0.2">
      <c r="A174" s="124"/>
      <c r="B174" s="74"/>
      <c r="C174" s="88" t="s">
        <v>2363</v>
      </c>
      <c r="D174" s="77" t="s">
        <v>63</v>
      </c>
      <c r="E174" s="13">
        <v>44429</v>
      </c>
      <c r="F174" s="75" t="s">
        <v>2416</v>
      </c>
      <c r="G174" s="13">
        <v>44434</v>
      </c>
      <c r="H174" s="76" t="s">
        <v>2417</v>
      </c>
      <c r="I174" s="15">
        <v>40</v>
      </c>
      <c r="J174" s="15">
        <v>30</v>
      </c>
      <c r="K174" s="15">
        <v>20</v>
      </c>
      <c r="L174" s="15">
        <v>1</v>
      </c>
      <c r="M174" s="82">
        <v>6</v>
      </c>
      <c r="N174" s="71">
        <v>6</v>
      </c>
      <c r="O174" s="62">
        <v>3000</v>
      </c>
      <c r="P174" s="63">
        <f>Table224523689101112131415161718192021222423456723456891011121314151617181920212224[[#This Row],[PEMBULATAN]]*O174</f>
        <v>18000</v>
      </c>
    </row>
    <row r="175" spans="1:16" ht="36" customHeight="1" x14ac:dyDescent="0.2">
      <c r="A175" s="124"/>
      <c r="B175" s="74"/>
      <c r="C175" s="88" t="s">
        <v>2364</v>
      </c>
      <c r="D175" s="77" t="s">
        <v>63</v>
      </c>
      <c r="E175" s="13">
        <v>44429</v>
      </c>
      <c r="F175" s="75" t="s">
        <v>2416</v>
      </c>
      <c r="G175" s="13">
        <v>44434</v>
      </c>
      <c r="H175" s="76" t="s">
        <v>2417</v>
      </c>
      <c r="I175" s="15">
        <v>65</v>
      </c>
      <c r="J175" s="15">
        <v>42</v>
      </c>
      <c r="K175" s="15">
        <v>20</v>
      </c>
      <c r="L175" s="15">
        <v>3</v>
      </c>
      <c r="M175" s="82">
        <v>13.65</v>
      </c>
      <c r="N175" s="71">
        <v>14</v>
      </c>
      <c r="O175" s="62">
        <v>3000</v>
      </c>
      <c r="P175" s="63">
        <f>Table224523689101112131415161718192021222423456723456891011121314151617181920212224[[#This Row],[PEMBULATAN]]*O175</f>
        <v>42000</v>
      </c>
    </row>
    <row r="176" spans="1:16" ht="36" customHeight="1" x14ac:dyDescent="0.2">
      <c r="A176" s="124"/>
      <c r="B176" s="74"/>
      <c r="C176" s="88" t="s">
        <v>2365</v>
      </c>
      <c r="D176" s="77" t="s">
        <v>63</v>
      </c>
      <c r="E176" s="13">
        <v>44429</v>
      </c>
      <c r="F176" s="75" t="s">
        <v>2416</v>
      </c>
      <c r="G176" s="13">
        <v>44434</v>
      </c>
      <c r="H176" s="76" t="s">
        <v>2417</v>
      </c>
      <c r="I176" s="15">
        <v>50</v>
      </c>
      <c r="J176" s="15">
        <v>40</v>
      </c>
      <c r="K176" s="15">
        <v>18</v>
      </c>
      <c r="L176" s="15">
        <v>4</v>
      </c>
      <c r="M176" s="82">
        <v>9</v>
      </c>
      <c r="N176" s="71">
        <v>9</v>
      </c>
      <c r="O176" s="62">
        <v>3000</v>
      </c>
      <c r="P176" s="63">
        <f>Table224523689101112131415161718192021222423456723456891011121314151617181920212224[[#This Row],[PEMBULATAN]]*O176</f>
        <v>27000</v>
      </c>
    </row>
    <row r="177" spans="1:16" ht="36" customHeight="1" x14ac:dyDescent="0.2">
      <c r="A177" s="124"/>
      <c r="B177" s="74"/>
      <c r="C177" s="88" t="s">
        <v>2366</v>
      </c>
      <c r="D177" s="77" t="s">
        <v>63</v>
      </c>
      <c r="E177" s="13">
        <v>44429</v>
      </c>
      <c r="F177" s="75" t="s">
        <v>2416</v>
      </c>
      <c r="G177" s="13">
        <v>44434</v>
      </c>
      <c r="H177" s="76" t="s">
        <v>2417</v>
      </c>
      <c r="I177" s="15">
        <v>90</v>
      </c>
      <c r="J177" s="15">
        <v>60</v>
      </c>
      <c r="K177" s="15">
        <v>30</v>
      </c>
      <c r="L177" s="15">
        <v>17</v>
      </c>
      <c r="M177" s="82">
        <v>40.5</v>
      </c>
      <c r="N177" s="71">
        <v>41</v>
      </c>
      <c r="O177" s="62">
        <v>3000</v>
      </c>
      <c r="P177" s="63">
        <f>Table224523689101112131415161718192021222423456723456891011121314151617181920212224[[#This Row],[PEMBULATAN]]*O177</f>
        <v>123000</v>
      </c>
    </row>
    <row r="178" spans="1:16" ht="36" customHeight="1" x14ac:dyDescent="0.2">
      <c r="A178" s="124"/>
      <c r="B178" s="74"/>
      <c r="C178" s="88" t="s">
        <v>2367</v>
      </c>
      <c r="D178" s="77" t="s">
        <v>63</v>
      </c>
      <c r="E178" s="13">
        <v>44429</v>
      </c>
      <c r="F178" s="75" t="s">
        <v>2416</v>
      </c>
      <c r="G178" s="13">
        <v>44434</v>
      </c>
      <c r="H178" s="76" t="s">
        <v>2417</v>
      </c>
      <c r="I178" s="15">
        <v>95</v>
      </c>
      <c r="J178" s="15">
        <v>65</v>
      </c>
      <c r="K178" s="15">
        <v>35</v>
      </c>
      <c r="L178" s="15">
        <v>21</v>
      </c>
      <c r="M178" s="82">
        <v>54.03125</v>
      </c>
      <c r="N178" s="71">
        <v>54</v>
      </c>
      <c r="O178" s="62">
        <v>3000</v>
      </c>
      <c r="P178" s="63">
        <f>Table224523689101112131415161718192021222423456723456891011121314151617181920212224[[#This Row],[PEMBULATAN]]*O178</f>
        <v>162000</v>
      </c>
    </row>
    <row r="179" spans="1:16" ht="36" customHeight="1" x14ac:dyDescent="0.2">
      <c r="A179" s="124"/>
      <c r="B179" s="74"/>
      <c r="C179" s="88" t="s">
        <v>2368</v>
      </c>
      <c r="D179" s="77" t="s">
        <v>63</v>
      </c>
      <c r="E179" s="13">
        <v>44429</v>
      </c>
      <c r="F179" s="75" t="s">
        <v>2416</v>
      </c>
      <c r="G179" s="13">
        <v>44434</v>
      </c>
      <c r="H179" s="76" t="s">
        <v>2417</v>
      </c>
      <c r="I179" s="15">
        <v>80</v>
      </c>
      <c r="J179" s="15">
        <v>65</v>
      </c>
      <c r="K179" s="15">
        <v>22</v>
      </c>
      <c r="L179" s="15">
        <v>8</v>
      </c>
      <c r="M179" s="82">
        <v>28.6</v>
      </c>
      <c r="N179" s="71">
        <v>29</v>
      </c>
      <c r="O179" s="62">
        <v>3000</v>
      </c>
      <c r="P179" s="63">
        <f>Table224523689101112131415161718192021222423456723456891011121314151617181920212224[[#This Row],[PEMBULATAN]]*O179</f>
        <v>87000</v>
      </c>
    </row>
    <row r="180" spans="1:16" ht="36" customHeight="1" x14ac:dyDescent="0.2">
      <c r="A180" s="124"/>
      <c r="B180" s="74"/>
      <c r="C180" s="88" t="s">
        <v>2369</v>
      </c>
      <c r="D180" s="77" t="s">
        <v>63</v>
      </c>
      <c r="E180" s="13">
        <v>44429</v>
      </c>
      <c r="F180" s="75" t="s">
        <v>2416</v>
      </c>
      <c r="G180" s="13">
        <v>44434</v>
      </c>
      <c r="H180" s="76" t="s">
        <v>2417</v>
      </c>
      <c r="I180" s="15">
        <v>110</v>
      </c>
      <c r="J180" s="15">
        <v>69</v>
      </c>
      <c r="K180" s="15">
        <v>27</v>
      </c>
      <c r="L180" s="15">
        <v>15</v>
      </c>
      <c r="M180" s="82">
        <v>51.232500000000002</v>
      </c>
      <c r="N180" s="71">
        <v>51</v>
      </c>
      <c r="O180" s="62">
        <v>3000</v>
      </c>
      <c r="P180" s="63">
        <f>Table224523689101112131415161718192021222423456723456891011121314151617181920212224[[#This Row],[PEMBULATAN]]*O180</f>
        <v>153000</v>
      </c>
    </row>
    <row r="181" spans="1:16" ht="36" customHeight="1" x14ac:dyDescent="0.2">
      <c r="A181" s="124"/>
      <c r="B181" s="74"/>
      <c r="C181" s="88" t="s">
        <v>2370</v>
      </c>
      <c r="D181" s="77" t="s">
        <v>63</v>
      </c>
      <c r="E181" s="13">
        <v>44429</v>
      </c>
      <c r="F181" s="75" t="s">
        <v>2416</v>
      </c>
      <c r="G181" s="13">
        <v>44434</v>
      </c>
      <c r="H181" s="76" t="s">
        <v>2417</v>
      </c>
      <c r="I181" s="15">
        <v>85</v>
      </c>
      <c r="J181" s="15">
        <v>40</v>
      </c>
      <c r="K181" s="15">
        <v>27</v>
      </c>
      <c r="L181" s="15">
        <v>12</v>
      </c>
      <c r="M181" s="82">
        <v>22.95</v>
      </c>
      <c r="N181" s="71">
        <v>23</v>
      </c>
      <c r="O181" s="62">
        <v>3000</v>
      </c>
      <c r="P181" s="63">
        <f>Table224523689101112131415161718192021222423456723456891011121314151617181920212224[[#This Row],[PEMBULATAN]]*O181</f>
        <v>69000</v>
      </c>
    </row>
    <row r="182" spans="1:16" ht="36" customHeight="1" x14ac:dyDescent="0.2">
      <c r="A182" s="124"/>
      <c r="B182" s="74"/>
      <c r="C182" s="88" t="s">
        <v>2371</v>
      </c>
      <c r="D182" s="77" t="s">
        <v>63</v>
      </c>
      <c r="E182" s="13">
        <v>44429</v>
      </c>
      <c r="F182" s="75" t="s">
        <v>2416</v>
      </c>
      <c r="G182" s="13">
        <v>44434</v>
      </c>
      <c r="H182" s="76" t="s">
        <v>2417</v>
      </c>
      <c r="I182" s="15">
        <v>50</v>
      </c>
      <c r="J182" s="15">
        <v>50</v>
      </c>
      <c r="K182" s="15">
        <v>25</v>
      </c>
      <c r="L182" s="15">
        <v>9</v>
      </c>
      <c r="M182" s="82">
        <v>15.625</v>
      </c>
      <c r="N182" s="71">
        <v>16</v>
      </c>
      <c r="O182" s="62">
        <v>3000</v>
      </c>
      <c r="P182" s="63">
        <f>Table224523689101112131415161718192021222423456723456891011121314151617181920212224[[#This Row],[PEMBULATAN]]*O182</f>
        <v>48000</v>
      </c>
    </row>
    <row r="183" spans="1:16" ht="36" customHeight="1" x14ac:dyDescent="0.2">
      <c r="A183" s="124"/>
      <c r="B183" s="74"/>
      <c r="C183" s="88" t="s">
        <v>2372</v>
      </c>
      <c r="D183" s="77" t="s">
        <v>63</v>
      </c>
      <c r="E183" s="13">
        <v>44429</v>
      </c>
      <c r="F183" s="75" t="s">
        <v>2416</v>
      </c>
      <c r="G183" s="13">
        <v>44434</v>
      </c>
      <c r="H183" s="76" t="s">
        <v>2417</v>
      </c>
      <c r="I183" s="15">
        <v>77</v>
      </c>
      <c r="J183" s="15">
        <v>60</v>
      </c>
      <c r="K183" s="15">
        <v>30</v>
      </c>
      <c r="L183" s="15">
        <v>12</v>
      </c>
      <c r="M183" s="82">
        <v>34.65</v>
      </c>
      <c r="N183" s="71">
        <v>35</v>
      </c>
      <c r="O183" s="62">
        <v>3000</v>
      </c>
      <c r="P183" s="63">
        <f>Table224523689101112131415161718192021222423456723456891011121314151617181920212224[[#This Row],[PEMBULATAN]]*O183</f>
        <v>105000</v>
      </c>
    </row>
    <row r="184" spans="1:16" ht="36" customHeight="1" x14ac:dyDescent="0.2">
      <c r="A184" s="124"/>
      <c r="B184" s="74"/>
      <c r="C184" s="88" t="s">
        <v>2373</v>
      </c>
      <c r="D184" s="77" t="s">
        <v>63</v>
      </c>
      <c r="E184" s="13">
        <v>44429</v>
      </c>
      <c r="F184" s="75" t="s">
        <v>2416</v>
      </c>
      <c r="G184" s="13">
        <v>44434</v>
      </c>
      <c r="H184" s="76" t="s">
        <v>2417</v>
      </c>
      <c r="I184" s="15">
        <v>82</v>
      </c>
      <c r="J184" s="15">
        <v>60</v>
      </c>
      <c r="K184" s="15">
        <v>25</v>
      </c>
      <c r="L184" s="15">
        <v>11</v>
      </c>
      <c r="M184" s="82">
        <v>30.75</v>
      </c>
      <c r="N184" s="71">
        <v>31</v>
      </c>
      <c r="O184" s="62">
        <v>3000</v>
      </c>
      <c r="P184" s="63">
        <f>Table224523689101112131415161718192021222423456723456891011121314151617181920212224[[#This Row],[PEMBULATAN]]*O184</f>
        <v>93000</v>
      </c>
    </row>
    <row r="185" spans="1:16" ht="36" customHeight="1" x14ac:dyDescent="0.2">
      <c r="A185" s="124"/>
      <c r="B185" s="74"/>
      <c r="C185" s="88" t="s">
        <v>2374</v>
      </c>
      <c r="D185" s="77" t="s">
        <v>63</v>
      </c>
      <c r="E185" s="13">
        <v>44429</v>
      </c>
      <c r="F185" s="75" t="s">
        <v>2416</v>
      </c>
      <c r="G185" s="13">
        <v>44434</v>
      </c>
      <c r="H185" s="76" t="s">
        <v>2417</v>
      </c>
      <c r="I185" s="15">
        <v>95</v>
      </c>
      <c r="J185" s="15">
        <v>60</v>
      </c>
      <c r="K185" s="15">
        <v>30</v>
      </c>
      <c r="L185" s="15">
        <v>19</v>
      </c>
      <c r="M185" s="82">
        <v>42.75</v>
      </c>
      <c r="N185" s="71">
        <v>43</v>
      </c>
      <c r="O185" s="62">
        <v>3000</v>
      </c>
      <c r="P185" s="63">
        <f>Table224523689101112131415161718192021222423456723456891011121314151617181920212224[[#This Row],[PEMBULATAN]]*O185</f>
        <v>129000</v>
      </c>
    </row>
    <row r="186" spans="1:16" ht="36" customHeight="1" x14ac:dyDescent="0.2">
      <c r="A186" s="124"/>
      <c r="B186" s="74"/>
      <c r="C186" s="88" t="s">
        <v>2375</v>
      </c>
      <c r="D186" s="77" t="s">
        <v>63</v>
      </c>
      <c r="E186" s="13">
        <v>44429</v>
      </c>
      <c r="F186" s="75" t="s">
        <v>2416</v>
      </c>
      <c r="G186" s="13">
        <v>44434</v>
      </c>
      <c r="H186" s="76" t="s">
        <v>2417</v>
      </c>
      <c r="I186" s="15">
        <v>90</v>
      </c>
      <c r="J186" s="15">
        <v>60</v>
      </c>
      <c r="K186" s="15">
        <v>27</v>
      </c>
      <c r="L186" s="15">
        <v>18</v>
      </c>
      <c r="M186" s="82">
        <v>36.450000000000003</v>
      </c>
      <c r="N186" s="71">
        <v>36</v>
      </c>
      <c r="O186" s="62">
        <v>3000</v>
      </c>
      <c r="P186" s="63">
        <f>Table224523689101112131415161718192021222423456723456891011121314151617181920212224[[#This Row],[PEMBULATAN]]*O186</f>
        <v>108000</v>
      </c>
    </row>
    <row r="187" spans="1:16" ht="36" customHeight="1" x14ac:dyDescent="0.2">
      <c r="A187" s="124"/>
      <c r="B187" s="74"/>
      <c r="C187" s="88" t="s">
        <v>2376</v>
      </c>
      <c r="D187" s="77" t="s">
        <v>63</v>
      </c>
      <c r="E187" s="13">
        <v>44429</v>
      </c>
      <c r="F187" s="75" t="s">
        <v>2416</v>
      </c>
      <c r="G187" s="13">
        <v>44434</v>
      </c>
      <c r="H187" s="76" t="s">
        <v>2417</v>
      </c>
      <c r="I187" s="15">
        <v>90</v>
      </c>
      <c r="J187" s="15">
        <v>60</v>
      </c>
      <c r="K187" s="15">
        <v>25</v>
      </c>
      <c r="L187" s="15">
        <v>14</v>
      </c>
      <c r="M187" s="82">
        <v>33.75</v>
      </c>
      <c r="N187" s="71">
        <v>34</v>
      </c>
      <c r="O187" s="62">
        <v>3000</v>
      </c>
      <c r="P187" s="63">
        <f>Table224523689101112131415161718192021222423456723456891011121314151617181920212224[[#This Row],[PEMBULATAN]]*O187</f>
        <v>102000</v>
      </c>
    </row>
    <row r="188" spans="1:16" ht="36" customHeight="1" x14ac:dyDescent="0.2">
      <c r="A188" s="124"/>
      <c r="B188" s="74"/>
      <c r="C188" s="88" t="s">
        <v>2377</v>
      </c>
      <c r="D188" s="77" t="s">
        <v>63</v>
      </c>
      <c r="E188" s="13">
        <v>44429</v>
      </c>
      <c r="F188" s="75" t="s">
        <v>2416</v>
      </c>
      <c r="G188" s="13">
        <v>44434</v>
      </c>
      <c r="H188" s="76" t="s">
        <v>2417</v>
      </c>
      <c r="I188" s="15">
        <v>80</v>
      </c>
      <c r="J188" s="15">
        <v>28</v>
      </c>
      <c r="K188" s="15">
        <v>19</v>
      </c>
      <c r="L188" s="15">
        <v>13</v>
      </c>
      <c r="M188" s="82">
        <v>10.64</v>
      </c>
      <c r="N188" s="71">
        <v>13</v>
      </c>
      <c r="O188" s="62">
        <v>3000</v>
      </c>
      <c r="P188" s="63">
        <f>Table224523689101112131415161718192021222423456723456891011121314151617181920212224[[#This Row],[PEMBULATAN]]*O188</f>
        <v>39000</v>
      </c>
    </row>
    <row r="189" spans="1:16" ht="36" customHeight="1" x14ac:dyDescent="0.2">
      <c r="A189" s="124"/>
      <c r="B189" s="74"/>
      <c r="C189" s="88" t="s">
        <v>2378</v>
      </c>
      <c r="D189" s="77" t="s">
        <v>63</v>
      </c>
      <c r="E189" s="13">
        <v>44429</v>
      </c>
      <c r="F189" s="75" t="s">
        <v>2416</v>
      </c>
      <c r="G189" s="13">
        <v>44434</v>
      </c>
      <c r="H189" s="76" t="s">
        <v>2417</v>
      </c>
      <c r="I189" s="15">
        <v>50</v>
      </c>
      <c r="J189" s="15">
        <v>35</v>
      </c>
      <c r="K189" s="15">
        <v>25</v>
      </c>
      <c r="L189" s="15">
        <v>3</v>
      </c>
      <c r="M189" s="82">
        <v>10.9375</v>
      </c>
      <c r="N189" s="71">
        <v>11</v>
      </c>
      <c r="O189" s="62">
        <v>3000</v>
      </c>
      <c r="P189" s="63">
        <f>Table224523689101112131415161718192021222423456723456891011121314151617181920212224[[#This Row],[PEMBULATAN]]*O189</f>
        <v>33000</v>
      </c>
    </row>
    <row r="190" spans="1:16" ht="36" customHeight="1" x14ac:dyDescent="0.2">
      <c r="A190" s="124"/>
      <c r="B190" s="74"/>
      <c r="C190" s="88" t="s">
        <v>2379</v>
      </c>
      <c r="D190" s="77" t="s">
        <v>63</v>
      </c>
      <c r="E190" s="13">
        <v>44429</v>
      </c>
      <c r="F190" s="75" t="s">
        <v>2416</v>
      </c>
      <c r="G190" s="13">
        <v>44434</v>
      </c>
      <c r="H190" s="76" t="s">
        <v>2417</v>
      </c>
      <c r="I190" s="15">
        <v>90</v>
      </c>
      <c r="J190" s="15">
        <v>62</v>
      </c>
      <c r="K190" s="15">
        <v>20</v>
      </c>
      <c r="L190" s="15">
        <v>10</v>
      </c>
      <c r="M190" s="82">
        <v>27.9</v>
      </c>
      <c r="N190" s="71">
        <v>28</v>
      </c>
      <c r="O190" s="62">
        <v>3000</v>
      </c>
      <c r="P190" s="63">
        <f>Table224523689101112131415161718192021222423456723456891011121314151617181920212224[[#This Row],[PEMBULATAN]]*O190</f>
        <v>84000</v>
      </c>
    </row>
    <row r="191" spans="1:16" ht="36" customHeight="1" x14ac:dyDescent="0.2">
      <c r="A191" s="124"/>
      <c r="B191" s="74"/>
      <c r="C191" s="88" t="s">
        <v>2380</v>
      </c>
      <c r="D191" s="77" t="s">
        <v>63</v>
      </c>
      <c r="E191" s="13">
        <v>44429</v>
      </c>
      <c r="F191" s="75" t="s">
        <v>2416</v>
      </c>
      <c r="G191" s="13">
        <v>44434</v>
      </c>
      <c r="H191" s="76" t="s">
        <v>2417</v>
      </c>
      <c r="I191" s="15">
        <v>60</v>
      </c>
      <c r="J191" s="15">
        <v>60</v>
      </c>
      <c r="K191" s="15">
        <v>20</v>
      </c>
      <c r="L191" s="15">
        <v>6</v>
      </c>
      <c r="M191" s="82">
        <v>18</v>
      </c>
      <c r="N191" s="71">
        <v>18</v>
      </c>
      <c r="O191" s="62">
        <v>3000</v>
      </c>
      <c r="P191" s="63">
        <f>Table224523689101112131415161718192021222423456723456891011121314151617181920212224[[#This Row],[PEMBULATAN]]*O191</f>
        <v>54000</v>
      </c>
    </row>
    <row r="192" spans="1:16" ht="36" customHeight="1" x14ac:dyDescent="0.2">
      <c r="A192" s="124"/>
      <c r="B192" s="74"/>
      <c r="C192" s="88" t="s">
        <v>2381</v>
      </c>
      <c r="D192" s="77" t="s">
        <v>63</v>
      </c>
      <c r="E192" s="13">
        <v>44429</v>
      </c>
      <c r="F192" s="75" t="s">
        <v>2416</v>
      </c>
      <c r="G192" s="13">
        <v>44434</v>
      </c>
      <c r="H192" s="76" t="s">
        <v>2417</v>
      </c>
      <c r="I192" s="15">
        <v>100</v>
      </c>
      <c r="J192" s="15">
        <v>60</v>
      </c>
      <c r="K192" s="15">
        <v>30</v>
      </c>
      <c r="L192" s="15">
        <v>19</v>
      </c>
      <c r="M192" s="82">
        <v>45</v>
      </c>
      <c r="N192" s="71">
        <v>45</v>
      </c>
      <c r="O192" s="62">
        <v>3000</v>
      </c>
      <c r="P192" s="63">
        <f>Table224523689101112131415161718192021222423456723456891011121314151617181920212224[[#This Row],[PEMBULATAN]]*O192</f>
        <v>135000</v>
      </c>
    </row>
    <row r="193" spans="1:16" ht="36" customHeight="1" x14ac:dyDescent="0.2">
      <c r="A193" s="124"/>
      <c r="B193" s="74"/>
      <c r="C193" s="88" t="s">
        <v>2382</v>
      </c>
      <c r="D193" s="77" t="s">
        <v>63</v>
      </c>
      <c r="E193" s="13">
        <v>44429</v>
      </c>
      <c r="F193" s="75" t="s">
        <v>2416</v>
      </c>
      <c r="G193" s="13">
        <v>44434</v>
      </c>
      <c r="H193" s="76" t="s">
        <v>2417</v>
      </c>
      <c r="I193" s="15">
        <v>80</v>
      </c>
      <c r="J193" s="15">
        <v>60</v>
      </c>
      <c r="K193" s="15">
        <v>30</v>
      </c>
      <c r="L193" s="15">
        <v>9</v>
      </c>
      <c r="M193" s="82">
        <v>36</v>
      </c>
      <c r="N193" s="71">
        <v>36</v>
      </c>
      <c r="O193" s="62">
        <v>3000</v>
      </c>
      <c r="P193" s="63">
        <f>Table224523689101112131415161718192021222423456723456891011121314151617181920212224[[#This Row],[PEMBULATAN]]*O193</f>
        <v>108000</v>
      </c>
    </row>
    <row r="194" spans="1:16" ht="36" customHeight="1" x14ac:dyDescent="0.2">
      <c r="A194" s="124"/>
      <c r="B194" s="74"/>
      <c r="C194" s="72" t="s">
        <v>2383</v>
      </c>
      <c r="D194" s="77" t="s">
        <v>63</v>
      </c>
      <c r="E194" s="13">
        <v>44429</v>
      </c>
      <c r="F194" s="75" t="s">
        <v>2416</v>
      </c>
      <c r="G194" s="13">
        <v>44434</v>
      </c>
      <c r="H194" s="76" t="s">
        <v>2417</v>
      </c>
      <c r="I194" s="15">
        <v>80</v>
      </c>
      <c r="J194" s="15">
        <v>60</v>
      </c>
      <c r="K194" s="15">
        <v>29</v>
      </c>
      <c r="L194" s="15">
        <v>17</v>
      </c>
      <c r="M194" s="82">
        <v>34.799999999999997</v>
      </c>
      <c r="N194" s="71">
        <v>35</v>
      </c>
      <c r="O194" s="62">
        <v>3000</v>
      </c>
      <c r="P194" s="63">
        <f>Table224523689101112131415161718192021222423456723456891011121314151617181920212224[[#This Row],[PEMBULATAN]]*O194</f>
        <v>105000</v>
      </c>
    </row>
    <row r="195" spans="1:16" ht="36" customHeight="1" x14ac:dyDescent="0.2">
      <c r="A195" s="124"/>
      <c r="B195" s="74"/>
      <c r="C195" s="72" t="s">
        <v>2384</v>
      </c>
      <c r="D195" s="77" t="s">
        <v>63</v>
      </c>
      <c r="E195" s="13">
        <v>44429</v>
      </c>
      <c r="F195" s="75" t="s">
        <v>2416</v>
      </c>
      <c r="G195" s="13">
        <v>44434</v>
      </c>
      <c r="H195" s="76" t="s">
        <v>2417</v>
      </c>
      <c r="I195" s="15">
        <v>100</v>
      </c>
      <c r="J195" s="15">
        <v>50</v>
      </c>
      <c r="K195" s="15">
        <v>90</v>
      </c>
      <c r="L195" s="15">
        <v>31</v>
      </c>
      <c r="M195" s="82">
        <v>112.5</v>
      </c>
      <c r="N195" s="71">
        <v>113</v>
      </c>
      <c r="O195" s="62">
        <v>3000</v>
      </c>
      <c r="P195" s="63">
        <f>Table224523689101112131415161718192021222423456723456891011121314151617181920212224[[#This Row],[PEMBULATAN]]*O195</f>
        <v>339000</v>
      </c>
    </row>
    <row r="196" spans="1:16" ht="36" customHeight="1" x14ac:dyDescent="0.2">
      <c r="A196" s="124"/>
      <c r="B196" s="74"/>
      <c r="C196" s="72" t="s">
        <v>2385</v>
      </c>
      <c r="D196" s="77" t="s">
        <v>63</v>
      </c>
      <c r="E196" s="13">
        <v>44429</v>
      </c>
      <c r="F196" s="75" t="s">
        <v>2416</v>
      </c>
      <c r="G196" s="13">
        <v>44434</v>
      </c>
      <c r="H196" s="76" t="s">
        <v>2417</v>
      </c>
      <c r="I196" s="15">
        <v>30</v>
      </c>
      <c r="J196" s="15">
        <v>20</v>
      </c>
      <c r="K196" s="15">
        <v>9</v>
      </c>
      <c r="L196" s="15">
        <v>1</v>
      </c>
      <c r="M196" s="82">
        <v>1.35</v>
      </c>
      <c r="N196" s="71">
        <v>1</v>
      </c>
      <c r="O196" s="62">
        <v>3000</v>
      </c>
      <c r="P196" s="63">
        <f>Table224523689101112131415161718192021222423456723456891011121314151617181920212224[[#This Row],[PEMBULATAN]]*O196</f>
        <v>3000</v>
      </c>
    </row>
    <row r="197" spans="1:16" ht="36" customHeight="1" x14ac:dyDescent="0.2">
      <c r="A197" s="124"/>
      <c r="B197" s="74"/>
      <c r="C197" s="72" t="s">
        <v>2386</v>
      </c>
      <c r="D197" s="77" t="s">
        <v>63</v>
      </c>
      <c r="E197" s="13">
        <v>44429</v>
      </c>
      <c r="F197" s="75" t="s">
        <v>2416</v>
      </c>
      <c r="G197" s="13">
        <v>44434</v>
      </c>
      <c r="H197" s="76" t="s">
        <v>2417</v>
      </c>
      <c r="I197" s="15">
        <v>60</v>
      </c>
      <c r="J197" s="15">
        <v>50</v>
      </c>
      <c r="K197" s="15">
        <v>20</v>
      </c>
      <c r="L197" s="15">
        <v>4</v>
      </c>
      <c r="M197" s="82">
        <v>15</v>
      </c>
      <c r="N197" s="71">
        <v>15</v>
      </c>
      <c r="O197" s="62">
        <v>3000</v>
      </c>
      <c r="P197" s="63">
        <f>Table224523689101112131415161718192021222423456723456891011121314151617181920212224[[#This Row],[PEMBULATAN]]*O197</f>
        <v>45000</v>
      </c>
    </row>
    <row r="198" spans="1:16" ht="36" customHeight="1" x14ac:dyDescent="0.2">
      <c r="A198" s="124"/>
      <c r="B198" s="74"/>
      <c r="C198" s="72" t="s">
        <v>2387</v>
      </c>
      <c r="D198" s="77" t="s">
        <v>63</v>
      </c>
      <c r="E198" s="13">
        <v>44429</v>
      </c>
      <c r="F198" s="75" t="s">
        <v>2416</v>
      </c>
      <c r="G198" s="13">
        <v>44434</v>
      </c>
      <c r="H198" s="76" t="s">
        <v>2417</v>
      </c>
      <c r="I198" s="15">
        <v>40</v>
      </c>
      <c r="J198" s="15">
        <v>40</v>
      </c>
      <c r="K198" s="15">
        <v>20</v>
      </c>
      <c r="L198" s="15">
        <v>2</v>
      </c>
      <c r="M198" s="82">
        <v>8</v>
      </c>
      <c r="N198" s="71">
        <v>8</v>
      </c>
      <c r="O198" s="62">
        <v>3000</v>
      </c>
      <c r="P198" s="63">
        <f>Table224523689101112131415161718192021222423456723456891011121314151617181920212224[[#This Row],[PEMBULATAN]]*O198</f>
        <v>24000</v>
      </c>
    </row>
    <row r="199" spans="1:16" ht="36" customHeight="1" x14ac:dyDescent="0.2">
      <c r="A199" s="124"/>
      <c r="B199" s="74"/>
      <c r="C199" s="72" t="s">
        <v>2388</v>
      </c>
      <c r="D199" s="77" t="s">
        <v>63</v>
      </c>
      <c r="E199" s="13">
        <v>44429</v>
      </c>
      <c r="F199" s="75" t="s">
        <v>2416</v>
      </c>
      <c r="G199" s="13">
        <v>44434</v>
      </c>
      <c r="H199" s="76" t="s">
        <v>2417</v>
      </c>
      <c r="I199" s="15">
        <v>60</v>
      </c>
      <c r="J199" s="15">
        <v>40</v>
      </c>
      <c r="K199" s="15">
        <v>20</v>
      </c>
      <c r="L199" s="15">
        <v>7</v>
      </c>
      <c r="M199" s="82">
        <v>12</v>
      </c>
      <c r="N199" s="71">
        <v>12</v>
      </c>
      <c r="O199" s="62">
        <v>3000</v>
      </c>
      <c r="P199" s="63">
        <f>Table224523689101112131415161718192021222423456723456891011121314151617181920212224[[#This Row],[PEMBULATAN]]*O199</f>
        <v>36000</v>
      </c>
    </row>
    <row r="200" spans="1:16" ht="36" customHeight="1" x14ac:dyDescent="0.2">
      <c r="A200" s="124"/>
      <c r="B200" s="74"/>
      <c r="C200" s="72" t="s">
        <v>2389</v>
      </c>
      <c r="D200" s="77" t="s">
        <v>63</v>
      </c>
      <c r="E200" s="13">
        <v>44429</v>
      </c>
      <c r="F200" s="75" t="s">
        <v>2416</v>
      </c>
      <c r="G200" s="13">
        <v>44434</v>
      </c>
      <c r="H200" s="76" t="s">
        <v>2417</v>
      </c>
      <c r="I200" s="15">
        <v>50</v>
      </c>
      <c r="J200" s="15">
        <v>36</v>
      </c>
      <c r="K200" s="15">
        <v>18</v>
      </c>
      <c r="L200" s="15">
        <v>2</v>
      </c>
      <c r="M200" s="82">
        <v>8.1</v>
      </c>
      <c r="N200" s="71">
        <v>8</v>
      </c>
      <c r="O200" s="62">
        <v>3000</v>
      </c>
      <c r="P200" s="63">
        <f>Table224523689101112131415161718192021222423456723456891011121314151617181920212224[[#This Row],[PEMBULATAN]]*O200</f>
        <v>24000</v>
      </c>
    </row>
    <row r="201" spans="1:16" ht="36" customHeight="1" x14ac:dyDescent="0.2">
      <c r="A201" s="124"/>
      <c r="B201" s="74"/>
      <c r="C201" s="72" t="s">
        <v>2390</v>
      </c>
      <c r="D201" s="77" t="s">
        <v>63</v>
      </c>
      <c r="E201" s="13">
        <v>44429</v>
      </c>
      <c r="F201" s="75" t="s">
        <v>2416</v>
      </c>
      <c r="G201" s="13">
        <v>44434</v>
      </c>
      <c r="H201" s="76" t="s">
        <v>2417</v>
      </c>
      <c r="I201" s="15">
        <v>60</v>
      </c>
      <c r="J201" s="15">
        <v>55</v>
      </c>
      <c r="K201" s="15">
        <v>30</v>
      </c>
      <c r="L201" s="15">
        <v>5</v>
      </c>
      <c r="M201" s="82">
        <v>24.75</v>
      </c>
      <c r="N201" s="71">
        <v>25</v>
      </c>
      <c r="O201" s="62">
        <v>3000</v>
      </c>
      <c r="P201" s="63">
        <f>Table224523689101112131415161718192021222423456723456891011121314151617181920212224[[#This Row],[PEMBULATAN]]*O201</f>
        <v>75000</v>
      </c>
    </row>
    <row r="202" spans="1:16" ht="36" customHeight="1" x14ac:dyDescent="0.2">
      <c r="A202" s="124"/>
      <c r="B202" s="74"/>
      <c r="C202" s="72" t="s">
        <v>2391</v>
      </c>
      <c r="D202" s="77" t="s">
        <v>63</v>
      </c>
      <c r="E202" s="13">
        <v>44429</v>
      </c>
      <c r="F202" s="75" t="s">
        <v>2416</v>
      </c>
      <c r="G202" s="13">
        <v>44434</v>
      </c>
      <c r="H202" s="76" t="s">
        <v>2417</v>
      </c>
      <c r="I202" s="15">
        <v>70</v>
      </c>
      <c r="J202" s="15">
        <v>60</v>
      </c>
      <c r="K202" s="15">
        <v>29</v>
      </c>
      <c r="L202" s="15">
        <v>8</v>
      </c>
      <c r="M202" s="82">
        <v>30.45</v>
      </c>
      <c r="N202" s="71">
        <v>30</v>
      </c>
      <c r="O202" s="62">
        <v>3000</v>
      </c>
      <c r="P202" s="63">
        <f>Table224523689101112131415161718192021222423456723456891011121314151617181920212224[[#This Row],[PEMBULATAN]]*O202</f>
        <v>90000</v>
      </c>
    </row>
    <row r="203" spans="1:16" ht="36" customHeight="1" x14ac:dyDescent="0.2">
      <c r="A203" s="124"/>
      <c r="B203" s="74"/>
      <c r="C203" s="72" t="s">
        <v>2392</v>
      </c>
      <c r="D203" s="77" t="s">
        <v>63</v>
      </c>
      <c r="E203" s="13">
        <v>44429</v>
      </c>
      <c r="F203" s="75" t="s">
        <v>2416</v>
      </c>
      <c r="G203" s="13">
        <v>44434</v>
      </c>
      <c r="H203" s="76" t="s">
        <v>2417</v>
      </c>
      <c r="I203" s="15">
        <v>98</v>
      </c>
      <c r="J203" s="15">
        <v>60</v>
      </c>
      <c r="K203" s="15">
        <v>26</v>
      </c>
      <c r="L203" s="15">
        <v>11</v>
      </c>
      <c r="M203" s="82">
        <v>38.22</v>
      </c>
      <c r="N203" s="71">
        <v>38</v>
      </c>
      <c r="O203" s="62">
        <v>3000</v>
      </c>
      <c r="P203" s="63">
        <f>Table224523689101112131415161718192021222423456723456891011121314151617181920212224[[#This Row],[PEMBULATAN]]*O203</f>
        <v>114000</v>
      </c>
    </row>
    <row r="204" spans="1:16" ht="36" customHeight="1" x14ac:dyDescent="0.2">
      <c r="A204" s="124"/>
      <c r="B204" s="74"/>
      <c r="C204" s="72" t="s">
        <v>2393</v>
      </c>
      <c r="D204" s="77" t="s">
        <v>63</v>
      </c>
      <c r="E204" s="13">
        <v>44429</v>
      </c>
      <c r="F204" s="75" t="s">
        <v>2416</v>
      </c>
      <c r="G204" s="13">
        <v>44434</v>
      </c>
      <c r="H204" s="76" t="s">
        <v>2417</v>
      </c>
      <c r="I204" s="15">
        <v>70</v>
      </c>
      <c r="J204" s="15">
        <v>60</v>
      </c>
      <c r="K204" s="15">
        <v>30</v>
      </c>
      <c r="L204" s="15">
        <v>6</v>
      </c>
      <c r="M204" s="82">
        <v>31.5</v>
      </c>
      <c r="N204" s="71">
        <v>32</v>
      </c>
      <c r="O204" s="62">
        <v>3000</v>
      </c>
      <c r="P204" s="63">
        <f>Table224523689101112131415161718192021222423456723456891011121314151617181920212224[[#This Row],[PEMBULATAN]]*O204</f>
        <v>96000</v>
      </c>
    </row>
    <row r="205" spans="1:16" ht="36" customHeight="1" x14ac:dyDescent="0.2">
      <c r="A205" s="124"/>
      <c r="B205" s="74"/>
      <c r="C205" s="72" t="s">
        <v>2394</v>
      </c>
      <c r="D205" s="77" t="s">
        <v>63</v>
      </c>
      <c r="E205" s="13">
        <v>44429</v>
      </c>
      <c r="F205" s="75" t="s">
        <v>2416</v>
      </c>
      <c r="G205" s="13">
        <v>44434</v>
      </c>
      <c r="H205" s="76" t="s">
        <v>2417</v>
      </c>
      <c r="I205" s="15">
        <v>70</v>
      </c>
      <c r="J205" s="15">
        <v>58</v>
      </c>
      <c r="K205" s="15">
        <v>25</v>
      </c>
      <c r="L205" s="15">
        <v>7</v>
      </c>
      <c r="M205" s="82">
        <v>25.375</v>
      </c>
      <c r="N205" s="71">
        <v>25</v>
      </c>
      <c r="O205" s="62">
        <v>3000</v>
      </c>
      <c r="P205" s="63">
        <f>Table224523689101112131415161718192021222423456723456891011121314151617181920212224[[#This Row],[PEMBULATAN]]*O205</f>
        <v>75000</v>
      </c>
    </row>
    <row r="206" spans="1:16" ht="36" customHeight="1" x14ac:dyDescent="0.2">
      <c r="A206" s="124"/>
      <c r="B206" s="74"/>
      <c r="C206" s="72" t="s">
        <v>2395</v>
      </c>
      <c r="D206" s="77" t="s">
        <v>63</v>
      </c>
      <c r="E206" s="13">
        <v>44429</v>
      </c>
      <c r="F206" s="75" t="s">
        <v>2416</v>
      </c>
      <c r="G206" s="13">
        <v>44434</v>
      </c>
      <c r="H206" s="76" t="s">
        <v>2417</v>
      </c>
      <c r="I206" s="15">
        <v>80</v>
      </c>
      <c r="J206" s="15">
        <v>60</v>
      </c>
      <c r="K206" s="15">
        <v>20</v>
      </c>
      <c r="L206" s="15">
        <v>11</v>
      </c>
      <c r="M206" s="82">
        <v>24</v>
      </c>
      <c r="N206" s="71">
        <v>24</v>
      </c>
      <c r="O206" s="62">
        <v>3000</v>
      </c>
      <c r="P206" s="63">
        <f>Table224523689101112131415161718192021222423456723456891011121314151617181920212224[[#This Row],[PEMBULATAN]]*O206</f>
        <v>72000</v>
      </c>
    </row>
    <row r="207" spans="1:16" ht="36" customHeight="1" x14ac:dyDescent="0.2">
      <c r="A207" s="124"/>
      <c r="B207" s="74"/>
      <c r="C207" s="72" t="s">
        <v>2396</v>
      </c>
      <c r="D207" s="77" t="s">
        <v>63</v>
      </c>
      <c r="E207" s="13">
        <v>44429</v>
      </c>
      <c r="F207" s="75" t="s">
        <v>2416</v>
      </c>
      <c r="G207" s="13">
        <v>44434</v>
      </c>
      <c r="H207" s="76" t="s">
        <v>2417</v>
      </c>
      <c r="I207" s="15">
        <v>60</v>
      </c>
      <c r="J207" s="15">
        <v>45</v>
      </c>
      <c r="K207" s="15">
        <v>30</v>
      </c>
      <c r="L207" s="15">
        <v>7</v>
      </c>
      <c r="M207" s="82">
        <v>20.25</v>
      </c>
      <c r="N207" s="71">
        <v>20</v>
      </c>
      <c r="O207" s="62">
        <v>3000</v>
      </c>
      <c r="P207" s="63">
        <f>Table224523689101112131415161718192021222423456723456891011121314151617181920212224[[#This Row],[PEMBULATAN]]*O207</f>
        <v>60000</v>
      </c>
    </row>
    <row r="208" spans="1:16" ht="36" customHeight="1" x14ac:dyDescent="0.2">
      <c r="A208" s="124"/>
      <c r="B208" s="74"/>
      <c r="C208" s="72" t="s">
        <v>2397</v>
      </c>
      <c r="D208" s="77" t="s">
        <v>63</v>
      </c>
      <c r="E208" s="13">
        <v>44429</v>
      </c>
      <c r="F208" s="75" t="s">
        <v>2416</v>
      </c>
      <c r="G208" s="13">
        <v>44434</v>
      </c>
      <c r="H208" s="76" t="s">
        <v>2417</v>
      </c>
      <c r="I208" s="15">
        <v>90</v>
      </c>
      <c r="J208" s="15">
        <v>60</v>
      </c>
      <c r="K208" s="15">
        <v>35</v>
      </c>
      <c r="L208" s="15">
        <v>10</v>
      </c>
      <c r="M208" s="82">
        <v>47.25</v>
      </c>
      <c r="N208" s="71">
        <v>47</v>
      </c>
      <c r="O208" s="62">
        <v>3000</v>
      </c>
      <c r="P208" s="63">
        <f>Table224523689101112131415161718192021222423456723456891011121314151617181920212224[[#This Row],[PEMBULATAN]]*O208</f>
        <v>141000</v>
      </c>
    </row>
    <row r="209" spans="1:16" ht="36" customHeight="1" x14ac:dyDescent="0.2">
      <c r="A209" s="124"/>
      <c r="B209" s="74"/>
      <c r="C209" s="72" t="s">
        <v>2398</v>
      </c>
      <c r="D209" s="77" t="s">
        <v>63</v>
      </c>
      <c r="E209" s="13">
        <v>44429</v>
      </c>
      <c r="F209" s="75" t="s">
        <v>2416</v>
      </c>
      <c r="G209" s="13">
        <v>44434</v>
      </c>
      <c r="H209" s="76" t="s">
        <v>2417</v>
      </c>
      <c r="I209" s="15">
        <v>50</v>
      </c>
      <c r="J209" s="15">
        <v>35</v>
      </c>
      <c r="K209" s="15">
        <v>15</v>
      </c>
      <c r="L209" s="15">
        <v>2</v>
      </c>
      <c r="M209" s="82">
        <v>6.5625</v>
      </c>
      <c r="N209" s="71">
        <v>7</v>
      </c>
      <c r="O209" s="62">
        <v>3000</v>
      </c>
      <c r="P209" s="63">
        <f>Table224523689101112131415161718192021222423456723456891011121314151617181920212224[[#This Row],[PEMBULATAN]]*O209</f>
        <v>21000</v>
      </c>
    </row>
    <row r="210" spans="1:16" ht="36" customHeight="1" x14ac:dyDescent="0.2">
      <c r="A210" s="124"/>
      <c r="B210" s="74"/>
      <c r="C210" s="72" t="s">
        <v>2399</v>
      </c>
      <c r="D210" s="77" t="s">
        <v>63</v>
      </c>
      <c r="E210" s="13">
        <v>44429</v>
      </c>
      <c r="F210" s="75" t="s">
        <v>2416</v>
      </c>
      <c r="G210" s="13">
        <v>44434</v>
      </c>
      <c r="H210" s="76" t="s">
        <v>2417</v>
      </c>
      <c r="I210" s="15">
        <v>80</v>
      </c>
      <c r="J210" s="15">
        <v>60</v>
      </c>
      <c r="K210" s="15">
        <v>30</v>
      </c>
      <c r="L210" s="15">
        <v>14</v>
      </c>
      <c r="M210" s="82">
        <v>36</v>
      </c>
      <c r="N210" s="71">
        <v>36</v>
      </c>
      <c r="O210" s="62">
        <v>3000</v>
      </c>
      <c r="P210" s="63">
        <f>Table224523689101112131415161718192021222423456723456891011121314151617181920212224[[#This Row],[PEMBULATAN]]*O210</f>
        <v>108000</v>
      </c>
    </row>
    <row r="211" spans="1:16" ht="36" customHeight="1" x14ac:dyDescent="0.2">
      <c r="A211" s="124"/>
      <c r="B211" s="74"/>
      <c r="C211" s="72" t="s">
        <v>2400</v>
      </c>
      <c r="D211" s="77" t="s">
        <v>63</v>
      </c>
      <c r="E211" s="13">
        <v>44429</v>
      </c>
      <c r="F211" s="75" t="s">
        <v>2416</v>
      </c>
      <c r="G211" s="13">
        <v>44434</v>
      </c>
      <c r="H211" s="76" t="s">
        <v>2417</v>
      </c>
      <c r="I211" s="15">
        <v>60</v>
      </c>
      <c r="J211" s="15">
        <v>60</v>
      </c>
      <c r="K211" s="15">
        <v>24</v>
      </c>
      <c r="L211" s="15">
        <v>6</v>
      </c>
      <c r="M211" s="82">
        <v>21.6</v>
      </c>
      <c r="N211" s="71">
        <v>22</v>
      </c>
      <c r="O211" s="62">
        <v>3000</v>
      </c>
      <c r="P211" s="63">
        <f>Table224523689101112131415161718192021222423456723456891011121314151617181920212224[[#This Row],[PEMBULATAN]]*O211</f>
        <v>66000</v>
      </c>
    </row>
    <row r="212" spans="1:16" ht="36" customHeight="1" x14ac:dyDescent="0.2">
      <c r="A212" s="124"/>
      <c r="B212" s="74"/>
      <c r="C212" s="72" t="s">
        <v>2401</v>
      </c>
      <c r="D212" s="77" t="s">
        <v>63</v>
      </c>
      <c r="E212" s="13">
        <v>44429</v>
      </c>
      <c r="F212" s="75" t="s">
        <v>2416</v>
      </c>
      <c r="G212" s="13">
        <v>44434</v>
      </c>
      <c r="H212" s="76" t="s">
        <v>2417</v>
      </c>
      <c r="I212" s="15">
        <v>105</v>
      </c>
      <c r="J212" s="15">
        <v>60</v>
      </c>
      <c r="K212" s="15">
        <v>32</v>
      </c>
      <c r="L212" s="15">
        <v>10</v>
      </c>
      <c r="M212" s="82">
        <v>50.4</v>
      </c>
      <c r="N212" s="71">
        <v>50</v>
      </c>
      <c r="O212" s="62">
        <v>3000</v>
      </c>
      <c r="P212" s="63">
        <f>Table224523689101112131415161718192021222423456723456891011121314151617181920212224[[#This Row],[PEMBULATAN]]*O212</f>
        <v>150000</v>
      </c>
    </row>
    <row r="213" spans="1:16" ht="36" customHeight="1" x14ac:dyDescent="0.2">
      <c r="A213" s="124"/>
      <c r="B213" s="74"/>
      <c r="C213" s="72" t="s">
        <v>2402</v>
      </c>
      <c r="D213" s="77" t="s">
        <v>63</v>
      </c>
      <c r="E213" s="13">
        <v>44429</v>
      </c>
      <c r="F213" s="75" t="s">
        <v>2416</v>
      </c>
      <c r="G213" s="13">
        <v>44434</v>
      </c>
      <c r="H213" s="76" t="s">
        <v>2417</v>
      </c>
      <c r="I213" s="15">
        <v>100</v>
      </c>
      <c r="J213" s="15">
        <v>60</v>
      </c>
      <c r="K213" s="15">
        <v>35</v>
      </c>
      <c r="L213" s="15">
        <v>11</v>
      </c>
      <c r="M213" s="82">
        <v>52.5</v>
      </c>
      <c r="N213" s="71">
        <v>53</v>
      </c>
      <c r="O213" s="62">
        <v>3000</v>
      </c>
      <c r="P213" s="63">
        <f>Table224523689101112131415161718192021222423456723456891011121314151617181920212224[[#This Row],[PEMBULATAN]]*O213</f>
        <v>159000</v>
      </c>
    </row>
    <row r="214" spans="1:16" ht="36" customHeight="1" x14ac:dyDescent="0.2">
      <c r="A214" s="124"/>
      <c r="B214" s="74"/>
      <c r="C214" s="72" t="s">
        <v>2403</v>
      </c>
      <c r="D214" s="77" t="s">
        <v>63</v>
      </c>
      <c r="E214" s="13">
        <v>44429</v>
      </c>
      <c r="F214" s="75" t="s">
        <v>2416</v>
      </c>
      <c r="G214" s="13">
        <v>44434</v>
      </c>
      <c r="H214" s="76" t="s">
        <v>2417</v>
      </c>
      <c r="I214" s="15">
        <v>85</v>
      </c>
      <c r="J214" s="15">
        <v>40</v>
      </c>
      <c r="K214" s="15">
        <v>30</v>
      </c>
      <c r="L214" s="15">
        <v>12</v>
      </c>
      <c r="M214" s="82">
        <v>25.5</v>
      </c>
      <c r="N214" s="71">
        <v>26</v>
      </c>
      <c r="O214" s="62">
        <v>3000</v>
      </c>
      <c r="P214" s="63">
        <f>Table224523689101112131415161718192021222423456723456891011121314151617181920212224[[#This Row],[PEMBULATAN]]*O214</f>
        <v>78000</v>
      </c>
    </row>
    <row r="215" spans="1:16" ht="36" customHeight="1" x14ac:dyDescent="0.2">
      <c r="A215" s="124"/>
      <c r="B215" s="74"/>
      <c r="C215" s="72" t="s">
        <v>2404</v>
      </c>
      <c r="D215" s="77" t="s">
        <v>63</v>
      </c>
      <c r="E215" s="13">
        <v>44429</v>
      </c>
      <c r="F215" s="75" t="s">
        <v>2416</v>
      </c>
      <c r="G215" s="13">
        <v>44434</v>
      </c>
      <c r="H215" s="76" t="s">
        <v>2417</v>
      </c>
      <c r="I215" s="15">
        <v>70</v>
      </c>
      <c r="J215" s="15">
        <v>60</v>
      </c>
      <c r="K215" s="15">
        <v>25</v>
      </c>
      <c r="L215" s="15">
        <v>13</v>
      </c>
      <c r="M215" s="82">
        <v>26.25</v>
      </c>
      <c r="N215" s="71">
        <v>26</v>
      </c>
      <c r="O215" s="62">
        <v>3000</v>
      </c>
      <c r="P215" s="63">
        <f>Table224523689101112131415161718192021222423456723456891011121314151617181920212224[[#This Row],[PEMBULATAN]]*O215</f>
        <v>78000</v>
      </c>
    </row>
    <row r="216" spans="1:16" ht="36" customHeight="1" x14ac:dyDescent="0.2">
      <c r="A216" s="124"/>
      <c r="B216" s="74"/>
      <c r="C216" s="72" t="s">
        <v>2405</v>
      </c>
      <c r="D216" s="77" t="s">
        <v>63</v>
      </c>
      <c r="E216" s="13">
        <v>44429</v>
      </c>
      <c r="F216" s="75" t="s">
        <v>2416</v>
      </c>
      <c r="G216" s="13">
        <v>44434</v>
      </c>
      <c r="H216" s="76" t="s">
        <v>2417</v>
      </c>
      <c r="I216" s="15">
        <v>80</v>
      </c>
      <c r="J216" s="15">
        <v>55</v>
      </c>
      <c r="K216" s="15">
        <v>25</v>
      </c>
      <c r="L216" s="15">
        <v>12</v>
      </c>
      <c r="M216" s="82">
        <v>27.5</v>
      </c>
      <c r="N216" s="71">
        <v>28</v>
      </c>
      <c r="O216" s="62">
        <v>3000</v>
      </c>
      <c r="P216" s="63">
        <f>Table224523689101112131415161718192021222423456723456891011121314151617181920212224[[#This Row],[PEMBULATAN]]*O216</f>
        <v>84000</v>
      </c>
    </row>
    <row r="217" spans="1:16" ht="36" customHeight="1" x14ac:dyDescent="0.2">
      <c r="A217" s="124"/>
      <c r="B217" s="74"/>
      <c r="C217" s="72" t="s">
        <v>2406</v>
      </c>
      <c r="D217" s="77" t="s">
        <v>63</v>
      </c>
      <c r="E217" s="13">
        <v>44429</v>
      </c>
      <c r="F217" s="75" t="s">
        <v>2416</v>
      </c>
      <c r="G217" s="13">
        <v>44434</v>
      </c>
      <c r="H217" s="76" t="s">
        <v>2417</v>
      </c>
      <c r="I217" s="15">
        <v>45</v>
      </c>
      <c r="J217" s="15">
        <v>36</v>
      </c>
      <c r="K217" s="15">
        <v>27</v>
      </c>
      <c r="L217" s="15">
        <v>21</v>
      </c>
      <c r="M217" s="82">
        <v>10.935</v>
      </c>
      <c r="N217" s="71">
        <v>21</v>
      </c>
      <c r="O217" s="62">
        <v>3000</v>
      </c>
      <c r="P217" s="63">
        <f>Table224523689101112131415161718192021222423456723456891011121314151617181920212224[[#This Row],[PEMBULATAN]]*O217</f>
        <v>63000</v>
      </c>
    </row>
    <row r="218" spans="1:16" ht="36" customHeight="1" x14ac:dyDescent="0.2">
      <c r="A218" s="124"/>
      <c r="B218" s="74"/>
      <c r="C218" s="72" t="s">
        <v>2407</v>
      </c>
      <c r="D218" s="77" t="s">
        <v>63</v>
      </c>
      <c r="E218" s="13">
        <v>44429</v>
      </c>
      <c r="F218" s="75" t="s">
        <v>2416</v>
      </c>
      <c r="G218" s="13">
        <v>44434</v>
      </c>
      <c r="H218" s="76" t="s">
        <v>2417</v>
      </c>
      <c r="I218" s="15">
        <v>87</v>
      </c>
      <c r="J218" s="15">
        <v>60</v>
      </c>
      <c r="K218" s="15">
        <v>29</v>
      </c>
      <c r="L218" s="15">
        <v>16</v>
      </c>
      <c r="M218" s="82">
        <v>37.844999999999999</v>
      </c>
      <c r="N218" s="71">
        <v>38</v>
      </c>
      <c r="O218" s="62">
        <v>3000</v>
      </c>
      <c r="P218" s="63">
        <f>Table224523689101112131415161718192021222423456723456891011121314151617181920212224[[#This Row],[PEMBULATAN]]*O218</f>
        <v>114000</v>
      </c>
    </row>
    <row r="219" spans="1:16" ht="36" customHeight="1" x14ac:dyDescent="0.2">
      <c r="A219" s="124"/>
      <c r="B219" s="74"/>
      <c r="C219" s="72" t="s">
        <v>2408</v>
      </c>
      <c r="D219" s="77" t="s">
        <v>63</v>
      </c>
      <c r="E219" s="13">
        <v>44429</v>
      </c>
      <c r="F219" s="75" t="s">
        <v>2416</v>
      </c>
      <c r="G219" s="13">
        <v>44434</v>
      </c>
      <c r="H219" s="76" t="s">
        <v>2417</v>
      </c>
      <c r="I219" s="15">
        <v>85</v>
      </c>
      <c r="J219" s="15">
        <v>60</v>
      </c>
      <c r="K219" s="15">
        <v>20</v>
      </c>
      <c r="L219" s="15">
        <v>12</v>
      </c>
      <c r="M219" s="82">
        <v>25.5</v>
      </c>
      <c r="N219" s="71">
        <v>26</v>
      </c>
      <c r="O219" s="62">
        <v>3000</v>
      </c>
      <c r="P219" s="63">
        <f>Table224523689101112131415161718192021222423456723456891011121314151617181920212224[[#This Row],[PEMBULATAN]]*O219</f>
        <v>78000</v>
      </c>
    </row>
    <row r="220" spans="1:16" ht="36" customHeight="1" x14ac:dyDescent="0.2">
      <c r="A220" s="124"/>
      <c r="B220" s="74"/>
      <c r="C220" s="72" t="s">
        <v>2409</v>
      </c>
      <c r="D220" s="77" t="s">
        <v>63</v>
      </c>
      <c r="E220" s="13">
        <v>44429</v>
      </c>
      <c r="F220" s="75" t="s">
        <v>2416</v>
      </c>
      <c r="G220" s="13">
        <v>44434</v>
      </c>
      <c r="H220" s="76" t="s">
        <v>2417</v>
      </c>
      <c r="I220" s="15">
        <v>95</v>
      </c>
      <c r="J220" s="15">
        <v>35</v>
      </c>
      <c r="K220" s="15">
        <v>20</v>
      </c>
      <c r="L220" s="15">
        <v>3</v>
      </c>
      <c r="M220" s="82">
        <v>16.625</v>
      </c>
      <c r="N220" s="71">
        <v>17</v>
      </c>
      <c r="O220" s="62">
        <v>3000</v>
      </c>
      <c r="P220" s="63">
        <f>Table224523689101112131415161718192021222423456723456891011121314151617181920212224[[#This Row],[PEMBULATAN]]*O220</f>
        <v>51000</v>
      </c>
    </row>
    <row r="221" spans="1:16" ht="36" customHeight="1" x14ac:dyDescent="0.2">
      <c r="A221" s="124"/>
      <c r="B221" s="74"/>
      <c r="C221" s="72" t="s">
        <v>2410</v>
      </c>
      <c r="D221" s="77" t="s">
        <v>63</v>
      </c>
      <c r="E221" s="13">
        <v>44429</v>
      </c>
      <c r="F221" s="75" t="s">
        <v>2416</v>
      </c>
      <c r="G221" s="13">
        <v>44434</v>
      </c>
      <c r="H221" s="76" t="s">
        <v>2417</v>
      </c>
      <c r="I221" s="15">
        <v>65</v>
      </c>
      <c r="J221" s="15">
        <v>45</v>
      </c>
      <c r="K221" s="15">
        <v>2</v>
      </c>
      <c r="L221" s="15">
        <v>1</v>
      </c>
      <c r="M221" s="82">
        <v>1.4624999999999999</v>
      </c>
      <c r="N221" s="71">
        <v>1</v>
      </c>
      <c r="O221" s="62">
        <v>3000</v>
      </c>
      <c r="P221" s="63">
        <f>Table224523689101112131415161718192021222423456723456891011121314151617181920212224[[#This Row],[PEMBULATAN]]*O221</f>
        <v>3000</v>
      </c>
    </row>
    <row r="222" spans="1:16" ht="36" customHeight="1" x14ac:dyDescent="0.2">
      <c r="A222" s="124"/>
      <c r="B222" s="74"/>
      <c r="C222" s="72" t="s">
        <v>2411</v>
      </c>
      <c r="D222" s="77" t="s">
        <v>63</v>
      </c>
      <c r="E222" s="13">
        <v>44429</v>
      </c>
      <c r="F222" s="75" t="s">
        <v>2416</v>
      </c>
      <c r="G222" s="13">
        <v>44434</v>
      </c>
      <c r="H222" s="76" t="s">
        <v>2417</v>
      </c>
      <c r="I222" s="15">
        <v>55</v>
      </c>
      <c r="J222" s="15">
        <v>29</v>
      </c>
      <c r="K222" s="15">
        <v>15</v>
      </c>
      <c r="L222" s="15">
        <v>9</v>
      </c>
      <c r="M222" s="82">
        <v>5.9812500000000002</v>
      </c>
      <c r="N222" s="71">
        <v>9</v>
      </c>
      <c r="O222" s="62">
        <v>3000</v>
      </c>
      <c r="P222" s="63">
        <f>Table224523689101112131415161718192021222423456723456891011121314151617181920212224[[#This Row],[PEMBULATAN]]*O222</f>
        <v>27000</v>
      </c>
    </row>
    <row r="223" spans="1:16" ht="36" customHeight="1" x14ac:dyDescent="0.2">
      <c r="A223" s="124"/>
      <c r="B223" s="74"/>
      <c r="C223" s="72" t="s">
        <v>2412</v>
      </c>
      <c r="D223" s="77" t="s">
        <v>63</v>
      </c>
      <c r="E223" s="13">
        <v>44429</v>
      </c>
      <c r="F223" s="75" t="s">
        <v>2416</v>
      </c>
      <c r="G223" s="13">
        <v>44434</v>
      </c>
      <c r="H223" s="76" t="s">
        <v>2417</v>
      </c>
      <c r="I223" s="15">
        <v>130</v>
      </c>
      <c r="J223" s="15">
        <v>10</v>
      </c>
      <c r="K223" s="15">
        <v>10</v>
      </c>
      <c r="L223" s="15">
        <v>1</v>
      </c>
      <c r="M223" s="82">
        <v>3.25</v>
      </c>
      <c r="N223" s="71">
        <v>3</v>
      </c>
      <c r="O223" s="62">
        <v>3000</v>
      </c>
      <c r="P223" s="63">
        <f>Table224523689101112131415161718192021222423456723456891011121314151617181920212224[[#This Row],[PEMBULATAN]]*O223</f>
        <v>9000</v>
      </c>
    </row>
    <row r="224" spans="1:16" ht="36" customHeight="1" x14ac:dyDescent="0.2">
      <c r="A224" s="124"/>
      <c r="B224" s="74"/>
      <c r="C224" s="72" t="s">
        <v>2413</v>
      </c>
      <c r="D224" s="77" t="s">
        <v>63</v>
      </c>
      <c r="E224" s="13">
        <v>44429</v>
      </c>
      <c r="F224" s="75" t="s">
        <v>2416</v>
      </c>
      <c r="G224" s="13">
        <v>44434</v>
      </c>
      <c r="H224" s="76" t="s">
        <v>2417</v>
      </c>
      <c r="I224" s="15">
        <v>50</v>
      </c>
      <c r="J224" s="15">
        <v>50</v>
      </c>
      <c r="K224" s="15">
        <v>30</v>
      </c>
      <c r="L224" s="15">
        <v>1</v>
      </c>
      <c r="M224" s="82">
        <v>18.75</v>
      </c>
      <c r="N224" s="71">
        <v>19</v>
      </c>
      <c r="O224" s="62">
        <v>3000</v>
      </c>
      <c r="P224" s="63">
        <f>Table224523689101112131415161718192021222423456723456891011121314151617181920212224[[#This Row],[PEMBULATAN]]*O224</f>
        <v>57000</v>
      </c>
    </row>
    <row r="225" spans="1:16" ht="36" customHeight="1" x14ac:dyDescent="0.2">
      <c r="A225" s="124"/>
      <c r="B225" s="74"/>
      <c r="C225" s="72" t="s">
        <v>2414</v>
      </c>
      <c r="D225" s="77" t="s">
        <v>63</v>
      </c>
      <c r="E225" s="13">
        <v>44429</v>
      </c>
      <c r="F225" s="75" t="s">
        <v>2416</v>
      </c>
      <c r="G225" s="13">
        <v>44434</v>
      </c>
      <c r="H225" s="76" t="s">
        <v>2417</v>
      </c>
      <c r="I225" s="15">
        <v>50</v>
      </c>
      <c r="J225" s="15">
        <v>45</v>
      </c>
      <c r="K225" s="15">
        <v>25</v>
      </c>
      <c r="L225" s="15">
        <v>3</v>
      </c>
      <c r="M225" s="82">
        <v>14.0625</v>
      </c>
      <c r="N225" s="71">
        <v>14</v>
      </c>
      <c r="O225" s="62">
        <v>3000</v>
      </c>
      <c r="P225" s="63">
        <f>Table224523689101112131415161718192021222423456723456891011121314151617181920212224[[#This Row],[PEMBULATAN]]*O225</f>
        <v>42000</v>
      </c>
    </row>
    <row r="226" spans="1:16" ht="36" customHeight="1" x14ac:dyDescent="0.2">
      <c r="A226" s="124"/>
      <c r="B226" s="74"/>
      <c r="C226" s="72" t="s">
        <v>2415</v>
      </c>
      <c r="D226" s="77" t="s">
        <v>63</v>
      </c>
      <c r="E226" s="13">
        <v>44429</v>
      </c>
      <c r="F226" s="75" t="s">
        <v>2416</v>
      </c>
      <c r="G226" s="13">
        <v>44434</v>
      </c>
      <c r="H226" s="76" t="s">
        <v>2417</v>
      </c>
      <c r="I226" s="15">
        <v>100</v>
      </c>
      <c r="J226" s="15">
        <v>60</v>
      </c>
      <c r="K226" s="15">
        <v>30</v>
      </c>
      <c r="L226" s="15">
        <v>24</v>
      </c>
      <c r="M226" s="82">
        <v>45</v>
      </c>
      <c r="N226" s="71">
        <v>45</v>
      </c>
      <c r="O226" s="62">
        <v>3000</v>
      </c>
      <c r="P226" s="63">
        <f>Table224523689101112131415161718192021222423456723456891011121314151617181920212224[[#This Row],[PEMBULATAN]]*O226</f>
        <v>135000</v>
      </c>
    </row>
    <row r="227" spans="1:16" ht="22.5" customHeight="1" x14ac:dyDescent="0.2">
      <c r="A227" s="144" t="s">
        <v>33</v>
      </c>
      <c r="B227" s="145"/>
      <c r="C227" s="145"/>
      <c r="D227" s="145"/>
      <c r="E227" s="145"/>
      <c r="F227" s="145"/>
      <c r="G227" s="145"/>
      <c r="H227" s="145"/>
      <c r="I227" s="145"/>
      <c r="J227" s="145"/>
      <c r="K227" s="145"/>
      <c r="L227" s="146"/>
      <c r="M227" s="78">
        <f>SUBTOTAL(109,Table224523689101112131415161718192021222423456723456891011121314151617181920212224[KG VOLUME])</f>
        <v>5275.8270000000002</v>
      </c>
      <c r="N227" s="66">
        <f>SUM(N3:N226)</f>
        <v>5456</v>
      </c>
      <c r="O227" s="147">
        <f>SUM(P3:P226)</f>
        <v>16368000</v>
      </c>
      <c r="P227" s="148"/>
    </row>
    <row r="228" spans="1:16" ht="22.5" customHeight="1" x14ac:dyDescent="0.2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4"/>
      <c r="N228" s="86" t="s">
        <v>54</v>
      </c>
      <c r="O228" s="85"/>
      <c r="P228" s="85">
        <f>O227*10%</f>
        <v>1636800</v>
      </c>
    </row>
    <row r="229" spans="1:16" x14ac:dyDescent="0.2">
      <c r="A229" s="11"/>
      <c r="B229" s="54" t="s">
        <v>47</v>
      </c>
      <c r="C229" s="53"/>
      <c r="D229" s="55" t="s">
        <v>48</v>
      </c>
      <c r="H229" s="61"/>
      <c r="N229" s="60" t="s">
        <v>34</v>
      </c>
      <c r="P229" s="67">
        <f>O227*1%</f>
        <v>163680</v>
      </c>
    </row>
    <row r="230" spans="1:16" x14ac:dyDescent="0.2">
      <c r="A230" s="11"/>
      <c r="H230" s="61"/>
      <c r="N230" s="60" t="s">
        <v>35</v>
      </c>
      <c r="P230" s="69">
        <v>0</v>
      </c>
    </row>
    <row r="231" spans="1:16" ht="15.75" thickBot="1" x14ac:dyDescent="0.25">
      <c r="A231" s="11"/>
      <c r="H231" s="61"/>
      <c r="N231" s="60" t="s">
        <v>36</v>
      </c>
      <c r="P231" s="69">
        <v>0</v>
      </c>
    </row>
    <row r="232" spans="1:16" x14ac:dyDescent="0.2">
      <c r="A232" s="11"/>
      <c r="H232" s="61"/>
      <c r="N232" s="64" t="s">
        <v>37</v>
      </c>
      <c r="O232" s="65"/>
      <c r="P232" s="68">
        <f>O227-P228+P229</f>
        <v>14894880</v>
      </c>
    </row>
    <row r="233" spans="1:16" x14ac:dyDescent="0.2">
      <c r="B233" s="54"/>
      <c r="C233" s="53"/>
      <c r="D233" s="55"/>
    </row>
    <row r="234" spans="1:16" x14ac:dyDescent="0.2">
      <c r="C234" s="53" t="s">
        <v>1205</v>
      </c>
    </row>
    <row r="235" spans="1:16" x14ac:dyDescent="0.2">
      <c r="A235" s="11"/>
      <c r="C235" s="2" t="s">
        <v>1200</v>
      </c>
      <c r="H235" s="61"/>
      <c r="P235" s="70"/>
    </row>
    <row r="236" spans="1:16" x14ac:dyDescent="0.2">
      <c r="A236" s="11"/>
      <c r="C236" s="2" t="s">
        <v>1206</v>
      </c>
      <c r="H236" s="61"/>
      <c r="O236" s="56"/>
      <c r="P236" s="70"/>
    </row>
    <row r="237" spans="1:16" s="3" customFormat="1" x14ac:dyDescent="0.25">
      <c r="A237" s="11"/>
      <c r="B237" s="2"/>
      <c r="C237" s="2" t="s">
        <v>3533</v>
      </c>
      <c r="E237" s="12"/>
      <c r="H237" s="61"/>
      <c r="N237" s="14"/>
      <c r="O237" s="14"/>
      <c r="P237" s="14"/>
    </row>
    <row r="238" spans="1:16" s="3" customFormat="1" x14ac:dyDescent="0.2">
      <c r="A238" s="11"/>
      <c r="B238" s="2"/>
      <c r="C238" s="53" t="s">
        <v>1198</v>
      </c>
      <c r="E238" s="12"/>
      <c r="H238" s="61"/>
      <c r="N238" s="14"/>
      <c r="O238" s="14"/>
      <c r="P238" s="14"/>
    </row>
    <row r="239" spans="1:16" s="3" customFormat="1" x14ac:dyDescent="0.25">
      <c r="A239" s="11"/>
      <c r="B239" s="2"/>
      <c r="C239" s="2" t="s">
        <v>3534</v>
      </c>
      <c r="E239" s="12"/>
      <c r="H239" s="61"/>
      <c r="N239" s="14"/>
      <c r="O239" s="14"/>
      <c r="P239" s="14"/>
    </row>
    <row r="240" spans="1:16" s="3" customFormat="1" x14ac:dyDescent="0.25">
      <c r="A240" s="11"/>
      <c r="B240" s="2"/>
      <c r="C240" s="2" t="s">
        <v>1204</v>
      </c>
      <c r="E240" s="12"/>
      <c r="H240" s="61"/>
      <c r="N240" s="14"/>
      <c r="O240" s="14"/>
      <c r="P240" s="14"/>
    </row>
    <row r="241" spans="1:16" s="3" customFormat="1" x14ac:dyDescent="0.25">
      <c r="A241" s="11"/>
      <c r="B241" s="2"/>
      <c r="C241" s="2" t="s">
        <v>3535</v>
      </c>
      <c r="E241" s="12"/>
      <c r="H241" s="61"/>
      <c r="N241" s="14"/>
      <c r="O241" s="14"/>
      <c r="P241" s="14"/>
    </row>
    <row r="242" spans="1:16" s="3" customFormat="1" x14ac:dyDescent="0.25">
      <c r="A242" s="11"/>
      <c r="B242" s="2"/>
      <c r="C242" s="2" t="s">
        <v>3536</v>
      </c>
      <c r="E242" s="12"/>
      <c r="H242" s="61"/>
      <c r="N242" s="14"/>
      <c r="O242" s="14"/>
      <c r="P242" s="14"/>
    </row>
    <row r="243" spans="1:16" s="3" customFormat="1" x14ac:dyDescent="0.25">
      <c r="A243" s="11"/>
      <c r="B243" s="2"/>
      <c r="C243" s="2" t="s">
        <v>3537</v>
      </c>
      <c r="E243" s="12"/>
      <c r="H243" s="61"/>
      <c r="N243" s="14"/>
      <c r="O243" s="14"/>
      <c r="P243" s="14"/>
    </row>
    <row r="244" spans="1:16" s="3" customFormat="1" x14ac:dyDescent="0.25">
      <c r="A244" s="11"/>
      <c r="B244" s="2"/>
      <c r="C244" s="2" t="s">
        <v>3538</v>
      </c>
      <c r="E244" s="12"/>
      <c r="H244" s="61"/>
      <c r="N244" s="14"/>
      <c r="O244" s="14"/>
      <c r="P244" s="14"/>
    </row>
    <row r="245" spans="1:16" s="3" customFormat="1" x14ac:dyDescent="0.25">
      <c r="A245" s="11"/>
      <c r="B245" s="2"/>
      <c r="C245" s="2" t="s">
        <v>3539</v>
      </c>
      <c r="E245" s="12"/>
      <c r="H245" s="61"/>
      <c r="N245" s="14"/>
      <c r="O245" s="14"/>
      <c r="P245" s="14"/>
    </row>
    <row r="246" spans="1:16" s="3" customFormat="1" x14ac:dyDescent="0.25">
      <c r="A246" s="11"/>
      <c r="B246" s="2"/>
      <c r="C246" s="2" t="s">
        <v>3540</v>
      </c>
      <c r="E246" s="12"/>
      <c r="H246" s="61"/>
      <c r="N246" s="14"/>
      <c r="O246" s="14"/>
      <c r="P246" s="14"/>
    </row>
    <row r="247" spans="1:16" s="3" customFormat="1" x14ac:dyDescent="0.25">
      <c r="A247" s="11"/>
      <c r="B247" s="2"/>
      <c r="C247" s="2" t="s">
        <v>3541</v>
      </c>
      <c r="E247" s="12"/>
      <c r="H247" s="61"/>
      <c r="N247" s="14"/>
      <c r="O247" s="14"/>
      <c r="P247" s="14"/>
    </row>
    <row r="248" spans="1:16" s="3" customFormat="1" x14ac:dyDescent="0.25">
      <c r="A248" s="11"/>
      <c r="B248" s="2"/>
      <c r="C248" s="2" t="s">
        <v>3542</v>
      </c>
      <c r="E248" s="12"/>
      <c r="H248" s="61"/>
      <c r="N248" s="14"/>
      <c r="O248" s="14"/>
      <c r="P248" s="14"/>
    </row>
    <row r="249" spans="1:16" x14ac:dyDescent="0.2">
      <c r="C249" s="2" t="s">
        <v>3543</v>
      </c>
    </row>
    <row r="250" spans="1:16" x14ac:dyDescent="0.2">
      <c r="C250" s="2" t="s">
        <v>3544</v>
      </c>
    </row>
    <row r="251" spans="1:16" x14ac:dyDescent="0.2">
      <c r="C251" s="2" t="s">
        <v>3545</v>
      </c>
    </row>
    <row r="252" spans="1:16" x14ac:dyDescent="0.2">
      <c r="C252" s="2" t="s">
        <v>3546</v>
      </c>
    </row>
    <row r="253" spans="1:16" x14ac:dyDescent="0.2">
      <c r="C253" s="2" t="s">
        <v>3547</v>
      </c>
    </row>
    <row r="254" spans="1:16" x14ac:dyDescent="0.2">
      <c r="C254" s="2" t="s">
        <v>3548</v>
      </c>
    </row>
    <row r="255" spans="1:16" x14ac:dyDescent="0.2">
      <c r="C255" s="2" t="s">
        <v>3549</v>
      </c>
    </row>
    <row r="256" spans="1:16" x14ac:dyDescent="0.2">
      <c r="C256" s="2" t="s">
        <v>3550</v>
      </c>
    </row>
    <row r="257" spans="3:3" x14ac:dyDescent="0.2">
      <c r="C257" s="2" t="s">
        <v>3551</v>
      </c>
    </row>
    <row r="258" spans="3:3" x14ac:dyDescent="0.2">
      <c r="C258" s="2" t="s">
        <v>3552</v>
      </c>
    </row>
    <row r="259" spans="3:3" x14ac:dyDescent="0.2">
      <c r="C259" s="2" t="s">
        <v>3553</v>
      </c>
    </row>
    <row r="260" spans="3:3" x14ac:dyDescent="0.2">
      <c r="C260" s="2" t="s">
        <v>3554</v>
      </c>
    </row>
    <row r="261" spans="3:3" x14ac:dyDescent="0.2">
      <c r="C261" s="2" t="s">
        <v>3555</v>
      </c>
    </row>
    <row r="262" spans="3:3" x14ac:dyDescent="0.2">
      <c r="C262" s="2" t="s">
        <v>3556</v>
      </c>
    </row>
    <row r="263" spans="3:3" x14ac:dyDescent="0.2">
      <c r="C263" s="2" t="s">
        <v>3557</v>
      </c>
    </row>
    <row r="264" spans="3:3" x14ac:dyDescent="0.2">
      <c r="C264" s="2" t="s">
        <v>3558</v>
      </c>
    </row>
    <row r="265" spans="3:3" x14ac:dyDescent="0.2">
      <c r="C265" s="2" t="s">
        <v>3559</v>
      </c>
    </row>
    <row r="266" spans="3:3" x14ac:dyDescent="0.2">
      <c r="C266" s="2" t="s">
        <v>3560</v>
      </c>
    </row>
    <row r="267" spans="3:3" x14ac:dyDescent="0.2">
      <c r="C267" s="2" t="s">
        <v>3561</v>
      </c>
    </row>
    <row r="268" spans="3:3" x14ac:dyDescent="0.2">
      <c r="C268" s="2" t="s">
        <v>3562</v>
      </c>
    </row>
    <row r="269" spans="3:3" x14ac:dyDescent="0.2">
      <c r="C269" s="2" t="s">
        <v>3563</v>
      </c>
    </row>
    <row r="270" spans="3:3" x14ac:dyDescent="0.2">
      <c r="C270" s="2" t="s">
        <v>3564</v>
      </c>
    </row>
    <row r="271" spans="3:3" x14ac:dyDescent="0.2">
      <c r="C271" s="2" t="s">
        <v>3565</v>
      </c>
    </row>
    <row r="272" spans="3:3" x14ac:dyDescent="0.2">
      <c r="C272" s="2" t="s">
        <v>3566</v>
      </c>
    </row>
    <row r="273" spans="3:3" x14ac:dyDescent="0.2">
      <c r="C273" s="2" t="s">
        <v>3567</v>
      </c>
    </row>
    <row r="274" spans="3:3" x14ac:dyDescent="0.2">
      <c r="C274" s="2" t="s">
        <v>3568</v>
      </c>
    </row>
    <row r="275" spans="3:3" x14ac:dyDescent="0.2">
      <c r="C275" s="2" t="s">
        <v>3569</v>
      </c>
    </row>
    <row r="276" spans="3:3" x14ac:dyDescent="0.2">
      <c r="C276" s="2" t="s">
        <v>3570</v>
      </c>
    </row>
    <row r="277" spans="3:3" x14ac:dyDescent="0.2">
      <c r="C277" s="2" t="s">
        <v>3571</v>
      </c>
    </row>
    <row r="278" spans="3:3" x14ac:dyDescent="0.2">
      <c r="C278" s="2" t="s">
        <v>3572</v>
      </c>
    </row>
    <row r="279" spans="3:3" x14ac:dyDescent="0.2">
      <c r="C279" s="2" t="s">
        <v>3573</v>
      </c>
    </row>
    <row r="280" spans="3:3" x14ac:dyDescent="0.2">
      <c r="C280" s="2" t="s">
        <v>3574</v>
      </c>
    </row>
    <row r="281" spans="3:3" x14ac:dyDescent="0.2">
      <c r="C281" s="2" t="s">
        <v>3575</v>
      </c>
    </row>
    <row r="282" spans="3:3" x14ac:dyDescent="0.2">
      <c r="C282" s="2" t="s">
        <v>3576</v>
      </c>
    </row>
    <row r="283" spans="3:3" x14ac:dyDescent="0.2">
      <c r="C283" s="2" t="s">
        <v>3577</v>
      </c>
    </row>
    <row r="284" spans="3:3" x14ac:dyDescent="0.2">
      <c r="C284" s="2" t="s">
        <v>3578</v>
      </c>
    </row>
    <row r="285" spans="3:3" x14ac:dyDescent="0.2">
      <c r="C285" s="2" t="s">
        <v>3579</v>
      </c>
    </row>
    <row r="286" spans="3:3" x14ac:dyDescent="0.2">
      <c r="C286" s="2" t="s">
        <v>3580</v>
      </c>
    </row>
    <row r="287" spans="3:3" x14ac:dyDescent="0.2">
      <c r="C287" s="2" t="s">
        <v>3581</v>
      </c>
    </row>
    <row r="288" spans="3:3" x14ac:dyDescent="0.2">
      <c r="C288" s="2" t="s">
        <v>3582</v>
      </c>
    </row>
    <row r="289" spans="3:3" x14ac:dyDescent="0.2">
      <c r="C289" s="2" t="s">
        <v>3583</v>
      </c>
    </row>
    <row r="290" spans="3:3" x14ac:dyDescent="0.2">
      <c r="C290" s="2" t="s">
        <v>3584</v>
      </c>
    </row>
    <row r="291" spans="3:3" x14ac:dyDescent="0.2">
      <c r="C291" s="2" t="s">
        <v>3585</v>
      </c>
    </row>
    <row r="292" spans="3:3" x14ac:dyDescent="0.2">
      <c r="C292" s="2" t="s">
        <v>3586</v>
      </c>
    </row>
    <row r="293" spans="3:3" x14ac:dyDescent="0.2">
      <c r="C293" s="2" t="s">
        <v>3587</v>
      </c>
    </row>
    <row r="294" spans="3:3" x14ac:dyDescent="0.2">
      <c r="C294" s="2" t="s">
        <v>3588</v>
      </c>
    </row>
    <row r="295" spans="3:3" x14ac:dyDescent="0.2">
      <c r="C295" s="2" t="s">
        <v>3589</v>
      </c>
    </row>
    <row r="296" spans="3:3" x14ac:dyDescent="0.2">
      <c r="C296" s="2" t="s">
        <v>3590</v>
      </c>
    </row>
    <row r="297" spans="3:3" x14ac:dyDescent="0.2">
      <c r="C297" s="2" t="s">
        <v>3591</v>
      </c>
    </row>
    <row r="298" spans="3:3" x14ac:dyDescent="0.2">
      <c r="C298" s="2" t="s">
        <v>3592</v>
      </c>
    </row>
    <row r="299" spans="3:3" x14ac:dyDescent="0.2">
      <c r="C299" s="2" t="s">
        <v>3593</v>
      </c>
    </row>
    <row r="300" spans="3:3" x14ac:dyDescent="0.2">
      <c r="C300" s="2" t="s">
        <v>3594</v>
      </c>
    </row>
    <row r="301" spans="3:3" x14ac:dyDescent="0.2">
      <c r="C301" s="2" t="s">
        <v>3595</v>
      </c>
    </row>
    <row r="302" spans="3:3" x14ac:dyDescent="0.2">
      <c r="C302" s="2" t="s">
        <v>3596</v>
      </c>
    </row>
    <row r="303" spans="3:3" x14ac:dyDescent="0.2">
      <c r="C303" s="2" t="s">
        <v>3597</v>
      </c>
    </row>
    <row r="304" spans="3:3" x14ac:dyDescent="0.2">
      <c r="C304" s="2" t="s">
        <v>3598</v>
      </c>
    </row>
    <row r="305" spans="3:3" x14ac:dyDescent="0.2">
      <c r="C305" s="2" t="s">
        <v>3599</v>
      </c>
    </row>
    <row r="306" spans="3:3" x14ac:dyDescent="0.2">
      <c r="C306" s="2" t="s">
        <v>3600</v>
      </c>
    </row>
    <row r="307" spans="3:3" x14ac:dyDescent="0.2">
      <c r="C307" s="2" t="s">
        <v>3601</v>
      </c>
    </row>
    <row r="308" spans="3:3" x14ac:dyDescent="0.2">
      <c r="C308" s="2" t="s">
        <v>3602</v>
      </c>
    </row>
    <row r="309" spans="3:3" x14ac:dyDescent="0.2">
      <c r="C309" s="2" t="s">
        <v>3603</v>
      </c>
    </row>
    <row r="310" spans="3:3" x14ac:dyDescent="0.2">
      <c r="C310" s="2" t="s">
        <v>3604</v>
      </c>
    </row>
    <row r="311" spans="3:3" x14ac:dyDescent="0.2">
      <c r="C311" s="2" t="s">
        <v>3605</v>
      </c>
    </row>
    <row r="312" spans="3:3" x14ac:dyDescent="0.2">
      <c r="C312" s="2" t="s">
        <v>3606</v>
      </c>
    </row>
    <row r="313" spans="3:3" x14ac:dyDescent="0.2">
      <c r="C313" s="2" t="s">
        <v>3607</v>
      </c>
    </row>
    <row r="314" spans="3:3" x14ac:dyDescent="0.2">
      <c r="C314" s="2" t="s">
        <v>3608</v>
      </c>
    </row>
    <row r="315" spans="3:3" x14ac:dyDescent="0.2">
      <c r="C315" s="2" t="s">
        <v>3609</v>
      </c>
    </row>
    <row r="316" spans="3:3" x14ac:dyDescent="0.2">
      <c r="C316" s="2" t="s">
        <v>3610</v>
      </c>
    </row>
    <row r="317" spans="3:3" x14ac:dyDescent="0.2">
      <c r="C317" s="2" t="s">
        <v>3611</v>
      </c>
    </row>
    <row r="318" spans="3:3" x14ac:dyDescent="0.2">
      <c r="C318" s="2" t="s">
        <v>3612</v>
      </c>
    </row>
    <row r="319" spans="3:3" x14ac:dyDescent="0.2">
      <c r="C319" s="2" t="s">
        <v>3613</v>
      </c>
    </row>
    <row r="320" spans="3:3" x14ac:dyDescent="0.2">
      <c r="C320" s="2" t="s">
        <v>3614</v>
      </c>
    </row>
    <row r="321" spans="3:3" x14ac:dyDescent="0.2">
      <c r="C321" s="2" t="s">
        <v>3615</v>
      </c>
    </row>
    <row r="322" spans="3:3" x14ac:dyDescent="0.2">
      <c r="C322" s="2" t="s">
        <v>3616</v>
      </c>
    </row>
    <row r="323" spans="3:3" x14ac:dyDescent="0.2">
      <c r="C323" s="2" t="s">
        <v>3617</v>
      </c>
    </row>
    <row r="324" spans="3:3" x14ac:dyDescent="0.2">
      <c r="C324" s="2" t="s">
        <v>3618</v>
      </c>
    </row>
    <row r="325" spans="3:3" x14ac:dyDescent="0.2">
      <c r="C325" s="2" t="s">
        <v>3619</v>
      </c>
    </row>
    <row r="326" spans="3:3" x14ac:dyDescent="0.2">
      <c r="C326" s="2" t="s">
        <v>3620</v>
      </c>
    </row>
    <row r="327" spans="3:3" x14ac:dyDescent="0.2">
      <c r="C327" s="2" t="s">
        <v>3621</v>
      </c>
    </row>
    <row r="328" spans="3:3" x14ac:dyDescent="0.2">
      <c r="C328" s="2" t="s">
        <v>3622</v>
      </c>
    </row>
    <row r="329" spans="3:3" x14ac:dyDescent="0.2">
      <c r="C329" s="2" t="s">
        <v>3623</v>
      </c>
    </row>
    <row r="330" spans="3:3" x14ac:dyDescent="0.2">
      <c r="C330" s="2" t="s">
        <v>3624</v>
      </c>
    </row>
    <row r="331" spans="3:3" x14ac:dyDescent="0.2">
      <c r="C331" s="2" t="s">
        <v>3625</v>
      </c>
    </row>
    <row r="332" spans="3:3" x14ac:dyDescent="0.2">
      <c r="C332" s="2" t="s">
        <v>3626</v>
      </c>
    </row>
    <row r="333" spans="3:3" x14ac:dyDescent="0.2">
      <c r="C333" s="2" t="s">
        <v>3627</v>
      </c>
    </row>
    <row r="334" spans="3:3" x14ac:dyDescent="0.2">
      <c r="C334" s="2" t="s">
        <v>3628</v>
      </c>
    </row>
    <row r="335" spans="3:3" x14ac:dyDescent="0.2">
      <c r="C335" s="2" t="s">
        <v>3629</v>
      </c>
    </row>
    <row r="336" spans="3:3" x14ac:dyDescent="0.2">
      <c r="C336" s="2" t="s">
        <v>3630</v>
      </c>
    </row>
    <row r="337" spans="3:3" x14ac:dyDescent="0.2">
      <c r="C337" s="2" t="s">
        <v>3631</v>
      </c>
    </row>
    <row r="338" spans="3:3" x14ac:dyDescent="0.2">
      <c r="C338" s="2" t="s">
        <v>3632</v>
      </c>
    </row>
    <row r="339" spans="3:3" x14ac:dyDescent="0.2">
      <c r="C339" s="2" t="s">
        <v>3633</v>
      </c>
    </row>
    <row r="340" spans="3:3" x14ac:dyDescent="0.2">
      <c r="C340" s="2" t="s">
        <v>3634</v>
      </c>
    </row>
    <row r="341" spans="3:3" x14ac:dyDescent="0.2">
      <c r="C341" s="2" t="s">
        <v>3635</v>
      </c>
    </row>
    <row r="342" spans="3:3" x14ac:dyDescent="0.2">
      <c r="C342" s="2" t="s">
        <v>3636</v>
      </c>
    </row>
    <row r="343" spans="3:3" x14ac:dyDescent="0.2">
      <c r="C343" s="2" t="s">
        <v>3637</v>
      </c>
    </row>
    <row r="344" spans="3:3" x14ac:dyDescent="0.2">
      <c r="C344" s="2" t="s">
        <v>3638</v>
      </c>
    </row>
    <row r="345" spans="3:3" x14ac:dyDescent="0.2">
      <c r="C345" s="2" t="s">
        <v>3639</v>
      </c>
    </row>
    <row r="346" spans="3:3" x14ac:dyDescent="0.2">
      <c r="C346" s="2" t="s">
        <v>3640</v>
      </c>
    </row>
    <row r="347" spans="3:3" x14ac:dyDescent="0.2">
      <c r="C347" s="2" t="s">
        <v>3641</v>
      </c>
    </row>
    <row r="348" spans="3:3" x14ac:dyDescent="0.2">
      <c r="C348" s="2" t="s">
        <v>3642</v>
      </c>
    </row>
    <row r="349" spans="3:3" x14ac:dyDescent="0.2">
      <c r="C349" s="2" t="s">
        <v>3643</v>
      </c>
    </row>
    <row r="350" spans="3:3" x14ac:dyDescent="0.2">
      <c r="C350" s="2" t="s">
        <v>3644</v>
      </c>
    </row>
    <row r="351" spans="3:3" x14ac:dyDescent="0.2">
      <c r="C351" s="2" t="s">
        <v>3645</v>
      </c>
    </row>
    <row r="352" spans="3:3" x14ac:dyDescent="0.2">
      <c r="C352" s="2" t="s">
        <v>3646</v>
      </c>
    </row>
    <row r="353" spans="3:3" x14ac:dyDescent="0.2">
      <c r="C353" s="2" t="s">
        <v>3647</v>
      </c>
    </row>
    <row r="354" spans="3:3" x14ac:dyDescent="0.2">
      <c r="C354" s="2" t="s">
        <v>3648</v>
      </c>
    </row>
    <row r="355" spans="3:3" x14ac:dyDescent="0.2">
      <c r="C355" s="2" t="s">
        <v>3649</v>
      </c>
    </row>
    <row r="356" spans="3:3" x14ac:dyDescent="0.2">
      <c r="C356" s="2" t="s">
        <v>3650</v>
      </c>
    </row>
    <row r="357" spans="3:3" x14ac:dyDescent="0.2">
      <c r="C357" s="2" t="s">
        <v>3651</v>
      </c>
    </row>
    <row r="358" spans="3:3" x14ac:dyDescent="0.2">
      <c r="C358" s="2" t="s">
        <v>3652</v>
      </c>
    </row>
    <row r="359" spans="3:3" x14ac:dyDescent="0.2">
      <c r="C359" s="2" t="s">
        <v>3653</v>
      </c>
    </row>
    <row r="360" spans="3:3" x14ac:dyDescent="0.2">
      <c r="C360" s="2" t="s">
        <v>3654</v>
      </c>
    </row>
    <row r="361" spans="3:3" x14ac:dyDescent="0.2">
      <c r="C361" s="2" t="s">
        <v>3655</v>
      </c>
    </row>
    <row r="362" spans="3:3" x14ac:dyDescent="0.2">
      <c r="C362" s="2" t="s">
        <v>3656</v>
      </c>
    </row>
    <row r="363" spans="3:3" x14ac:dyDescent="0.2">
      <c r="C363" s="2" t="s">
        <v>3657</v>
      </c>
    </row>
    <row r="364" spans="3:3" x14ac:dyDescent="0.2">
      <c r="C364" s="2" t="s">
        <v>3658</v>
      </c>
    </row>
    <row r="365" spans="3:3" x14ac:dyDescent="0.2">
      <c r="C365" s="2" t="s">
        <v>3659</v>
      </c>
    </row>
    <row r="366" spans="3:3" x14ac:dyDescent="0.2">
      <c r="C366" s="2" t="s">
        <v>3660</v>
      </c>
    </row>
    <row r="367" spans="3:3" x14ac:dyDescent="0.2">
      <c r="C367" s="2" t="s">
        <v>3661</v>
      </c>
    </row>
    <row r="368" spans="3:3" x14ac:dyDescent="0.2">
      <c r="C368" s="2" t="s">
        <v>3662</v>
      </c>
    </row>
    <row r="369" spans="3:3" x14ac:dyDescent="0.2">
      <c r="C369" s="2" t="s">
        <v>3663</v>
      </c>
    </row>
    <row r="370" spans="3:3" x14ac:dyDescent="0.2">
      <c r="C370" s="2" t="s">
        <v>3664</v>
      </c>
    </row>
    <row r="371" spans="3:3" x14ac:dyDescent="0.2">
      <c r="C371" s="2" t="s">
        <v>3665</v>
      </c>
    </row>
    <row r="372" spans="3:3" x14ac:dyDescent="0.2">
      <c r="C372" s="2" t="s">
        <v>3666</v>
      </c>
    </row>
    <row r="373" spans="3:3" x14ac:dyDescent="0.2">
      <c r="C373" s="2" t="s">
        <v>3667</v>
      </c>
    </row>
    <row r="374" spans="3:3" x14ac:dyDescent="0.2">
      <c r="C374" s="2" t="s">
        <v>3668</v>
      </c>
    </row>
    <row r="375" spans="3:3" x14ac:dyDescent="0.2">
      <c r="C375" s="2" t="s">
        <v>3669</v>
      </c>
    </row>
    <row r="376" spans="3:3" x14ac:dyDescent="0.2">
      <c r="C376" s="2" t="s">
        <v>3670</v>
      </c>
    </row>
    <row r="377" spans="3:3" x14ac:dyDescent="0.2">
      <c r="C377" s="2" t="s">
        <v>3671</v>
      </c>
    </row>
    <row r="378" spans="3:3" x14ac:dyDescent="0.2">
      <c r="C378" s="2" t="s">
        <v>3672</v>
      </c>
    </row>
    <row r="379" spans="3:3" x14ac:dyDescent="0.2">
      <c r="C379" s="2" t="s">
        <v>3673</v>
      </c>
    </row>
    <row r="380" spans="3:3" x14ac:dyDescent="0.2">
      <c r="C380" s="2" t="s">
        <v>3674</v>
      </c>
    </row>
    <row r="381" spans="3:3" x14ac:dyDescent="0.2">
      <c r="C381" s="2" t="s">
        <v>3675</v>
      </c>
    </row>
    <row r="382" spans="3:3" x14ac:dyDescent="0.2">
      <c r="C382" s="2" t="s">
        <v>3676</v>
      </c>
    </row>
    <row r="383" spans="3:3" x14ac:dyDescent="0.2">
      <c r="C383" s="2" t="s">
        <v>3677</v>
      </c>
    </row>
    <row r="384" spans="3:3" x14ac:dyDescent="0.2">
      <c r="C384" s="2" t="s">
        <v>3678</v>
      </c>
    </row>
    <row r="385" spans="3:3" x14ac:dyDescent="0.2">
      <c r="C385" s="2" t="s">
        <v>3679</v>
      </c>
    </row>
    <row r="386" spans="3:3" x14ac:dyDescent="0.2">
      <c r="C386" s="2" t="s">
        <v>3680</v>
      </c>
    </row>
    <row r="387" spans="3:3" x14ac:dyDescent="0.2">
      <c r="C387" s="2" t="s">
        <v>3681</v>
      </c>
    </row>
    <row r="388" spans="3:3" x14ac:dyDescent="0.2">
      <c r="C388" s="2" t="s">
        <v>3682</v>
      </c>
    </row>
    <row r="389" spans="3:3" x14ac:dyDescent="0.2">
      <c r="C389" s="2" t="s">
        <v>3683</v>
      </c>
    </row>
    <row r="390" spans="3:3" x14ac:dyDescent="0.2">
      <c r="C390" s="2" t="s">
        <v>3684</v>
      </c>
    </row>
    <row r="391" spans="3:3" x14ac:dyDescent="0.2">
      <c r="C391" s="2" t="s">
        <v>3685</v>
      </c>
    </row>
    <row r="392" spans="3:3" x14ac:dyDescent="0.2">
      <c r="C392" s="2" t="s">
        <v>3686</v>
      </c>
    </row>
    <row r="393" spans="3:3" x14ac:dyDescent="0.2">
      <c r="C393" s="2" t="s">
        <v>3687</v>
      </c>
    </row>
    <row r="394" spans="3:3" x14ac:dyDescent="0.2">
      <c r="C394" s="2" t="s">
        <v>3688</v>
      </c>
    </row>
    <row r="395" spans="3:3" x14ac:dyDescent="0.2">
      <c r="C395" s="2" t="s">
        <v>3689</v>
      </c>
    </row>
    <row r="396" spans="3:3" x14ac:dyDescent="0.2">
      <c r="C396" s="2" t="s">
        <v>3690</v>
      </c>
    </row>
    <row r="397" spans="3:3" x14ac:dyDescent="0.2">
      <c r="C397" s="2" t="s">
        <v>3691</v>
      </c>
    </row>
    <row r="398" spans="3:3" x14ac:dyDescent="0.2">
      <c r="C398" s="2" t="s">
        <v>3692</v>
      </c>
    </row>
    <row r="399" spans="3:3" x14ac:dyDescent="0.2">
      <c r="C399" s="2" t="s">
        <v>3693</v>
      </c>
    </row>
    <row r="400" spans="3:3" x14ac:dyDescent="0.2">
      <c r="C400" s="2" t="s">
        <v>3694</v>
      </c>
    </row>
    <row r="401" spans="3:3" x14ac:dyDescent="0.2">
      <c r="C401" s="2" t="s">
        <v>1174</v>
      </c>
    </row>
    <row r="402" spans="3:3" x14ac:dyDescent="0.2">
      <c r="C402" s="2" t="s">
        <v>1189</v>
      </c>
    </row>
    <row r="403" spans="3:3" x14ac:dyDescent="0.2">
      <c r="C403" s="2" t="s">
        <v>1175</v>
      </c>
    </row>
    <row r="404" spans="3:3" x14ac:dyDescent="0.2">
      <c r="C404" s="2" t="s">
        <v>1180</v>
      </c>
    </row>
    <row r="405" spans="3:3" x14ac:dyDescent="0.2">
      <c r="C405" s="2" t="s">
        <v>1181</v>
      </c>
    </row>
    <row r="406" spans="3:3" x14ac:dyDescent="0.2">
      <c r="C406" s="2" t="s">
        <v>1178</v>
      </c>
    </row>
    <row r="407" spans="3:3" x14ac:dyDescent="0.2">
      <c r="C407" s="2" t="s">
        <v>3695</v>
      </c>
    </row>
    <row r="408" spans="3:3" x14ac:dyDescent="0.2">
      <c r="C408" s="2" t="s">
        <v>1184</v>
      </c>
    </row>
    <row r="409" spans="3:3" x14ac:dyDescent="0.2">
      <c r="C409" s="2" t="s">
        <v>1191</v>
      </c>
    </row>
    <row r="410" spans="3:3" x14ac:dyDescent="0.2">
      <c r="C410" s="2" t="s">
        <v>1192</v>
      </c>
    </row>
    <row r="411" spans="3:3" x14ac:dyDescent="0.2">
      <c r="C411" s="2" t="s">
        <v>1193</v>
      </c>
    </row>
    <row r="412" spans="3:3" x14ac:dyDescent="0.2">
      <c r="C412" s="2" t="s">
        <v>1118</v>
      </c>
    </row>
    <row r="413" spans="3:3" x14ac:dyDescent="0.2">
      <c r="C413" s="2" t="s">
        <v>1081</v>
      </c>
    </row>
    <row r="414" spans="3:3" x14ac:dyDescent="0.2">
      <c r="C414" s="2" t="s">
        <v>1091</v>
      </c>
    </row>
    <row r="415" spans="3:3" x14ac:dyDescent="0.2">
      <c r="C415" s="2" t="s">
        <v>1092</v>
      </c>
    </row>
    <row r="416" spans="3:3" x14ac:dyDescent="0.2">
      <c r="C416" s="2" t="s">
        <v>1113</v>
      </c>
    </row>
    <row r="417" spans="3:3" x14ac:dyDescent="0.2">
      <c r="C417" s="2" t="s">
        <v>1106</v>
      </c>
    </row>
    <row r="418" spans="3:3" x14ac:dyDescent="0.2">
      <c r="C418" s="2" t="s">
        <v>1068</v>
      </c>
    </row>
    <row r="419" spans="3:3" x14ac:dyDescent="0.2">
      <c r="C419" s="2" t="s">
        <v>1076</v>
      </c>
    </row>
    <row r="420" spans="3:3" x14ac:dyDescent="0.2">
      <c r="C420" s="2" t="s">
        <v>1124</v>
      </c>
    </row>
    <row r="421" spans="3:3" x14ac:dyDescent="0.2">
      <c r="C421" s="2" t="s">
        <v>1120</v>
      </c>
    </row>
    <row r="422" spans="3:3" x14ac:dyDescent="0.2">
      <c r="C422" s="2" t="s">
        <v>1070</v>
      </c>
    </row>
    <row r="423" spans="3:3" x14ac:dyDescent="0.2">
      <c r="C423" s="2" t="s">
        <v>1152</v>
      </c>
    </row>
    <row r="424" spans="3:3" x14ac:dyDescent="0.2">
      <c r="C424" s="2" t="s">
        <v>1056</v>
      </c>
    </row>
    <row r="425" spans="3:3" x14ac:dyDescent="0.2">
      <c r="C425" s="2" t="s">
        <v>1093</v>
      </c>
    </row>
    <row r="426" spans="3:3" x14ac:dyDescent="0.2">
      <c r="C426" s="2" t="s">
        <v>1164</v>
      </c>
    </row>
    <row r="427" spans="3:3" x14ac:dyDescent="0.2">
      <c r="C427" s="2" t="s">
        <v>1064</v>
      </c>
    </row>
    <row r="428" spans="3:3" x14ac:dyDescent="0.2">
      <c r="C428" s="2" t="s">
        <v>1057</v>
      </c>
    </row>
    <row r="429" spans="3:3" x14ac:dyDescent="0.2">
      <c r="C429" s="2" t="s">
        <v>1088</v>
      </c>
    </row>
    <row r="430" spans="3:3" x14ac:dyDescent="0.2">
      <c r="C430" s="2" t="s">
        <v>1054</v>
      </c>
    </row>
    <row r="431" spans="3:3" x14ac:dyDescent="0.2">
      <c r="C431" s="2" t="s">
        <v>1042</v>
      </c>
    </row>
    <row r="432" spans="3:3" x14ac:dyDescent="0.2">
      <c r="C432" s="2" t="s">
        <v>1094</v>
      </c>
    </row>
    <row r="433" spans="3:3" x14ac:dyDescent="0.2">
      <c r="C433" s="2" t="s">
        <v>1153</v>
      </c>
    </row>
    <row r="434" spans="3:3" x14ac:dyDescent="0.2">
      <c r="C434" s="2" t="s">
        <v>1122</v>
      </c>
    </row>
    <row r="435" spans="3:3" x14ac:dyDescent="0.2">
      <c r="C435" s="2" t="s">
        <v>1194</v>
      </c>
    </row>
    <row r="436" spans="3:3" x14ac:dyDescent="0.2">
      <c r="C436" s="2" t="s">
        <v>1073</v>
      </c>
    </row>
    <row r="437" spans="3:3" x14ac:dyDescent="0.2">
      <c r="C437" s="2" t="s">
        <v>1069</v>
      </c>
    </row>
    <row r="438" spans="3:3" x14ac:dyDescent="0.2">
      <c r="C438" s="2" t="s">
        <v>1063</v>
      </c>
    </row>
    <row r="439" spans="3:3" x14ac:dyDescent="0.2">
      <c r="C439" s="2" t="s">
        <v>1044</v>
      </c>
    </row>
    <row r="440" spans="3:3" x14ac:dyDescent="0.2">
      <c r="C440" s="2" t="s">
        <v>1135</v>
      </c>
    </row>
    <row r="441" spans="3:3" x14ac:dyDescent="0.2">
      <c r="C441" s="2" t="s">
        <v>1060</v>
      </c>
    </row>
    <row r="442" spans="3:3" x14ac:dyDescent="0.2">
      <c r="C442" s="2" t="s">
        <v>1053</v>
      </c>
    </row>
    <row r="443" spans="3:3" x14ac:dyDescent="0.2">
      <c r="C443" s="2" t="s">
        <v>1036</v>
      </c>
    </row>
    <row r="444" spans="3:3" x14ac:dyDescent="0.2">
      <c r="C444" s="2" t="s">
        <v>1047</v>
      </c>
    </row>
    <row r="445" spans="3:3" x14ac:dyDescent="0.2">
      <c r="C445" s="2" t="s">
        <v>1033</v>
      </c>
    </row>
    <row r="446" spans="3:3" x14ac:dyDescent="0.2">
      <c r="C446" s="2" t="s">
        <v>1031</v>
      </c>
    </row>
    <row r="447" spans="3:3" x14ac:dyDescent="0.2">
      <c r="C447" s="2" t="s">
        <v>1083</v>
      </c>
    </row>
    <row r="448" spans="3:3" x14ac:dyDescent="0.2">
      <c r="C448" s="2" t="s">
        <v>1098</v>
      </c>
    </row>
    <row r="449" spans="3:3" x14ac:dyDescent="0.2">
      <c r="C449" s="2" t="s">
        <v>1067</v>
      </c>
    </row>
    <row r="450" spans="3:3" x14ac:dyDescent="0.2">
      <c r="C450" s="2" t="s">
        <v>1052</v>
      </c>
    </row>
    <row r="451" spans="3:3" x14ac:dyDescent="0.2">
      <c r="C451" s="2" t="s">
        <v>1074</v>
      </c>
    </row>
    <row r="452" spans="3:3" x14ac:dyDescent="0.2">
      <c r="C452" s="2" t="s">
        <v>1128</v>
      </c>
    </row>
    <row r="453" spans="3:3" x14ac:dyDescent="0.2">
      <c r="C453" s="2" t="s">
        <v>1146</v>
      </c>
    </row>
    <row r="454" spans="3:3" x14ac:dyDescent="0.2">
      <c r="C454" s="2" t="s">
        <v>1090</v>
      </c>
    </row>
    <row r="455" spans="3:3" x14ac:dyDescent="0.2">
      <c r="C455" s="2" t="s">
        <v>1119</v>
      </c>
    </row>
    <row r="456" spans="3:3" x14ac:dyDescent="0.2">
      <c r="C456" s="2" t="s">
        <v>1126</v>
      </c>
    </row>
    <row r="457" spans="3:3" x14ac:dyDescent="0.2">
      <c r="C457" s="2" t="s">
        <v>1127</v>
      </c>
    </row>
    <row r="458" spans="3:3" x14ac:dyDescent="0.2">
      <c r="C458" s="2" t="s">
        <v>1030</v>
      </c>
    </row>
    <row r="459" spans="3:3" x14ac:dyDescent="0.2">
      <c r="C459" s="2" t="s">
        <v>1013</v>
      </c>
    </row>
    <row r="460" spans="3:3" x14ac:dyDescent="0.2">
      <c r="C460" s="2" t="s">
        <v>1111</v>
      </c>
    </row>
    <row r="461" spans="3:3" x14ac:dyDescent="0.2">
      <c r="C461" s="2" t="s">
        <v>1121</v>
      </c>
    </row>
    <row r="462" spans="3:3" x14ac:dyDescent="0.2">
      <c r="C462" s="2" t="s">
        <v>1107</v>
      </c>
    </row>
    <row r="463" spans="3:3" x14ac:dyDescent="0.2">
      <c r="C463" s="2" t="s">
        <v>1058</v>
      </c>
    </row>
    <row r="464" spans="3:3" x14ac:dyDescent="0.2">
      <c r="C464" s="2" t="s">
        <v>1123</v>
      </c>
    </row>
    <row r="465" spans="3:3" x14ac:dyDescent="0.2">
      <c r="C465" s="2" t="s">
        <v>1086</v>
      </c>
    </row>
    <row r="466" spans="3:3" x14ac:dyDescent="0.2">
      <c r="C466" s="2" t="s">
        <v>1046</v>
      </c>
    </row>
    <row r="467" spans="3:3" x14ac:dyDescent="0.2">
      <c r="C467" s="2" t="s">
        <v>1103</v>
      </c>
    </row>
    <row r="468" spans="3:3" x14ac:dyDescent="0.2">
      <c r="C468" s="2" t="s">
        <v>1077</v>
      </c>
    </row>
    <row r="469" spans="3:3" x14ac:dyDescent="0.2">
      <c r="C469" s="2" t="s">
        <v>1114</v>
      </c>
    </row>
    <row r="470" spans="3:3" x14ac:dyDescent="0.2">
      <c r="C470" s="2" t="s">
        <v>1110</v>
      </c>
    </row>
    <row r="471" spans="3:3" x14ac:dyDescent="0.2">
      <c r="C471" s="2" t="s">
        <v>1129</v>
      </c>
    </row>
    <row r="472" spans="3:3" x14ac:dyDescent="0.2">
      <c r="C472" s="2" t="s">
        <v>1148</v>
      </c>
    </row>
    <row r="473" spans="3:3" x14ac:dyDescent="0.2">
      <c r="C473" s="2" t="s">
        <v>1147</v>
      </c>
    </row>
    <row r="474" spans="3:3" x14ac:dyDescent="0.2">
      <c r="C474" s="2" t="s">
        <v>1151</v>
      </c>
    </row>
    <row r="475" spans="3:3" x14ac:dyDescent="0.2">
      <c r="C475" s="2" t="s">
        <v>1197</v>
      </c>
    </row>
    <row r="476" spans="3:3" x14ac:dyDescent="0.2">
      <c r="C476" s="2" t="s">
        <v>3696</v>
      </c>
    </row>
    <row r="477" spans="3:3" x14ac:dyDescent="0.2">
      <c r="C477" s="2" t="s">
        <v>3697</v>
      </c>
    </row>
    <row r="478" spans="3:3" x14ac:dyDescent="0.2">
      <c r="C478" s="2" t="s">
        <v>1202</v>
      </c>
    </row>
    <row r="479" spans="3:3" x14ac:dyDescent="0.2">
      <c r="C479" s="2" t="s">
        <v>3698</v>
      </c>
    </row>
    <row r="480" spans="3:3" x14ac:dyDescent="0.2">
      <c r="C480" s="2" t="s">
        <v>3699</v>
      </c>
    </row>
    <row r="481" spans="3:3" x14ac:dyDescent="0.2">
      <c r="C481" s="2" t="s">
        <v>3700</v>
      </c>
    </row>
    <row r="482" spans="3:3" x14ac:dyDescent="0.2">
      <c r="C482" s="2" t="s">
        <v>3701</v>
      </c>
    </row>
    <row r="483" spans="3:3" x14ac:dyDescent="0.2">
      <c r="C483" s="2" t="s">
        <v>1203</v>
      </c>
    </row>
    <row r="484" spans="3:3" x14ac:dyDescent="0.2">
      <c r="C484" s="2" t="s">
        <v>3702</v>
      </c>
    </row>
    <row r="485" spans="3:3" x14ac:dyDescent="0.2">
      <c r="C485" s="2" t="s">
        <v>1201</v>
      </c>
    </row>
    <row r="486" spans="3:3" x14ac:dyDescent="0.2">
      <c r="C486" s="2" t="s">
        <v>1196</v>
      </c>
    </row>
    <row r="487" spans="3:3" x14ac:dyDescent="0.2">
      <c r="C487" s="2" t="s">
        <v>3703</v>
      </c>
    </row>
    <row r="488" spans="3:3" x14ac:dyDescent="0.2">
      <c r="C488" s="2" t="s">
        <v>1199</v>
      </c>
    </row>
    <row r="489" spans="3:3" x14ac:dyDescent="0.2">
      <c r="C489" s="2" t="s">
        <v>3704</v>
      </c>
    </row>
    <row r="490" spans="3:3" x14ac:dyDescent="0.2">
      <c r="C490" s="2" t="s">
        <v>3705</v>
      </c>
    </row>
    <row r="491" spans="3:3" x14ac:dyDescent="0.2">
      <c r="C491" s="2" t="s">
        <v>3706</v>
      </c>
    </row>
    <row r="492" spans="3:3" x14ac:dyDescent="0.2">
      <c r="C492" s="2" t="s">
        <v>3707</v>
      </c>
    </row>
    <row r="493" spans="3:3" x14ac:dyDescent="0.2">
      <c r="C493" s="2" t="s">
        <v>3708</v>
      </c>
    </row>
    <row r="494" spans="3:3" x14ac:dyDescent="0.2">
      <c r="C494" s="2" t="s">
        <v>3709</v>
      </c>
    </row>
    <row r="495" spans="3:3" x14ac:dyDescent="0.2">
      <c r="C495" s="2" t="s">
        <v>3710</v>
      </c>
    </row>
    <row r="496" spans="3:3" x14ac:dyDescent="0.2">
      <c r="C496" s="2" t="s">
        <v>3711</v>
      </c>
    </row>
    <row r="497" spans="3:3" x14ac:dyDescent="0.2">
      <c r="C497" s="2" t="s">
        <v>3712</v>
      </c>
    </row>
    <row r="498" spans="3:3" x14ac:dyDescent="0.2">
      <c r="C498" s="2" t="s">
        <v>3713</v>
      </c>
    </row>
    <row r="499" spans="3:3" x14ac:dyDescent="0.2">
      <c r="C499" s="2" t="s">
        <v>3714</v>
      </c>
    </row>
    <row r="500" spans="3:3" x14ac:dyDescent="0.2">
      <c r="C500" s="2" t="s">
        <v>3715</v>
      </c>
    </row>
    <row r="501" spans="3:3" x14ac:dyDescent="0.2">
      <c r="C501" s="2" t="s">
        <v>3716</v>
      </c>
    </row>
    <row r="502" spans="3:3" x14ac:dyDescent="0.2">
      <c r="C502" s="2" t="s">
        <v>3717</v>
      </c>
    </row>
    <row r="503" spans="3:3" x14ac:dyDescent="0.2">
      <c r="C503" s="2" t="s">
        <v>3718</v>
      </c>
    </row>
    <row r="504" spans="3:3" x14ac:dyDescent="0.2">
      <c r="C504" s="2" t="s">
        <v>3719</v>
      </c>
    </row>
    <row r="505" spans="3:3" x14ac:dyDescent="0.2">
      <c r="C505" s="2" t="s">
        <v>3720</v>
      </c>
    </row>
    <row r="506" spans="3:3" x14ac:dyDescent="0.2">
      <c r="C506" s="2" t="s">
        <v>3721</v>
      </c>
    </row>
    <row r="507" spans="3:3" x14ac:dyDescent="0.2">
      <c r="C507" s="2" t="s">
        <v>3722</v>
      </c>
    </row>
    <row r="508" spans="3:3" x14ac:dyDescent="0.2">
      <c r="C508" s="2" t="s">
        <v>3723</v>
      </c>
    </row>
    <row r="509" spans="3:3" x14ac:dyDescent="0.2">
      <c r="C509" s="2" t="s">
        <v>3724</v>
      </c>
    </row>
    <row r="510" spans="3:3" x14ac:dyDescent="0.2">
      <c r="C510" s="2" t="s">
        <v>3725</v>
      </c>
    </row>
    <row r="511" spans="3:3" x14ac:dyDescent="0.2">
      <c r="C511" s="2" t="s">
        <v>3726</v>
      </c>
    </row>
    <row r="512" spans="3:3" x14ac:dyDescent="0.2">
      <c r="C512" s="2" t="s">
        <v>3727</v>
      </c>
    </row>
    <row r="513" spans="3:3" x14ac:dyDescent="0.2">
      <c r="C513" s="2" t="s">
        <v>3728</v>
      </c>
    </row>
    <row r="514" spans="3:3" x14ac:dyDescent="0.2">
      <c r="C514" s="2" t="s">
        <v>3729</v>
      </c>
    </row>
    <row r="515" spans="3:3" x14ac:dyDescent="0.2">
      <c r="C515" s="2" t="s">
        <v>3730</v>
      </c>
    </row>
    <row r="516" spans="3:3" x14ac:dyDescent="0.2">
      <c r="C516" s="2" t="s">
        <v>3731</v>
      </c>
    </row>
    <row r="517" spans="3:3" x14ac:dyDescent="0.2">
      <c r="C517" s="2" t="s">
        <v>3732</v>
      </c>
    </row>
    <row r="518" spans="3:3" x14ac:dyDescent="0.2">
      <c r="C518" s="2" t="s">
        <v>3733</v>
      </c>
    </row>
    <row r="519" spans="3:3" x14ac:dyDescent="0.2">
      <c r="C519" s="2" t="s">
        <v>3734</v>
      </c>
    </row>
    <row r="520" spans="3:3" x14ac:dyDescent="0.2">
      <c r="C520" s="2" t="s">
        <v>3735</v>
      </c>
    </row>
    <row r="521" spans="3:3" x14ac:dyDescent="0.2">
      <c r="C521" s="2" t="s">
        <v>3736</v>
      </c>
    </row>
    <row r="522" spans="3:3" x14ac:dyDescent="0.2">
      <c r="C522" s="2" t="s">
        <v>3737</v>
      </c>
    </row>
    <row r="523" spans="3:3" x14ac:dyDescent="0.2">
      <c r="C523" s="2" t="s">
        <v>3738</v>
      </c>
    </row>
    <row r="524" spans="3:3" x14ac:dyDescent="0.2">
      <c r="C524" s="2" t="s">
        <v>3739</v>
      </c>
    </row>
    <row r="525" spans="3:3" x14ac:dyDescent="0.2">
      <c r="C525" s="2" t="s">
        <v>3740</v>
      </c>
    </row>
    <row r="526" spans="3:3" x14ac:dyDescent="0.2">
      <c r="C526" s="2" t="s">
        <v>3741</v>
      </c>
    </row>
    <row r="527" spans="3:3" x14ac:dyDescent="0.2">
      <c r="C527" s="2" t="s">
        <v>3742</v>
      </c>
    </row>
    <row r="528" spans="3:3" x14ac:dyDescent="0.2">
      <c r="C528" s="2" t="s">
        <v>3743</v>
      </c>
    </row>
    <row r="529" spans="3:3" x14ac:dyDescent="0.2">
      <c r="C529" s="2" t="s">
        <v>3744</v>
      </c>
    </row>
    <row r="530" spans="3:3" x14ac:dyDescent="0.2">
      <c r="C530" s="2" t="s">
        <v>3745</v>
      </c>
    </row>
    <row r="531" spans="3:3" x14ac:dyDescent="0.2">
      <c r="C531" s="2" t="s">
        <v>3746</v>
      </c>
    </row>
    <row r="532" spans="3:3" x14ac:dyDescent="0.2">
      <c r="C532" s="2" t="s">
        <v>3747</v>
      </c>
    </row>
    <row r="533" spans="3:3" x14ac:dyDescent="0.2">
      <c r="C533" s="2" t="s">
        <v>3748</v>
      </c>
    </row>
    <row r="534" spans="3:3" x14ac:dyDescent="0.2">
      <c r="C534" s="2" t="s">
        <v>3749</v>
      </c>
    </row>
    <row r="535" spans="3:3" x14ac:dyDescent="0.2">
      <c r="C535" s="2" t="s">
        <v>3750</v>
      </c>
    </row>
    <row r="536" spans="3:3" x14ac:dyDescent="0.2">
      <c r="C536" s="2" t="s">
        <v>3751</v>
      </c>
    </row>
    <row r="537" spans="3:3" x14ac:dyDescent="0.2">
      <c r="C537" s="2" t="s">
        <v>3752</v>
      </c>
    </row>
    <row r="538" spans="3:3" x14ac:dyDescent="0.2">
      <c r="C538" s="2" t="s">
        <v>3753</v>
      </c>
    </row>
    <row r="539" spans="3:3" x14ac:dyDescent="0.2">
      <c r="C539" s="2" t="s">
        <v>3754</v>
      </c>
    </row>
    <row r="540" spans="3:3" x14ac:dyDescent="0.2">
      <c r="C540" s="2" t="s">
        <v>3755</v>
      </c>
    </row>
    <row r="541" spans="3:3" x14ac:dyDescent="0.2">
      <c r="C541" s="2" t="s">
        <v>3756</v>
      </c>
    </row>
    <row r="542" spans="3:3" x14ac:dyDescent="0.2">
      <c r="C542" s="2" t="s">
        <v>3757</v>
      </c>
    </row>
    <row r="543" spans="3:3" x14ac:dyDescent="0.2">
      <c r="C543" s="2" t="s">
        <v>3758</v>
      </c>
    </row>
    <row r="544" spans="3:3" x14ac:dyDescent="0.2">
      <c r="C544" s="2" t="s">
        <v>3759</v>
      </c>
    </row>
    <row r="545" spans="3:3" x14ac:dyDescent="0.2">
      <c r="C545" s="2" t="s">
        <v>3760</v>
      </c>
    </row>
    <row r="546" spans="3:3" x14ac:dyDescent="0.2">
      <c r="C546" s="2" t="s">
        <v>3761</v>
      </c>
    </row>
    <row r="547" spans="3:3" x14ac:dyDescent="0.2">
      <c r="C547" s="2" t="s">
        <v>3762</v>
      </c>
    </row>
    <row r="548" spans="3:3" x14ac:dyDescent="0.2">
      <c r="C548" s="2" t="s">
        <v>3763</v>
      </c>
    </row>
    <row r="549" spans="3:3" x14ac:dyDescent="0.2">
      <c r="C549" s="2" t="s">
        <v>3764</v>
      </c>
    </row>
    <row r="550" spans="3:3" x14ac:dyDescent="0.2">
      <c r="C550" s="2" t="s">
        <v>3765</v>
      </c>
    </row>
    <row r="551" spans="3:3" x14ac:dyDescent="0.2">
      <c r="C551" s="2" t="s">
        <v>3766</v>
      </c>
    </row>
    <row r="552" spans="3:3" x14ac:dyDescent="0.2">
      <c r="C552" s="2" t="s">
        <v>3767</v>
      </c>
    </row>
    <row r="553" spans="3:3" x14ac:dyDescent="0.2">
      <c r="C553" s="2" t="s">
        <v>3768</v>
      </c>
    </row>
    <row r="554" spans="3:3" x14ac:dyDescent="0.2">
      <c r="C554" s="2" t="s">
        <v>3769</v>
      </c>
    </row>
    <row r="555" spans="3:3" x14ac:dyDescent="0.2">
      <c r="C555" s="2" t="s">
        <v>3770</v>
      </c>
    </row>
    <row r="556" spans="3:3" x14ac:dyDescent="0.2">
      <c r="C556" s="2" t="s">
        <v>3771</v>
      </c>
    </row>
    <row r="557" spans="3:3" x14ac:dyDescent="0.2">
      <c r="C557" s="2" t="s">
        <v>3772</v>
      </c>
    </row>
    <row r="558" spans="3:3" x14ac:dyDescent="0.2">
      <c r="C558" s="2" t="s">
        <v>3773</v>
      </c>
    </row>
    <row r="559" spans="3:3" x14ac:dyDescent="0.2">
      <c r="C559" s="2" t="s">
        <v>3774</v>
      </c>
    </row>
    <row r="560" spans="3:3" x14ac:dyDescent="0.2">
      <c r="C560" s="2" t="s">
        <v>3775</v>
      </c>
    </row>
    <row r="561" spans="3:3" x14ac:dyDescent="0.2">
      <c r="C561" s="2" t="s">
        <v>3776</v>
      </c>
    </row>
    <row r="562" spans="3:3" x14ac:dyDescent="0.2">
      <c r="C562" s="2" t="s">
        <v>3777</v>
      </c>
    </row>
    <row r="563" spans="3:3" x14ac:dyDescent="0.2">
      <c r="C563" s="2" t="s">
        <v>3778</v>
      </c>
    </row>
    <row r="564" spans="3:3" x14ac:dyDescent="0.2">
      <c r="C564" s="2" t="s">
        <v>3779</v>
      </c>
    </row>
    <row r="565" spans="3:3" x14ac:dyDescent="0.2">
      <c r="C565" s="2" t="s">
        <v>3780</v>
      </c>
    </row>
    <row r="566" spans="3:3" x14ac:dyDescent="0.2">
      <c r="C566" s="2" t="s">
        <v>3781</v>
      </c>
    </row>
    <row r="567" spans="3:3" x14ac:dyDescent="0.2">
      <c r="C567" s="2" t="s">
        <v>3782</v>
      </c>
    </row>
    <row r="568" spans="3:3" x14ac:dyDescent="0.2">
      <c r="C568" s="2" t="s">
        <v>3783</v>
      </c>
    </row>
    <row r="569" spans="3:3" x14ac:dyDescent="0.2">
      <c r="C569" s="2" t="s">
        <v>3784</v>
      </c>
    </row>
    <row r="570" spans="3:3" x14ac:dyDescent="0.2">
      <c r="C570" s="2" t="s">
        <v>3785</v>
      </c>
    </row>
    <row r="571" spans="3:3" x14ac:dyDescent="0.2">
      <c r="C571" s="2" t="s">
        <v>3786</v>
      </c>
    </row>
    <row r="572" spans="3:3" x14ac:dyDescent="0.2">
      <c r="C572" s="2" t="s">
        <v>3787</v>
      </c>
    </row>
    <row r="573" spans="3:3" x14ac:dyDescent="0.2">
      <c r="C573" s="2" t="s">
        <v>3788</v>
      </c>
    </row>
    <row r="574" spans="3:3" x14ac:dyDescent="0.2">
      <c r="C574" s="2" t="s">
        <v>3789</v>
      </c>
    </row>
    <row r="575" spans="3:3" x14ac:dyDescent="0.2">
      <c r="C575" s="2" t="s">
        <v>3790</v>
      </c>
    </row>
    <row r="576" spans="3:3" x14ac:dyDescent="0.2">
      <c r="C576" s="2" t="s">
        <v>3791</v>
      </c>
    </row>
    <row r="577" spans="3:3" x14ac:dyDescent="0.2">
      <c r="C577" s="2" t="s">
        <v>3792</v>
      </c>
    </row>
    <row r="578" spans="3:3" x14ac:dyDescent="0.2">
      <c r="C578" s="2" t="s">
        <v>3793</v>
      </c>
    </row>
    <row r="579" spans="3:3" x14ac:dyDescent="0.2">
      <c r="C579" s="2" t="s">
        <v>3794</v>
      </c>
    </row>
    <row r="580" spans="3:3" x14ac:dyDescent="0.2">
      <c r="C580" s="2" t="s">
        <v>3795</v>
      </c>
    </row>
    <row r="581" spans="3:3" x14ac:dyDescent="0.2">
      <c r="C581" s="2" t="s">
        <v>3796</v>
      </c>
    </row>
    <row r="582" spans="3:3" x14ac:dyDescent="0.2">
      <c r="C582" s="2" t="s">
        <v>3797</v>
      </c>
    </row>
    <row r="583" spans="3:3" x14ac:dyDescent="0.2">
      <c r="C583" s="2" t="s">
        <v>3798</v>
      </c>
    </row>
    <row r="584" spans="3:3" x14ac:dyDescent="0.2">
      <c r="C584" s="2" t="s">
        <v>3799</v>
      </c>
    </row>
    <row r="585" spans="3:3" x14ac:dyDescent="0.2">
      <c r="C585" s="2" t="s">
        <v>3800</v>
      </c>
    </row>
    <row r="586" spans="3:3" x14ac:dyDescent="0.2">
      <c r="C586" s="2" t="s">
        <v>3801</v>
      </c>
    </row>
    <row r="587" spans="3:3" x14ac:dyDescent="0.2">
      <c r="C587" s="2" t="s">
        <v>3802</v>
      </c>
    </row>
    <row r="588" spans="3:3" x14ac:dyDescent="0.2">
      <c r="C588" s="2" t="s">
        <v>3803</v>
      </c>
    </row>
    <row r="589" spans="3:3" x14ac:dyDescent="0.2">
      <c r="C589" s="2" t="s">
        <v>3804</v>
      </c>
    </row>
    <row r="590" spans="3:3" x14ac:dyDescent="0.2">
      <c r="C590" s="2" t="s">
        <v>3805</v>
      </c>
    </row>
    <row r="591" spans="3:3" x14ac:dyDescent="0.2">
      <c r="C591" s="2" t="s">
        <v>3806</v>
      </c>
    </row>
    <row r="592" spans="3:3" x14ac:dyDescent="0.2">
      <c r="C592" s="2" t="s">
        <v>3807</v>
      </c>
    </row>
    <row r="593" spans="3:3" x14ac:dyDescent="0.2">
      <c r="C593" s="2" t="s">
        <v>3808</v>
      </c>
    </row>
    <row r="594" spans="3:3" x14ac:dyDescent="0.2">
      <c r="C594" s="2" t="s">
        <v>3809</v>
      </c>
    </row>
    <row r="595" spans="3:3" x14ac:dyDescent="0.2">
      <c r="C595" s="2" t="s">
        <v>3810</v>
      </c>
    </row>
    <row r="596" spans="3:3" x14ac:dyDescent="0.2">
      <c r="C596" s="2" t="s">
        <v>3811</v>
      </c>
    </row>
    <row r="597" spans="3:3" x14ac:dyDescent="0.2">
      <c r="C597" s="2" t="s">
        <v>3812</v>
      </c>
    </row>
    <row r="598" spans="3:3" x14ac:dyDescent="0.2">
      <c r="C598" s="2" t="s">
        <v>3813</v>
      </c>
    </row>
    <row r="599" spans="3:3" x14ac:dyDescent="0.2">
      <c r="C599" s="2" t="s">
        <v>3814</v>
      </c>
    </row>
    <row r="600" spans="3:3" x14ac:dyDescent="0.2">
      <c r="C600" s="2" t="s">
        <v>3815</v>
      </c>
    </row>
    <row r="601" spans="3:3" x14ac:dyDescent="0.2">
      <c r="C601" s="2" t="s">
        <v>3816</v>
      </c>
    </row>
    <row r="602" spans="3:3" x14ac:dyDescent="0.2">
      <c r="C602" s="2" t="s">
        <v>3817</v>
      </c>
    </row>
    <row r="603" spans="3:3" x14ac:dyDescent="0.2">
      <c r="C603" s="2" t="s">
        <v>3818</v>
      </c>
    </row>
    <row r="604" spans="3:3" x14ac:dyDescent="0.2">
      <c r="C604" s="2" t="s">
        <v>3819</v>
      </c>
    </row>
    <row r="605" spans="3:3" x14ac:dyDescent="0.2">
      <c r="C605" s="2" t="s">
        <v>3820</v>
      </c>
    </row>
    <row r="606" spans="3:3" x14ac:dyDescent="0.2">
      <c r="C606" s="2" t="s">
        <v>3821</v>
      </c>
    </row>
    <row r="607" spans="3:3" x14ac:dyDescent="0.2">
      <c r="C607" s="2" t="s">
        <v>3822</v>
      </c>
    </row>
    <row r="608" spans="3:3" x14ac:dyDescent="0.2">
      <c r="C608" s="2" t="s">
        <v>3823</v>
      </c>
    </row>
    <row r="609" spans="3:3" x14ac:dyDescent="0.2">
      <c r="C609" s="2" t="s">
        <v>3824</v>
      </c>
    </row>
    <row r="610" spans="3:3" x14ac:dyDescent="0.2">
      <c r="C610" s="2" t="s">
        <v>3825</v>
      </c>
    </row>
    <row r="611" spans="3:3" x14ac:dyDescent="0.2">
      <c r="C611" s="2" t="s">
        <v>3826</v>
      </c>
    </row>
    <row r="612" spans="3:3" x14ac:dyDescent="0.2">
      <c r="C612" s="2" t="s">
        <v>3827</v>
      </c>
    </row>
    <row r="613" spans="3:3" x14ac:dyDescent="0.2">
      <c r="C613" s="2" t="s">
        <v>3828</v>
      </c>
    </row>
    <row r="614" spans="3:3" x14ac:dyDescent="0.2">
      <c r="C614" s="2" t="s">
        <v>3829</v>
      </c>
    </row>
    <row r="615" spans="3:3" x14ac:dyDescent="0.2">
      <c r="C615" s="2" t="s">
        <v>3830</v>
      </c>
    </row>
    <row r="616" spans="3:3" x14ac:dyDescent="0.2">
      <c r="C616" s="2" t="s">
        <v>3831</v>
      </c>
    </row>
    <row r="617" spans="3:3" x14ac:dyDescent="0.2">
      <c r="C617" s="2" t="s">
        <v>3832</v>
      </c>
    </row>
    <row r="618" spans="3:3" x14ac:dyDescent="0.2">
      <c r="C618" s="2" t="s">
        <v>3833</v>
      </c>
    </row>
    <row r="619" spans="3:3" x14ac:dyDescent="0.2">
      <c r="C619" s="2" t="s">
        <v>3834</v>
      </c>
    </row>
    <row r="620" spans="3:3" x14ac:dyDescent="0.2">
      <c r="C620" s="2" t="s">
        <v>3835</v>
      </c>
    </row>
    <row r="621" spans="3:3" x14ac:dyDescent="0.2">
      <c r="C621" s="2" t="s">
        <v>3836</v>
      </c>
    </row>
    <row r="622" spans="3:3" x14ac:dyDescent="0.2">
      <c r="C622" s="2" t="s">
        <v>3837</v>
      </c>
    </row>
    <row r="623" spans="3:3" x14ac:dyDescent="0.2">
      <c r="C623" s="2" t="s">
        <v>3838</v>
      </c>
    </row>
    <row r="624" spans="3:3" x14ac:dyDescent="0.2">
      <c r="C624" s="2" t="s">
        <v>3839</v>
      </c>
    </row>
    <row r="625" spans="3:3" x14ac:dyDescent="0.2">
      <c r="C625" s="2" t="s">
        <v>3840</v>
      </c>
    </row>
    <row r="626" spans="3:3" x14ac:dyDescent="0.2">
      <c r="C626" s="2" t="s">
        <v>3841</v>
      </c>
    </row>
    <row r="627" spans="3:3" x14ac:dyDescent="0.2">
      <c r="C627" s="2" t="s">
        <v>3842</v>
      </c>
    </row>
    <row r="628" spans="3:3" x14ac:dyDescent="0.2">
      <c r="C628" s="2" t="s">
        <v>3843</v>
      </c>
    </row>
    <row r="629" spans="3:3" x14ac:dyDescent="0.2">
      <c r="C629" s="2" t="s">
        <v>3844</v>
      </c>
    </row>
    <row r="630" spans="3:3" x14ac:dyDescent="0.2">
      <c r="C630" s="2" t="s">
        <v>3845</v>
      </c>
    </row>
    <row r="631" spans="3:3" x14ac:dyDescent="0.2">
      <c r="C631" s="2" t="s">
        <v>3846</v>
      </c>
    </row>
    <row r="632" spans="3:3" x14ac:dyDescent="0.2">
      <c r="C632" s="2" t="s">
        <v>3847</v>
      </c>
    </row>
    <row r="633" spans="3:3" x14ac:dyDescent="0.2">
      <c r="C633" s="2" t="s">
        <v>3848</v>
      </c>
    </row>
    <row r="634" spans="3:3" x14ac:dyDescent="0.2">
      <c r="C634" s="2" t="s">
        <v>3849</v>
      </c>
    </row>
    <row r="635" spans="3:3" x14ac:dyDescent="0.2">
      <c r="C635" s="2" t="s">
        <v>3850</v>
      </c>
    </row>
    <row r="636" spans="3:3" x14ac:dyDescent="0.2">
      <c r="C636" s="2" t="s">
        <v>3851</v>
      </c>
    </row>
    <row r="637" spans="3:3" x14ac:dyDescent="0.2">
      <c r="C637" s="2" t="s">
        <v>3852</v>
      </c>
    </row>
    <row r="638" spans="3:3" x14ac:dyDescent="0.2">
      <c r="C638" s="2" t="s">
        <v>3853</v>
      </c>
    </row>
    <row r="639" spans="3:3" x14ac:dyDescent="0.2">
      <c r="C639" s="2" t="s">
        <v>3854</v>
      </c>
    </row>
    <row r="640" spans="3:3" x14ac:dyDescent="0.2">
      <c r="C640" s="2" t="s">
        <v>3855</v>
      </c>
    </row>
    <row r="641" spans="3:3" x14ac:dyDescent="0.2">
      <c r="C641" s="2" t="s">
        <v>3856</v>
      </c>
    </row>
    <row r="642" spans="3:3" x14ac:dyDescent="0.2">
      <c r="C642" s="2" t="s">
        <v>3857</v>
      </c>
    </row>
    <row r="643" spans="3:3" x14ac:dyDescent="0.2">
      <c r="C643" s="2" t="s">
        <v>3858</v>
      </c>
    </row>
    <row r="644" spans="3:3" x14ac:dyDescent="0.2">
      <c r="C644" s="2" t="s">
        <v>3859</v>
      </c>
    </row>
    <row r="645" spans="3:3" x14ac:dyDescent="0.2">
      <c r="C645" s="2" t="s">
        <v>3860</v>
      </c>
    </row>
    <row r="646" spans="3:3" x14ac:dyDescent="0.2">
      <c r="C646" s="2" t="s">
        <v>3861</v>
      </c>
    </row>
    <row r="647" spans="3:3" x14ac:dyDescent="0.2">
      <c r="C647" s="2" t="s">
        <v>3862</v>
      </c>
    </row>
    <row r="648" spans="3:3" x14ac:dyDescent="0.2">
      <c r="C648" s="2" t="s">
        <v>3863</v>
      </c>
    </row>
    <row r="649" spans="3:3" x14ac:dyDescent="0.2">
      <c r="C649" s="2" t="s">
        <v>3864</v>
      </c>
    </row>
    <row r="650" spans="3:3" x14ac:dyDescent="0.2">
      <c r="C650" s="2" t="s">
        <v>3865</v>
      </c>
    </row>
    <row r="651" spans="3:3" x14ac:dyDescent="0.2">
      <c r="C651" s="2" t="s">
        <v>3866</v>
      </c>
    </row>
    <row r="652" spans="3:3" x14ac:dyDescent="0.2">
      <c r="C652" s="2" t="s">
        <v>3867</v>
      </c>
    </row>
    <row r="653" spans="3:3" x14ac:dyDescent="0.2">
      <c r="C653" s="2" t="s">
        <v>3868</v>
      </c>
    </row>
    <row r="654" spans="3:3" x14ac:dyDescent="0.2">
      <c r="C654" s="2" t="s">
        <v>3869</v>
      </c>
    </row>
    <row r="655" spans="3:3" x14ac:dyDescent="0.2">
      <c r="C655" s="2" t="s">
        <v>3870</v>
      </c>
    </row>
    <row r="656" spans="3:3" x14ac:dyDescent="0.2">
      <c r="C656" s="2" t="s">
        <v>3871</v>
      </c>
    </row>
    <row r="657" spans="3:3" x14ac:dyDescent="0.2">
      <c r="C657" s="2" t="s">
        <v>3872</v>
      </c>
    </row>
    <row r="658" spans="3:3" x14ac:dyDescent="0.2">
      <c r="C658" s="2" t="s">
        <v>3873</v>
      </c>
    </row>
    <row r="659" spans="3:3" x14ac:dyDescent="0.2">
      <c r="C659" s="2" t="s">
        <v>3874</v>
      </c>
    </row>
    <row r="660" spans="3:3" x14ac:dyDescent="0.2">
      <c r="C660" s="2" t="s">
        <v>3875</v>
      </c>
    </row>
    <row r="661" spans="3:3" x14ac:dyDescent="0.2">
      <c r="C661" s="2" t="s">
        <v>3876</v>
      </c>
    </row>
    <row r="662" spans="3:3" x14ac:dyDescent="0.2">
      <c r="C662" s="2" t="s">
        <v>3877</v>
      </c>
    </row>
    <row r="663" spans="3:3" x14ac:dyDescent="0.2">
      <c r="C663" s="2" t="s">
        <v>3878</v>
      </c>
    </row>
    <row r="664" spans="3:3" x14ac:dyDescent="0.2">
      <c r="C664" s="2" t="s">
        <v>3879</v>
      </c>
    </row>
    <row r="665" spans="3:3" x14ac:dyDescent="0.2">
      <c r="C665" s="2" t="s">
        <v>3880</v>
      </c>
    </row>
    <row r="666" spans="3:3" x14ac:dyDescent="0.2">
      <c r="C666" s="2" t="s">
        <v>3881</v>
      </c>
    </row>
    <row r="667" spans="3:3" x14ac:dyDescent="0.2">
      <c r="C667" s="2" t="s">
        <v>3882</v>
      </c>
    </row>
    <row r="668" spans="3:3" x14ac:dyDescent="0.2">
      <c r="C668" s="2" t="s">
        <v>3883</v>
      </c>
    </row>
    <row r="669" spans="3:3" x14ac:dyDescent="0.2">
      <c r="C669" s="2" t="s">
        <v>3884</v>
      </c>
    </row>
    <row r="670" spans="3:3" x14ac:dyDescent="0.2">
      <c r="C670" s="2" t="s">
        <v>1190</v>
      </c>
    </row>
    <row r="671" spans="3:3" x14ac:dyDescent="0.2">
      <c r="C671" s="2" t="s">
        <v>3885</v>
      </c>
    </row>
    <row r="672" spans="3:3" x14ac:dyDescent="0.2">
      <c r="C672" s="2" t="s">
        <v>3886</v>
      </c>
    </row>
    <row r="673" spans="3:3" x14ac:dyDescent="0.2">
      <c r="C673" s="2" t="s">
        <v>3887</v>
      </c>
    </row>
    <row r="674" spans="3:3" x14ac:dyDescent="0.2">
      <c r="C674" s="2" t="s">
        <v>3888</v>
      </c>
    </row>
    <row r="675" spans="3:3" x14ac:dyDescent="0.2">
      <c r="C675" s="2" t="s">
        <v>1177</v>
      </c>
    </row>
    <row r="676" spans="3:3" x14ac:dyDescent="0.2">
      <c r="C676" s="2" t="s">
        <v>3889</v>
      </c>
    </row>
    <row r="677" spans="3:3" x14ac:dyDescent="0.2">
      <c r="C677" s="2" t="s">
        <v>1156</v>
      </c>
    </row>
    <row r="678" spans="3:3" x14ac:dyDescent="0.2">
      <c r="C678" s="2" t="s">
        <v>3890</v>
      </c>
    </row>
    <row r="679" spans="3:3" x14ac:dyDescent="0.2">
      <c r="C679" s="2" t="s">
        <v>1172</v>
      </c>
    </row>
    <row r="680" spans="3:3" x14ac:dyDescent="0.2">
      <c r="C680" s="2" t="s">
        <v>3891</v>
      </c>
    </row>
    <row r="681" spans="3:3" x14ac:dyDescent="0.2">
      <c r="C681" s="2" t="s">
        <v>3892</v>
      </c>
    </row>
    <row r="682" spans="3:3" x14ac:dyDescent="0.2">
      <c r="C682" s="2" t="s">
        <v>3893</v>
      </c>
    </row>
    <row r="683" spans="3:3" x14ac:dyDescent="0.2">
      <c r="C683" s="2" t="s">
        <v>3894</v>
      </c>
    </row>
    <row r="684" spans="3:3" x14ac:dyDescent="0.2">
      <c r="C684" s="2" t="s">
        <v>3895</v>
      </c>
    </row>
    <row r="685" spans="3:3" x14ac:dyDescent="0.2">
      <c r="C685" s="2" t="s">
        <v>3896</v>
      </c>
    </row>
    <row r="686" spans="3:3" x14ac:dyDescent="0.2">
      <c r="C686" s="2" t="s">
        <v>3897</v>
      </c>
    </row>
    <row r="687" spans="3:3" x14ac:dyDescent="0.2">
      <c r="C687" s="2" t="s">
        <v>1188</v>
      </c>
    </row>
    <row r="688" spans="3:3" x14ac:dyDescent="0.2">
      <c r="C688" s="2" t="s">
        <v>3898</v>
      </c>
    </row>
    <row r="689" spans="3:3" x14ac:dyDescent="0.2">
      <c r="C689" s="2" t="s">
        <v>1171</v>
      </c>
    </row>
    <row r="690" spans="3:3" x14ac:dyDescent="0.2">
      <c r="C690" s="2" t="s">
        <v>3899</v>
      </c>
    </row>
    <row r="691" spans="3:3" x14ac:dyDescent="0.2">
      <c r="C691" s="2" t="s">
        <v>3900</v>
      </c>
    </row>
    <row r="692" spans="3:3" x14ac:dyDescent="0.2">
      <c r="C692" s="2" t="s">
        <v>1162</v>
      </c>
    </row>
    <row r="693" spans="3:3" x14ac:dyDescent="0.2">
      <c r="C693" s="2" t="s">
        <v>1158</v>
      </c>
    </row>
    <row r="694" spans="3:3" x14ac:dyDescent="0.2">
      <c r="C694" s="2" t="s">
        <v>3901</v>
      </c>
    </row>
    <row r="695" spans="3:3" x14ac:dyDescent="0.2">
      <c r="C695" s="2" t="s">
        <v>1161</v>
      </c>
    </row>
    <row r="696" spans="3:3" x14ac:dyDescent="0.2">
      <c r="C696" s="2" t="s">
        <v>1139</v>
      </c>
    </row>
    <row r="697" spans="3:3" x14ac:dyDescent="0.2">
      <c r="C697" s="2" t="s">
        <v>3902</v>
      </c>
    </row>
    <row r="698" spans="3:3" x14ac:dyDescent="0.2">
      <c r="C698" s="2" t="s">
        <v>1165</v>
      </c>
    </row>
    <row r="699" spans="3:3" x14ac:dyDescent="0.2">
      <c r="C699" s="2" t="s">
        <v>1179</v>
      </c>
    </row>
    <row r="700" spans="3:3" x14ac:dyDescent="0.2">
      <c r="C700" s="2" t="s">
        <v>1176</v>
      </c>
    </row>
    <row r="701" spans="3:3" x14ac:dyDescent="0.2">
      <c r="C701" s="2" t="s">
        <v>1185</v>
      </c>
    </row>
    <row r="702" spans="3:3" x14ac:dyDescent="0.2">
      <c r="C702" s="2" t="s">
        <v>1182</v>
      </c>
    </row>
    <row r="703" spans="3:3" x14ac:dyDescent="0.2">
      <c r="C703" s="2" t="s">
        <v>1183</v>
      </c>
    </row>
    <row r="704" spans="3:3" x14ac:dyDescent="0.2">
      <c r="C704" s="2" t="s">
        <v>1170</v>
      </c>
    </row>
    <row r="705" spans="3:3" x14ac:dyDescent="0.2">
      <c r="C705" s="2" t="s">
        <v>1186</v>
      </c>
    </row>
    <row r="706" spans="3:3" x14ac:dyDescent="0.2">
      <c r="C706" s="2" t="s">
        <v>1187</v>
      </c>
    </row>
    <row r="707" spans="3:3" x14ac:dyDescent="0.2">
      <c r="C707" s="2" t="s">
        <v>1167</v>
      </c>
    </row>
    <row r="708" spans="3:3" x14ac:dyDescent="0.2">
      <c r="C708" s="2" t="s">
        <v>1163</v>
      </c>
    </row>
    <row r="709" spans="3:3" x14ac:dyDescent="0.2">
      <c r="C709" s="2" t="s">
        <v>1169</v>
      </c>
    </row>
    <row r="710" spans="3:3" x14ac:dyDescent="0.2">
      <c r="C710" s="2" t="s">
        <v>1160</v>
      </c>
    </row>
    <row r="711" spans="3:3" x14ac:dyDescent="0.2">
      <c r="C711" s="2" t="s">
        <v>1159</v>
      </c>
    </row>
    <row r="712" spans="3:3" x14ac:dyDescent="0.2">
      <c r="C712" s="2" t="s">
        <v>1168</v>
      </c>
    </row>
    <row r="713" spans="3:3" x14ac:dyDescent="0.2">
      <c r="C713" s="2" t="s">
        <v>1166</v>
      </c>
    </row>
    <row r="714" spans="3:3" x14ac:dyDescent="0.2">
      <c r="C714" s="2" t="s">
        <v>1041</v>
      </c>
    </row>
    <row r="715" spans="3:3" x14ac:dyDescent="0.2">
      <c r="C715" s="2" t="s">
        <v>1018</v>
      </c>
    </row>
    <row r="716" spans="3:3" x14ac:dyDescent="0.2">
      <c r="C716" s="2" t="s">
        <v>1019</v>
      </c>
    </row>
    <row r="717" spans="3:3" x14ac:dyDescent="0.2">
      <c r="C717" s="2" t="s">
        <v>1038</v>
      </c>
    </row>
    <row r="718" spans="3:3" x14ac:dyDescent="0.2">
      <c r="C718" s="2" t="s">
        <v>1039</v>
      </c>
    </row>
    <row r="719" spans="3:3" x14ac:dyDescent="0.2">
      <c r="C719" s="2" t="s">
        <v>1029</v>
      </c>
    </row>
    <row r="720" spans="3:3" x14ac:dyDescent="0.2">
      <c r="C720" s="2" t="s">
        <v>1020</v>
      </c>
    </row>
    <row r="721" spans="3:3" x14ac:dyDescent="0.2">
      <c r="C721" s="2" t="s">
        <v>1014</v>
      </c>
    </row>
    <row r="722" spans="3:3" x14ac:dyDescent="0.2">
      <c r="C722" s="2" t="s">
        <v>1027</v>
      </c>
    </row>
    <row r="723" spans="3:3" x14ac:dyDescent="0.2">
      <c r="C723" s="2" t="s">
        <v>1021</v>
      </c>
    </row>
    <row r="724" spans="3:3" x14ac:dyDescent="0.2">
      <c r="C724" s="2" t="s">
        <v>1040</v>
      </c>
    </row>
    <row r="725" spans="3:3" x14ac:dyDescent="0.2">
      <c r="C725" s="2" t="s">
        <v>1157</v>
      </c>
    </row>
    <row r="726" spans="3:3" x14ac:dyDescent="0.2">
      <c r="C726" s="2" t="s">
        <v>1155</v>
      </c>
    </row>
    <row r="727" spans="3:3" x14ac:dyDescent="0.2">
      <c r="C727" s="2" t="s">
        <v>1022</v>
      </c>
    </row>
    <row r="728" spans="3:3" x14ac:dyDescent="0.2">
      <c r="C728" s="2" t="s">
        <v>1173</v>
      </c>
    </row>
    <row r="729" spans="3:3" x14ac:dyDescent="0.2">
      <c r="C729" s="2" t="s">
        <v>1150</v>
      </c>
    </row>
    <row r="730" spans="3:3" x14ac:dyDescent="0.2">
      <c r="C730" s="2" t="s">
        <v>1195</v>
      </c>
    </row>
    <row r="731" spans="3:3" x14ac:dyDescent="0.2">
      <c r="C731" s="2" t="s">
        <v>1048</v>
      </c>
    </row>
    <row r="732" spans="3:3" x14ac:dyDescent="0.2">
      <c r="C732" s="2" t="s">
        <v>1061</v>
      </c>
    </row>
    <row r="733" spans="3:3" x14ac:dyDescent="0.2">
      <c r="C733" s="2" t="s">
        <v>1143</v>
      </c>
    </row>
    <row r="734" spans="3:3" x14ac:dyDescent="0.2">
      <c r="C734" s="2" t="s">
        <v>1096</v>
      </c>
    </row>
    <row r="735" spans="3:3" x14ac:dyDescent="0.2">
      <c r="C735" s="2" t="s">
        <v>1133</v>
      </c>
    </row>
    <row r="736" spans="3:3" x14ac:dyDescent="0.2">
      <c r="C736" s="2" t="s">
        <v>1117</v>
      </c>
    </row>
    <row r="737" spans="3:3" x14ac:dyDescent="0.2">
      <c r="C737" s="2" t="s">
        <v>1080</v>
      </c>
    </row>
    <row r="738" spans="3:3" x14ac:dyDescent="0.2">
      <c r="C738" s="2" t="s">
        <v>1149</v>
      </c>
    </row>
    <row r="739" spans="3:3" x14ac:dyDescent="0.2">
      <c r="C739" s="2" t="s">
        <v>1066</v>
      </c>
    </row>
    <row r="740" spans="3:3" x14ac:dyDescent="0.2">
      <c r="C740" s="2" t="s">
        <v>1087</v>
      </c>
    </row>
    <row r="741" spans="3:3" x14ac:dyDescent="0.2">
      <c r="C741" s="2" t="s">
        <v>1154</v>
      </c>
    </row>
    <row r="742" spans="3:3" x14ac:dyDescent="0.2">
      <c r="C742" s="2" t="s">
        <v>1112</v>
      </c>
    </row>
    <row r="743" spans="3:3" x14ac:dyDescent="0.2">
      <c r="C743" s="2" t="s">
        <v>1078</v>
      </c>
    </row>
    <row r="744" spans="3:3" x14ac:dyDescent="0.2">
      <c r="C744" s="2" t="s">
        <v>1062</v>
      </c>
    </row>
    <row r="745" spans="3:3" x14ac:dyDescent="0.2">
      <c r="C745" s="2" t="s">
        <v>1085</v>
      </c>
    </row>
    <row r="746" spans="3:3" x14ac:dyDescent="0.2">
      <c r="C746" s="2" t="s">
        <v>1104</v>
      </c>
    </row>
    <row r="747" spans="3:3" x14ac:dyDescent="0.2">
      <c r="C747" s="2" t="s">
        <v>1079</v>
      </c>
    </row>
    <row r="748" spans="3:3" x14ac:dyDescent="0.2">
      <c r="C748" s="2" t="s">
        <v>1100</v>
      </c>
    </row>
    <row r="749" spans="3:3" x14ac:dyDescent="0.2">
      <c r="C749" s="2" t="s">
        <v>1116</v>
      </c>
    </row>
    <row r="750" spans="3:3" x14ac:dyDescent="0.2">
      <c r="C750" s="2" t="s">
        <v>1115</v>
      </c>
    </row>
    <row r="751" spans="3:3" x14ac:dyDescent="0.2">
      <c r="C751" s="2" t="s">
        <v>1102</v>
      </c>
    </row>
    <row r="752" spans="3:3" x14ac:dyDescent="0.2">
      <c r="C752" s="2" t="s">
        <v>1025</v>
      </c>
    </row>
    <row r="753" spans="3:3" x14ac:dyDescent="0.2">
      <c r="C753" s="2" t="s">
        <v>1028</v>
      </c>
    </row>
    <row r="754" spans="3:3" x14ac:dyDescent="0.2">
      <c r="C754" s="2" t="s">
        <v>1049</v>
      </c>
    </row>
    <row r="755" spans="3:3" x14ac:dyDescent="0.2">
      <c r="C755" s="2" t="s">
        <v>1043</v>
      </c>
    </row>
    <row r="756" spans="3:3" x14ac:dyDescent="0.2">
      <c r="C756" s="2" t="s">
        <v>1059</v>
      </c>
    </row>
    <row r="757" spans="3:3" x14ac:dyDescent="0.2">
      <c r="C757" s="2" t="s">
        <v>1051</v>
      </c>
    </row>
    <row r="758" spans="3:3" x14ac:dyDescent="0.2">
      <c r="C758" s="2" t="s">
        <v>1037</v>
      </c>
    </row>
    <row r="759" spans="3:3" x14ac:dyDescent="0.2">
      <c r="C759" s="2" t="s">
        <v>1024</v>
      </c>
    </row>
    <row r="760" spans="3:3" x14ac:dyDescent="0.2">
      <c r="C760" s="2" t="s">
        <v>1016</v>
      </c>
    </row>
    <row r="761" spans="3:3" x14ac:dyDescent="0.2">
      <c r="C761" s="2" t="s">
        <v>1015</v>
      </c>
    </row>
    <row r="762" spans="3:3" x14ac:dyDescent="0.2">
      <c r="C762" s="2" t="s">
        <v>1050</v>
      </c>
    </row>
    <row r="763" spans="3:3" x14ac:dyDescent="0.2">
      <c r="C763" s="2" t="s">
        <v>1137</v>
      </c>
    </row>
    <row r="764" spans="3:3" x14ac:dyDescent="0.2">
      <c r="C764" s="2" t="s">
        <v>1099</v>
      </c>
    </row>
    <row r="765" spans="3:3" x14ac:dyDescent="0.2">
      <c r="C765" s="2" t="s">
        <v>1101</v>
      </c>
    </row>
    <row r="766" spans="3:3" x14ac:dyDescent="0.2">
      <c r="C766" s="2" t="s">
        <v>1071</v>
      </c>
    </row>
    <row r="767" spans="3:3" x14ac:dyDescent="0.2">
      <c r="C767" s="2" t="s">
        <v>1109</v>
      </c>
    </row>
    <row r="768" spans="3:3" x14ac:dyDescent="0.2">
      <c r="C768" s="2" t="s">
        <v>1034</v>
      </c>
    </row>
    <row r="769" spans="3:3" x14ac:dyDescent="0.2">
      <c r="C769" s="2" t="s">
        <v>1026</v>
      </c>
    </row>
    <row r="770" spans="3:3" x14ac:dyDescent="0.2">
      <c r="C770" s="2" t="s">
        <v>1089</v>
      </c>
    </row>
    <row r="771" spans="3:3" x14ac:dyDescent="0.2">
      <c r="C771" s="2" t="s">
        <v>1136</v>
      </c>
    </row>
    <row r="772" spans="3:3" x14ac:dyDescent="0.2">
      <c r="C772" s="2" t="s">
        <v>1035</v>
      </c>
    </row>
    <row r="773" spans="3:3" x14ac:dyDescent="0.2">
      <c r="C773" s="2" t="s">
        <v>1134</v>
      </c>
    </row>
    <row r="774" spans="3:3" x14ac:dyDescent="0.2">
      <c r="C774" s="2" t="s">
        <v>1084</v>
      </c>
    </row>
    <row r="775" spans="3:3" x14ac:dyDescent="0.2">
      <c r="C775" s="2" t="s">
        <v>3903</v>
      </c>
    </row>
    <row r="776" spans="3:3" x14ac:dyDescent="0.2">
      <c r="C776" s="2" t="s">
        <v>1017</v>
      </c>
    </row>
    <row r="777" spans="3:3" x14ac:dyDescent="0.2">
      <c r="C777" s="2" t="s">
        <v>1032</v>
      </c>
    </row>
    <row r="778" spans="3:3" x14ac:dyDescent="0.2">
      <c r="C778" s="2" t="s">
        <v>1141</v>
      </c>
    </row>
    <row r="779" spans="3:3" x14ac:dyDescent="0.2">
      <c r="C779" s="2" t="s">
        <v>1023</v>
      </c>
    </row>
    <row r="780" spans="3:3" x14ac:dyDescent="0.2">
      <c r="C780" s="2" t="s">
        <v>1142</v>
      </c>
    </row>
    <row r="781" spans="3:3" x14ac:dyDescent="0.2">
      <c r="C781" s="2" t="s">
        <v>1045</v>
      </c>
    </row>
    <row r="782" spans="3:3" x14ac:dyDescent="0.2">
      <c r="C782" s="2" t="s">
        <v>1130</v>
      </c>
    </row>
    <row r="783" spans="3:3" x14ac:dyDescent="0.2">
      <c r="C783" s="2" t="s">
        <v>1095</v>
      </c>
    </row>
    <row r="784" spans="3:3" x14ac:dyDescent="0.2">
      <c r="C784" s="2" t="s">
        <v>1072</v>
      </c>
    </row>
    <row r="785" spans="3:3" x14ac:dyDescent="0.2">
      <c r="C785" s="2" t="s">
        <v>1131</v>
      </c>
    </row>
    <row r="786" spans="3:3" x14ac:dyDescent="0.2">
      <c r="C786" s="2" t="s">
        <v>1105</v>
      </c>
    </row>
    <row r="787" spans="3:3" x14ac:dyDescent="0.2">
      <c r="C787" s="2" t="s">
        <v>1065</v>
      </c>
    </row>
    <row r="788" spans="3:3" x14ac:dyDescent="0.2">
      <c r="C788" s="2" t="s">
        <v>1138</v>
      </c>
    </row>
    <row r="789" spans="3:3" x14ac:dyDescent="0.2">
      <c r="C789" s="2" t="s">
        <v>1075</v>
      </c>
    </row>
    <row r="790" spans="3:3" x14ac:dyDescent="0.2">
      <c r="C790" s="2" t="s">
        <v>1132</v>
      </c>
    </row>
    <row r="791" spans="3:3" x14ac:dyDescent="0.2">
      <c r="C791" s="2" t="s">
        <v>1097</v>
      </c>
    </row>
    <row r="792" spans="3:3" x14ac:dyDescent="0.2">
      <c r="C792" s="2" t="s">
        <v>1145</v>
      </c>
    </row>
    <row r="793" spans="3:3" x14ac:dyDescent="0.2">
      <c r="C793" s="2" t="s">
        <v>3904</v>
      </c>
    </row>
    <row r="794" spans="3:3" x14ac:dyDescent="0.2">
      <c r="C794" s="2" t="s">
        <v>3905</v>
      </c>
    </row>
    <row r="795" spans="3:3" x14ac:dyDescent="0.2">
      <c r="C795" s="2" t="s">
        <v>3906</v>
      </c>
    </row>
    <row r="796" spans="3:3" x14ac:dyDescent="0.2">
      <c r="C796" s="2" t="s">
        <v>3907</v>
      </c>
    </row>
    <row r="797" spans="3:3" x14ac:dyDescent="0.2">
      <c r="C797" s="2" t="s">
        <v>1144</v>
      </c>
    </row>
    <row r="798" spans="3:3" x14ac:dyDescent="0.2">
      <c r="C798" s="2" t="s">
        <v>1108</v>
      </c>
    </row>
    <row r="799" spans="3:3" x14ac:dyDescent="0.2">
      <c r="C799" s="2" t="s">
        <v>3908</v>
      </c>
    </row>
    <row r="800" spans="3:3" x14ac:dyDescent="0.2">
      <c r="C800" s="2" t="s">
        <v>3909</v>
      </c>
    </row>
    <row r="801" spans="3:3" x14ac:dyDescent="0.2">
      <c r="C801" s="2" t="s">
        <v>1140</v>
      </c>
    </row>
    <row r="802" spans="3:3" x14ac:dyDescent="0.2">
      <c r="C802" s="2" t="s">
        <v>1082</v>
      </c>
    </row>
    <row r="803" spans="3:3" x14ac:dyDescent="0.2">
      <c r="C803" s="2" t="s">
        <v>1055</v>
      </c>
    </row>
    <row r="804" spans="3:3" x14ac:dyDescent="0.2">
      <c r="C804" s="2" t="s">
        <v>3910</v>
      </c>
    </row>
    <row r="805" spans="3:3" x14ac:dyDescent="0.2">
      <c r="C805" s="2" t="s">
        <v>3911</v>
      </c>
    </row>
    <row r="806" spans="3:3" x14ac:dyDescent="0.2">
      <c r="C806" s="2" t="s">
        <v>3912</v>
      </c>
    </row>
    <row r="807" spans="3:3" x14ac:dyDescent="0.2">
      <c r="C807" s="2" t="s">
        <v>3913</v>
      </c>
    </row>
    <row r="808" spans="3:3" x14ac:dyDescent="0.2">
      <c r="C808" s="2" t="s">
        <v>1125</v>
      </c>
    </row>
    <row r="809" spans="3:3" x14ac:dyDescent="0.2">
      <c r="C809" s="2" t="s">
        <v>3914</v>
      </c>
    </row>
    <row r="810" spans="3:3" x14ac:dyDescent="0.2">
      <c r="C810" s="2" t="s">
        <v>3915</v>
      </c>
    </row>
  </sheetData>
  <mergeCells count="3">
    <mergeCell ref="A3:A4"/>
    <mergeCell ref="A227:L227"/>
    <mergeCell ref="O227:P227"/>
  </mergeCells>
  <conditionalFormatting sqref="B3">
    <cfRule type="duplicateValues" dxfId="296" priority="4"/>
  </conditionalFormatting>
  <conditionalFormatting sqref="B4:B226">
    <cfRule type="duplicateValues" dxfId="295" priority="85"/>
  </conditionalFormatting>
  <conditionalFormatting sqref="C234:C810">
    <cfRule type="duplicateValues" dxfId="294" priority="3"/>
  </conditionalFormatting>
  <conditionalFormatting sqref="C234:C810">
    <cfRule type="duplicateValues" dxfId="293" priority="2"/>
  </conditionalFormatting>
  <conditionalFormatting sqref="C1:C1048576">
    <cfRule type="duplicateValues" dxfId="292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88"/>
  <sheetViews>
    <sheetView zoomScale="110" zoomScaleNormal="110" workbookViewId="0">
      <pane xSplit="3" ySplit="2" topLeftCell="D3" activePane="bottomRight" state="frozen"/>
      <selection activeCell="N32" sqref="N32"/>
      <selection pane="topRight" activeCell="N32" sqref="N32"/>
      <selection pane="bottomLeft" activeCell="N32" sqref="N32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23" t="s">
        <v>3516</v>
      </c>
      <c r="B3" s="73" t="s">
        <v>2418</v>
      </c>
      <c r="C3" s="9" t="s">
        <v>2184</v>
      </c>
      <c r="D3" s="75" t="s">
        <v>63</v>
      </c>
      <c r="E3" s="13">
        <v>44430</v>
      </c>
      <c r="F3" s="75" t="s">
        <v>2419</v>
      </c>
      <c r="G3" s="13">
        <v>44438</v>
      </c>
      <c r="H3" s="10" t="s">
        <v>2420</v>
      </c>
      <c r="I3" s="1">
        <v>34</v>
      </c>
      <c r="J3" s="1">
        <v>34</v>
      </c>
      <c r="K3" s="1">
        <v>16</v>
      </c>
      <c r="L3" s="1">
        <v>7</v>
      </c>
      <c r="M3" s="81">
        <v>4.6239999999999997</v>
      </c>
      <c r="N3" s="8">
        <v>7</v>
      </c>
      <c r="O3" s="62">
        <v>3000</v>
      </c>
      <c r="P3" s="63">
        <f>Table22452368910111213141516171819202122242345672345689101112131415161718192021222425[[#This Row],[PEMBULATAN]]*O3</f>
        <v>21000</v>
      </c>
    </row>
    <row r="4" spans="1:16" ht="22.5" customHeight="1" x14ac:dyDescent="0.2">
      <c r="A4" s="144" t="s">
        <v>33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6"/>
      <c r="M4" s="78">
        <f>SUBTOTAL(109,Table22452368910111213141516171819202122242345672345689101112131415161718192021222425[KG VOLUME])</f>
        <v>4.6239999999999997</v>
      </c>
      <c r="N4" s="66">
        <f>SUM(N3:N3)</f>
        <v>7</v>
      </c>
      <c r="O4" s="147">
        <f>SUM(P3:P3)</f>
        <v>21000</v>
      </c>
      <c r="P4" s="148"/>
    </row>
    <row r="5" spans="1:16" ht="22.5" customHeight="1" x14ac:dyDescent="0.2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4"/>
      <c r="N5" s="86" t="s">
        <v>54</v>
      </c>
      <c r="O5" s="85"/>
      <c r="P5" s="85">
        <f>O4*10%</f>
        <v>2100</v>
      </c>
    </row>
    <row r="6" spans="1:16" x14ac:dyDescent="0.2">
      <c r="A6" s="11"/>
      <c r="B6" s="54" t="s">
        <v>47</v>
      </c>
      <c r="C6" s="53"/>
      <c r="D6" s="55" t="s">
        <v>48</v>
      </c>
      <c r="H6" s="61"/>
      <c r="N6" s="60" t="s">
        <v>34</v>
      </c>
      <c r="P6" s="67">
        <f>O4*1%</f>
        <v>210</v>
      </c>
    </row>
    <row r="7" spans="1:16" x14ac:dyDescent="0.2">
      <c r="A7" s="11"/>
      <c r="H7" s="61"/>
      <c r="N7" s="60" t="s">
        <v>35</v>
      </c>
      <c r="P7" s="69">
        <v>0</v>
      </c>
    </row>
    <row r="8" spans="1:16" ht="15.75" thickBot="1" x14ac:dyDescent="0.25">
      <c r="A8" s="11"/>
      <c r="H8" s="61"/>
      <c r="N8" s="60" t="s">
        <v>36</v>
      </c>
      <c r="P8" s="69">
        <v>0</v>
      </c>
    </row>
    <row r="9" spans="1:16" x14ac:dyDescent="0.2">
      <c r="A9" s="11"/>
      <c r="H9" s="61"/>
      <c r="N9" s="64" t="s">
        <v>37</v>
      </c>
      <c r="O9" s="65"/>
      <c r="P9" s="68">
        <f>O4-P5+P6</f>
        <v>19110</v>
      </c>
    </row>
    <row r="10" spans="1:16" x14ac:dyDescent="0.2">
      <c r="B10" s="54"/>
      <c r="C10" s="53"/>
      <c r="D10" s="55"/>
    </row>
    <row r="12" spans="1:16" x14ac:dyDescent="0.2">
      <c r="A12" s="11"/>
      <c r="C12" s="53" t="s">
        <v>1205</v>
      </c>
      <c r="H12" s="61"/>
      <c r="P12" s="70"/>
    </row>
    <row r="13" spans="1:16" x14ac:dyDescent="0.2">
      <c r="A13" s="11"/>
      <c r="C13" s="2" t="s">
        <v>1200</v>
      </c>
      <c r="H13" s="61"/>
      <c r="O13" s="56"/>
      <c r="P13" s="70"/>
    </row>
    <row r="14" spans="1:16" s="3" customFormat="1" x14ac:dyDescent="0.25">
      <c r="A14" s="11"/>
      <c r="B14" s="2"/>
      <c r="C14" s="2" t="s">
        <v>1206</v>
      </c>
      <c r="E14" s="12"/>
      <c r="H14" s="61"/>
      <c r="N14" s="14"/>
      <c r="O14" s="14"/>
      <c r="P14" s="14"/>
    </row>
    <row r="15" spans="1:16" s="3" customFormat="1" x14ac:dyDescent="0.25">
      <c r="A15" s="11"/>
      <c r="B15" s="2"/>
      <c r="C15" s="2" t="s">
        <v>3533</v>
      </c>
      <c r="E15" s="12"/>
      <c r="H15" s="61"/>
      <c r="N15" s="14"/>
      <c r="O15" s="14"/>
      <c r="P15" s="14"/>
    </row>
    <row r="16" spans="1:16" s="3" customFormat="1" x14ac:dyDescent="0.2">
      <c r="A16" s="11"/>
      <c r="B16" s="2"/>
      <c r="C16" s="53" t="s">
        <v>1198</v>
      </c>
      <c r="E16" s="12"/>
      <c r="H16" s="61"/>
      <c r="N16" s="14"/>
      <c r="O16" s="14"/>
      <c r="P16" s="14"/>
    </row>
    <row r="17" spans="1:16" s="3" customFormat="1" x14ac:dyDescent="0.25">
      <c r="A17" s="11"/>
      <c r="B17" s="2"/>
      <c r="C17" s="2" t="s">
        <v>3534</v>
      </c>
      <c r="E17" s="12"/>
      <c r="H17" s="61"/>
      <c r="N17" s="14"/>
      <c r="O17" s="14"/>
      <c r="P17" s="14"/>
    </row>
    <row r="18" spans="1:16" s="3" customFormat="1" x14ac:dyDescent="0.25">
      <c r="A18" s="11"/>
      <c r="B18" s="2"/>
      <c r="C18" s="2" t="s">
        <v>1204</v>
      </c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 t="s">
        <v>3535</v>
      </c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 t="s">
        <v>3536</v>
      </c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 t="s">
        <v>3537</v>
      </c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 t="s">
        <v>3538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3539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3540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3541</v>
      </c>
      <c r="E25" s="12"/>
      <c r="H25" s="61"/>
      <c r="N25" s="14"/>
      <c r="O25" s="14"/>
      <c r="P25" s="14"/>
    </row>
    <row r="26" spans="1:16" x14ac:dyDescent="0.2">
      <c r="C26" s="2" t="s">
        <v>3542</v>
      </c>
    </row>
    <row r="27" spans="1:16" x14ac:dyDescent="0.2">
      <c r="C27" s="2" t="s">
        <v>3543</v>
      </c>
    </row>
    <row r="28" spans="1:16" x14ac:dyDescent="0.2">
      <c r="C28" s="2" t="s">
        <v>3544</v>
      </c>
    </row>
    <row r="29" spans="1:16" x14ac:dyDescent="0.2">
      <c r="C29" s="2" t="s">
        <v>3545</v>
      </c>
    </row>
    <row r="30" spans="1:16" x14ac:dyDescent="0.2">
      <c r="C30" s="2" t="s">
        <v>3546</v>
      </c>
    </row>
    <row r="31" spans="1:16" x14ac:dyDescent="0.2">
      <c r="C31" s="2" t="s">
        <v>3547</v>
      </c>
    </row>
    <row r="32" spans="1:16" x14ac:dyDescent="0.2">
      <c r="C32" s="2" t="s">
        <v>3548</v>
      </c>
    </row>
    <row r="33" spans="3:3" x14ac:dyDescent="0.2">
      <c r="C33" s="2" t="s">
        <v>3549</v>
      </c>
    </row>
    <row r="34" spans="3:3" x14ac:dyDescent="0.2">
      <c r="C34" s="2" t="s">
        <v>3550</v>
      </c>
    </row>
    <row r="35" spans="3:3" x14ac:dyDescent="0.2">
      <c r="C35" s="2" t="s">
        <v>3551</v>
      </c>
    </row>
    <row r="36" spans="3:3" x14ac:dyDescent="0.2">
      <c r="C36" s="2" t="s">
        <v>3552</v>
      </c>
    </row>
    <row r="37" spans="3:3" x14ac:dyDescent="0.2">
      <c r="C37" s="2" t="s">
        <v>3553</v>
      </c>
    </row>
    <row r="38" spans="3:3" x14ac:dyDescent="0.2">
      <c r="C38" s="2" t="s">
        <v>3554</v>
      </c>
    </row>
    <row r="39" spans="3:3" x14ac:dyDescent="0.2">
      <c r="C39" s="2" t="s">
        <v>3555</v>
      </c>
    </row>
    <row r="40" spans="3:3" x14ac:dyDescent="0.2">
      <c r="C40" s="2" t="s">
        <v>3556</v>
      </c>
    </row>
    <row r="41" spans="3:3" x14ac:dyDescent="0.2">
      <c r="C41" s="2" t="s">
        <v>3557</v>
      </c>
    </row>
    <row r="42" spans="3:3" x14ac:dyDescent="0.2">
      <c r="C42" s="2" t="s">
        <v>3558</v>
      </c>
    </row>
    <row r="43" spans="3:3" x14ac:dyDescent="0.2">
      <c r="C43" s="2" t="s">
        <v>3559</v>
      </c>
    </row>
    <row r="44" spans="3:3" x14ac:dyDescent="0.2">
      <c r="C44" s="2" t="s">
        <v>3560</v>
      </c>
    </row>
    <row r="45" spans="3:3" x14ac:dyDescent="0.2">
      <c r="C45" s="2" t="s">
        <v>3561</v>
      </c>
    </row>
    <row r="46" spans="3:3" x14ac:dyDescent="0.2">
      <c r="C46" s="2" t="s">
        <v>3562</v>
      </c>
    </row>
    <row r="47" spans="3:3" x14ac:dyDescent="0.2">
      <c r="C47" s="2" t="s">
        <v>3563</v>
      </c>
    </row>
    <row r="48" spans="3:3" x14ac:dyDescent="0.2">
      <c r="C48" s="2" t="s">
        <v>3564</v>
      </c>
    </row>
    <row r="49" spans="3:3" x14ac:dyDescent="0.2">
      <c r="C49" s="2" t="s">
        <v>3565</v>
      </c>
    </row>
    <row r="50" spans="3:3" x14ac:dyDescent="0.2">
      <c r="C50" s="2" t="s">
        <v>3566</v>
      </c>
    </row>
    <row r="51" spans="3:3" x14ac:dyDescent="0.2">
      <c r="C51" s="2" t="s">
        <v>3567</v>
      </c>
    </row>
    <row r="52" spans="3:3" x14ac:dyDescent="0.2">
      <c r="C52" s="2" t="s">
        <v>3568</v>
      </c>
    </row>
    <row r="53" spans="3:3" x14ac:dyDescent="0.2">
      <c r="C53" s="2" t="s">
        <v>3569</v>
      </c>
    </row>
    <row r="54" spans="3:3" x14ac:dyDescent="0.2">
      <c r="C54" s="2" t="s">
        <v>3570</v>
      </c>
    </row>
    <row r="55" spans="3:3" x14ac:dyDescent="0.2">
      <c r="C55" s="2" t="s">
        <v>3571</v>
      </c>
    </row>
    <row r="56" spans="3:3" x14ac:dyDescent="0.2">
      <c r="C56" s="2" t="s">
        <v>3572</v>
      </c>
    </row>
    <row r="57" spans="3:3" x14ac:dyDescent="0.2">
      <c r="C57" s="2" t="s">
        <v>3573</v>
      </c>
    </row>
    <row r="58" spans="3:3" x14ac:dyDescent="0.2">
      <c r="C58" s="2" t="s">
        <v>3574</v>
      </c>
    </row>
    <row r="59" spans="3:3" x14ac:dyDescent="0.2">
      <c r="C59" s="2" t="s">
        <v>3575</v>
      </c>
    </row>
    <row r="60" spans="3:3" x14ac:dyDescent="0.2">
      <c r="C60" s="2" t="s">
        <v>3576</v>
      </c>
    </row>
    <row r="61" spans="3:3" x14ac:dyDescent="0.2">
      <c r="C61" s="2" t="s">
        <v>3577</v>
      </c>
    </row>
    <row r="62" spans="3:3" x14ac:dyDescent="0.2">
      <c r="C62" s="2" t="s">
        <v>3578</v>
      </c>
    </row>
    <row r="63" spans="3:3" x14ac:dyDescent="0.2">
      <c r="C63" s="2" t="s">
        <v>3579</v>
      </c>
    </row>
    <row r="64" spans="3:3" x14ac:dyDescent="0.2">
      <c r="C64" s="2" t="s">
        <v>3580</v>
      </c>
    </row>
    <row r="65" spans="3:3" x14ac:dyDescent="0.2">
      <c r="C65" s="2" t="s">
        <v>3581</v>
      </c>
    </row>
    <row r="66" spans="3:3" x14ac:dyDescent="0.2">
      <c r="C66" s="2" t="s">
        <v>3582</v>
      </c>
    </row>
    <row r="67" spans="3:3" x14ac:dyDescent="0.2">
      <c r="C67" s="2" t="s">
        <v>3583</v>
      </c>
    </row>
    <row r="68" spans="3:3" x14ac:dyDescent="0.2">
      <c r="C68" s="2" t="s">
        <v>3584</v>
      </c>
    </row>
    <row r="69" spans="3:3" x14ac:dyDescent="0.2">
      <c r="C69" s="2" t="s">
        <v>3585</v>
      </c>
    </row>
    <row r="70" spans="3:3" x14ac:dyDescent="0.2">
      <c r="C70" s="2" t="s">
        <v>3586</v>
      </c>
    </row>
    <row r="71" spans="3:3" x14ac:dyDescent="0.2">
      <c r="C71" s="2" t="s">
        <v>3587</v>
      </c>
    </row>
    <row r="72" spans="3:3" x14ac:dyDescent="0.2">
      <c r="C72" s="2" t="s">
        <v>3588</v>
      </c>
    </row>
    <row r="73" spans="3:3" x14ac:dyDescent="0.2">
      <c r="C73" s="2" t="s">
        <v>3589</v>
      </c>
    </row>
    <row r="74" spans="3:3" x14ac:dyDescent="0.2">
      <c r="C74" s="2" t="s">
        <v>3590</v>
      </c>
    </row>
    <row r="75" spans="3:3" x14ac:dyDescent="0.2">
      <c r="C75" s="2" t="s">
        <v>3591</v>
      </c>
    </row>
    <row r="76" spans="3:3" x14ac:dyDescent="0.2">
      <c r="C76" s="2" t="s">
        <v>3592</v>
      </c>
    </row>
    <row r="77" spans="3:3" x14ac:dyDescent="0.2">
      <c r="C77" s="2" t="s">
        <v>3593</v>
      </c>
    </row>
    <row r="78" spans="3:3" x14ac:dyDescent="0.2">
      <c r="C78" s="2" t="s">
        <v>3594</v>
      </c>
    </row>
    <row r="79" spans="3:3" x14ac:dyDescent="0.2">
      <c r="C79" s="2" t="s">
        <v>3595</v>
      </c>
    </row>
    <row r="80" spans="3:3" x14ac:dyDescent="0.2">
      <c r="C80" s="2" t="s">
        <v>3596</v>
      </c>
    </row>
    <row r="81" spans="3:3" x14ac:dyDescent="0.2">
      <c r="C81" s="2" t="s">
        <v>3597</v>
      </c>
    </row>
    <row r="82" spans="3:3" x14ac:dyDescent="0.2">
      <c r="C82" s="2" t="s">
        <v>3598</v>
      </c>
    </row>
    <row r="83" spans="3:3" x14ac:dyDescent="0.2">
      <c r="C83" s="2" t="s">
        <v>3599</v>
      </c>
    </row>
    <row r="84" spans="3:3" x14ac:dyDescent="0.2">
      <c r="C84" s="2" t="s">
        <v>3600</v>
      </c>
    </row>
    <row r="85" spans="3:3" x14ac:dyDescent="0.2">
      <c r="C85" s="2" t="s">
        <v>3601</v>
      </c>
    </row>
    <row r="86" spans="3:3" x14ac:dyDescent="0.2">
      <c r="C86" s="2" t="s">
        <v>3602</v>
      </c>
    </row>
    <row r="87" spans="3:3" x14ac:dyDescent="0.2">
      <c r="C87" s="2" t="s">
        <v>3603</v>
      </c>
    </row>
    <row r="88" spans="3:3" x14ac:dyDescent="0.2">
      <c r="C88" s="2" t="s">
        <v>3604</v>
      </c>
    </row>
    <row r="89" spans="3:3" x14ac:dyDescent="0.2">
      <c r="C89" s="2" t="s">
        <v>3605</v>
      </c>
    </row>
    <row r="90" spans="3:3" x14ac:dyDescent="0.2">
      <c r="C90" s="2" t="s">
        <v>3606</v>
      </c>
    </row>
    <row r="91" spans="3:3" x14ac:dyDescent="0.2">
      <c r="C91" s="2" t="s">
        <v>3607</v>
      </c>
    </row>
    <row r="92" spans="3:3" x14ac:dyDescent="0.2">
      <c r="C92" s="2" t="s">
        <v>3608</v>
      </c>
    </row>
    <row r="93" spans="3:3" x14ac:dyDescent="0.2">
      <c r="C93" s="2" t="s">
        <v>3609</v>
      </c>
    </row>
    <row r="94" spans="3:3" x14ac:dyDescent="0.2">
      <c r="C94" s="2" t="s">
        <v>3610</v>
      </c>
    </row>
    <row r="95" spans="3:3" x14ac:dyDescent="0.2">
      <c r="C95" s="2" t="s">
        <v>3611</v>
      </c>
    </row>
    <row r="96" spans="3:3" x14ac:dyDescent="0.2">
      <c r="C96" s="2" t="s">
        <v>3612</v>
      </c>
    </row>
    <row r="97" spans="3:3" x14ac:dyDescent="0.2">
      <c r="C97" s="2" t="s">
        <v>3613</v>
      </c>
    </row>
    <row r="98" spans="3:3" x14ac:dyDescent="0.2">
      <c r="C98" s="2" t="s">
        <v>3614</v>
      </c>
    </row>
    <row r="99" spans="3:3" x14ac:dyDescent="0.2">
      <c r="C99" s="2" t="s">
        <v>3615</v>
      </c>
    </row>
    <row r="100" spans="3:3" x14ac:dyDescent="0.2">
      <c r="C100" s="2" t="s">
        <v>3616</v>
      </c>
    </row>
    <row r="101" spans="3:3" x14ac:dyDescent="0.2">
      <c r="C101" s="2" t="s">
        <v>3617</v>
      </c>
    </row>
    <row r="102" spans="3:3" x14ac:dyDescent="0.2">
      <c r="C102" s="2" t="s">
        <v>3618</v>
      </c>
    </row>
    <row r="103" spans="3:3" x14ac:dyDescent="0.2">
      <c r="C103" s="2" t="s">
        <v>3619</v>
      </c>
    </row>
    <row r="104" spans="3:3" x14ac:dyDescent="0.2">
      <c r="C104" s="2" t="s">
        <v>3620</v>
      </c>
    </row>
    <row r="105" spans="3:3" x14ac:dyDescent="0.2">
      <c r="C105" s="2" t="s">
        <v>3621</v>
      </c>
    </row>
    <row r="106" spans="3:3" x14ac:dyDescent="0.2">
      <c r="C106" s="2" t="s">
        <v>3622</v>
      </c>
    </row>
    <row r="107" spans="3:3" x14ac:dyDescent="0.2">
      <c r="C107" s="2" t="s">
        <v>3623</v>
      </c>
    </row>
    <row r="108" spans="3:3" x14ac:dyDescent="0.2">
      <c r="C108" s="2" t="s">
        <v>3624</v>
      </c>
    </row>
    <row r="109" spans="3:3" x14ac:dyDescent="0.2">
      <c r="C109" s="2" t="s">
        <v>3625</v>
      </c>
    </row>
    <row r="110" spans="3:3" x14ac:dyDescent="0.2">
      <c r="C110" s="2" t="s">
        <v>3626</v>
      </c>
    </row>
    <row r="111" spans="3:3" x14ac:dyDescent="0.2">
      <c r="C111" s="2" t="s">
        <v>3627</v>
      </c>
    </row>
    <row r="112" spans="3:3" x14ac:dyDescent="0.2">
      <c r="C112" s="2" t="s">
        <v>3628</v>
      </c>
    </row>
    <row r="113" spans="3:3" x14ac:dyDescent="0.2">
      <c r="C113" s="2" t="s">
        <v>3629</v>
      </c>
    </row>
    <row r="114" spans="3:3" x14ac:dyDescent="0.2">
      <c r="C114" s="2" t="s">
        <v>3630</v>
      </c>
    </row>
    <row r="115" spans="3:3" x14ac:dyDescent="0.2">
      <c r="C115" s="2" t="s">
        <v>3631</v>
      </c>
    </row>
    <row r="116" spans="3:3" x14ac:dyDescent="0.2">
      <c r="C116" s="2" t="s">
        <v>3632</v>
      </c>
    </row>
    <row r="117" spans="3:3" x14ac:dyDescent="0.2">
      <c r="C117" s="2" t="s">
        <v>3633</v>
      </c>
    </row>
    <row r="118" spans="3:3" x14ac:dyDescent="0.2">
      <c r="C118" s="2" t="s">
        <v>3634</v>
      </c>
    </row>
    <row r="119" spans="3:3" x14ac:dyDescent="0.2">
      <c r="C119" s="2" t="s">
        <v>3635</v>
      </c>
    </row>
    <row r="120" spans="3:3" x14ac:dyDescent="0.2">
      <c r="C120" s="2" t="s">
        <v>3636</v>
      </c>
    </row>
    <row r="121" spans="3:3" x14ac:dyDescent="0.2">
      <c r="C121" s="2" t="s">
        <v>3637</v>
      </c>
    </row>
    <row r="122" spans="3:3" x14ac:dyDescent="0.2">
      <c r="C122" s="2" t="s">
        <v>3638</v>
      </c>
    </row>
    <row r="123" spans="3:3" x14ac:dyDescent="0.2">
      <c r="C123" s="2" t="s">
        <v>3639</v>
      </c>
    </row>
    <row r="124" spans="3:3" x14ac:dyDescent="0.2">
      <c r="C124" s="2" t="s">
        <v>3640</v>
      </c>
    </row>
    <row r="125" spans="3:3" x14ac:dyDescent="0.2">
      <c r="C125" s="2" t="s">
        <v>3641</v>
      </c>
    </row>
    <row r="126" spans="3:3" x14ac:dyDescent="0.2">
      <c r="C126" s="2" t="s">
        <v>3642</v>
      </c>
    </row>
    <row r="127" spans="3:3" x14ac:dyDescent="0.2">
      <c r="C127" s="2" t="s">
        <v>3643</v>
      </c>
    </row>
    <row r="128" spans="3:3" x14ac:dyDescent="0.2">
      <c r="C128" s="2" t="s">
        <v>3644</v>
      </c>
    </row>
    <row r="129" spans="3:3" x14ac:dyDescent="0.2">
      <c r="C129" s="2" t="s">
        <v>3645</v>
      </c>
    </row>
    <row r="130" spans="3:3" x14ac:dyDescent="0.2">
      <c r="C130" s="2" t="s">
        <v>3646</v>
      </c>
    </row>
    <row r="131" spans="3:3" x14ac:dyDescent="0.2">
      <c r="C131" s="2" t="s">
        <v>3647</v>
      </c>
    </row>
    <row r="132" spans="3:3" x14ac:dyDescent="0.2">
      <c r="C132" s="2" t="s">
        <v>3648</v>
      </c>
    </row>
    <row r="133" spans="3:3" x14ac:dyDescent="0.2">
      <c r="C133" s="2" t="s">
        <v>3649</v>
      </c>
    </row>
    <row r="134" spans="3:3" x14ac:dyDescent="0.2">
      <c r="C134" s="2" t="s">
        <v>3650</v>
      </c>
    </row>
    <row r="135" spans="3:3" x14ac:dyDescent="0.2">
      <c r="C135" s="2" t="s">
        <v>3651</v>
      </c>
    </row>
    <row r="136" spans="3:3" x14ac:dyDescent="0.2">
      <c r="C136" s="2" t="s">
        <v>3652</v>
      </c>
    </row>
    <row r="137" spans="3:3" x14ac:dyDescent="0.2">
      <c r="C137" s="2" t="s">
        <v>3653</v>
      </c>
    </row>
    <row r="138" spans="3:3" x14ac:dyDescent="0.2">
      <c r="C138" s="2" t="s">
        <v>3654</v>
      </c>
    </row>
    <row r="139" spans="3:3" x14ac:dyDescent="0.2">
      <c r="C139" s="2" t="s">
        <v>3655</v>
      </c>
    </row>
    <row r="140" spans="3:3" x14ac:dyDescent="0.2">
      <c r="C140" s="2" t="s">
        <v>3656</v>
      </c>
    </row>
    <row r="141" spans="3:3" x14ac:dyDescent="0.2">
      <c r="C141" s="2" t="s">
        <v>3657</v>
      </c>
    </row>
    <row r="142" spans="3:3" x14ac:dyDescent="0.2">
      <c r="C142" s="2" t="s">
        <v>3658</v>
      </c>
    </row>
    <row r="143" spans="3:3" x14ac:dyDescent="0.2">
      <c r="C143" s="2" t="s">
        <v>3659</v>
      </c>
    </row>
    <row r="144" spans="3:3" x14ac:dyDescent="0.2">
      <c r="C144" s="2" t="s">
        <v>3660</v>
      </c>
    </row>
    <row r="145" spans="3:3" x14ac:dyDescent="0.2">
      <c r="C145" s="2" t="s">
        <v>3661</v>
      </c>
    </row>
    <row r="146" spans="3:3" x14ac:dyDescent="0.2">
      <c r="C146" s="2" t="s">
        <v>3662</v>
      </c>
    </row>
    <row r="147" spans="3:3" x14ac:dyDescent="0.2">
      <c r="C147" s="2" t="s">
        <v>3663</v>
      </c>
    </row>
    <row r="148" spans="3:3" x14ac:dyDescent="0.2">
      <c r="C148" s="2" t="s">
        <v>3664</v>
      </c>
    </row>
    <row r="149" spans="3:3" x14ac:dyDescent="0.2">
      <c r="C149" s="2" t="s">
        <v>3665</v>
      </c>
    </row>
    <row r="150" spans="3:3" x14ac:dyDescent="0.2">
      <c r="C150" s="2" t="s">
        <v>3666</v>
      </c>
    </row>
    <row r="151" spans="3:3" x14ac:dyDescent="0.2">
      <c r="C151" s="2" t="s">
        <v>3667</v>
      </c>
    </row>
    <row r="152" spans="3:3" x14ac:dyDescent="0.2">
      <c r="C152" s="2" t="s">
        <v>3668</v>
      </c>
    </row>
    <row r="153" spans="3:3" x14ac:dyDescent="0.2">
      <c r="C153" s="2" t="s">
        <v>3669</v>
      </c>
    </row>
    <row r="154" spans="3:3" x14ac:dyDescent="0.2">
      <c r="C154" s="2" t="s">
        <v>3670</v>
      </c>
    </row>
    <row r="155" spans="3:3" x14ac:dyDescent="0.2">
      <c r="C155" s="2" t="s">
        <v>3671</v>
      </c>
    </row>
    <row r="156" spans="3:3" x14ac:dyDescent="0.2">
      <c r="C156" s="2" t="s">
        <v>3672</v>
      </c>
    </row>
    <row r="157" spans="3:3" x14ac:dyDescent="0.2">
      <c r="C157" s="2" t="s">
        <v>3673</v>
      </c>
    </row>
    <row r="158" spans="3:3" x14ac:dyDescent="0.2">
      <c r="C158" s="2" t="s">
        <v>3674</v>
      </c>
    </row>
    <row r="159" spans="3:3" x14ac:dyDescent="0.2">
      <c r="C159" s="2" t="s">
        <v>3675</v>
      </c>
    </row>
    <row r="160" spans="3:3" x14ac:dyDescent="0.2">
      <c r="C160" s="2" t="s">
        <v>3676</v>
      </c>
    </row>
    <row r="161" spans="3:3" x14ac:dyDescent="0.2">
      <c r="C161" s="2" t="s">
        <v>3677</v>
      </c>
    </row>
    <row r="162" spans="3:3" x14ac:dyDescent="0.2">
      <c r="C162" s="2" t="s">
        <v>3678</v>
      </c>
    </row>
    <row r="163" spans="3:3" x14ac:dyDescent="0.2">
      <c r="C163" s="2" t="s">
        <v>3679</v>
      </c>
    </row>
    <row r="164" spans="3:3" x14ac:dyDescent="0.2">
      <c r="C164" s="2" t="s">
        <v>3680</v>
      </c>
    </row>
    <row r="165" spans="3:3" x14ac:dyDescent="0.2">
      <c r="C165" s="2" t="s">
        <v>3681</v>
      </c>
    </row>
    <row r="166" spans="3:3" x14ac:dyDescent="0.2">
      <c r="C166" s="2" t="s">
        <v>3682</v>
      </c>
    </row>
    <row r="167" spans="3:3" x14ac:dyDescent="0.2">
      <c r="C167" s="2" t="s">
        <v>3683</v>
      </c>
    </row>
    <row r="168" spans="3:3" x14ac:dyDescent="0.2">
      <c r="C168" s="2" t="s">
        <v>3684</v>
      </c>
    </row>
    <row r="169" spans="3:3" x14ac:dyDescent="0.2">
      <c r="C169" s="2" t="s">
        <v>3685</v>
      </c>
    </row>
    <row r="170" spans="3:3" x14ac:dyDescent="0.2">
      <c r="C170" s="2" t="s">
        <v>3686</v>
      </c>
    </row>
    <row r="171" spans="3:3" x14ac:dyDescent="0.2">
      <c r="C171" s="2" t="s">
        <v>3687</v>
      </c>
    </row>
    <row r="172" spans="3:3" x14ac:dyDescent="0.2">
      <c r="C172" s="2" t="s">
        <v>3688</v>
      </c>
    </row>
    <row r="173" spans="3:3" x14ac:dyDescent="0.2">
      <c r="C173" s="2" t="s">
        <v>3689</v>
      </c>
    </row>
    <row r="174" spans="3:3" x14ac:dyDescent="0.2">
      <c r="C174" s="2" t="s">
        <v>3690</v>
      </c>
    </row>
    <row r="175" spans="3:3" x14ac:dyDescent="0.2">
      <c r="C175" s="2" t="s">
        <v>3691</v>
      </c>
    </row>
    <row r="176" spans="3:3" x14ac:dyDescent="0.2">
      <c r="C176" s="2" t="s">
        <v>3692</v>
      </c>
    </row>
    <row r="177" spans="3:3" x14ac:dyDescent="0.2">
      <c r="C177" s="2" t="s">
        <v>3693</v>
      </c>
    </row>
    <row r="178" spans="3:3" x14ac:dyDescent="0.2">
      <c r="C178" s="2" t="s">
        <v>3694</v>
      </c>
    </row>
    <row r="179" spans="3:3" x14ac:dyDescent="0.2">
      <c r="C179" s="2" t="s">
        <v>1174</v>
      </c>
    </row>
    <row r="180" spans="3:3" x14ac:dyDescent="0.2">
      <c r="C180" s="2" t="s">
        <v>1189</v>
      </c>
    </row>
    <row r="181" spans="3:3" x14ac:dyDescent="0.2">
      <c r="C181" s="2" t="s">
        <v>1175</v>
      </c>
    </row>
    <row r="182" spans="3:3" x14ac:dyDescent="0.2">
      <c r="C182" s="2" t="s">
        <v>1180</v>
      </c>
    </row>
    <row r="183" spans="3:3" x14ac:dyDescent="0.2">
      <c r="C183" s="2" t="s">
        <v>1181</v>
      </c>
    </row>
    <row r="184" spans="3:3" x14ac:dyDescent="0.2">
      <c r="C184" s="2" t="s">
        <v>1178</v>
      </c>
    </row>
    <row r="185" spans="3:3" x14ac:dyDescent="0.2">
      <c r="C185" s="2" t="s">
        <v>3695</v>
      </c>
    </row>
    <row r="186" spans="3:3" x14ac:dyDescent="0.2">
      <c r="C186" s="2" t="s">
        <v>1184</v>
      </c>
    </row>
    <row r="187" spans="3:3" x14ac:dyDescent="0.2">
      <c r="C187" s="2" t="s">
        <v>1191</v>
      </c>
    </row>
    <row r="188" spans="3:3" x14ac:dyDescent="0.2">
      <c r="C188" s="2" t="s">
        <v>1192</v>
      </c>
    </row>
    <row r="189" spans="3:3" x14ac:dyDescent="0.2">
      <c r="C189" s="2" t="s">
        <v>1193</v>
      </c>
    </row>
    <row r="190" spans="3:3" x14ac:dyDescent="0.2">
      <c r="C190" s="2" t="s">
        <v>1118</v>
      </c>
    </row>
    <row r="191" spans="3:3" x14ac:dyDescent="0.2">
      <c r="C191" s="2" t="s">
        <v>1081</v>
      </c>
    </row>
    <row r="192" spans="3:3" x14ac:dyDescent="0.2">
      <c r="C192" s="2" t="s">
        <v>1091</v>
      </c>
    </row>
    <row r="193" spans="3:3" x14ac:dyDescent="0.2">
      <c r="C193" s="2" t="s">
        <v>1092</v>
      </c>
    </row>
    <row r="194" spans="3:3" x14ac:dyDescent="0.2">
      <c r="C194" s="2" t="s">
        <v>1113</v>
      </c>
    </row>
    <row r="195" spans="3:3" x14ac:dyDescent="0.2">
      <c r="C195" s="2" t="s">
        <v>1106</v>
      </c>
    </row>
    <row r="196" spans="3:3" x14ac:dyDescent="0.2">
      <c r="C196" s="2" t="s">
        <v>1068</v>
      </c>
    </row>
    <row r="197" spans="3:3" x14ac:dyDescent="0.2">
      <c r="C197" s="2" t="s">
        <v>1076</v>
      </c>
    </row>
    <row r="198" spans="3:3" x14ac:dyDescent="0.2">
      <c r="C198" s="2" t="s">
        <v>1124</v>
      </c>
    </row>
    <row r="199" spans="3:3" x14ac:dyDescent="0.2">
      <c r="C199" s="2" t="s">
        <v>1120</v>
      </c>
    </row>
    <row r="200" spans="3:3" x14ac:dyDescent="0.2">
      <c r="C200" s="2" t="s">
        <v>1070</v>
      </c>
    </row>
    <row r="201" spans="3:3" x14ac:dyDescent="0.2">
      <c r="C201" s="2" t="s">
        <v>1152</v>
      </c>
    </row>
    <row r="202" spans="3:3" x14ac:dyDescent="0.2">
      <c r="C202" s="2" t="s">
        <v>1056</v>
      </c>
    </row>
    <row r="203" spans="3:3" x14ac:dyDescent="0.2">
      <c r="C203" s="2" t="s">
        <v>1093</v>
      </c>
    </row>
    <row r="204" spans="3:3" x14ac:dyDescent="0.2">
      <c r="C204" s="2" t="s">
        <v>1164</v>
      </c>
    </row>
    <row r="205" spans="3:3" x14ac:dyDescent="0.2">
      <c r="C205" s="2" t="s">
        <v>1064</v>
      </c>
    </row>
    <row r="206" spans="3:3" x14ac:dyDescent="0.2">
      <c r="C206" s="2" t="s">
        <v>1057</v>
      </c>
    </row>
    <row r="207" spans="3:3" x14ac:dyDescent="0.2">
      <c r="C207" s="2" t="s">
        <v>1088</v>
      </c>
    </row>
    <row r="208" spans="3:3" x14ac:dyDescent="0.2">
      <c r="C208" s="2" t="s">
        <v>1054</v>
      </c>
    </row>
    <row r="209" spans="3:3" x14ac:dyDescent="0.2">
      <c r="C209" s="2" t="s">
        <v>1042</v>
      </c>
    </row>
    <row r="210" spans="3:3" x14ac:dyDescent="0.2">
      <c r="C210" s="2" t="s">
        <v>1094</v>
      </c>
    </row>
    <row r="211" spans="3:3" x14ac:dyDescent="0.2">
      <c r="C211" s="2" t="s">
        <v>1153</v>
      </c>
    </row>
    <row r="212" spans="3:3" x14ac:dyDescent="0.2">
      <c r="C212" s="2" t="s">
        <v>1122</v>
      </c>
    </row>
    <row r="213" spans="3:3" x14ac:dyDescent="0.2">
      <c r="C213" s="2" t="s">
        <v>1194</v>
      </c>
    </row>
    <row r="214" spans="3:3" x14ac:dyDescent="0.2">
      <c r="C214" s="2" t="s">
        <v>1073</v>
      </c>
    </row>
    <row r="215" spans="3:3" x14ac:dyDescent="0.2">
      <c r="C215" s="2" t="s">
        <v>1069</v>
      </c>
    </row>
    <row r="216" spans="3:3" x14ac:dyDescent="0.2">
      <c r="C216" s="2" t="s">
        <v>1063</v>
      </c>
    </row>
    <row r="217" spans="3:3" x14ac:dyDescent="0.2">
      <c r="C217" s="2" t="s">
        <v>1044</v>
      </c>
    </row>
    <row r="218" spans="3:3" x14ac:dyDescent="0.2">
      <c r="C218" s="2" t="s">
        <v>1135</v>
      </c>
    </row>
    <row r="219" spans="3:3" x14ac:dyDescent="0.2">
      <c r="C219" s="2" t="s">
        <v>1060</v>
      </c>
    </row>
    <row r="220" spans="3:3" x14ac:dyDescent="0.2">
      <c r="C220" s="2" t="s">
        <v>1053</v>
      </c>
    </row>
    <row r="221" spans="3:3" x14ac:dyDescent="0.2">
      <c r="C221" s="2" t="s">
        <v>1036</v>
      </c>
    </row>
    <row r="222" spans="3:3" x14ac:dyDescent="0.2">
      <c r="C222" s="2" t="s">
        <v>1047</v>
      </c>
    </row>
    <row r="223" spans="3:3" x14ac:dyDescent="0.2">
      <c r="C223" s="2" t="s">
        <v>1033</v>
      </c>
    </row>
    <row r="224" spans="3:3" x14ac:dyDescent="0.2">
      <c r="C224" s="2" t="s">
        <v>1031</v>
      </c>
    </row>
    <row r="225" spans="3:3" x14ac:dyDescent="0.2">
      <c r="C225" s="2" t="s">
        <v>1083</v>
      </c>
    </row>
    <row r="226" spans="3:3" x14ac:dyDescent="0.2">
      <c r="C226" s="2" t="s">
        <v>1098</v>
      </c>
    </row>
    <row r="227" spans="3:3" x14ac:dyDescent="0.2">
      <c r="C227" s="2" t="s">
        <v>1067</v>
      </c>
    </row>
    <row r="228" spans="3:3" x14ac:dyDescent="0.2">
      <c r="C228" s="2" t="s">
        <v>1052</v>
      </c>
    </row>
    <row r="229" spans="3:3" x14ac:dyDescent="0.2">
      <c r="C229" s="2" t="s">
        <v>1074</v>
      </c>
    </row>
    <row r="230" spans="3:3" x14ac:dyDescent="0.2">
      <c r="C230" s="2" t="s">
        <v>1128</v>
      </c>
    </row>
    <row r="231" spans="3:3" x14ac:dyDescent="0.2">
      <c r="C231" s="2" t="s">
        <v>1146</v>
      </c>
    </row>
    <row r="232" spans="3:3" x14ac:dyDescent="0.2">
      <c r="C232" s="2" t="s">
        <v>1090</v>
      </c>
    </row>
    <row r="233" spans="3:3" x14ac:dyDescent="0.2">
      <c r="C233" s="2" t="s">
        <v>1119</v>
      </c>
    </row>
    <row r="234" spans="3:3" x14ac:dyDescent="0.2">
      <c r="C234" s="2" t="s">
        <v>1126</v>
      </c>
    </row>
    <row r="235" spans="3:3" x14ac:dyDescent="0.2">
      <c r="C235" s="2" t="s">
        <v>1127</v>
      </c>
    </row>
    <row r="236" spans="3:3" x14ac:dyDescent="0.2">
      <c r="C236" s="2" t="s">
        <v>1030</v>
      </c>
    </row>
    <row r="237" spans="3:3" x14ac:dyDescent="0.2">
      <c r="C237" s="2" t="s">
        <v>1013</v>
      </c>
    </row>
    <row r="238" spans="3:3" x14ac:dyDescent="0.2">
      <c r="C238" s="2" t="s">
        <v>1111</v>
      </c>
    </row>
    <row r="239" spans="3:3" x14ac:dyDescent="0.2">
      <c r="C239" s="2" t="s">
        <v>1121</v>
      </c>
    </row>
    <row r="240" spans="3:3" x14ac:dyDescent="0.2">
      <c r="C240" s="2" t="s">
        <v>1107</v>
      </c>
    </row>
    <row r="241" spans="3:3" x14ac:dyDescent="0.2">
      <c r="C241" s="2" t="s">
        <v>1058</v>
      </c>
    </row>
    <row r="242" spans="3:3" x14ac:dyDescent="0.2">
      <c r="C242" s="2" t="s">
        <v>1123</v>
      </c>
    </row>
    <row r="243" spans="3:3" x14ac:dyDescent="0.2">
      <c r="C243" s="2" t="s">
        <v>1086</v>
      </c>
    </row>
    <row r="244" spans="3:3" x14ac:dyDescent="0.2">
      <c r="C244" s="2" t="s">
        <v>1046</v>
      </c>
    </row>
    <row r="245" spans="3:3" x14ac:dyDescent="0.2">
      <c r="C245" s="2" t="s">
        <v>1103</v>
      </c>
    </row>
    <row r="246" spans="3:3" x14ac:dyDescent="0.2">
      <c r="C246" s="2" t="s">
        <v>1077</v>
      </c>
    </row>
    <row r="247" spans="3:3" x14ac:dyDescent="0.2">
      <c r="C247" s="2" t="s">
        <v>1114</v>
      </c>
    </row>
    <row r="248" spans="3:3" x14ac:dyDescent="0.2">
      <c r="C248" s="2" t="s">
        <v>1110</v>
      </c>
    </row>
    <row r="249" spans="3:3" x14ac:dyDescent="0.2">
      <c r="C249" s="2" t="s">
        <v>1129</v>
      </c>
    </row>
    <row r="250" spans="3:3" x14ac:dyDescent="0.2">
      <c r="C250" s="2" t="s">
        <v>1148</v>
      </c>
    </row>
    <row r="251" spans="3:3" x14ac:dyDescent="0.2">
      <c r="C251" s="2" t="s">
        <v>1147</v>
      </c>
    </row>
    <row r="252" spans="3:3" x14ac:dyDescent="0.2">
      <c r="C252" s="2" t="s">
        <v>1151</v>
      </c>
    </row>
    <row r="253" spans="3:3" x14ac:dyDescent="0.2">
      <c r="C253" s="2" t="s">
        <v>1197</v>
      </c>
    </row>
    <row r="254" spans="3:3" x14ac:dyDescent="0.2">
      <c r="C254" s="2" t="s">
        <v>3696</v>
      </c>
    </row>
    <row r="255" spans="3:3" x14ac:dyDescent="0.2">
      <c r="C255" s="2" t="s">
        <v>3697</v>
      </c>
    </row>
    <row r="256" spans="3:3" x14ac:dyDescent="0.2">
      <c r="C256" s="2" t="s">
        <v>1202</v>
      </c>
    </row>
    <row r="257" spans="3:3" x14ac:dyDescent="0.2">
      <c r="C257" s="2" t="s">
        <v>3698</v>
      </c>
    </row>
    <row r="258" spans="3:3" x14ac:dyDescent="0.2">
      <c r="C258" s="2" t="s">
        <v>3699</v>
      </c>
    </row>
    <row r="259" spans="3:3" x14ac:dyDescent="0.2">
      <c r="C259" s="2" t="s">
        <v>3700</v>
      </c>
    </row>
    <row r="260" spans="3:3" x14ac:dyDescent="0.2">
      <c r="C260" s="2" t="s">
        <v>3701</v>
      </c>
    </row>
    <row r="261" spans="3:3" x14ac:dyDescent="0.2">
      <c r="C261" s="2" t="s">
        <v>1203</v>
      </c>
    </row>
    <row r="262" spans="3:3" x14ac:dyDescent="0.2">
      <c r="C262" s="2" t="s">
        <v>3702</v>
      </c>
    </row>
    <row r="263" spans="3:3" x14ac:dyDescent="0.2">
      <c r="C263" s="2" t="s">
        <v>1201</v>
      </c>
    </row>
    <row r="264" spans="3:3" x14ac:dyDescent="0.2">
      <c r="C264" s="2" t="s">
        <v>1196</v>
      </c>
    </row>
    <row r="265" spans="3:3" x14ac:dyDescent="0.2">
      <c r="C265" s="2" t="s">
        <v>3703</v>
      </c>
    </row>
    <row r="266" spans="3:3" x14ac:dyDescent="0.2">
      <c r="C266" s="2" t="s">
        <v>1199</v>
      </c>
    </row>
    <row r="267" spans="3:3" x14ac:dyDescent="0.2">
      <c r="C267" s="2" t="s">
        <v>3704</v>
      </c>
    </row>
    <row r="268" spans="3:3" x14ac:dyDescent="0.2">
      <c r="C268" s="2" t="s">
        <v>3705</v>
      </c>
    </row>
    <row r="269" spans="3:3" x14ac:dyDescent="0.2">
      <c r="C269" s="2" t="s">
        <v>3706</v>
      </c>
    </row>
    <row r="270" spans="3:3" x14ac:dyDescent="0.2">
      <c r="C270" s="2" t="s">
        <v>3707</v>
      </c>
    </row>
    <row r="271" spans="3:3" x14ac:dyDescent="0.2">
      <c r="C271" s="2" t="s">
        <v>3708</v>
      </c>
    </row>
    <row r="272" spans="3:3" x14ac:dyDescent="0.2">
      <c r="C272" s="2" t="s">
        <v>3709</v>
      </c>
    </row>
    <row r="273" spans="3:3" x14ac:dyDescent="0.2">
      <c r="C273" s="2" t="s">
        <v>3710</v>
      </c>
    </row>
    <row r="274" spans="3:3" x14ac:dyDescent="0.2">
      <c r="C274" s="2" t="s">
        <v>3711</v>
      </c>
    </row>
    <row r="275" spans="3:3" x14ac:dyDescent="0.2">
      <c r="C275" s="2" t="s">
        <v>3712</v>
      </c>
    </row>
    <row r="276" spans="3:3" x14ac:dyDescent="0.2">
      <c r="C276" s="2" t="s">
        <v>3713</v>
      </c>
    </row>
    <row r="277" spans="3:3" x14ac:dyDescent="0.2">
      <c r="C277" s="2" t="s">
        <v>3714</v>
      </c>
    </row>
    <row r="278" spans="3:3" x14ac:dyDescent="0.2">
      <c r="C278" s="2" t="s">
        <v>3715</v>
      </c>
    </row>
    <row r="279" spans="3:3" x14ac:dyDescent="0.2">
      <c r="C279" s="2" t="s">
        <v>3716</v>
      </c>
    </row>
    <row r="280" spans="3:3" x14ac:dyDescent="0.2">
      <c r="C280" s="2" t="s">
        <v>3717</v>
      </c>
    </row>
    <row r="281" spans="3:3" x14ac:dyDescent="0.2">
      <c r="C281" s="2" t="s">
        <v>3718</v>
      </c>
    </row>
    <row r="282" spans="3:3" x14ac:dyDescent="0.2">
      <c r="C282" s="2" t="s">
        <v>3719</v>
      </c>
    </row>
    <row r="283" spans="3:3" x14ac:dyDescent="0.2">
      <c r="C283" s="2" t="s">
        <v>3720</v>
      </c>
    </row>
    <row r="284" spans="3:3" x14ac:dyDescent="0.2">
      <c r="C284" s="2" t="s">
        <v>3721</v>
      </c>
    </row>
    <row r="285" spans="3:3" x14ac:dyDescent="0.2">
      <c r="C285" s="2" t="s">
        <v>3722</v>
      </c>
    </row>
    <row r="286" spans="3:3" x14ac:dyDescent="0.2">
      <c r="C286" s="2" t="s">
        <v>3723</v>
      </c>
    </row>
    <row r="287" spans="3:3" x14ac:dyDescent="0.2">
      <c r="C287" s="2" t="s">
        <v>3724</v>
      </c>
    </row>
    <row r="288" spans="3:3" x14ac:dyDescent="0.2">
      <c r="C288" s="2" t="s">
        <v>3725</v>
      </c>
    </row>
    <row r="289" spans="3:3" x14ac:dyDescent="0.2">
      <c r="C289" s="2" t="s">
        <v>3726</v>
      </c>
    </row>
    <row r="290" spans="3:3" x14ac:dyDescent="0.2">
      <c r="C290" s="2" t="s">
        <v>3727</v>
      </c>
    </row>
    <row r="291" spans="3:3" x14ac:dyDescent="0.2">
      <c r="C291" s="2" t="s">
        <v>3728</v>
      </c>
    </row>
    <row r="292" spans="3:3" x14ac:dyDescent="0.2">
      <c r="C292" s="2" t="s">
        <v>3729</v>
      </c>
    </row>
    <row r="293" spans="3:3" x14ac:dyDescent="0.2">
      <c r="C293" s="2" t="s">
        <v>3730</v>
      </c>
    </row>
    <row r="294" spans="3:3" x14ac:dyDescent="0.2">
      <c r="C294" s="2" t="s">
        <v>3731</v>
      </c>
    </row>
    <row r="295" spans="3:3" x14ac:dyDescent="0.2">
      <c r="C295" s="2" t="s">
        <v>3732</v>
      </c>
    </row>
    <row r="296" spans="3:3" x14ac:dyDescent="0.2">
      <c r="C296" s="2" t="s">
        <v>3733</v>
      </c>
    </row>
    <row r="297" spans="3:3" x14ac:dyDescent="0.2">
      <c r="C297" s="2" t="s">
        <v>3734</v>
      </c>
    </row>
    <row r="298" spans="3:3" x14ac:dyDescent="0.2">
      <c r="C298" s="2" t="s">
        <v>3735</v>
      </c>
    </row>
    <row r="299" spans="3:3" x14ac:dyDescent="0.2">
      <c r="C299" s="2" t="s">
        <v>3736</v>
      </c>
    </row>
    <row r="300" spans="3:3" x14ac:dyDescent="0.2">
      <c r="C300" s="2" t="s">
        <v>3737</v>
      </c>
    </row>
    <row r="301" spans="3:3" x14ac:dyDescent="0.2">
      <c r="C301" s="2" t="s">
        <v>3738</v>
      </c>
    </row>
    <row r="302" spans="3:3" x14ac:dyDescent="0.2">
      <c r="C302" s="2" t="s">
        <v>3739</v>
      </c>
    </row>
    <row r="303" spans="3:3" x14ac:dyDescent="0.2">
      <c r="C303" s="2" t="s">
        <v>3740</v>
      </c>
    </row>
    <row r="304" spans="3:3" x14ac:dyDescent="0.2">
      <c r="C304" s="2" t="s">
        <v>3741</v>
      </c>
    </row>
    <row r="305" spans="3:3" x14ac:dyDescent="0.2">
      <c r="C305" s="2" t="s">
        <v>3742</v>
      </c>
    </row>
    <row r="306" spans="3:3" x14ac:dyDescent="0.2">
      <c r="C306" s="2" t="s">
        <v>3743</v>
      </c>
    </row>
    <row r="307" spans="3:3" x14ac:dyDescent="0.2">
      <c r="C307" s="2" t="s">
        <v>3744</v>
      </c>
    </row>
    <row r="308" spans="3:3" x14ac:dyDescent="0.2">
      <c r="C308" s="2" t="s">
        <v>3745</v>
      </c>
    </row>
    <row r="309" spans="3:3" x14ac:dyDescent="0.2">
      <c r="C309" s="2" t="s">
        <v>3746</v>
      </c>
    </row>
    <row r="310" spans="3:3" x14ac:dyDescent="0.2">
      <c r="C310" s="2" t="s">
        <v>3747</v>
      </c>
    </row>
    <row r="311" spans="3:3" x14ac:dyDescent="0.2">
      <c r="C311" s="2" t="s">
        <v>3748</v>
      </c>
    </row>
    <row r="312" spans="3:3" x14ac:dyDescent="0.2">
      <c r="C312" s="2" t="s">
        <v>3749</v>
      </c>
    </row>
    <row r="313" spans="3:3" x14ac:dyDescent="0.2">
      <c r="C313" s="2" t="s">
        <v>3750</v>
      </c>
    </row>
    <row r="314" spans="3:3" x14ac:dyDescent="0.2">
      <c r="C314" s="2" t="s">
        <v>3751</v>
      </c>
    </row>
    <row r="315" spans="3:3" x14ac:dyDescent="0.2">
      <c r="C315" s="2" t="s">
        <v>3752</v>
      </c>
    </row>
    <row r="316" spans="3:3" x14ac:dyDescent="0.2">
      <c r="C316" s="2" t="s">
        <v>3753</v>
      </c>
    </row>
    <row r="317" spans="3:3" x14ac:dyDescent="0.2">
      <c r="C317" s="2" t="s">
        <v>3754</v>
      </c>
    </row>
    <row r="318" spans="3:3" x14ac:dyDescent="0.2">
      <c r="C318" s="2" t="s">
        <v>3755</v>
      </c>
    </row>
    <row r="319" spans="3:3" x14ac:dyDescent="0.2">
      <c r="C319" s="2" t="s">
        <v>3756</v>
      </c>
    </row>
    <row r="320" spans="3:3" x14ac:dyDescent="0.2">
      <c r="C320" s="2" t="s">
        <v>3757</v>
      </c>
    </row>
    <row r="321" spans="3:3" x14ac:dyDescent="0.2">
      <c r="C321" s="2" t="s">
        <v>3758</v>
      </c>
    </row>
    <row r="322" spans="3:3" x14ac:dyDescent="0.2">
      <c r="C322" s="2" t="s">
        <v>3759</v>
      </c>
    </row>
    <row r="323" spans="3:3" x14ac:dyDescent="0.2">
      <c r="C323" s="2" t="s">
        <v>3760</v>
      </c>
    </row>
    <row r="324" spans="3:3" x14ac:dyDescent="0.2">
      <c r="C324" s="2" t="s">
        <v>3761</v>
      </c>
    </row>
    <row r="325" spans="3:3" x14ac:dyDescent="0.2">
      <c r="C325" s="2" t="s">
        <v>3762</v>
      </c>
    </row>
    <row r="326" spans="3:3" x14ac:dyDescent="0.2">
      <c r="C326" s="2" t="s">
        <v>3763</v>
      </c>
    </row>
    <row r="327" spans="3:3" x14ac:dyDescent="0.2">
      <c r="C327" s="2" t="s">
        <v>3764</v>
      </c>
    </row>
    <row r="328" spans="3:3" x14ac:dyDescent="0.2">
      <c r="C328" s="2" t="s">
        <v>3765</v>
      </c>
    </row>
    <row r="329" spans="3:3" x14ac:dyDescent="0.2">
      <c r="C329" s="2" t="s">
        <v>3766</v>
      </c>
    </row>
    <row r="330" spans="3:3" x14ac:dyDescent="0.2">
      <c r="C330" s="2" t="s">
        <v>3767</v>
      </c>
    </row>
    <row r="331" spans="3:3" x14ac:dyDescent="0.2">
      <c r="C331" s="2" t="s">
        <v>3768</v>
      </c>
    </row>
    <row r="332" spans="3:3" x14ac:dyDescent="0.2">
      <c r="C332" s="2" t="s">
        <v>3769</v>
      </c>
    </row>
    <row r="333" spans="3:3" x14ac:dyDescent="0.2">
      <c r="C333" s="2" t="s">
        <v>3770</v>
      </c>
    </row>
    <row r="334" spans="3:3" x14ac:dyDescent="0.2">
      <c r="C334" s="2" t="s">
        <v>3771</v>
      </c>
    </row>
    <row r="335" spans="3:3" x14ac:dyDescent="0.2">
      <c r="C335" s="2" t="s">
        <v>3772</v>
      </c>
    </row>
    <row r="336" spans="3:3" x14ac:dyDescent="0.2">
      <c r="C336" s="2" t="s">
        <v>3773</v>
      </c>
    </row>
    <row r="337" spans="3:3" x14ac:dyDescent="0.2">
      <c r="C337" s="2" t="s">
        <v>3774</v>
      </c>
    </row>
    <row r="338" spans="3:3" x14ac:dyDescent="0.2">
      <c r="C338" s="2" t="s">
        <v>3775</v>
      </c>
    </row>
    <row r="339" spans="3:3" x14ac:dyDescent="0.2">
      <c r="C339" s="2" t="s">
        <v>3776</v>
      </c>
    </row>
    <row r="340" spans="3:3" x14ac:dyDescent="0.2">
      <c r="C340" s="2" t="s">
        <v>3777</v>
      </c>
    </row>
    <row r="341" spans="3:3" x14ac:dyDescent="0.2">
      <c r="C341" s="2" t="s">
        <v>3778</v>
      </c>
    </row>
    <row r="342" spans="3:3" x14ac:dyDescent="0.2">
      <c r="C342" s="2" t="s">
        <v>3779</v>
      </c>
    </row>
    <row r="343" spans="3:3" x14ac:dyDescent="0.2">
      <c r="C343" s="2" t="s">
        <v>3780</v>
      </c>
    </row>
    <row r="344" spans="3:3" x14ac:dyDescent="0.2">
      <c r="C344" s="2" t="s">
        <v>3781</v>
      </c>
    </row>
    <row r="345" spans="3:3" x14ac:dyDescent="0.2">
      <c r="C345" s="2" t="s">
        <v>3782</v>
      </c>
    </row>
    <row r="346" spans="3:3" x14ac:dyDescent="0.2">
      <c r="C346" s="2" t="s">
        <v>3783</v>
      </c>
    </row>
    <row r="347" spans="3:3" x14ac:dyDescent="0.2">
      <c r="C347" s="2" t="s">
        <v>3784</v>
      </c>
    </row>
    <row r="348" spans="3:3" x14ac:dyDescent="0.2">
      <c r="C348" s="2" t="s">
        <v>3785</v>
      </c>
    </row>
    <row r="349" spans="3:3" x14ac:dyDescent="0.2">
      <c r="C349" s="2" t="s">
        <v>3786</v>
      </c>
    </row>
    <row r="350" spans="3:3" x14ac:dyDescent="0.2">
      <c r="C350" s="2" t="s">
        <v>3787</v>
      </c>
    </row>
    <row r="351" spans="3:3" x14ac:dyDescent="0.2">
      <c r="C351" s="2" t="s">
        <v>3788</v>
      </c>
    </row>
    <row r="352" spans="3:3" x14ac:dyDescent="0.2">
      <c r="C352" s="2" t="s">
        <v>3789</v>
      </c>
    </row>
    <row r="353" spans="3:3" x14ac:dyDescent="0.2">
      <c r="C353" s="2" t="s">
        <v>3790</v>
      </c>
    </row>
    <row r="354" spans="3:3" x14ac:dyDescent="0.2">
      <c r="C354" s="2" t="s">
        <v>3791</v>
      </c>
    </row>
    <row r="355" spans="3:3" x14ac:dyDescent="0.2">
      <c r="C355" s="2" t="s">
        <v>3792</v>
      </c>
    </row>
    <row r="356" spans="3:3" x14ac:dyDescent="0.2">
      <c r="C356" s="2" t="s">
        <v>3793</v>
      </c>
    </row>
    <row r="357" spans="3:3" x14ac:dyDescent="0.2">
      <c r="C357" s="2" t="s">
        <v>3794</v>
      </c>
    </row>
    <row r="358" spans="3:3" x14ac:dyDescent="0.2">
      <c r="C358" s="2" t="s">
        <v>3795</v>
      </c>
    </row>
    <row r="359" spans="3:3" x14ac:dyDescent="0.2">
      <c r="C359" s="2" t="s">
        <v>3796</v>
      </c>
    </row>
    <row r="360" spans="3:3" x14ac:dyDescent="0.2">
      <c r="C360" s="2" t="s">
        <v>3797</v>
      </c>
    </row>
    <row r="361" spans="3:3" x14ac:dyDescent="0.2">
      <c r="C361" s="2" t="s">
        <v>3798</v>
      </c>
    </row>
    <row r="362" spans="3:3" x14ac:dyDescent="0.2">
      <c r="C362" s="2" t="s">
        <v>3799</v>
      </c>
    </row>
    <row r="363" spans="3:3" x14ac:dyDescent="0.2">
      <c r="C363" s="2" t="s">
        <v>3800</v>
      </c>
    </row>
    <row r="364" spans="3:3" x14ac:dyDescent="0.2">
      <c r="C364" s="2" t="s">
        <v>3801</v>
      </c>
    </row>
    <row r="365" spans="3:3" x14ac:dyDescent="0.2">
      <c r="C365" s="2" t="s">
        <v>3802</v>
      </c>
    </row>
    <row r="366" spans="3:3" x14ac:dyDescent="0.2">
      <c r="C366" s="2" t="s">
        <v>3803</v>
      </c>
    </row>
    <row r="367" spans="3:3" x14ac:dyDescent="0.2">
      <c r="C367" s="2" t="s">
        <v>3804</v>
      </c>
    </row>
    <row r="368" spans="3:3" x14ac:dyDescent="0.2">
      <c r="C368" s="2" t="s">
        <v>3805</v>
      </c>
    </row>
    <row r="369" spans="3:3" x14ac:dyDescent="0.2">
      <c r="C369" s="2" t="s">
        <v>3806</v>
      </c>
    </row>
    <row r="370" spans="3:3" x14ac:dyDescent="0.2">
      <c r="C370" s="2" t="s">
        <v>3807</v>
      </c>
    </row>
    <row r="371" spans="3:3" x14ac:dyDescent="0.2">
      <c r="C371" s="2" t="s">
        <v>3808</v>
      </c>
    </row>
    <row r="372" spans="3:3" x14ac:dyDescent="0.2">
      <c r="C372" s="2" t="s">
        <v>3809</v>
      </c>
    </row>
    <row r="373" spans="3:3" x14ac:dyDescent="0.2">
      <c r="C373" s="2" t="s">
        <v>3810</v>
      </c>
    </row>
    <row r="374" spans="3:3" x14ac:dyDescent="0.2">
      <c r="C374" s="2" t="s">
        <v>3811</v>
      </c>
    </row>
    <row r="375" spans="3:3" x14ac:dyDescent="0.2">
      <c r="C375" s="2" t="s">
        <v>3812</v>
      </c>
    </row>
    <row r="376" spans="3:3" x14ac:dyDescent="0.2">
      <c r="C376" s="2" t="s">
        <v>3813</v>
      </c>
    </row>
    <row r="377" spans="3:3" x14ac:dyDescent="0.2">
      <c r="C377" s="2" t="s">
        <v>3814</v>
      </c>
    </row>
    <row r="378" spans="3:3" x14ac:dyDescent="0.2">
      <c r="C378" s="2" t="s">
        <v>3815</v>
      </c>
    </row>
    <row r="379" spans="3:3" x14ac:dyDescent="0.2">
      <c r="C379" s="2" t="s">
        <v>3816</v>
      </c>
    </row>
    <row r="380" spans="3:3" x14ac:dyDescent="0.2">
      <c r="C380" s="2" t="s">
        <v>3817</v>
      </c>
    </row>
    <row r="381" spans="3:3" x14ac:dyDescent="0.2">
      <c r="C381" s="2" t="s">
        <v>3818</v>
      </c>
    </row>
    <row r="382" spans="3:3" x14ac:dyDescent="0.2">
      <c r="C382" s="2" t="s">
        <v>3819</v>
      </c>
    </row>
    <row r="383" spans="3:3" x14ac:dyDescent="0.2">
      <c r="C383" s="2" t="s">
        <v>3820</v>
      </c>
    </row>
    <row r="384" spans="3:3" x14ac:dyDescent="0.2">
      <c r="C384" s="2" t="s">
        <v>3821</v>
      </c>
    </row>
    <row r="385" spans="3:3" x14ac:dyDescent="0.2">
      <c r="C385" s="2" t="s">
        <v>3822</v>
      </c>
    </row>
    <row r="386" spans="3:3" x14ac:dyDescent="0.2">
      <c r="C386" s="2" t="s">
        <v>3823</v>
      </c>
    </row>
    <row r="387" spans="3:3" x14ac:dyDescent="0.2">
      <c r="C387" s="2" t="s">
        <v>3824</v>
      </c>
    </row>
    <row r="388" spans="3:3" x14ac:dyDescent="0.2">
      <c r="C388" s="2" t="s">
        <v>3825</v>
      </c>
    </row>
    <row r="389" spans="3:3" x14ac:dyDescent="0.2">
      <c r="C389" s="2" t="s">
        <v>3826</v>
      </c>
    </row>
    <row r="390" spans="3:3" x14ac:dyDescent="0.2">
      <c r="C390" s="2" t="s">
        <v>3827</v>
      </c>
    </row>
    <row r="391" spans="3:3" x14ac:dyDescent="0.2">
      <c r="C391" s="2" t="s">
        <v>3828</v>
      </c>
    </row>
    <row r="392" spans="3:3" x14ac:dyDescent="0.2">
      <c r="C392" s="2" t="s">
        <v>3829</v>
      </c>
    </row>
    <row r="393" spans="3:3" x14ac:dyDescent="0.2">
      <c r="C393" s="2" t="s">
        <v>3830</v>
      </c>
    </row>
    <row r="394" spans="3:3" x14ac:dyDescent="0.2">
      <c r="C394" s="2" t="s">
        <v>3831</v>
      </c>
    </row>
    <row r="395" spans="3:3" x14ac:dyDescent="0.2">
      <c r="C395" s="2" t="s">
        <v>3832</v>
      </c>
    </row>
    <row r="396" spans="3:3" x14ac:dyDescent="0.2">
      <c r="C396" s="2" t="s">
        <v>3833</v>
      </c>
    </row>
    <row r="397" spans="3:3" x14ac:dyDescent="0.2">
      <c r="C397" s="2" t="s">
        <v>3834</v>
      </c>
    </row>
    <row r="398" spans="3:3" x14ac:dyDescent="0.2">
      <c r="C398" s="2" t="s">
        <v>3835</v>
      </c>
    </row>
    <row r="399" spans="3:3" x14ac:dyDescent="0.2">
      <c r="C399" s="2" t="s">
        <v>3836</v>
      </c>
    </row>
    <row r="400" spans="3:3" x14ac:dyDescent="0.2">
      <c r="C400" s="2" t="s">
        <v>3837</v>
      </c>
    </row>
    <row r="401" spans="3:3" x14ac:dyDescent="0.2">
      <c r="C401" s="2" t="s">
        <v>3838</v>
      </c>
    </row>
    <row r="402" spans="3:3" x14ac:dyDescent="0.2">
      <c r="C402" s="2" t="s">
        <v>3839</v>
      </c>
    </row>
    <row r="403" spans="3:3" x14ac:dyDescent="0.2">
      <c r="C403" s="2" t="s">
        <v>3840</v>
      </c>
    </row>
    <row r="404" spans="3:3" x14ac:dyDescent="0.2">
      <c r="C404" s="2" t="s">
        <v>3841</v>
      </c>
    </row>
    <row r="405" spans="3:3" x14ac:dyDescent="0.2">
      <c r="C405" s="2" t="s">
        <v>3842</v>
      </c>
    </row>
    <row r="406" spans="3:3" x14ac:dyDescent="0.2">
      <c r="C406" s="2" t="s">
        <v>3843</v>
      </c>
    </row>
    <row r="407" spans="3:3" x14ac:dyDescent="0.2">
      <c r="C407" s="2" t="s">
        <v>3844</v>
      </c>
    </row>
    <row r="408" spans="3:3" x14ac:dyDescent="0.2">
      <c r="C408" s="2" t="s">
        <v>3845</v>
      </c>
    </row>
    <row r="409" spans="3:3" x14ac:dyDescent="0.2">
      <c r="C409" s="2" t="s">
        <v>3846</v>
      </c>
    </row>
    <row r="410" spans="3:3" x14ac:dyDescent="0.2">
      <c r="C410" s="2" t="s">
        <v>3847</v>
      </c>
    </row>
    <row r="411" spans="3:3" x14ac:dyDescent="0.2">
      <c r="C411" s="2" t="s">
        <v>3848</v>
      </c>
    </row>
    <row r="412" spans="3:3" x14ac:dyDescent="0.2">
      <c r="C412" s="2" t="s">
        <v>3849</v>
      </c>
    </row>
    <row r="413" spans="3:3" x14ac:dyDescent="0.2">
      <c r="C413" s="2" t="s">
        <v>3850</v>
      </c>
    </row>
    <row r="414" spans="3:3" x14ac:dyDescent="0.2">
      <c r="C414" s="2" t="s">
        <v>3851</v>
      </c>
    </row>
    <row r="415" spans="3:3" x14ac:dyDescent="0.2">
      <c r="C415" s="2" t="s">
        <v>3852</v>
      </c>
    </row>
    <row r="416" spans="3:3" x14ac:dyDescent="0.2">
      <c r="C416" s="2" t="s">
        <v>3853</v>
      </c>
    </row>
    <row r="417" spans="3:3" x14ac:dyDescent="0.2">
      <c r="C417" s="2" t="s">
        <v>3854</v>
      </c>
    </row>
    <row r="418" spans="3:3" x14ac:dyDescent="0.2">
      <c r="C418" s="2" t="s">
        <v>3855</v>
      </c>
    </row>
    <row r="419" spans="3:3" x14ac:dyDescent="0.2">
      <c r="C419" s="2" t="s">
        <v>3856</v>
      </c>
    </row>
    <row r="420" spans="3:3" x14ac:dyDescent="0.2">
      <c r="C420" s="2" t="s">
        <v>3857</v>
      </c>
    </row>
    <row r="421" spans="3:3" x14ac:dyDescent="0.2">
      <c r="C421" s="2" t="s">
        <v>3858</v>
      </c>
    </row>
    <row r="422" spans="3:3" x14ac:dyDescent="0.2">
      <c r="C422" s="2" t="s">
        <v>3859</v>
      </c>
    </row>
    <row r="423" spans="3:3" x14ac:dyDescent="0.2">
      <c r="C423" s="2" t="s">
        <v>3860</v>
      </c>
    </row>
    <row r="424" spans="3:3" x14ac:dyDescent="0.2">
      <c r="C424" s="2" t="s">
        <v>3861</v>
      </c>
    </row>
    <row r="425" spans="3:3" x14ac:dyDescent="0.2">
      <c r="C425" s="2" t="s">
        <v>3862</v>
      </c>
    </row>
    <row r="426" spans="3:3" x14ac:dyDescent="0.2">
      <c r="C426" s="2" t="s">
        <v>3863</v>
      </c>
    </row>
    <row r="427" spans="3:3" x14ac:dyDescent="0.2">
      <c r="C427" s="2" t="s">
        <v>3864</v>
      </c>
    </row>
    <row r="428" spans="3:3" x14ac:dyDescent="0.2">
      <c r="C428" s="2" t="s">
        <v>3865</v>
      </c>
    </row>
    <row r="429" spans="3:3" x14ac:dyDescent="0.2">
      <c r="C429" s="2" t="s">
        <v>3866</v>
      </c>
    </row>
    <row r="430" spans="3:3" x14ac:dyDescent="0.2">
      <c r="C430" s="2" t="s">
        <v>3867</v>
      </c>
    </row>
    <row r="431" spans="3:3" x14ac:dyDescent="0.2">
      <c r="C431" s="2" t="s">
        <v>3868</v>
      </c>
    </row>
    <row r="432" spans="3:3" x14ac:dyDescent="0.2">
      <c r="C432" s="2" t="s">
        <v>3869</v>
      </c>
    </row>
    <row r="433" spans="3:3" x14ac:dyDescent="0.2">
      <c r="C433" s="2" t="s">
        <v>3870</v>
      </c>
    </row>
    <row r="434" spans="3:3" x14ac:dyDescent="0.2">
      <c r="C434" s="2" t="s">
        <v>3871</v>
      </c>
    </row>
    <row r="435" spans="3:3" x14ac:dyDescent="0.2">
      <c r="C435" s="2" t="s">
        <v>3872</v>
      </c>
    </row>
    <row r="436" spans="3:3" x14ac:dyDescent="0.2">
      <c r="C436" s="2" t="s">
        <v>3873</v>
      </c>
    </row>
    <row r="437" spans="3:3" x14ac:dyDescent="0.2">
      <c r="C437" s="2" t="s">
        <v>3874</v>
      </c>
    </row>
    <row r="438" spans="3:3" x14ac:dyDescent="0.2">
      <c r="C438" s="2" t="s">
        <v>3875</v>
      </c>
    </row>
    <row r="439" spans="3:3" x14ac:dyDescent="0.2">
      <c r="C439" s="2" t="s">
        <v>3876</v>
      </c>
    </row>
    <row r="440" spans="3:3" x14ac:dyDescent="0.2">
      <c r="C440" s="2" t="s">
        <v>3877</v>
      </c>
    </row>
    <row r="441" spans="3:3" x14ac:dyDescent="0.2">
      <c r="C441" s="2" t="s">
        <v>3878</v>
      </c>
    </row>
    <row r="442" spans="3:3" x14ac:dyDescent="0.2">
      <c r="C442" s="2" t="s">
        <v>3879</v>
      </c>
    </row>
    <row r="443" spans="3:3" x14ac:dyDescent="0.2">
      <c r="C443" s="2" t="s">
        <v>3880</v>
      </c>
    </row>
    <row r="444" spans="3:3" x14ac:dyDescent="0.2">
      <c r="C444" s="2" t="s">
        <v>3881</v>
      </c>
    </row>
    <row r="445" spans="3:3" x14ac:dyDescent="0.2">
      <c r="C445" s="2" t="s">
        <v>3882</v>
      </c>
    </row>
    <row r="446" spans="3:3" x14ac:dyDescent="0.2">
      <c r="C446" s="2" t="s">
        <v>3883</v>
      </c>
    </row>
    <row r="447" spans="3:3" x14ac:dyDescent="0.2">
      <c r="C447" s="2" t="s">
        <v>3884</v>
      </c>
    </row>
    <row r="448" spans="3:3" x14ac:dyDescent="0.2">
      <c r="C448" s="2" t="s">
        <v>1190</v>
      </c>
    </row>
    <row r="449" spans="3:3" x14ac:dyDescent="0.2">
      <c r="C449" s="2" t="s">
        <v>3885</v>
      </c>
    </row>
    <row r="450" spans="3:3" x14ac:dyDescent="0.2">
      <c r="C450" s="2" t="s">
        <v>3886</v>
      </c>
    </row>
    <row r="451" spans="3:3" x14ac:dyDescent="0.2">
      <c r="C451" s="2" t="s">
        <v>3887</v>
      </c>
    </row>
    <row r="452" spans="3:3" x14ac:dyDescent="0.2">
      <c r="C452" s="2" t="s">
        <v>3888</v>
      </c>
    </row>
    <row r="453" spans="3:3" x14ac:dyDescent="0.2">
      <c r="C453" s="2" t="s">
        <v>1177</v>
      </c>
    </row>
    <row r="454" spans="3:3" x14ac:dyDescent="0.2">
      <c r="C454" s="2" t="s">
        <v>3889</v>
      </c>
    </row>
    <row r="455" spans="3:3" x14ac:dyDescent="0.2">
      <c r="C455" s="2" t="s">
        <v>1156</v>
      </c>
    </row>
    <row r="456" spans="3:3" x14ac:dyDescent="0.2">
      <c r="C456" s="2" t="s">
        <v>3890</v>
      </c>
    </row>
    <row r="457" spans="3:3" x14ac:dyDescent="0.2">
      <c r="C457" s="2" t="s">
        <v>1172</v>
      </c>
    </row>
    <row r="458" spans="3:3" x14ac:dyDescent="0.2">
      <c r="C458" s="2" t="s">
        <v>3891</v>
      </c>
    </row>
    <row r="459" spans="3:3" x14ac:dyDescent="0.2">
      <c r="C459" s="2" t="s">
        <v>3892</v>
      </c>
    </row>
    <row r="460" spans="3:3" x14ac:dyDescent="0.2">
      <c r="C460" s="2" t="s">
        <v>3893</v>
      </c>
    </row>
    <row r="461" spans="3:3" x14ac:dyDescent="0.2">
      <c r="C461" s="2" t="s">
        <v>3894</v>
      </c>
    </row>
    <row r="462" spans="3:3" x14ac:dyDescent="0.2">
      <c r="C462" s="2" t="s">
        <v>3895</v>
      </c>
    </row>
    <row r="463" spans="3:3" x14ac:dyDescent="0.2">
      <c r="C463" s="2" t="s">
        <v>3896</v>
      </c>
    </row>
    <row r="464" spans="3:3" x14ac:dyDescent="0.2">
      <c r="C464" s="2" t="s">
        <v>3897</v>
      </c>
    </row>
    <row r="465" spans="3:3" x14ac:dyDescent="0.2">
      <c r="C465" s="2" t="s">
        <v>1188</v>
      </c>
    </row>
    <row r="466" spans="3:3" x14ac:dyDescent="0.2">
      <c r="C466" s="2" t="s">
        <v>3898</v>
      </c>
    </row>
    <row r="467" spans="3:3" x14ac:dyDescent="0.2">
      <c r="C467" s="2" t="s">
        <v>1171</v>
      </c>
    </row>
    <row r="468" spans="3:3" x14ac:dyDescent="0.2">
      <c r="C468" s="2" t="s">
        <v>3899</v>
      </c>
    </row>
    <row r="469" spans="3:3" x14ac:dyDescent="0.2">
      <c r="C469" s="2" t="s">
        <v>3900</v>
      </c>
    </row>
    <row r="470" spans="3:3" x14ac:dyDescent="0.2">
      <c r="C470" s="2" t="s">
        <v>1162</v>
      </c>
    </row>
    <row r="471" spans="3:3" x14ac:dyDescent="0.2">
      <c r="C471" s="2" t="s">
        <v>1158</v>
      </c>
    </row>
    <row r="472" spans="3:3" x14ac:dyDescent="0.2">
      <c r="C472" s="2" t="s">
        <v>3901</v>
      </c>
    </row>
    <row r="473" spans="3:3" x14ac:dyDescent="0.2">
      <c r="C473" s="2" t="s">
        <v>1161</v>
      </c>
    </row>
    <row r="474" spans="3:3" x14ac:dyDescent="0.2">
      <c r="C474" s="2" t="s">
        <v>1139</v>
      </c>
    </row>
    <row r="475" spans="3:3" x14ac:dyDescent="0.2">
      <c r="C475" s="2" t="s">
        <v>3902</v>
      </c>
    </row>
    <row r="476" spans="3:3" x14ac:dyDescent="0.2">
      <c r="C476" s="2" t="s">
        <v>1165</v>
      </c>
    </row>
    <row r="477" spans="3:3" x14ac:dyDescent="0.2">
      <c r="C477" s="2" t="s">
        <v>1179</v>
      </c>
    </row>
    <row r="478" spans="3:3" x14ac:dyDescent="0.2">
      <c r="C478" s="2" t="s">
        <v>1176</v>
      </c>
    </row>
    <row r="479" spans="3:3" x14ac:dyDescent="0.2">
      <c r="C479" s="2" t="s">
        <v>1185</v>
      </c>
    </row>
    <row r="480" spans="3:3" x14ac:dyDescent="0.2">
      <c r="C480" s="2" t="s">
        <v>1182</v>
      </c>
    </row>
    <row r="481" spans="3:3" x14ac:dyDescent="0.2">
      <c r="C481" s="2" t="s">
        <v>1183</v>
      </c>
    </row>
    <row r="482" spans="3:3" x14ac:dyDescent="0.2">
      <c r="C482" s="2" t="s">
        <v>1170</v>
      </c>
    </row>
    <row r="483" spans="3:3" x14ac:dyDescent="0.2">
      <c r="C483" s="2" t="s">
        <v>1186</v>
      </c>
    </row>
    <row r="484" spans="3:3" x14ac:dyDescent="0.2">
      <c r="C484" s="2" t="s">
        <v>1187</v>
      </c>
    </row>
    <row r="485" spans="3:3" x14ac:dyDescent="0.2">
      <c r="C485" s="2" t="s">
        <v>1167</v>
      </c>
    </row>
    <row r="486" spans="3:3" x14ac:dyDescent="0.2">
      <c r="C486" s="2" t="s">
        <v>1163</v>
      </c>
    </row>
    <row r="487" spans="3:3" x14ac:dyDescent="0.2">
      <c r="C487" s="2" t="s">
        <v>1169</v>
      </c>
    </row>
    <row r="488" spans="3:3" x14ac:dyDescent="0.2">
      <c r="C488" s="2" t="s">
        <v>1160</v>
      </c>
    </row>
    <row r="489" spans="3:3" x14ac:dyDescent="0.2">
      <c r="C489" s="2" t="s">
        <v>1159</v>
      </c>
    </row>
    <row r="490" spans="3:3" x14ac:dyDescent="0.2">
      <c r="C490" s="2" t="s">
        <v>1168</v>
      </c>
    </row>
    <row r="491" spans="3:3" x14ac:dyDescent="0.2">
      <c r="C491" s="2" t="s">
        <v>1166</v>
      </c>
    </row>
    <row r="492" spans="3:3" x14ac:dyDescent="0.2">
      <c r="C492" s="2" t="s">
        <v>1041</v>
      </c>
    </row>
    <row r="493" spans="3:3" x14ac:dyDescent="0.2">
      <c r="C493" s="2" t="s">
        <v>1018</v>
      </c>
    </row>
    <row r="494" spans="3:3" x14ac:dyDescent="0.2">
      <c r="C494" s="2" t="s">
        <v>1019</v>
      </c>
    </row>
    <row r="495" spans="3:3" x14ac:dyDescent="0.2">
      <c r="C495" s="2" t="s">
        <v>1038</v>
      </c>
    </row>
    <row r="496" spans="3:3" x14ac:dyDescent="0.2">
      <c r="C496" s="2" t="s">
        <v>1039</v>
      </c>
    </row>
    <row r="497" spans="3:3" x14ac:dyDescent="0.2">
      <c r="C497" s="2" t="s">
        <v>1029</v>
      </c>
    </row>
    <row r="498" spans="3:3" x14ac:dyDescent="0.2">
      <c r="C498" s="2" t="s">
        <v>1020</v>
      </c>
    </row>
    <row r="499" spans="3:3" x14ac:dyDescent="0.2">
      <c r="C499" s="2" t="s">
        <v>1014</v>
      </c>
    </row>
    <row r="500" spans="3:3" x14ac:dyDescent="0.2">
      <c r="C500" s="2" t="s">
        <v>1027</v>
      </c>
    </row>
    <row r="501" spans="3:3" x14ac:dyDescent="0.2">
      <c r="C501" s="2" t="s">
        <v>1021</v>
      </c>
    </row>
    <row r="502" spans="3:3" x14ac:dyDescent="0.2">
      <c r="C502" s="2" t="s">
        <v>1040</v>
      </c>
    </row>
    <row r="503" spans="3:3" x14ac:dyDescent="0.2">
      <c r="C503" s="2" t="s">
        <v>1157</v>
      </c>
    </row>
    <row r="504" spans="3:3" x14ac:dyDescent="0.2">
      <c r="C504" s="2" t="s">
        <v>1155</v>
      </c>
    </row>
    <row r="505" spans="3:3" x14ac:dyDescent="0.2">
      <c r="C505" s="2" t="s">
        <v>1022</v>
      </c>
    </row>
    <row r="506" spans="3:3" x14ac:dyDescent="0.2">
      <c r="C506" s="2" t="s">
        <v>1173</v>
      </c>
    </row>
    <row r="507" spans="3:3" x14ac:dyDescent="0.2">
      <c r="C507" s="2" t="s">
        <v>1150</v>
      </c>
    </row>
    <row r="508" spans="3:3" x14ac:dyDescent="0.2">
      <c r="C508" s="2" t="s">
        <v>1195</v>
      </c>
    </row>
    <row r="509" spans="3:3" x14ac:dyDescent="0.2">
      <c r="C509" s="2" t="s">
        <v>1048</v>
      </c>
    </row>
    <row r="510" spans="3:3" x14ac:dyDescent="0.2">
      <c r="C510" s="2" t="s">
        <v>1061</v>
      </c>
    </row>
    <row r="511" spans="3:3" x14ac:dyDescent="0.2">
      <c r="C511" s="2" t="s">
        <v>1143</v>
      </c>
    </row>
    <row r="512" spans="3:3" x14ac:dyDescent="0.2">
      <c r="C512" s="2" t="s">
        <v>1096</v>
      </c>
    </row>
    <row r="513" spans="3:3" x14ac:dyDescent="0.2">
      <c r="C513" s="2" t="s">
        <v>1133</v>
      </c>
    </row>
    <row r="514" spans="3:3" x14ac:dyDescent="0.2">
      <c r="C514" s="2" t="s">
        <v>1117</v>
      </c>
    </row>
    <row r="515" spans="3:3" x14ac:dyDescent="0.2">
      <c r="C515" s="2" t="s">
        <v>1080</v>
      </c>
    </row>
    <row r="516" spans="3:3" x14ac:dyDescent="0.2">
      <c r="C516" s="2" t="s">
        <v>1149</v>
      </c>
    </row>
    <row r="517" spans="3:3" x14ac:dyDescent="0.2">
      <c r="C517" s="2" t="s">
        <v>1066</v>
      </c>
    </row>
    <row r="518" spans="3:3" x14ac:dyDescent="0.2">
      <c r="C518" s="2" t="s">
        <v>1087</v>
      </c>
    </row>
    <row r="519" spans="3:3" x14ac:dyDescent="0.2">
      <c r="C519" s="2" t="s">
        <v>1154</v>
      </c>
    </row>
    <row r="520" spans="3:3" x14ac:dyDescent="0.2">
      <c r="C520" s="2" t="s">
        <v>1112</v>
      </c>
    </row>
    <row r="521" spans="3:3" x14ac:dyDescent="0.2">
      <c r="C521" s="2" t="s">
        <v>1078</v>
      </c>
    </row>
    <row r="522" spans="3:3" x14ac:dyDescent="0.2">
      <c r="C522" s="2" t="s">
        <v>1062</v>
      </c>
    </row>
    <row r="523" spans="3:3" x14ac:dyDescent="0.2">
      <c r="C523" s="2" t="s">
        <v>1085</v>
      </c>
    </row>
    <row r="524" spans="3:3" x14ac:dyDescent="0.2">
      <c r="C524" s="2" t="s">
        <v>1104</v>
      </c>
    </row>
    <row r="525" spans="3:3" x14ac:dyDescent="0.2">
      <c r="C525" s="2" t="s">
        <v>1079</v>
      </c>
    </row>
    <row r="526" spans="3:3" x14ac:dyDescent="0.2">
      <c r="C526" s="2" t="s">
        <v>1100</v>
      </c>
    </row>
    <row r="527" spans="3:3" x14ac:dyDescent="0.2">
      <c r="C527" s="2" t="s">
        <v>1116</v>
      </c>
    </row>
    <row r="528" spans="3:3" x14ac:dyDescent="0.2">
      <c r="C528" s="2" t="s">
        <v>1115</v>
      </c>
    </row>
    <row r="529" spans="3:3" x14ac:dyDescent="0.2">
      <c r="C529" s="2" t="s">
        <v>1102</v>
      </c>
    </row>
    <row r="530" spans="3:3" x14ac:dyDescent="0.2">
      <c r="C530" s="2" t="s">
        <v>1025</v>
      </c>
    </row>
    <row r="531" spans="3:3" x14ac:dyDescent="0.2">
      <c r="C531" s="2" t="s">
        <v>1028</v>
      </c>
    </row>
    <row r="532" spans="3:3" x14ac:dyDescent="0.2">
      <c r="C532" s="2" t="s">
        <v>1049</v>
      </c>
    </row>
    <row r="533" spans="3:3" x14ac:dyDescent="0.2">
      <c r="C533" s="2" t="s">
        <v>1043</v>
      </c>
    </row>
    <row r="534" spans="3:3" x14ac:dyDescent="0.2">
      <c r="C534" s="2" t="s">
        <v>1059</v>
      </c>
    </row>
    <row r="535" spans="3:3" x14ac:dyDescent="0.2">
      <c r="C535" s="2" t="s">
        <v>1051</v>
      </c>
    </row>
    <row r="536" spans="3:3" x14ac:dyDescent="0.2">
      <c r="C536" s="2" t="s">
        <v>1037</v>
      </c>
    </row>
    <row r="537" spans="3:3" x14ac:dyDescent="0.2">
      <c r="C537" s="2" t="s">
        <v>1024</v>
      </c>
    </row>
    <row r="538" spans="3:3" x14ac:dyDescent="0.2">
      <c r="C538" s="2" t="s">
        <v>1016</v>
      </c>
    </row>
    <row r="539" spans="3:3" x14ac:dyDescent="0.2">
      <c r="C539" s="2" t="s">
        <v>1015</v>
      </c>
    </row>
    <row r="540" spans="3:3" x14ac:dyDescent="0.2">
      <c r="C540" s="2" t="s">
        <v>1050</v>
      </c>
    </row>
    <row r="541" spans="3:3" x14ac:dyDescent="0.2">
      <c r="C541" s="2" t="s">
        <v>1137</v>
      </c>
    </row>
    <row r="542" spans="3:3" x14ac:dyDescent="0.2">
      <c r="C542" s="2" t="s">
        <v>1099</v>
      </c>
    </row>
    <row r="543" spans="3:3" x14ac:dyDescent="0.2">
      <c r="C543" s="2" t="s">
        <v>1101</v>
      </c>
    </row>
    <row r="544" spans="3:3" x14ac:dyDescent="0.2">
      <c r="C544" s="2" t="s">
        <v>1071</v>
      </c>
    </row>
    <row r="545" spans="3:3" x14ac:dyDescent="0.2">
      <c r="C545" s="2" t="s">
        <v>1109</v>
      </c>
    </row>
    <row r="546" spans="3:3" x14ac:dyDescent="0.2">
      <c r="C546" s="2" t="s">
        <v>1034</v>
      </c>
    </row>
    <row r="547" spans="3:3" x14ac:dyDescent="0.2">
      <c r="C547" s="2" t="s">
        <v>1026</v>
      </c>
    </row>
    <row r="548" spans="3:3" x14ac:dyDescent="0.2">
      <c r="C548" s="2" t="s">
        <v>1089</v>
      </c>
    </row>
    <row r="549" spans="3:3" x14ac:dyDescent="0.2">
      <c r="C549" s="2" t="s">
        <v>1136</v>
      </c>
    </row>
    <row r="550" spans="3:3" x14ac:dyDescent="0.2">
      <c r="C550" s="2" t="s">
        <v>1035</v>
      </c>
    </row>
    <row r="551" spans="3:3" x14ac:dyDescent="0.2">
      <c r="C551" s="2" t="s">
        <v>1134</v>
      </c>
    </row>
    <row r="552" spans="3:3" x14ac:dyDescent="0.2">
      <c r="C552" s="2" t="s">
        <v>1084</v>
      </c>
    </row>
    <row r="553" spans="3:3" x14ac:dyDescent="0.2">
      <c r="C553" s="2" t="s">
        <v>3903</v>
      </c>
    </row>
    <row r="554" spans="3:3" x14ac:dyDescent="0.2">
      <c r="C554" s="2" t="s">
        <v>1017</v>
      </c>
    </row>
    <row r="555" spans="3:3" x14ac:dyDescent="0.2">
      <c r="C555" s="2" t="s">
        <v>1032</v>
      </c>
    </row>
    <row r="556" spans="3:3" x14ac:dyDescent="0.2">
      <c r="C556" s="2" t="s">
        <v>1141</v>
      </c>
    </row>
    <row r="557" spans="3:3" x14ac:dyDescent="0.2">
      <c r="C557" s="2" t="s">
        <v>1023</v>
      </c>
    </row>
    <row r="558" spans="3:3" x14ac:dyDescent="0.2">
      <c r="C558" s="2" t="s">
        <v>1142</v>
      </c>
    </row>
    <row r="559" spans="3:3" x14ac:dyDescent="0.2">
      <c r="C559" s="2" t="s">
        <v>1045</v>
      </c>
    </row>
    <row r="560" spans="3:3" x14ac:dyDescent="0.2">
      <c r="C560" s="2" t="s">
        <v>1130</v>
      </c>
    </row>
    <row r="561" spans="3:3" x14ac:dyDescent="0.2">
      <c r="C561" s="2" t="s">
        <v>1095</v>
      </c>
    </row>
    <row r="562" spans="3:3" x14ac:dyDescent="0.2">
      <c r="C562" s="2" t="s">
        <v>1072</v>
      </c>
    </row>
    <row r="563" spans="3:3" x14ac:dyDescent="0.2">
      <c r="C563" s="2" t="s">
        <v>1131</v>
      </c>
    </row>
    <row r="564" spans="3:3" x14ac:dyDescent="0.2">
      <c r="C564" s="2" t="s">
        <v>1105</v>
      </c>
    </row>
    <row r="565" spans="3:3" x14ac:dyDescent="0.2">
      <c r="C565" s="2" t="s">
        <v>1065</v>
      </c>
    </row>
    <row r="566" spans="3:3" x14ac:dyDescent="0.2">
      <c r="C566" s="2" t="s">
        <v>1138</v>
      </c>
    </row>
    <row r="567" spans="3:3" x14ac:dyDescent="0.2">
      <c r="C567" s="2" t="s">
        <v>1075</v>
      </c>
    </row>
    <row r="568" spans="3:3" x14ac:dyDescent="0.2">
      <c r="C568" s="2" t="s">
        <v>1132</v>
      </c>
    </row>
    <row r="569" spans="3:3" x14ac:dyDescent="0.2">
      <c r="C569" s="2" t="s">
        <v>1097</v>
      </c>
    </row>
    <row r="570" spans="3:3" x14ac:dyDescent="0.2">
      <c r="C570" s="2" t="s">
        <v>1145</v>
      </c>
    </row>
    <row r="571" spans="3:3" x14ac:dyDescent="0.2">
      <c r="C571" s="2" t="s">
        <v>3904</v>
      </c>
    </row>
    <row r="572" spans="3:3" x14ac:dyDescent="0.2">
      <c r="C572" s="2" t="s">
        <v>3905</v>
      </c>
    </row>
    <row r="573" spans="3:3" x14ac:dyDescent="0.2">
      <c r="C573" s="2" t="s">
        <v>3906</v>
      </c>
    </row>
    <row r="574" spans="3:3" x14ac:dyDescent="0.2">
      <c r="C574" s="2" t="s">
        <v>3907</v>
      </c>
    </row>
    <row r="575" spans="3:3" x14ac:dyDescent="0.2">
      <c r="C575" s="2" t="s">
        <v>1144</v>
      </c>
    </row>
    <row r="576" spans="3:3" x14ac:dyDescent="0.2">
      <c r="C576" s="2" t="s">
        <v>1108</v>
      </c>
    </row>
    <row r="577" spans="3:3" x14ac:dyDescent="0.2">
      <c r="C577" s="2" t="s">
        <v>3908</v>
      </c>
    </row>
    <row r="578" spans="3:3" x14ac:dyDescent="0.2">
      <c r="C578" s="2" t="s">
        <v>3909</v>
      </c>
    </row>
    <row r="579" spans="3:3" x14ac:dyDescent="0.2">
      <c r="C579" s="2" t="s">
        <v>1140</v>
      </c>
    </row>
    <row r="580" spans="3:3" x14ac:dyDescent="0.2">
      <c r="C580" s="2" t="s">
        <v>1082</v>
      </c>
    </row>
    <row r="581" spans="3:3" x14ac:dyDescent="0.2">
      <c r="C581" s="2" t="s">
        <v>1055</v>
      </c>
    </row>
    <row r="582" spans="3:3" x14ac:dyDescent="0.2">
      <c r="C582" s="2" t="s">
        <v>3910</v>
      </c>
    </row>
    <row r="583" spans="3:3" x14ac:dyDescent="0.2">
      <c r="C583" s="2" t="s">
        <v>3911</v>
      </c>
    </row>
    <row r="584" spans="3:3" x14ac:dyDescent="0.2">
      <c r="C584" s="2" t="s">
        <v>3912</v>
      </c>
    </row>
    <row r="585" spans="3:3" x14ac:dyDescent="0.2">
      <c r="C585" s="2" t="s">
        <v>3913</v>
      </c>
    </row>
    <row r="586" spans="3:3" x14ac:dyDescent="0.2">
      <c r="C586" s="2" t="s">
        <v>1125</v>
      </c>
    </row>
    <row r="587" spans="3:3" x14ac:dyDescent="0.2">
      <c r="C587" s="2" t="s">
        <v>3914</v>
      </c>
    </row>
    <row r="588" spans="3:3" x14ac:dyDescent="0.2">
      <c r="C588" s="2" t="s">
        <v>3915</v>
      </c>
    </row>
  </sheetData>
  <mergeCells count="2">
    <mergeCell ref="A4:L4"/>
    <mergeCell ref="O4:P4"/>
  </mergeCells>
  <conditionalFormatting sqref="B3">
    <cfRule type="duplicateValues" dxfId="276" priority="4"/>
  </conditionalFormatting>
  <conditionalFormatting sqref="C12:C588">
    <cfRule type="duplicateValues" dxfId="275" priority="3"/>
  </conditionalFormatting>
  <conditionalFormatting sqref="C12:C588">
    <cfRule type="duplicateValues" dxfId="274" priority="2"/>
  </conditionalFormatting>
  <conditionalFormatting sqref="C1:C1048576">
    <cfRule type="duplicateValues" dxfId="273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65"/>
  <sheetViews>
    <sheetView zoomScale="110" zoomScaleNormal="110" workbookViewId="0">
      <pane xSplit="3" ySplit="2" topLeftCell="D180" activePane="bottomRight" state="frozen"/>
      <selection activeCell="N32" sqref="N32"/>
      <selection pane="topRight" activeCell="N32" sqref="N32"/>
      <selection pane="bottomLeft" activeCell="N32" sqref="N32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2" t="s">
        <v>3517</v>
      </c>
      <c r="B3" s="73" t="s">
        <v>2421</v>
      </c>
      <c r="C3" s="9" t="s">
        <v>2422</v>
      </c>
      <c r="D3" s="75" t="s">
        <v>63</v>
      </c>
      <c r="E3" s="13">
        <v>44430</v>
      </c>
      <c r="F3" s="75" t="s">
        <v>2419</v>
      </c>
      <c r="G3" s="13">
        <v>44438</v>
      </c>
      <c r="H3" s="10" t="s">
        <v>2420</v>
      </c>
      <c r="I3" s="1">
        <v>54</v>
      </c>
      <c r="J3" s="1">
        <v>50</v>
      </c>
      <c r="K3" s="1">
        <v>20</v>
      </c>
      <c r="L3" s="1">
        <v>7</v>
      </c>
      <c r="M3" s="81">
        <v>13.5</v>
      </c>
      <c r="N3" s="8">
        <v>14</v>
      </c>
      <c r="O3" s="62">
        <v>3000</v>
      </c>
      <c r="P3" s="63">
        <f>Table2245236891011121314151617181920212224234567234568910111213141516171819202122242526[[#This Row],[PEMBULATAN]]*O3</f>
        <v>42000</v>
      </c>
    </row>
    <row r="4" spans="1:16" ht="39" customHeight="1" x14ac:dyDescent="0.2">
      <c r="A4" s="143"/>
      <c r="B4" s="74"/>
      <c r="C4" s="9" t="s">
        <v>2423</v>
      </c>
      <c r="D4" s="75" t="s">
        <v>63</v>
      </c>
      <c r="E4" s="13">
        <v>44430</v>
      </c>
      <c r="F4" s="75" t="s">
        <v>2419</v>
      </c>
      <c r="G4" s="13">
        <v>44438</v>
      </c>
      <c r="H4" s="10" t="s">
        <v>2420</v>
      </c>
      <c r="I4" s="1">
        <v>35</v>
      </c>
      <c r="J4" s="1">
        <v>37</v>
      </c>
      <c r="K4" s="1">
        <v>20</v>
      </c>
      <c r="L4" s="1">
        <v>1</v>
      </c>
      <c r="M4" s="81">
        <v>6.4749999999999996</v>
      </c>
      <c r="N4" s="8">
        <v>6</v>
      </c>
      <c r="O4" s="62">
        <v>3000</v>
      </c>
      <c r="P4" s="63">
        <f>Table2245236891011121314151617181920212224234567234568910111213141516171819202122242526[[#This Row],[PEMBULATAN]]*O4</f>
        <v>18000</v>
      </c>
    </row>
    <row r="5" spans="1:16" ht="39" customHeight="1" x14ac:dyDescent="0.2">
      <c r="A5" s="124"/>
      <c r="B5" s="74"/>
      <c r="C5" s="88" t="s">
        <v>2424</v>
      </c>
      <c r="D5" s="77" t="s">
        <v>63</v>
      </c>
      <c r="E5" s="13">
        <v>44430</v>
      </c>
      <c r="F5" s="75" t="s">
        <v>2419</v>
      </c>
      <c r="G5" s="13">
        <v>44438</v>
      </c>
      <c r="H5" s="76" t="s">
        <v>2420</v>
      </c>
      <c r="I5" s="15">
        <v>80</v>
      </c>
      <c r="J5" s="15">
        <v>55</v>
      </c>
      <c r="K5" s="15">
        <v>30</v>
      </c>
      <c r="L5" s="15">
        <v>21</v>
      </c>
      <c r="M5" s="82">
        <v>33</v>
      </c>
      <c r="N5" s="71">
        <v>33</v>
      </c>
      <c r="O5" s="62">
        <v>3000</v>
      </c>
      <c r="P5" s="63">
        <f>Table2245236891011121314151617181920212224234567234568910111213141516171819202122242526[[#This Row],[PEMBULATAN]]*O5</f>
        <v>99000</v>
      </c>
    </row>
    <row r="6" spans="1:16" ht="39" customHeight="1" x14ac:dyDescent="0.2">
      <c r="A6" s="124"/>
      <c r="B6" s="74"/>
      <c r="C6" s="92" t="s">
        <v>2425</v>
      </c>
      <c r="D6" s="93" t="s">
        <v>63</v>
      </c>
      <c r="E6" s="94">
        <v>44430</v>
      </c>
      <c r="F6" s="95" t="s">
        <v>2419</v>
      </c>
      <c r="G6" s="94">
        <v>44438</v>
      </c>
      <c r="H6" s="96" t="s">
        <v>2420</v>
      </c>
      <c r="I6" s="97">
        <v>60</v>
      </c>
      <c r="J6" s="97">
        <v>50</v>
      </c>
      <c r="K6" s="97">
        <v>27</v>
      </c>
      <c r="L6" s="97">
        <v>7</v>
      </c>
      <c r="M6" s="98">
        <v>20.25</v>
      </c>
      <c r="N6" s="99">
        <v>20</v>
      </c>
      <c r="O6" s="62">
        <v>3000</v>
      </c>
      <c r="P6" s="63">
        <f>Table2245236891011121314151617181920212224234567234568910111213141516171819202122242526[[#This Row],[PEMBULATAN]]*O6</f>
        <v>60000</v>
      </c>
    </row>
    <row r="7" spans="1:16" ht="39" customHeight="1" x14ac:dyDescent="0.2">
      <c r="A7" s="124"/>
      <c r="B7" s="74"/>
      <c r="C7" s="92" t="s">
        <v>2426</v>
      </c>
      <c r="D7" s="93" t="s">
        <v>63</v>
      </c>
      <c r="E7" s="94">
        <v>44430</v>
      </c>
      <c r="F7" s="95" t="s">
        <v>2419</v>
      </c>
      <c r="G7" s="94">
        <v>44438</v>
      </c>
      <c r="H7" s="96" t="s">
        <v>2420</v>
      </c>
      <c r="I7" s="97">
        <v>40</v>
      </c>
      <c r="J7" s="97">
        <v>34</v>
      </c>
      <c r="K7" s="97">
        <v>2</v>
      </c>
      <c r="L7" s="97">
        <v>19</v>
      </c>
      <c r="M7" s="98">
        <v>0.68</v>
      </c>
      <c r="N7" s="99">
        <v>19</v>
      </c>
      <c r="O7" s="62">
        <v>3000</v>
      </c>
      <c r="P7" s="63">
        <f>Table2245236891011121314151617181920212224234567234568910111213141516171819202122242526[[#This Row],[PEMBULATAN]]*O7</f>
        <v>57000</v>
      </c>
    </row>
    <row r="8" spans="1:16" ht="39" customHeight="1" x14ac:dyDescent="0.2">
      <c r="A8" s="124"/>
      <c r="B8" s="74"/>
      <c r="C8" s="92" t="s">
        <v>2427</v>
      </c>
      <c r="D8" s="93" t="s">
        <v>63</v>
      </c>
      <c r="E8" s="94">
        <v>44430</v>
      </c>
      <c r="F8" s="95" t="s">
        <v>2419</v>
      </c>
      <c r="G8" s="94">
        <v>44438</v>
      </c>
      <c r="H8" s="96" t="s">
        <v>2420</v>
      </c>
      <c r="I8" s="97">
        <v>56</v>
      </c>
      <c r="J8" s="97">
        <v>17</v>
      </c>
      <c r="K8" s="97">
        <v>47</v>
      </c>
      <c r="L8" s="97">
        <v>6</v>
      </c>
      <c r="M8" s="98">
        <v>11.186</v>
      </c>
      <c r="N8" s="99">
        <v>11</v>
      </c>
      <c r="O8" s="62">
        <v>3000</v>
      </c>
      <c r="P8" s="63">
        <f>Table2245236891011121314151617181920212224234567234568910111213141516171819202122242526[[#This Row],[PEMBULATAN]]*O8</f>
        <v>33000</v>
      </c>
    </row>
    <row r="9" spans="1:16" ht="39" customHeight="1" x14ac:dyDescent="0.2">
      <c r="A9" s="124"/>
      <c r="B9" s="100"/>
      <c r="C9" s="92" t="s">
        <v>2428</v>
      </c>
      <c r="D9" s="93" t="s">
        <v>63</v>
      </c>
      <c r="E9" s="94">
        <v>44430</v>
      </c>
      <c r="F9" s="95" t="s">
        <v>2419</v>
      </c>
      <c r="G9" s="94">
        <v>44438</v>
      </c>
      <c r="H9" s="96" t="s">
        <v>2420</v>
      </c>
      <c r="I9" s="97">
        <v>52</v>
      </c>
      <c r="J9" s="97">
        <v>23</v>
      </c>
      <c r="K9" s="97">
        <v>78</v>
      </c>
      <c r="L9" s="97">
        <v>14</v>
      </c>
      <c r="M9" s="98">
        <v>23.321999999999999</v>
      </c>
      <c r="N9" s="99">
        <v>23</v>
      </c>
      <c r="O9" s="62">
        <v>3000</v>
      </c>
      <c r="P9" s="63">
        <f>Table2245236891011121314151617181920212224234567234568910111213141516171819202122242526[[#This Row],[PEMBULATAN]]*O9</f>
        <v>69000</v>
      </c>
    </row>
    <row r="10" spans="1:16" ht="39" customHeight="1" x14ac:dyDescent="0.2">
      <c r="A10" s="124"/>
      <c r="B10" s="119" t="s">
        <v>2429</v>
      </c>
      <c r="C10" s="92" t="s">
        <v>2430</v>
      </c>
      <c r="D10" s="93" t="s">
        <v>63</v>
      </c>
      <c r="E10" s="94">
        <v>44430</v>
      </c>
      <c r="F10" s="95" t="s">
        <v>2419</v>
      </c>
      <c r="G10" s="94">
        <v>44438</v>
      </c>
      <c r="H10" s="96" t="s">
        <v>2420</v>
      </c>
      <c r="I10" s="97">
        <v>30</v>
      </c>
      <c r="J10" s="97">
        <v>20</v>
      </c>
      <c r="K10" s="97">
        <v>1</v>
      </c>
      <c r="L10" s="97">
        <v>1</v>
      </c>
      <c r="M10" s="98">
        <v>0.15</v>
      </c>
      <c r="N10" s="99">
        <v>1</v>
      </c>
      <c r="O10" s="62">
        <v>3000</v>
      </c>
      <c r="P10" s="63">
        <f>Table2245236891011121314151617181920212224234567234568910111213141516171819202122242526[[#This Row],[PEMBULATAN]]*O10</f>
        <v>3000</v>
      </c>
    </row>
    <row r="11" spans="1:16" ht="39" customHeight="1" x14ac:dyDescent="0.2">
      <c r="A11" s="124"/>
      <c r="B11" s="74" t="s">
        <v>2431</v>
      </c>
      <c r="C11" s="92" t="s">
        <v>2432</v>
      </c>
      <c r="D11" s="93" t="s">
        <v>63</v>
      </c>
      <c r="E11" s="94">
        <v>44430</v>
      </c>
      <c r="F11" s="95" t="s">
        <v>2419</v>
      </c>
      <c r="G11" s="94">
        <v>44438</v>
      </c>
      <c r="H11" s="96" t="s">
        <v>2420</v>
      </c>
      <c r="I11" s="97">
        <v>63</v>
      </c>
      <c r="J11" s="97">
        <v>43</v>
      </c>
      <c r="K11" s="97">
        <v>20</v>
      </c>
      <c r="L11" s="97">
        <v>3</v>
      </c>
      <c r="M11" s="98">
        <v>13.545</v>
      </c>
      <c r="N11" s="99">
        <v>14</v>
      </c>
      <c r="O11" s="62">
        <v>3000</v>
      </c>
      <c r="P11" s="63">
        <f>Table2245236891011121314151617181920212224234567234568910111213141516171819202122242526[[#This Row],[PEMBULATAN]]*O11</f>
        <v>42000</v>
      </c>
    </row>
    <row r="12" spans="1:16" ht="39" customHeight="1" x14ac:dyDescent="0.2">
      <c r="A12" s="124"/>
      <c r="B12" s="74"/>
      <c r="C12" s="92" t="s">
        <v>2433</v>
      </c>
      <c r="D12" s="93" t="s">
        <v>63</v>
      </c>
      <c r="E12" s="94">
        <v>44430</v>
      </c>
      <c r="F12" s="95" t="s">
        <v>2419</v>
      </c>
      <c r="G12" s="94">
        <v>44438</v>
      </c>
      <c r="H12" s="96" t="s">
        <v>2420</v>
      </c>
      <c r="I12" s="97">
        <v>65</v>
      </c>
      <c r="J12" s="97">
        <v>45</v>
      </c>
      <c r="K12" s="97">
        <v>20</v>
      </c>
      <c r="L12" s="97">
        <v>8</v>
      </c>
      <c r="M12" s="98">
        <v>14.625</v>
      </c>
      <c r="N12" s="99">
        <v>15</v>
      </c>
      <c r="O12" s="62">
        <v>3000</v>
      </c>
      <c r="P12" s="63">
        <f>Table2245236891011121314151617181920212224234567234568910111213141516171819202122242526[[#This Row],[PEMBULATAN]]*O12</f>
        <v>45000</v>
      </c>
    </row>
    <row r="13" spans="1:16" ht="39" customHeight="1" x14ac:dyDescent="0.2">
      <c r="A13" s="124"/>
      <c r="B13" s="74"/>
      <c r="C13" s="92" t="s">
        <v>2434</v>
      </c>
      <c r="D13" s="93" t="s">
        <v>63</v>
      </c>
      <c r="E13" s="94">
        <v>44430</v>
      </c>
      <c r="F13" s="95" t="s">
        <v>2419</v>
      </c>
      <c r="G13" s="94">
        <v>44438</v>
      </c>
      <c r="H13" s="96" t="s">
        <v>2420</v>
      </c>
      <c r="I13" s="97">
        <v>44</v>
      </c>
      <c r="J13" s="97">
        <v>23</v>
      </c>
      <c r="K13" s="97">
        <v>19</v>
      </c>
      <c r="L13" s="97">
        <v>6</v>
      </c>
      <c r="M13" s="98">
        <v>4.8070000000000004</v>
      </c>
      <c r="N13" s="99">
        <v>6</v>
      </c>
      <c r="O13" s="62">
        <v>3000</v>
      </c>
      <c r="P13" s="63">
        <f>Table2245236891011121314151617181920212224234567234568910111213141516171819202122242526[[#This Row],[PEMBULATAN]]*O13</f>
        <v>18000</v>
      </c>
    </row>
    <row r="14" spans="1:16" ht="39" customHeight="1" x14ac:dyDescent="0.2">
      <c r="A14" s="124"/>
      <c r="B14" s="74"/>
      <c r="C14" s="92" t="s">
        <v>2435</v>
      </c>
      <c r="D14" s="93" t="s">
        <v>63</v>
      </c>
      <c r="E14" s="94">
        <v>44430</v>
      </c>
      <c r="F14" s="95" t="s">
        <v>2419</v>
      </c>
      <c r="G14" s="94">
        <v>44438</v>
      </c>
      <c r="H14" s="96" t="s">
        <v>2420</v>
      </c>
      <c r="I14" s="97">
        <v>37</v>
      </c>
      <c r="J14" s="97">
        <v>20</v>
      </c>
      <c r="K14" s="97">
        <v>33</v>
      </c>
      <c r="L14" s="97">
        <v>3</v>
      </c>
      <c r="M14" s="98">
        <v>6.1050000000000004</v>
      </c>
      <c r="N14" s="99">
        <v>6</v>
      </c>
      <c r="O14" s="62">
        <v>3000</v>
      </c>
      <c r="P14" s="63">
        <f>Table2245236891011121314151617181920212224234567234568910111213141516171819202122242526[[#This Row],[PEMBULATAN]]*O14</f>
        <v>18000</v>
      </c>
    </row>
    <row r="15" spans="1:16" ht="39" customHeight="1" x14ac:dyDescent="0.2">
      <c r="A15" s="124"/>
      <c r="B15" s="74"/>
      <c r="C15" s="92" t="s">
        <v>2436</v>
      </c>
      <c r="D15" s="93" t="s">
        <v>63</v>
      </c>
      <c r="E15" s="94">
        <v>44430</v>
      </c>
      <c r="F15" s="95" t="s">
        <v>2419</v>
      </c>
      <c r="G15" s="94">
        <v>44438</v>
      </c>
      <c r="H15" s="96" t="s">
        <v>2420</v>
      </c>
      <c r="I15" s="97">
        <v>105</v>
      </c>
      <c r="J15" s="97">
        <v>7</v>
      </c>
      <c r="K15" s="97">
        <v>7</v>
      </c>
      <c r="L15" s="97">
        <v>1</v>
      </c>
      <c r="M15" s="98">
        <v>1.2862499999999999</v>
      </c>
      <c r="N15" s="99">
        <v>1</v>
      </c>
      <c r="O15" s="62">
        <v>3000</v>
      </c>
      <c r="P15" s="63">
        <f>Table2245236891011121314151617181920212224234567234568910111213141516171819202122242526[[#This Row],[PEMBULATAN]]*O15</f>
        <v>3000</v>
      </c>
    </row>
    <row r="16" spans="1:16" ht="39" customHeight="1" x14ac:dyDescent="0.2">
      <c r="A16" s="124"/>
      <c r="B16" s="74"/>
      <c r="C16" s="92" t="s">
        <v>2437</v>
      </c>
      <c r="D16" s="93" t="s">
        <v>63</v>
      </c>
      <c r="E16" s="94">
        <v>44430</v>
      </c>
      <c r="F16" s="95" t="s">
        <v>2419</v>
      </c>
      <c r="G16" s="94">
        <v>44438</v>
      </c>
      <c r="H16" s="96" t="s">
        <v>2420</v>
      </c>
      <c r="I16" s="97">
        <v>50</v>
      </c>
      <c r="J16" s="97">
        <v>40</v>
      </c>
      <c r="K16" s="97">
        <v>10</v>
      </c>
      <c r="L16" s="97">
        <v>3</v>
      </c>
      <c r="M16" s="98">
        <v>5</v>
      </c>
      <c r="N16" s="99">
        <v>5</v>
      </c>
      <c r="O16" s="62">
        <v>3000</v>
      </c>
      <c r="P16" s="63">
        <f>Table2245236891011121314151617181920212224234567234568910111213141516171819202122242526[[#This Row],[PEMBULATAN]]*O16</f>
        <v>15000</v>
      </c>
    </row>
    <row r="17" spans="1:16" ht="39" customHeight="1" x14ac:dyDescent="0.2">
      <c r="A17" s="124"/>
      <c r="B17" s="74"/>
      <c r="C17" s="92" t="s">
        <v>2438</v>
      </c>
      <c r="D17" s="93" t="s">
        <v>63</v>
      </c>
      <c r="E17" s="94">
        <v>44430</v>
      </c>
      <c r="F17" s="95" t="s">
        <v>2419</v>
      </c>
      <c r="G17" s="94">
        <v>44438</v>
      </c>
      <c r="H17" s="96" t="s">
        <v>2420</v>
      </c>
      <c r="I17" s="97">
        <v>60</v>
      </c>
      <c r="J17" s="97">
        <v>55</v>
      </c>
      <c r="K17" s="97">
        <v>20</v>
      </c>
      <c r="L17" s="97">
        <v>9</v>
      </c>
      <c r="M17" s="98">
        <v>16.5</v>
      </c>
      <c r="N17" s="99">
        <v>17</v>
      </c>
      <c r="O17" s="62">
        <v>3000</v>
      </c>
      <c r="P17" s="63">
        <f>Table2245236891011121314151617181920212224234567234568910111213141516171819202122242526[[#This Row],[PEMBULATAN]]*O17</f>
        <v>51000</v>
      </c>
    </row>
    <row r="18" spans="1:16" ht="39" customHeight="1" x14ac:dyDescent="0.2">
      <c r="A18" s="124"/>
      <c r="B18" s="74"/>
      <c r="C18" s="92" t="s">
        <v>2439</v>
      </c>
      <c r="D18" s="93" t="s">
        <v>63</v>
      </c>
      <c r="E18" s="94">
        <v>44430</v>
      </c>
      <c r="F18" s="95" t="s">
        <v>2419</v>
      </c>
      <c r="G18" s="94">
        <v>44438</v>
      </c>
      <c r="H18" s="96" t="s">
        <v>2420</v>
      </c>
      <c r="I18" s="97">
        <v>60</v>
      </c>
      <c r="J18" s="97">
        <v>60</v>
      </c>
      <c r="K18" s="97">
        <v>20</v>
      </c>
      <c r="L18" s="97">
        <v>9</v>
      </c>
      <c r="M18" s="98">
        <v>18</v>
      </c>
      <c r="N18" s="99">
        <v>18</v>
      </c>
      <c r="O18" s="62">
        <v>3000</v>
      </c>
      <c r="P18" s="63">
        <f>Table2245236891011121314151617181920212224234567234568910111213141516171819202122242526[[#This Row],[PEMBULATAN]]*O18</f>
        <v>54000</v>
      </c>
    </row>
    <row r="19" spans="1:16" ht="39" customHeight="1" x14ac:dyDescent="0.2">
      <c r="A19" s="124"/>
      <c r="B19" s="74"/>
      <c r="C19" s="92" t="s">
        <v>2440</v>
      </c>
      <c r="D19" s="93" t="s">
        <v>63</v>
      </c>
      <c r="E19" s="94">
        <v>44430</v>
      </c>
      <c r="F19" s="95" t="s">
        <v>2419</v>
      </c>
      <c r="G19" s="94">
        <v>44438</v>
      </c>
      <c r="H19" s="96" t="s">
        <v>2420</v>
      </c>
      <c r="I19" s="97">
        <v>46</v>
      </c>
      <c r="J19" s="97">
        <v>40</v>
      </c>
      <c r="K19" s="97">
        <v>28</v>
      </c>
      <c r="L19" s="97">
        <v>4</v>
      </c>
      <c r="M19" s="98">
        <v>12.88</v>
      </c>
      <c r="N19" s="99">
        <v>13</v>
      </c>
      <c r="O19" s="62">
        <v>3000</v>
      </c>
      <c r="P19" s="63">
        <f>Table2245236891011121314151617181920212224234567234568910111213141516171819202122242526[[#This Row],[PEMBULATAN]]*O19</f>
        <v>39000</v>
      </c>
    </row>
    <row r="20" spans="1:16" ht="39" customHeight="1" x14ac:dyDescent="0.2">
      <c r="A20" s="124"/>
      <c r="B20" s="74"/>
      <c r="C20" s="92" t="s">
        <v>2441</v>
      </c>
      <c r="D20" s="93" t="s">
        <v>63</v>
      </c>
      <c r="E20" s="94">
        <v>44430</v>
      </c>
      <c r="F20" s="95" t="s">
        <v>2419</v>
      </c>
      <c r="G20" s="94">
        <v>44438</v>
      </c>
      <c r="H20" s="96" t="s">
        <v>2420</v>
      </c>
      <c r="I20" s="97">
        <v>75</v>
      </c>
      <c r="J20" s="97">
        <v>60</v>
      </c>
      <c r="K20" s="97">
        <v>15</v>
      </c>
      <c r="L20" s="97">
        <v>9</v>
      </c>
      <c r="M20" s="98">
        <v>16.875</v>
      </c>
      <c r="N20" s="99">
        <v>17</v>
      </c>
      <c r="O20" s="62">
        <v>3000</v>
      </c>
      <c r="P20" s="63">
        <f>Table2245236891011121314151617181920212224234567234568910111213141516171819202122242526[[#This Row],[PEMBULATAN]]*O20</f>
        <v>51000</v>
      </c>
    </row>
    <row r="21" spans="1:16" ht="39" customHeight="1" x14ac:dyDescent="0.2">
      <c r="A21" s="124"/>
      <c r="B21" s="74"/>
      <c r="C21" s="92" t="s">
        <v>2442</v>
      </c>
      <c r="D21" s="93" t="s">
        <v>63</v>
      </c>
      <c r="E21" s="94">
        <v>44430</v>
      </c>
      <c r="F21" s="95" t="s">
        <v>2419</v>
      </c>
      <c r="G21" s="94">
        <v>44438</v>
      </c>
      <c r="H21" s="96" t="s">
        <v>2420</v>
      </c>
      <c r="I21" s="97">
        <v>70</v>
      </c>
      <c r="J21" s="97">
        <v>55</v>
      </c>
      <c r="K21" s="97">
        <v>30</v>
      </c>
      <c r="L21" s="97">
        <v>8</v>
      </c>
      <c r="M21" s="98">
        <v>28.875</v>
      </c>
      <c r="N21" s="99">
        <v>29</v>
      </c>
      <c r="O21" s="62">
        <v>3000</v>
      </c>
      <c r="P21" s="63">
        <f>Table2245236891011121314151617181920212224234567234568910111213141516171819202122242526[[#This Row],[PEMBULATAN]]*O21</f>
        <v>87000</v>
      </c>
    </row>
    <row r="22" spans="1:16" ht="39" customHeight="1" x14ac:dyDescent="0.2">
      <c r="A22" s="124"/>
      <c r="B22" s="74"/>
      <c r="C22" s="92" t="s">
        <v>2443</v>
      </c>
      <c r="D22" s="93" t="s">
        <v>63</v>
      </c>
      <c r="E22" s="94">
        <v>44430</v>
      </c>
      <c r="F22" s="95" t="s">
        <v>2419</v>
      </c>
      <c r="G22" s="94">
        <v>44438</v>
      </c>
      <c r="H22" s="96" t="s">
        <v>2420</v>
      </c>
      <c r="I22" s="97">
        <v>48</v>
      </c>
      <c r="J22" s="97">
        <v>26</v>
      </c>
      <c r="K22" s="97">
        <v>20</v>
      </c>
      <c r="L22" s="97">
        <v>3</v>
      </c>
      <c r="M22" s="98">
        <v>6.24</v>
      </c>
      <c r="N22" s="99">
        <v>6</v>
      </c>
      <c r="O22" s="62">
        <v>3000</v>
      </c>
      <c r="P22" s="63">
        <f>Table2245236891011121314151617181920212224234567234568910111213141516171819202122242526[[#This Row],[PEMBULATAN]]*O22</f>
        <v>18000</v>
      </c>
    </row>
    <row r="23" spans="1:16" ht="39" customHeight="1" x14ac:dyDescent="0.2">
      <c r="A23" s="124"/>
      <c r="B23" s="74"/>
      <c r="C23" s="92" t="s">
        <v>2444</v>
      </c>
      <c r="D23" s="93" t="s">
        <v>63</v>
      </c>
      <c r="E23" s="94">
        <v>44430</v>
      </c>
      <c r="F23" s="95" t="s">
        <v>2419</v>
      </c>
      <c r="G23" s="94">
        <v>44438</v>
      </c>
      <c r="H23" s="96" t="s">
        <v>2420</v>
      </c>
      <c r="I23" s="97">
        <v>80</v>
      </c>
      <c r="J23" s="97">
        <v>60</v>
      </c>
      <c r="K23" s="97">
        <v>20</v>
      </c>
      <c r="L23" s="97">
        <v>15</v>
      </c>
      <c r="M23" s="98">
        <v>24</v>
      </c>
      <c r="N23" s="99">
        <v>24</v>
      </c>
      <c r="O23" s="62">
        <v>3000</v>
      </c>
      <c r="P23" s="63">
        <f>Table2245236891011121314151617181920212224234567234568910111213141516171819202122242526[[#This Row],[PEMBULATAN]]*O23</f>
        <v>72000</v>
      </c>
    </row>
    <row r="24" spans="1:16" ht="39" customHeight="1" x14ac:dyDescent="0.2">
      <c r="A24" s="124"/>
      <c r="B24" s="74"/>
      <c r="C24" s="92" t="s">
        <v>2445</v>
      </c>
      <c r="D24" s="93" t="s">
        <v>63</v>
      </c>
      <c r="E24" s="94">
        <v>44430</v>
      </c>
      <c r="F24" s="95" t="s">
        <v>2419</v>
      </c>
      <c r="G24" s="94">
        <v>44438</v>
      </c>
      <c r="H24" s="96" t="s">
        <v>2420</v>
      </c>
      <c r="I24" s="97">
        <v>65</v>
      </c>
      <c r="J24" s="97">
        <v>45</v>
      </c>
      <c r="K24" s="97">
        <v>15</v>
      </c>
      <c r="L24" s="97">
        <v>4</v>
      </c>
      <c r="M24" s="98">
        <v>10.96875</v>
      </c>
      <c r="N24" s="99">
        <v>11</v>
      </c>
      <c r="O24" s="62">
        <v>3000</v>
      </c>
      <c r="P24" s="63">
        <f>Table2245236891011121314151617181920212224234567234568910111213141516171819202122242526[[#This Row],[PEMBULATAN]]*O24</f>
        <v>33000</v>
      </c>
    </row>
    <row r="25" spans="1:16" ht="39" customHeight="1" x14ac:dyDescent="0.2">
      <c r="A25" s="124"/>
      <c r="B25" s="74"/>
      <c r="C25" s="92" t="s">
        <v>2446</v>
      </c>
      <c r="D25" s="93" t="s">
        <v>63</v>
      </c>
      <c r="E25" s="94">
        <v>44430</v>
      </c>
      <c r="F25" s="95" t="s">
        <v>2419</v>
      </c>
      <c r="G25" s="94">
        <v>44438</v>
      </c>
      <c r="H25" s="96" t="s">
        <v>2420</v>
      </c>
      <c r="I25" s="97">
        <v>50</v>
      </c>
      <c r="J25" s="97">
        <v>50</v>
      </c>
      <c r="K25" s="97">
        <v>10</v>
      </c>
      <c r="L25" s="97">
        <v>4</v>
      </c>
      <c r="M25" s="98">
        <v>6.25</v>
      </c>
      <c r="N25" s="99">
        <v>6</v>
      </c>
      <c r="O25" s="62">
        <v>3000</v>
      </c>
      <c r="P25" s="63">
        <f>Table2245236891011121314151617181920212224234567234568910111213141516171819202122242526[[#This Row],[PEMBULATAN]]*O25</f>
        <v>18000</v>
      </c>
    </row>
    <row r="26" spans="1:16" ht="39" customHeight="1" x14ac:dyDescent="0.2">
      <c r="A26" s="124"/>
      <c r="B26" s="74"/>
      <c r="C26" s="92" t="s">
        <v>2447</v>
      </c>
      <c r="D26" s="93" t="s">
        <v>63</v>
      </c>
      <c r="E26" s="94">
        <v>44430</v>
      </c>
      <c r="F26" s="95" t="s">
        <v>2419</v>
      </c>
      <c r="G26" s="94">
        <v>44438</v>
      </c>
      <c r="H26" s="96" t="s">
        <v>2420</v>
      </c>
      <c r="I26" s="97">
        <v>74</v>
      </c>
      <c r="J26" s="97">
        <v>50</v>
      </c>
      <c r="K26" s="97">
        <v>20</v>
      </c>
      <c r="L26" s="97">
        <v>8</v>
      </c>
      <c r="M26" s="98">
        <v>18.5</v>
      </c>
      <c r="N26" s="99">
        <v>19</v>
      </c>
      <c r="O26" s="62">
        <v>3000</v>
      </c>
      <c r="P26" s="63">
        <f>Table2245236891011121314151617181920212224234567234568910111213141516171819202122242526[[#This Row],[PEMBULATAN]]*O26</f>
        <v>57000</v>
      </c>
    </row>
    <row r="27" spans="1:16" ht="39" customHeight="1" x14ac:dyDescent="0.2">
      <c r="A27" s="124"/>
      <c r="B27" s="74"/>
      <c r="C27" s="92" t="s">
        <v>2448</v>
      </c>
      <c r="D27" s="93" t="s">
        <v>63</v>
      </c>
      <c r="E27" s="94">
        <v>44430</v>
      </c>
      <c r="F27" s="95" t="s">
        <v>2419</v>
      </c>
      <c r="G27" s="94">
        <v>44438</v>
      </c>
      <c r="H27" s="96" t="s">
        <v>2420</v>
      </c>
      <c r="I27" s="97">
        <v>85</v>
      </c>
      <c r="J27" s="97">
        <v>55</v>
      </c>
      <c r="K27" s="97">
        <v>40</v>
      </c>
      <c r="L27" s="97">
        <v>12</v>
      </c>
      <c r="M27" s="98">
        <v>46.75</v>
      </c>
      <c r="N27" s="99">
        <v>47</v>
      </c>
      <c r="O27" s="62">
        <v>3000</v>
      </c>
      <c r="P27" s="63">
        <f>Table2245236891011121314151617181920212224234567234568910111213141516171819202122242526[[#This Row],[PEMBULATAN]]*O27</f>
        <v>141000</v>
      </c>
    </row>
    <row r="28" spans="1:16" ht="39" customHeight="1" x14ac:dyDescent="0.2">
      <c r="A28" s="124"/>
      <c r="B28" s="74"/>
      <c r="C28" s="92" t="s">
        <v>2449</v>
      </c>
      <c r="D28" s="93" t="s">
        <v>63</v>
      </c>
      <c r="E28" s="94">
        <v>44430</v>
      </c>
      <c r="F28" s="95" t="s">
        <v>2419</v>
      </c>
      <c r="G28" s="94">
        <v>44438</v>
      </c>
      <c r="H28" s="96" t="s">
        <v>2420</v>
      </c>
      <c r="I28" s="97">
        <v>50</v>
      </c>
      <c r="J28" s="97">
        <v>30</v>
      </c>
      <c r="K28" s="97">
        <v>30</v>
      </c>
      <c r="L28" s="97">
        <v>2</v>
      </c>
      <c r="M28" s="98">
        <v>11.25</v>
      </c>
      <c r="N28" s="99">
        <v>11</v>
      </c>
      <c r="O28" s="62">
        <v>3000</v>
      </c>
      <c r="P28" s="63">
        <f>Table2245236891011121314151617181920212224234567234568910111213141516171819202122242526[[#This Row],[PEMBULATAN]]*O28</f>
        <v>33000</v>
      </c>
    </row>
    <row r="29" spans="1:16" ht="39" customHeight="1" x14ac:dyDescent="0.2">
      <c r="A29" s="124"/>
      <c r="B29" s="74"/>
      <c r="C29" s="92" t="s">
        <v>2450</v>
      </c>
      <c r="D29" s="93" t="s">
        <v>63</v>
      </c>
      <c r="E29" s="94">
        <v>44430</v>
      </c>
      <c r="F29" s="95" t="s">
        <v>2419</v>
      </c>
      <c r="G29" s="94">
        <v>44438</v>
      </c>
      <c r="H29" s="96" t="s">
        <v>2420</v>
      </c>
      <c r="I29" s="97">
        <v>60</v>
      </c>
      <c r="J29" s="97">
        <v>40</v>
      </c>
      <c r="K29" s="97">
        <v>23</v>
      </c>
      <c r="L29" s="97">
        <v>7</v>
      </c>
      <c r="M29" s="98">
        <v>13.8</v>
      </c>
      <c r="N29" s="99">
        <v>14</v>
      </c>
      <c r="O29" s="62">
        <v>3000</v>
      </c>
      <c r="P29" s="63">
        <f>Table2245236891011121314151617181920212224234567234568910111213141516171819202122242526[[#This Row],[PEMBULATAN]]*O29</f>
        <v>42000</v>
      </c>
    </row>
    <row r="30" spans="1:16" ht="39" customHeight="1" x14ac:dyDescent="0.2">
      <c r="A30" s="124"/>
      <c r="B30" s="74"/>
      <c r="C30" s="92" t="s">
        <v>2451</v>
      </c>
      <c r="D30" s="93" t="s">
        <v>63</v>
      </c>
      <c r="E30" s="94">
        <v>44430</v>
      </c>
      <c r="F30" s="95" t="s">
        <v>2419</v>
      </c>
      <c r="G30" s="94">
        <v>44438</v>
      </c>
      <c r="H30" s="96" t="s">
        <v>2420</v>
      </c>
      <c r="I30" s="97">
        <v>44</v>
      </c>
      <c r="J30" s="97">
        <v>25</v>
      </c>
      <c r="K30" s="97">
        <v>25</v>
      </c>
      <c r="L30" s="97">
        <v>3</v>
      </c>
      <c r="M30" s="98">
        <v>6.875</v>
      </c>
      <c r="N30" s="99">
        <v>7</v>
      </c>
      <c r="O30" s="62">
        <v>3000</v>
      </c>
      <c r="P30" s="63">
        <f>Table2245236891011121314151617181920212224234567234568910111213141516171819202122242526[[#This Row],[PEMBULATAN]]*O30</f>
        <v>21000</v>
      </c>
    </row>
    <row r="31" spans="1:16" ht="39" customHeight="1" x14ac:dyDescent="0.2">
      <c r="A31" s="124"/>
      <c r="B31" s="74"/>
      <c r="C31" s="92" t="s">
        <v>2452</v>
      </c>
      <c r="D31" s="93" t="s">
        <v>63</v>
      </c>
      <c r="E31" s="94">
        <v>44430</v>
      </c>
      <c r="F31" s="95" t="s">
        <v>2419</v>
      </c>
      <c r="G31" s="94">
        <v>44438</v>
      </c>
      <c r="H31" s="96" t="s">
        <v>2420</v>
      </c>
      <c r="I31" s="97">
        <v>59</v>
      </c>
      <c r="J31" s="97">
        <v>59</v>
      </c>
      <c r="K31" s="97">
        <v>10</v>
      </c>
      <c r="L31" s="97">
        <v>8</v>
      </c>
      <c r="M31" s="98">
        <v>8.7025000000000006</v>
      </c>
      <c r="N31" s="99">
        <v>9</v>
      </c>
      <c r="O31" s="62">
        <v>3000</v>
      </c>
      <c r="P31" s="63">
        <f>Table2245236891011121314151617181920212224234567234568910111213141516171819202122242526[[#This Row],[PEMBULATAN]]*O31</f>
        <v>27000</v>
      </c>
    </row>
    <row r="32" spans="1:16" ht="39" customHeight="1" x14ac:dyDescent="0.2">
      <c r="A32" s="124"/>
      <c r="B32" s="74"/>
      <c r="C32" s="92" t="s">
        <v>2453</v>
      </c>
      <c r="D32" s="93" t="s">
        <v>63</v>
      </c>
      <c r="E32" s="94">
        <v>44430</v>
      </c>
      <c r="F32" s="95" t="s">
        <v>2419</v>
      </c>
      <c r="G32" s="94">
        <v>44438</v>
      </c>
      <c r="H32" s="96" t="s">
        <v>2420</v>
      </c>
      <c r="I32" s="97">
        <v>60</v>
      </c>
      <c r="J32" s="97">
        <v>50</v>
      </c>
      <c r="K32" s="97">
        <v>20</v>
      </c>
      <c r="L32" s="97">
        <v>8</v>
      </c>
      <c r="M32" s="98">
        <v>15</v>
      </c>
      <c r="N32" s="99">
        <v>15</v>
      </c>
      <c r="O32" s="62">
        <v>3000</v>
      </c>
      <c r="P32" s="63">
        <f>Table2245236891011121314151617181920212224234567234568910111213141516171819202122242526[[#This Row],[PEMBULATAN]]*O32</f>
        <v>45000</v>
      </c>
    </row>
    <row r="33" spans="1:16" ht="39" customHeight="1" x14ac:dyDescent="0.2">
      <c r="A33" s="124"/>
      <c r="B33" s="74"/>
      <c r="C33" s="92" t="s">
        <v>2454</v>
      </c>
      <c r="D33" s="93" t="s">
        <v>63</v>
      </c>
      <c r="E33" s="94">
        <v>44430</v>
      </c>
      <c r="F33" s="95" t="s">
        <v>2419</v>
      </c>
      <c r="G33" s="94">
        <v>44438</v>
      </c>
      <c r="H33" s="96" t="s">
        <v>2420</v>
      </c>
      <c r="I33" s="97">
        <v>85</v>
      </c>
      <c r="J33" s="97">
        <v>60</v>
      </c>
      <c r="K33" s="97">
        <v>25</v>
      </c>
      <c r="L33" s="97">
        <v>11</v>
      </c>
      <c r="M33" s="98">
        <v>31.875</v>
      </c>
      <c r="N33" s="99">
        <v>32</v>
      </c>
      <c r="O33" s="62">
        <v>3000</v>
      </c>
      <c r="P33" s="63">
        <f>Table2245236891011121314151617181920212224234567234568910111213141516171819202122242526[[#This Row],[PEMBULATAN]]*O33</f>
        <v>96000</v>
      </c>
    </row>
    <row r="34" spans="1:16" ht="39" customHeight="1" x14ac:dyDescent="0.2">
      <c r="A34" s="124"/>
      <c r="B34" s="74"/>
      <c r="C34" s="92" t="s">
        <v>2455</v>
      </c>
      <c r="D34" s="93" t="s">
        <v>63</v>
      </c>
      <c r="E34" s="94">
        <v>44430</v>
      </c>
      <c r="F34" s="95" t="s">
        <v>2419</v>
      </c>
      <c r="G34" s="94">
        <v>44438</v>
      </c>
      <c r="H34" s="96" t="s">
        <v>2420</v>
      </c>
      <c r="I34" s="97">
        <v>80</v>
      </c>
      <c r="J34" s="97">
        <v>50</v>
      </c>
      <c r="K34" s="97">
        <v>17</v>
      </c>
      <c r="L34" s="97">
        <v>20</v>
      </c>
      <c r="M34" s="98">
        <v>17</v>
      </c>
      <c r="N34" s="99">
        <v>20</v>
      </c>
      <c r="O34" s="62">
        <v>3000</v>
      </c>
      <c r="P34" s="63">
        <f>Table2245236891011121314151617181920212224234567234568910111213141516171819202122242526[[#This Row],[PEMBULATAN]]*O34</f>
        <v>60000</v>
      </c>
    </row>
    <row r="35" spans="1:16" ht="39" customHeight="1" x14ac:dyDescent="0.2">
      <c r="A35" s="124"/>
      <c r="B35" s="74"/>
      <c r="C35" s="92" t="s">
        <v>2456</v>
      </c>
      <c r="D35" s="93" t="s">
        <v>63</v>
      </c>
      <c r="E35" s="94">
        <v>44430</v>
      </c>
      <c r="F35" s="95" t="s">
        <v>2419</v>
      </c>
      <c r="G35" s="94">
        <v>44438</v>
      </c>
      <c r="H35" s="96" t="s">
        <v>2420</v>
      </c>
      <c r="I35" s="97">
        <v>60</v>
      </c>
      <c r="J35" s="97">
        <v>50</v>
      </c>
      <c r="K35" s="97">
        <v>20</v>
      </c>
      <c r="L35" s="97">
        <v>5</v>
      </c>
      <c r="M35" s="98">
        <v>15</v>
      </c>
      <c r="N35" s="99">
        <v>15</v>
      </c>
      <c r="O35" s="62">
        <v>3000</v>
      </c>
      <c r="P35" s="63">
        <f>Table2245236891011121314151617181920212224234567234568910111213141516171819202122242526[[#This Row],[PEMBULATAN]]*O35</f>
        <v>45000</v>
      </c>
    </row>
    <row r="36" spans="1:16" ht="39" customHeight="1" x14ac:dyDescent="0.2">
      <c r="A36" s="124"/>
      <c r="B36" s="74"/>
      <c r="C36" s="92" t="s">
        <v>2457</v>
      </c>
      <c r="D36" s="93" t="s">
        <v>63</v>
      </c>
      <c r="E36" s="94">
        <v>44430</v>
      </c>
      <c r="F36" s="95" t="s">
        <v>2419</v>
      </c>
      <c r="G36" s="94">
        <v>44438</v>
      </c>
      <c r="H36" s="96" t="s">
        <v>2420</v>
      </c>
      <c r="I36" s="97">
        <v>80</v>
      </c>
      <c r="J36" s="97">
        <v>65</v>
      </c>
      <c r="K36" s="97">
        <v>20</v>
      </c>
      <c r="L36" s="97">
        <v>16</v>
      </c>
      <c r="M36" s="98">
        <v>26</v>
      </c>
      <c r="N36" s="99">
        <v>26</v>
      </c>
      <c r="O36" s="62">
        <v>3000</v>
      </c>
      <c r="P36" s="63">
        <f>Table2245236891011121314151617181920212224234567234568910111213141516171819202122242526[[#This Row],[PEMBULATAN]]*O36</f>
        <v>78000</v>
      </c>
    </row>
    <row r="37" spans="1:16" ht="39" customHeight="1" x14ac:dyDescent="0.2">
      <c r="A37" s="124"/>
      <c r="B37" s="74"/>
      <c r="C37" s="92" t="s">
        <v>2458</v>
      </c>
      <c r="D37" s="93" t="s">
        <v>63</v>
      </c>
      <c r="E37" s="94">
        <v>44430</v>
      </c>
      <c r="F37" s="95" t="s">
        <v>2419</v>
      </c>
      <c r="G37" s="94">
        <v>44438</v>
      </c>
      <c r="H37" s="96" t="s">
        <v>2420</v>
      </c>
      <c r="I37" s="97">
        <v>70</v>
      </c>
      <c r="J37" s="97">
        <v>28</v>
      </c>
      <c r="K37" s="97">
        <v>5</v>
      </c>
      <c r="L37" s="97">
        <v>1</v>
      </c>
      <c r="M37" s="98">
        <v>2.4500000000000002</v>
      </c>
      <c r="N37" s="99">
        <v>2</v>
      </c>
      <c r="O37" s="62">
        <v>3000</v>
      </c>
      <c r="P37" s="63">
        <f>Table2245236891011121314151617181920212224234567234568910111213141516171819202122242526[[#This Row],[PEMBULATAN]]*O37</f>
        <v>6000</v>
      </c>
    </row>
    <row r="38" spans="1:16" ht="39" customHeight="1" x14ac:dyDescent="0.2">
      <c r="A38" s="124"/>
      <c r="B38" s="74"/>
      <c r="C38" s="92" t="s">
        <v>2459</v>
      </c>
      <c r="D38" s="93" t="s">
        <v>63</v>
      </c>
      <c r="E38" s="94">
        <v>44430</v>
      </c>
      <c r="F38" s="95" t="s">
        <v>2419</v>
      </c>
      <c r="G38" s="94">
        <v>44438</v>
      </c>
      <c r="H38" s="96" t="s">
        <v>2420</v>
      </c>
      <c r="I38" s="97">
        <v>30</v>
      </c>
      <c r="J38" s="97">
        <v>15</v>
      </c>
      <c r="K38" s="97">
        <v>18</v>
      </c>
      <c r="L38" s="97">
        <v>1</v>
      </c>
      <c r="M38" s="98">
        <v>2.0249999999999999</v>
      </c>
      <c r="N38" s="99">
        <v>2</v>
      </c>
      <c r="O38" s="62">
        <v>3000</v>
      </c>
      <c r="P38" s="63">
        <f>Table2245236891011121314151617181920212224234567234568910111213141516171819202122242526[[#This Row],[PEMBULATAN]]*O38</f>
        <v>6000</v>
      </c>
    </row>
    <row r="39" spans="1:16" ht="39" customHeight="1" x14ac:dyDescent="0.2">
      <c r="A39" s="124"/>
      <c r="B39" s="74"/>
      <c r="C39" s="92" t="s">
        <v>2460</v>
      </c>
      <c r="D39" s="93" t="s">
        <v>63</v>
      </c>
      <c r="E39" s="94">
        <v>44430</v>
      </c>
      <c r="F39" s="95" t="s">
        <v>2419</v>
      </c>
      <c r="G39" s="94">
        <v>44438</v>
      </c>
      <c r="H39" s="96" t="s">
        <v>2420</v>
      </c>
      <c r="I39" s="97">
        <v>53</v>
      </c>
      <c r="J39" s="97">
        <v>42</v>
      </c>
      <c r="K39" s="97">
        <v>3</v>
      </c>
      <c r="L39" s="97">
        <v>1</v>
      </c>
      <c r="M39" s="98">
        <v>1.6695</v>
      </c>
      <c r="N39" s="99">
        <v>2</v>
      </c>
      <c r="O39" s="62">
        <v>3000</v>
      </c>
      <c r="P39" s="63">
        <f>Table2245236891011121314151617181920212224234567234568910111213141516171819202122242526[[#This Row],[PEMBULATAN]]*O39</f>
        <v>6000</v>
      </c>
    </row>
    <row r="40" spans="1:16" ht="39" customHeight="1" x14ac:dyDescent="0.2">
      <c r="A40" s="124"/>
      <c r="B40" s="74"/>
      <c r="C40" s="92" t="s">
        <v>2461</v>
      </c>
      <c r="D40" s="93" t="s">
        <v>63</v>
      </c>
      <c r="E40" s="94">
        <v>44430</v>
      </c>
      <c r="F40" s="95" t="s">
        <v>2419</v>
      </c>
      <c r="G40" s="94">
        <v>44438</v>
      </c>
      <c r="H40" s="96" t="s">
        <v>2420</v>
      </c>
      <c r="I40" s="97">
        <v>45</v>
      </c>
      <c r="J40" s="97">
        <v>26</v>
      </c>
      <c r="K40" s="97">
        <v>17</v>
      </c>
      <c r="L40" s="97">
        <v>8</v>
      </c>
      <c r="M40" s="98">
        <v>4.9725000000000001</v>
      </c>
      <c r="N40" s="99">
        <v>8</v>
      </c>
      <c r="O40" s="62">
        <v>3000</v>
      </c>
      <c r="P40" s="63">
        <f>Table2245236891011121314151617181920212224234567234568910111213141516171819202122242526[[#This Row],[PEMBULATAN]]*O40</f>
        <v>24000</v>
      </c>
    </row>
    <row r="41" spans="1:16" ht="39" customHeight="1" x14ac:dyDescent="0.2">
      <c r="A41" s="124"/>
      <c r="B41" s="74"/>
      <c r="C41" s="92" t="s">
        <v>2462</v>
      </c>
      <c r="D41" s="93" t="s">
        <v>63</v>
      </c>
      <c r="E41" s="94">
        <v>44430</v>
      </c>
      <c r="F41" s="95" t="s">
        <v>2419</v>
      </c>
      <c r="G41" s="94">
        <v>44438</v>
      </c>
      <c r="H41" s="96" t="s">
        <v>2420</v>
      </c>
      <c r="I41" s="97">
        <v>72</v>
      </c>
      <c r="J41" s="97">
        <v>55</v>
      </c>
      <c r="K41" s="97">
        <v>15</v>
      </c>
      <c r="L41" s="97">
        <v>16</v>
      </c>
      <c r="M41" s="98">
        <v>14.85</v>
      </c>
      <c r="N41" s="99">
        <v>16</v>
      </c>
      <c r="O41" s="62">
        <v>3000</v>
      </c>
      <c r="P41" s="63">
        <f>Table2245236891011121314151617181920212224234567234568910111213141516171819202122242526[[#This Row],[PEMBULATAN]]*O41</f>
        <v>48000</v>
      </c>
    </row>
    <row r="42" spans="1:16" ht="39" customHeight="1" x14ac:dyDescent="0.2">
      <c r="A42" s="124"/>
      <c r="B42" s="74"/>
      <c r="C42" s="92" t="s">
        <v>2463</v>
      </c>
      <c r="D42" s="93" t="s">
        <v>63</v>
      </c>
      <c r="E42" s="94">
        <v>44430</v>
      </c>
      <c r="F42" s="95" t="s">
        <v>2419</v>
      </c>
      <c r="G42" s="94">
        <v>44438</v>
      </c>
      <c r="H42" s="96" t="s">
        <v>2420</v>
      </c>
      <c r="I42" s="97">
        <v>75</v>
      </c>
      <c r="J42" s="97">
        <v>50</v>
      </c>
      <c r="K42" s="97">
        <v>15</v>
      </c>
      <c r="L42" s="97">
        <v>15</v>
      </c>
      <c r="M42" s="98">
        <v>14.0625</v>
      </c>
      <c r="N42" s="99">
        <v>15</v>
      </c>
      <c r="O42" s="62">
        <v>3000</v>
      </c>
      <c r="P42" s="63">
        <f>Table2245236891011121314151617181920212224234567234568910111213141516171819202122242526[[#This Row],[PEMBULATAN]]*O42</f>
        <v>45000</v>
      </c>
    </row>
    <row r="43" spans="1:16" ht="39" customHeight="1" x14ac:dyDescent="0.2">
      <c r="A43" s="124"/>
      <c r="B43" s="74"/>
      <c r="C43" s="92" t="s">
        <v>2464</v>
      </c>
      <c r="D43" s="93" t="s">
        <v>63</v>
      </c>
      <c r="E43" s="94">
        <v>44430</v>
      </c>
      <c r="F43" s="95" t="s">
        <v>2419</v>
      </c>
      <c r="G43" s="94">
        <v>44438</v>
      </c>
      <c r="H43" s="96" t="s">
        <v>2420</v>
      </c>
      <c r="I43" s="97">
        <v>100</v>
      </c>
      <c r="J43" s="97">
        <v>55</v>
      </c>
      <c r="K43" s="97">
        <v>30</v>
      </c>
      <c r="L43" s="97">
        <v>17</v>
      </c>
      <c r="M43" s="98">
        <v>41.25</v>
      </c>
      <c r="N43" s="99">
        <v>41</v>
      </c>
      <c r="O43" s="62">
        <v>3000</v>
      </c>
      <c r="P43" s="63">
        <f>Table2245236891011121314151617181920212224234567234568910111213141516171819202122242526[[#This Row],[PEMBULATAN]]*O43</f>
        <v>123000</v>
      </c>
    </row>
    <row r="44" spans="1:16" ht="39" customHeight="1" x14ac:dyDescent="0.2">
      <c r="A44" s="124"/>
      <c r="B44" s="74"/>
      <c r="C44" s="92" t="s">
        <v>2465</v>
      </c>
      <c r="D44" s="93" t="s">
        <v>63</v>
      </c>
      <c r="E44" s="94">
        <v>44430</v>
      </c>
      <c r="F44" s="95" t="s">
        <v>2419</v>
      </c>
      <c r="G44" s="94">
        <v>44438</v>
      </c>
      <c r="H44" s="96" t="s">
        <v>2420</v>
      </c>
      <c r="I44" s="97">
        <v>85</v>
      </c>
      <c r="J44" s="97">
        <v>55</v>
      </c>
      <c r="K44" s="97">
        <v>27</v>
      </c>
      <c r="L44" s="97">
        <v>18</v>
      </c>
      <c r="M44" s="98">
        <v>31.556249999999999</v>
      </c>
      <c r="N44" s="99">
        <v>32</v>
      </c>
      <c r="O44" s="62">
        <v>3000</v>
      </c>
      <c r="P44" s="63">
        <f>Table2245236891011121314151617181920212224234567234568910111213141516171819202122242526[[#This Row],[PEMBULATAN]]*O44</f>
        <v>96000</v>
      </c>
    </row>
    <row r="45" spans="1:16" ht="39" customHeight="1" x14ac:dyDescent="0.2">
      <c r="A45" s="124"/>
      <c r="B45" s="74"/>
      <c r="C45" s="92" t="s">
        <v>2466</v>
      </c>
      <c r="D45" s="93" t="s">
        <v>63</v>
      </c>
      <c r="E45" s="94">
        <v>44430</v>
      </c>
      <c r="F45" s="95" t="s">
        <v>2419</v>
      </c>
      <c r="G45" s="94">
        <v>44438</v>
      </c>
      <c r="H45" s="96" t="s">
        <v>2420</v>
      </c>
      <c r="I45" s="97">
        <v>75</v>
      </c>
      <c r="J45" s="97">
        <v>55</v>
      </c>
      <c r="K45" s="97">
        <v>20</v>
      </c>
      <c r="L45" s="97">
        <v>11</v>
      </c>
      <c r="M45" s="98">
        <v>20.625</v>
      </c>
      <c r="N45" s="99">
        <v>21</v>
      </c>
      <c r="O45" s="62">
        <v>3000</v>
      </c>
      <c r="P45" s="63">
        <f>Table2245236891011121314151617181920212224234567234568910111213141516171819202122242526[[#This Row],[PEMBULATAN]]*O45</f>
        <v>63000</v>
      </c>
    </row>
    <row r="46" spans="1:16" ht="39" customHeight="1" x14ac:dyDescent="0.2">
      <c r="A46" s="124"/>
      <c r="B46" s="74"/>
      <c r="C46" s="92" t="s">
        <v>2467</v>
      </c>
      <c r="D46" s="93" t="s">
        <v>63</v>
      </c>
      <c r="E46" s="94">
        <v>44430</v>
      </c>
      <c r="F46" s="95" t="s">
        <v>2419</v>
      </c>
      <c r="G46" s="94">
        <v>44438</v>
      </c>
      <c r="H46" s="96" t="s">
        <v>2420</v>
      </c>
      <c r="I46" s="97">
        <v>75</v>
      </c>
      <c r="J46" s="97">
        <v>40</v>
      </c>
      <c r="K46" s="97">
        <v>25</v>
      </c>
      <c r="L46" s="97">
        <v>14</v>
      </c>
      <c r="M46" s="98">
        <v>18.75</v>
      </c>
      <c r="N46" s="99">
        <v>19</v>
      </c>
      <c r="O46" s="62">
        <v>3000</v>
      </c>
      <c r="P46" s="63">
        <f>Table2245236891011121314151617181920212224234567234568910111213141516171819202122242526[[#This Row],[PEMBULATAN]]*O46</f>
        <v>57000</v>
      </c>
    </row>
    <row r="47" spans="1:16" ht="39" customHeight="1" x14ac:dyDescent="0.2">
      <c r="A47" s="124"/>
      <c r="B47" s="74"/>
      <c r="C47" s="92" t="s">
        <v>2468</v>
      </c>
      <c r="D47" s="93" t="s">
        <v>63</v>
      </c>
      <c r="E47" s="94">
        <v>44430</v>
      </c>
      <c r="F47" s="95" t="s">
        <v>2419</v>
      </c>
      <c r="G47" s="94">
        <v>44438</v>
      </c>
      <c r="H47" s="96" t="s">
        <v>2420</v>
      </c>
      <c r="I47" s="97">
        <v>62</v>
      </c>
      <c r="J47" s="97">
        <v>47</v>
      </c>
      <c r="K47" s="97">
        <v>3</v>
      </c>
      <c r="L47" s="97">
        <v>2</v>
      </c>
      <c r="M47" s="98">
        <v>2.1855000000000002</v>
      </c>
      <c r="N47" s="99">
        <v>2</v>
      </c>
      <c r="O47" s="62">
        <v>3000</v>
      </c>
      <c r="P47" s="63">
        <f>Table2245236891011121314151617181920212224234567234568910111213141516171819202122242526[[#This Row],[PEMBULATAN]]*O47</f>
        <v>6000</v>
      </c>
    </row>
    <row r="48" spans="1:16" ht="39" customHeight="1" x14ac:dyDescent="0.2">
      <c r="A48" s="124"/>
      <c r="B48" s="74"/>
      <c r="C48" s="92" t="s">
        <v>2469</v>
      </c>
      <c r="D48" s="93" t="s">
        <v>63</v>
      </c>
      <c r="E48" s="94">
        <v>44430</v>
      </c>
      <c r="F48" s="95" t="s">
        <v>2419</v>
      </c>
      <c r="G48" s="94">
        <v>44438</v>
      </c>
      <c r="H48" s="96" t="s">
        <v>2420</v>
      </c>
      <c r="I48" s="97">
        <v>24</v>
      </c>
      <c r="J48" s="97">
        <v>20</v>
      </c>
      <c r="K48" s="97">
        <v>31</v>
      </c>
      <c r="L48" s="97">
        <v>25</v>
      </c>
      <c r="M48" s="98">
        <v>3.72</v>
      </c>
      <c r="N48" s="99">
        <v>25</v>
      </c>
      <c r="O48" s="62">
        <v>3000</v>
      </c>
      <c r="P48" s="63">
        <f>Table2245236891011121314151617181920212224234567234568910111213141516171819202122242526[[#This Row],[PEMBULATAN]]*O48</f>
        <v>75000</v>
      </c>
    </row>
    <row r="49" spans="1:16" ht="39" customHeight="1" x14ac:dyDescent="0.2">
      <c r="A49" s="124"/>
      <c r="B49" s="74"/>
      <c r="C49" s="92" t="s">
        <v>2470</v>
      </c>
      <c r="D49" s="93" t="s">
        <v>63</v>
      </c>
      <c r="E49" s="94">
        <v>44430</v>
      </c>
      <c r="F49" s="95" t="s">
        <v>2419</v>
      </c>
      <c r="G49" s="94">
        <v>44438</v>
      </c>
      <c r="H49" s="96" t="s">
        <v>2420</v>
      </c>
      <c r="I49" s="97">
        <v>74</v>
      </c>
      <c r="J49" s="97">
        <v>26</v>
      </c>
      <c r="K49" s="97">
        <v>6</v>
      </c>
      <c r="L49" s="97">
        <v>3</v>
      </c>
      <c r="M49" s="98">
        <v>2.8860000000000001</v>
      </c>
      <c r="N49" s="99">
        <v>3</v>
      </c>
      <c r="O49" s="62">
        <v>3000</v>
      </c>
      <c r="P49" s="63">
        <f>Table2245236891011121314151617181920212224234567234568910111213141516171819202122242526[[#This Row],[PEMBULATAN]]*O49</f>
        <v>9000</v>
      </c>
    </row>
    <row r="50" spans="1:16" ht="39" customHeight="1" x14ac:dyDescent="0.2">
      <c r="A50" s="124"/>
      <c r="B50" s="74"/>
      <c r="C50" s="92" t="s">
        <v>2471</v>
      </c>
      <c r="D50" s="93" t="s">
        <v>63</v>
      </c>
      <c r="E50" s="94">
        <v>44430</v>
      </c>
      <c r="F50" s="95" t="s">
        <v>2419</v>
      </c>
      <c r="G50" s="94">
        <v>44438</v>
      </c>
      <c r="H50" s="96" t="s">
        <v>2420</v>
      </c>
      <c r="I50" s="97">
        <v>75</v>
      </c>
      <c r="J50" s="97">
        <v>53</v>
      </c>
      <c r="K50" s="97">
        <v>25</v>
      </c>
      <c r="L50" s="97">
        <v>13</v>
      </c>
      <c r="M50" s="98">
        <v>24.84375</v>
      </c>
      <c r="N50" s="99">
        <v>25</v>
      </c>
      <c r="O50" s="62">
        <v>3000</v>
      </c>
      <c r="P50" s="63">
        <f>Table2245236891011121314151617181920212224234567234568910111213141516171819202122242526[[#This Row],[PEMBULATAN]]*O50</f>
        <v>75000</v>
      </c>
    </row>
    <row r="51" spans="1:16" ht="39" customHeight="1" x14ac:dyDescent="0.2">
      <c r="A51" s="124"/>
      <c r="B51" s="74"/>
      <c r="C51" s="92" t="s">
        <v>2472</v>
      </c>
      <c r="D51" s="93" t="s">
        <v>63</v>
      </c>
      <c r="E51" s="94">
        <v>44430</v>
      </c>
      <c r="F51" s="95" t="s">
        <v>2419</v>
      </c>
      <c r="G51" s="94">
        <v>44438</v>
      </c>
      <c r="H51" s="96" t="s">
        <v>2420</v>
      </c>
      <c r="I51" s="97">
        <v>63</v>
      </c>
      <c r="J51" s="97">
        <v>67</v>
      </c>
      <c r="K51" s="97">
        <v>69</v>
      </c>
      <c r="L51" s="97">
        <v>40</v>
      </c>
      <c r="M51" s="98">
        <v>72.812250000000006</v>
      </c>
      <c r="N51" s="99">
        <v>73</v>
      </c>
      <c r="O51" s="62">
        <v>3000</v>
      </c>
      <c r="P51" s="63">
        <f>Table2245236891011121314151617181920212224234567234568910111213141516171819202122242526[[#This Row],[PEMBULATAN]]*O51</f>
        <v>219000</v>
      </c>
    </row>
    <row r="52" spans="1:16" ht="39" customHeight="1" x14ac:dyDescent="0.2">
      <c r="A52" s="124"/>
      <c r="B52" s="74"/>
      <c r="C52" s="92" t="s">
        <v>2473</v>
      </c>
      <c r="D52" s="93" t="s">
        <v>63</v>
      </c>
      <c r="E52" s="94">
        <v>44430</v>
      </c>
      <c r="F52" s="95" t="s">
        <v>2419</v>
      </c>
      <c r="G52" s="94">
        <v>44438</v>
      </c>
      <c r="H52" s="96" t="s">
        <v>2420</v>
      </c>
      <c r="I52" s="97">
        <v>60</v>
      </c>
      <c r="J52" s="97">
        <v>60</v>
      </c>
      <c r="K52" s="97">
        <v>87</v>
      </c>
      <c r="L52" s="97">
        <v>50</v>
      </c>
      <c r="M52" s="98">
        <v>78.3</v>
      </c>
      <c r="N52" s="99">
        <v>78</v>
      </c>
      <c r="O52" s="62">
        <v>3000</v>
      </c>
      <c r="P52" s="63">
        <f>Table2245236891011121314151617181920212224234567234568910111213141516171819202122242526[[#This Row],[PEMBULATAN]]*O52</f>
        <v>234000</v>
      </c>
    </row>
    <row r="53" spans="1:16" ht="39" customHeight="1" x14ac:dyDescent="0.2">
      <c r="A53" s="124"/>
      <c r="B53" s="74"/>
      <c r="C53" s="92" t="s">
        <v>2474</v>
      </c>
      <c r="D53" s="93" t="s">
        <v>63</v>
      </c>
      <c r="E53" s="94">
        <v>44430</v>
      </c>
      <c r="F53" s="95" t="s">
        <v>2419</v>
      </c>
      <c r="G53" s="94">
        <v>44438</v>
      </c>
      <c r="H53" s="96" t="s">
        <v>2420</v>
      </c>
      <c r="I53" s="97">
        <v>50</v>
      </c>
      <c r="J53" s="97">
        <v>40</v>
      </c>
      <c r="K53" s="97">
        <v>80</v>
      </c>
      <c r="L53" s="97">
        <v>45</v>
      </c>
      <c r="M53" s="98">
        <v>40</v>
      </c>
      <c r="N53" s="99">
        <v>45</v>
      </c>
      <c r="O53" s="62">
        <v>3000</v>
      </c>
      <c r="P53" s="63">
        <f>Table2245236891011121314151617181920212224234567234568910111213141516171819202122242526[[#This Row],[PEMBULATAN]]*O53</f>
        <v>135000</v>
      </c>
    </row>
    <row r="54" spans="1:16" ht="39" customHeight="1" x14ac:dyDescent="0.2">
      <c r="A54" s="124"/>
      <c r="B54" s="74"/>
      <c r="C54" s="92" t="s">
        <v>2475</v>
      </c>
      <c r="D54" s="93" t="s">
        <v>63</v>
      </c>
      <c r="E54" s="94">
        <v>44430</v>
      </c>
      <c r="F54" s="95" t="s">
        <v>2419</v>
      </c>
      <c r="G54" s="94">
        <v>44438</v>
      </c>
      <c r="H54" s="96" t="s">
        <v>2420</v>
      </c>
      <c r="I54" s="97">
        <v>60</v>
      </c>
      <c r="J54" s="97">
        <v>57</v>
      </c>
      <c r="K54" s="97">
        <v>77</v>
      </c>
      <c r="L54" s="97">
        <v>45</v>
      </c>
      <c r="M54" s="98">
        <v>65.834999999999994</v>
      </c>
      <c r="N54" s="99">
        <v>66</v>
      </c>
      <c r="O54" s="62">
        <v>3000</v>
      </c>
      <c r="P54" s="63">
        <f>Table2245236891011121314151617181920212224234567234568910111213141516171819202122242526[[#This Row],[PEMBULATAN]]*O54</f>
        <v>198000</v>
      </c>
    </row>
    <row r="55" spans="1:16" ht="39" customHeight="1" x14ac:dyDescent="0.2">
      <c r="A55" s="124"/>
      <c r="B55" s="74"/>
      <c r="C55" s="92" t="s">
        <v>2476</v>
      </c>
      <c r="D55" s="93" t="s">
        <v>63</v>
      </c>
      <c r="E55" s="94">
        <v>44430</v>
      </c>
      <c r="F55" s="95" t="s">
        <v>2419</v>
      </c>
      <c r="G55" s="94">
        <v>44438</v>
      </c>
      <c r="H55" s="96" t="s">
        <v>2420</v>
      </c>
      <c r="I55" s="97">
        <v>60</v>
      </c>
      <c r="J55" s="97">
        <v>60</v>
      </c>
      <c r="K55" s="97">
        <v>38</v>
      </c>
      <c r="L55" s="97">
        <v>18</v>
      </c>
      <c r="M55" s="98">
        <v>34.200000000000003</v>
      </c>
      <c r="N55" s="99">
        <v>34</v>
      </c>
      <c r="O55" s="62">
        <v>3000</v>
      </c>
      <c r="P55" s="63">
        <f>Table2245236891011121314151617181920212224234567234568910111213141516171819202122242526[[#This Row],[PEMBULATAN]]*O55</f>
        <v>102000</v>
      </c>
    </row>
    <row r="56" spans="1:16" ht="39" customHeight="1" x14ac:dyDescent="0.2">
      <c r="A56" s="124"/>
      <c r="B56" s="74"/>
      <c r="C56" s="92" t="s">
        <v>2477</v>
      </c>
      <c r="D56" s="93" t="s">
        <v>63</v>
      </c>
      <c r="E56" s="94">
        <v>44430</v>
      </c>
      <c r="F56" s="95" t="s">
        <v>2419</v>
      </c>
      <c r="G56" s="94">
        <v>44438</v>
      </c>
      <c r="H56" s="96" t="s">
        <v>2420</v>
      </c>
      <c r="I56" s="97">
        <v>70</v>
      </c>
      <c r="J56" s="97">
        <v>47</v>
      </c>
      <c r="K56" s="97">
        <v>28</v>
      </c>
      <c r="L56" s="97">
        <v>23</v>
      </c>
      <c r="M56" s="98">
        <v>23.03</v>
      </c>
      <c r="N56" s="99">
        <v>23</v>
      </c>
      <c r="O56" s="62">
        <v>3000</v>
      </c>
      <c r="P56" s="63">
        <f>Table2245236891011121314151617181920212224234567234568910111213141516171819202122242526[[#This Row],[PEMBULATAN]]*O56</f>
        <v>69000</v>
      </c>
    </row>
    <row r="57" spans="1:16" ht="39" customHeight="1" x14ac:dyDescent="0.2">
      <c r="A57" s="124"/>
      <c r="B57" s="74"/>
      <c r="C57" s="92" t="s">
        <v>2478</v>
      </c>
      <c r="D57" s="93" t="s">
        <v>63</v>
      </c>
      <c r="E57" s="94">
        <v>44430</v>
      </c>
      <c r="F57" s="95" t="s">
        <v>2419</v>
      </c>
      <c r="G57" s="94">
        <v>44438</v>
      </c>
      <c r="H57" s="96" t="s">
        <v>2420</v>
      </c>
      <c r="I57" s="97">
        <v>70</v>
      </c>
      <c r="J57" s="97">
        <v>50</v>
      </c>
      <c r="K57" s="97">
        <v>12</v>
      </c>
      <c r="L57" s="97">
        <v>6</v>
      </c>
      <c r="M57" s="98">
        <v>10.5</v>
      </c>
      <c r="N57" s="99">
        <v>11</v>
      </c>
      <c r="O57" s="62">
        <v>3000</v>
      </c>
      <c r="P57" s="63">
        <f>Table2245236891011121314151617181920212224234567234568910111213141516171819202122242526[[#This Row],[PEMBULATAN]]*O57</f>
        <v>33000</v>
      </c>
    </row>
    <row r="58" spans="1:16" ht="39" customHeight="1" x14ac:dyDescent="0.2">
      <c r="A58" s="124"/>
      <c r="B58" s="74"/>
      <c r="C58" s="92" t="s">
        <v>2479</v>
      </c>
      <c r="D58" s="93" t="s">
        <v>63</v>
      </c>
      <c r="E58" s="94">
        <v>44430</v>
      </c>
      <c r="F58" s="95" t="s">
        <v>2419</v>
      </c>
      <c r="G58" s="94">
        <v>44438</v>
      </c>
      <c r="H58" s="96" t="s">
        <v>2420</v>
      </c>
      <c r="I58" s="97">
        <v>31</v>
      </c>
      <c r="J58" s="97">
        <v>30</v>
      </c>
      <c r="K58" s="97">
        <v>109</v>
      </c>
      <c r="L58" s="97">
        <v>13</v>
      </c>
      <c r="M58" s="98">
        <v>25.342500000000001</v>
      </c>
      <c r="N58" s="99">
        <v>25</v>
      </c>
      <c r="O58" s="62">
        <v>3000</v>
      </c>
      <c r="P58" s="63">
        <f>Table2245236891011121314151617181920212224234567234568910111213141516171819202122242526[[#This Row],[PEMBULATAN]]*O58</f>
        <v>75000</v>
      </c>
    </row>
    <row r="59" spans="1:16" ht="39" customHeight="1" x14ac:dyDescent="0.2">
      <c r="A59" s="124"/>
      <c r="B59" s="74"/>
      <c r="C59" s="92" t="s">
        <v>2480</v>
      </c>
      <c r="D59" s="93" t="s">
        <v>63</v>
      </c>
      <c r="E59" s="94">
        <v>44430</v>
      </c>
      <c r="F59" s="95" t="s">
        <v>2419</v>
      </c>
      <c r="G59" s="94">
        <v>44438</v>
      </c>
      <c r="H59" s="96" t="s">
        <v>2420</v>
      </c>
      <c r="I59" s="97">
        <v>60</v>
      </c>
      <c r="J59" s="97">
        <v>50</v>
      </c>
      <c r="K59" s="97">
        <v>46</v>
      </c>
      <c r="L59" s="97">
        <v>28</v>
      </c>
      <c r="M59" s="98">
        <v>34.5</v>
      </c>
      <c r="N59" s="99">
        <v>35</v>
      </c>
      <c r="O59" s="62">
        <v>3000</v>
      </c>
      <c r="P59" s="63">
        <f>Table2245236891011121314151617181920212224234567234568910111213141516171819202122242526[[#This Row],[PEMBULATAN]]*O59</f>
        <v>105000</v>
      </c>
    </row>
    <row r="60" spans="1:16" ht="39" customHeight="1" x14ac:dyDescent="0.2">
      <c r="A60" s="124"/>
      <c r="B60" s="74"/>
      <c r="C60" s="92" t="s">
        <v>2481</v>
      </c>
      <c r="D60" s="93" t="s">
        <v>63</v>
      </c>
      <c r="E60" s="94">
        <v>44430</v>
      </c>
      <c r="F60" s="95" t="s">
        <v>2419</v>
      </c>
      <c r="G60" s="94">
        <v>44438</v>
      </c>
      <c r="H60" s="96" t="s">
        <v>2420</v>
      </c>
      <c r="I60" s="97">
        <v>75</v>
      </c>
      <c r="J60" s="97">
        <v>55</v>
      </c>
      <c r="K60" s="97">
        <v>15</v>
      </c>
      <c r="L60" s="97">
        <v>10</v>
      </c>
      <c r="M60" s="98">
        <v>15.46875</v>
      </c>
      <c r="N60" s="99">
        <v>15</v>
      </c>
      <c r="O60" s="62">
        <v>3000</v>
      </c>
      <c r="P60" s="63">
        <f>Table2245236891011121314151617181920212224234567234568910111213141516171819202122242526[[#This Row],[PEMBULATAN]]*O60</f>
        <v>45000</v>
      </c>
    </row>
    <row r="61" spans="1:16" ht="39" customHeight="1" x14ac:dyDescent="0.2">
      <c r="A61" s="124"/>
      <c r="B61" s="74"/>
      <c r="C61" s="92" t="s">
        <v>2482</v>
      </c>
      <c r="D61" s="93" t="s">
        <v>63</v>
      </c>
      <c r="E61" s="94">
        <v>44430</v>
      </c>
      <c r="F61" s="95" t="s">
        <v>2419</v>
      </c>
      <c r="G61" s="94">
        <v>44438</v>
      </c>
      <c r="H61" s="96" t="s">
        <v>2420</v>
      </c>
      <c r="I61" s="97">
        <v>70</v>
      </c>
      <c r="J61" s="97">
        <v>40</v>
      </c>
      <c r="K61" s="97">
        <v>13</v>
      </c>
      <c r="L61" s="97">
        <v>2</v>
      </c>
      <c r="M61" s="98">
        <v>9.1</v>
      </c>
      <c r="N61" s="99">
        <v>9</v>
      </c>
      <c r="O61" s="62">
        <v>3000</v>
      </c>
      <c r="P61" s="63">
        <f>Table2245236891011121314151617181920212224234567234568910111213141516171819202122242526[[#This Row],[PEMBULATAN]]*O61</f>
        <v>27000</v>
      </c>
    </row>
    <row r="62" spans="1:16" ht="39" customHeight="1" x14ac:dyDescent="0.2">
      <c r="A62" s="124"/>
      <c r="B62" s="74"/>
      <c r="C62" s="92" t="s">
        <v>2483</v>
      </c>
      <c r="D62" s="93" t="s">
        <v>63</v>
      </c>
      <c r="E62" s="94">
        <v>44430</v>
      </c>
      <c r="F62" s="95" t="s">
        <v>2419</v>
      </c>
      <c r="G62" s="94">
        <v>44438</v>
      </c>
      <c r="H62" s="96" t="s">
        <v>2420</v>
      </c>
      <c r="I62" s="97">
        <v>151</v>
      </c>
      <c r="J62" s="97">
        <v>43</v>
      </c>
      <c r="K62" s="97">
        <v>21</v>
      </c>
      <c r="L62" s="97">
        <v>13</v>
      </c>
      <c r="M62" s="98">
        <v>34.088250000000002</v>
      </c>
      <c r="N62" s="99">
        <v>34</v>
      </c>
      <c r="O62" s="62">
        <v>3000</v>
      </c>
      <c r="P62" s="63">
        <f>Table2245236891011121314151617181920212224234567234568910111213141516171819202122242526[[#This Row],[PEMBULATAN]]*O62</f>
        <v>102000</v>
      </c>
    </row>
    <row r="63" spans="1:16" ht="39" customHeight="1" x14ac:dyDescent="0.2">
      <c r="A63" s="124"/>
      <c r="B63" s="74"/>
      <c r="C63" s="92" t="s">
        <v>2484</v>
      </c>
      <c r="D63" s="93" t="s">
        <v>63</v>
      </c>
      <c r="E63" s="94">
        <v>44430</v>
      </c>
      <c r="F63" s="95" t="s">
        <v>2419</v>
      </c>
      <c r="G63" s="94">
        <v>44438</v>
      </c>
      <c r="H63" s="96" t="s">
        <v>2420</v>
      </c>
      <c r="I63" s="97">
        <v>90</v>
      </c>
      <c r="J63" s="97">
        <v>58</v>
      </c>
      <c r="K63" s="97">
        <v>6</v>
      </c>
      <c r="L63" s="97">
        <v>5</v>
      </c>
      <c r="M63" s="98">
        <v>7.83</v>
      </c>
      <c r="N63" s="99">
        <v>8</v>
      </c>
      <c r="O63" s="62">
        <v>3000</v>
      </c>
      <c r="P63" s="63">
        <f>Table2245236891011121314151617181920212224234567234568910111213141516171819202122242526[[#This Row],[PEMBULATAN]]*O63</f>
        <v>24000</v>
      </c>
    </row>
    <row r="64" spans="1:16" ht="39" customHeight="1" x14ac:dyDescent="0.2">
      <c r="A64" s="124"/>
      <c r="B64" s="74"/>
      <c r="C64" s="92" t="s">
        <v>2485</v>
      </c>
      <c r="D64" s="93" t="s">
        <v>63</v>
      </c>
      <c r="E64" s="94">
        <v>44430</v>
      </c>
      <c r="F64" s="95" t="s">
        <v>2419</v>
      </c>
      <c r="G64" s="94">
        <v>44438</v>
      </c>
      <c r="H64" s="96" t="s">
        <v>2420</v>
      </c>
      <c r="I64" s="97">
        <v>34</v>
      </c>
      <c r="J64" s="97">
        <v>29</v>
      </c>
      <c r="K64" s="97">
        <v>27</v>
      </c>
      <c r="L64" s="97">
        <v>4</v>
      </c>
      <c r="M64" s="98">
        <v>6.6555</v>
      </c>
      <c r="N64" s="99">
        <v>7</v>
      </c>
      <c r="O64" s="62">
        <v>3000</v>
      </c>
      <c r="P64" s="63">
        <f>Table2245236891011121314151617181920212224234567234568910111213141516171819202122242526[[#This Row],[PEMBULATAN]]*O64</f>
        <v>21000</v>
      </c>
    </row>
    <row r="65" spans="1:16" ht="39" customHeight="1" x14ac:dyDescent="0.2">
      <c r="A65" s="124"/>
      <c r="B65" s="74"/>
      <c r="C65" s="92" t="s">
        <v>2486</v>
      </c>
      <c r="D65" s="93" t="s">
        <v>63</v>
      </c>
      <c r="E65" s="94">
        <v>44430</v>
      </c>
      <c r="F65" s="95" t="s">
        <v>2419</v>
      </c>
      <c r="G65" s="94">
        <v>44438</v>
      </c>
      <c r="H65" s="96" t="s">
        <v>2420</v>
      </c>
      <c r="I65" s="97">
        <v>55</v>
      </c>
      <c r="J65" s="97">
        <v>44</v>
      </c>
      <c r="K65" s="97">
        <v>56</v>
      </c>
      <c r="L65" s="97">
        <v>50</v>
      </c>
      <c r="M65" s="98">
        <v>33.880000000000003</v>
      </c>
      <c r="N65" s="99">
        <v>50</v>
      </c>
      <c r="O65" s="62">
        <v>3000</v>
      </c>
      <c r="P65" s="63">
        <f>Table2245236891011121314151617181920212224234567234568910111213141516171819202122242526[[#This Row],[PEMBULATAN]]*O65</f>
        <v>150000</v>
      </c>
    </row>
    <row r="66" spans="1:16" ht="39" customHeight="1" x14ac:dyDescent="0.2">
      <c r="A66" s="124"/>
      <c r="B66" s="74"/>
      <c r="C66" s="92" t="s">
        <v>2487</v>
      </c>
      <c r="D66" s="93" t="s">
        <v>63</v>
      </c>
      <c r="E66" s="94">
        <v>44430</v>
      </c>
      <c r="F66" s="95" t="s">
        <v>2419</v>
      </c>
      <c r="G66" s="94">
        <v>44438</v>
      </c>
      <c r="H66" s="96" t="s">
        <v>2420</v>
      </c>
      <c r="I66" s="97">
        <v>105</v>
      </c>
      <c r="J66" s="97">
        <v>55</v>
      </c>
      <c r="K66" s="97">
        <v>25</v>
      </c>
      <c r="L66" s="97">
        <v>19</v>
      </c>
      <c r="M66" s="98">
        <v>36.09375</v>
      </c>
      <c r="N66" s="99">
        <v>36</v>
      </c>
      <c r="O66" s="62">
        <v>3000</v>
      </c>
      <c r="P66" s="63">
        <f>Table2245236891011121314151617181920212224234567234568910111213141516171819202122242526[[#This Row],[PEMBULATAN]]*O66</f>
        <v>108000</v>
      </c>
    </row>
    <row r="67" spans="1:16" ht="39" customHeight="1" x14ac:dyDescent="0.2">
      <c r="A67" s="124"/>
      <c r="B67" s="74"/>
      <c r="C67" s="92" t="s">
        <v>2488</v>
      </c>
      <c r="D67" s="93" t="s">
        <v>63</v>
      </c>
      <c r="E67" s="94">
        <v>44430</v>
      </c>
      <c r="F67" s="95" t="s">
        <v>2419</v>
      </c>
      <c r="G67" s="94">
        <v>44438</v>
      </c>
      <c r="H67" s="96" t="s">
        <v>2420</v>
      </c>
      <c r="I67" s="97">
        <v>95</v>
      </c>
      <c r="J67" s="97">
        <v>70</v>
      </c>
      <c r="K67" s="97">
        <v>20</v>
      </c>
      <c r="L67" s="97">
        <v>20</v>
      </c>
      <c r="M67" s="98">
        <v>33.25</v>
      </c>
      <c r="N67" s="99">
        <v>33</v>
      </c>
      <c r="O67" s="62">
        <v>3000</v>
      </c>
      <c r="P67" s="63">
        <f>Table2245236891011121314151617181920212224234567234568910111213141516171819202122242526[[#This Row],[PEMBULATAN]]*O67</f>
        <v>99000</v>
      </c>
    </row>
    <row r="68" spans="1:16" ht="39" customHeight="1" x14ac:dyDescent="0.2">
      <c r="A68" s="124"/>
      <c r="B68" s="74"/>
      <c r="C68" s="92" t="s">
        <v>2489</v>
      </c>
      <c r="D68" s="93" t="s">
        <v>63</v>
      </c>
      <c r="E68" s="94">
        <v>44430</v>
      </c>
      <c r="F68" s="95" t="s">
        <v>2419</v>
      </c>
      <c r="G68" s="94">
        <v>44438</v>
      </c>
      <c r="H68" s="96" t="s">
        <v>2420</v>
      </c>
      <c r="I68" s="97">
        <v>150</v>
      </c>
      <c r="J68" s="97">
        <v>15</v>
      </c>
      <c r="K68" s="97">
        <v>15</v>
      </c>
      <c r="L68" s="97">
        <v>5</v>
      </c>
      <c r="M68" s="98">
        <v>8.4375</v>
      </c>
      <c r="N68" s="99">
        <v>8</v>
      </c>
      <c r="O68" s="62">
        <v>3000</v>
      </c>
      <c r="P68" s="63">
        <f>Table2245236891011121314151617181920212224234567234568910111213141516171819202122242526[[#This Row],[PEMBULATAN]]*O68</f>
        <v>24000</v>
      </c>
    </row>
    <row r="69" spans="1:16" ht="39" customHeight="1" x14ac:dyDescent="0.2">
      <c r="A69" s="124"/>
      <c r="B69" s="74"/>
      <c r="C69" s="92" t="s">
        <v>2490</v>
      </c>
      <c r="D69" s="93" t="s">
        <v>63</v>
      </c>
      <c r="E69" s="94">
        <v>44430</v>
      </c>
      <c r="F69" s="95" t="s">
        <v>2419</v>
      </c>
      <c r="G69" s="94">
        <v>44438</v>
      </c>
      <c r="H69" s="96" t="s">
        <v>2420</v>
      </c>
      <c r="I69" s="97">
        <v>100</v>
      </c>
      <c r="J69" s="97">
        <v>55</v>
      </c>
      <c r="K69" s="97">
        <v>25</v>
      </c>
      <c r="L69" s="97">
        <v>18</v>
      </c>
      <c r="M69" s="98">
        <v>34.375</v>
      </c>
      <c r="N69" s="99">
        <v>34</v>
      </c>
      <c r="O69" s="62">
        <v>3000</v>
      </c>
      <c r="P69" s="63">
        <f>Table2245236891011121314151617181920212224234567234568910111213141516171819202122242526[[#This Row],[PEMBULATAN]]*O69</f>
        <v>102000</v>
      </c>
    </row>
    <row r="70" spans="1:16" ht="39" customHeight="1" x14ac:dyDescent="0.2">
      <c r="A70" s="124"/>
      <c r="B70" s="74"/>
      <c r="C70" s="92" t="s">
        <v>2491</v>
      </c>
      <c r="D70" s="93" t="s">
        <v>63</v>
      </c>
      <c r="E70" s="94">
        <v>44430</v>
      </c>
      <c r="F70" s="95" t="s">
        <v>2419</v>
      </c>
      <c r="G70" s="94">
        <v>44438</v>
      </c>
      <c r="H70" s="96" t="s">
        <v>2420</v>
      </c>
      <c r="I70" s="97">
        <v>46</v>
      </c>
      <c r="J70" s="97">
        <v>25</v>
      </c>
      <c r="K70" s="97">
        <v>30</v>
      </c>
      <c r="L70" s="97">
        <v>18</v>
      </c>
      <c r="M70" s="98">
        <v>8.625</v>
      </c>
      <c r="N70" s="99">
        <v>18</v>
      </c>
      <c r="O70" s="62">
        <v>3000</v>
      </c>
      <c r="P70" s="63">
        <f>Table2245236891011121314151617181920212224234567234568910111213141516171819202122242526[[#This Row],[PEMBULATAN]]*O70</f>
        <v>54000</v>
      </c>
    </row>
    <row r="71" spans="1:16" ht="39" customHeight="1" x14ac:dyDescent="0.2">
      <c r="A71" s="124"/>
      <c r="B71" s="74"/>
      <c r="C71" s="92" t="s">
        <v>2492</v>
      </c>
      <c r="D71" s="93" t="s">
        <v>63</v>
      </c>
      <c r="E71" s="94">
        <v>44430</v>
      </c>
      <c r="F71" s="95" t="s">
        <v>2419</v>
      </c>
      <c r="G71" s="94">
        <v>44438</v>
      </c>
      <c r="H71" s="96" t="s">
        <v>2420</v>
      </c>
      <c r="I71" s="97">
        <v>43</v>
      </c>
      <c r="J71" s="97">
        <v>32</v>
      </c>
      <c r="K71" s="97">
        <v>25</v>
      </c>
      <c r="L71" s="97">
        <v>8</v>
      </c>
      <c r="M71" s="98">
        <v>8.6</v>
      </c>
      <c r="N71" s="99">
        <v>9</v>
      </c>
      <c r="O71" s="62">
        <v>3000</v>
      </c>
      <c r="P71" s="63">
        <f>Table2245236891011121314151617181920212224234567234568910111213141516171819202122242526[[#This Row],[PEMBULATAN]]*O71</f>
        <v>27000</v>
      </c>
    </row>
    <row r="72" spans="1:16" ht="39" customHeight="1" x14ac:dyDescent="0.2">
      <c r="A72" s="124"/>
      <c r="B72" s="74"/>
      <c r="C72" s="92" t="s">
        <v>2493</v>
      </c>
      <c r="D72" s="93" t="s">
        <v>63</v>
      </c>
      <c r="E72" s="94">
        <v>44430</v>
      </c>
      <c r="F72" s="95" t="s">
        <v>2419</v>
      </c>
      <c r="G72" s="94">
        <v>44438</v>
      </c>
      <c r="H72" s="96" t="s">
        <v>2420</v>
      </c>
      <c r="I72" s="97">
        <v>50</v>
      </c>
      <c r="J72" s="97">
        <v>50</v>
      </c>
      <c r="K72" s="97">
        <v>20</v>
      </c>
      <c r="L72" s="97">
        <v>7</v>
      </c>
      <c r="M72" s="98">
        <v>12.5</v>
      </c>
      <c r="N72" s="99">
        <v>13</v>
      </c>
      <c r="O72" s="62">
        <v>3000</v>
      </c>
      <c r="P72" s="63">
        <f>Table2245236891011121314151617181920212224234567234568910111213141516171819202122242526[[#This Row],[PEMBULATAN]]*O72</f>
        <v>39000</v>
      </c>
    </row>
    <row r="73" spans="1:16" ht="39" customHeight="1" x14ac:dyDescent="0.2">
      <c r="A73" s="124"/>
      <c r="B73" s="74"/>
      <c r="C73" s="92" t="s">
        <v>2494</v>
      </c>
      <c r="D73" s="93" t="s">
        <v>63</v>
      </c>
      <c r="E73" s="94">
        <v>44430</v>
      </c>
      <c r="F73" s="95" t="s">
        <v>2419</v>
      </c>
      <c r="G73" s="94">
        <v>44438</v>
      </c>
      <c r="H73" s="96" t="s">
        <v>2420</v>
      </c>
      <c r="I73" s="97">
        <v>110</v>
      </c>
      <c r="J73" s="97">
        <v>30</v>
      </c>
      <c r="K73" s="97">
        <v>28</v>
      </c>
      <c r="L73" s="97">
        <v>32</v>
      </c>
      <c r="M73" s="98">
        <v>23.1</v>
      </c>
      <c r="N73" s="99">
        <v>32</v>
      </c>
      <c r="O73" s="62">
        <v>3000</v>
      </c>
      <c r="P73" s="63">
        <f>Table2245236891011121314151617181920212224234567234568910111213141516171819202122242526[[#This Row],[PEMBULATAN]]*O73</f>
        <v>96000</v>
      </c>
    </row>
    <row r="74" spans="1:16" ht="39" customHeight="1" x14ac:dyDescent="0.2">
      <c r="A74" s="124"/>
      <c r="B74" s="74"/>
      <c r="C74" s="88" t="s">
        <v>2495</v>
      </c>
      <c r="D74" s="77" t="s">
        <v>63</v>
      </c>
      <c r="E74" s="13">
        <v>44430</v>
      </c>
      <c r="F74" s="75" t="s">
        <v>2419</v>
      </c>
      <c r="G74" s="13">
        <v>44438</v>
      </c>
      <c r="H74" s="76" t="s">
        <v>2420</v>
      </c>
      <c r="I74" s="15">
        <v>60</v>
      </c>
      <c r="J74" s="15">
        <v>40</v>
      </c>
      <c r="K74" s="15">
        <v>15</v>
      </c>
      <c r="L74" s="15">
        <v>4</v>
      </c>
      <c r="M74" s="82">
        <v>9</v>
      </c>
      <c r="N74" s="71">
        <v>9</v>
      </c>
      <c r="O74" s="62">
        <v>3000</v>
      </c>
      <c r="P74" s="63">
        <f>Table2245236891011121314151617181920212224234567234568910111213141516171819202122242526[[#This Row],[PEMBULATAN]]*O74</f>
        <v>27000</v>
      </c>
    </row>
    <row r="75" spans="1:16" ht="39" customHeight="1" x14ac:dyDescent="0.2">
      <c r="A75" s="124"/>
      <c r="B75" s="74"/>
      <c r="C75" s="88" t="s">
        <v>2496</v>
      </c>
      <c r="D75" s="77" t="s">
        <v>63</v>
      </c>
      <c r="E75" s="13">
        <v>44430</v>
      </c>
      <c r="F75" s="75" t="s">
        <v>2419</v>
      </c>
      <c r="G75" s="13">
        <v>44438</v>
      </c>
      <c r="H75" s="76" t="s">
        <v>2420</v>
      </c>
      <c r="I75" s="15">
        <v>110</v>
      </c>
      <c r="J75" s="15">
        <v>65</v>
      </c>
      <c r="K75" s="15">
        <v>30</v>
      </c>
      <c r="L75" s="15">
        <v>25</v>
      </c>
      <c r="M75" s="82">
        <v>53.625</v>
      </c>
      <c r="N75" s="71">
        <v>54</v>
      </c>
      <c r="O75" s="62">
        <v>3000</v>
      </c>
      <c r="P75" s="63">
        <f>Table2245236891011121314151617181920212224234567234568910111213141516171819202122242526[[#This Row],[PEMBULATAN]]*O75</f>
        <v>162000</v>
      </c>
    </row>
    <row r="76" spans="1:16" ht="39" customHeight="1" x14ac:dyDescent="0.2">
      <c r="A76" s="124"/>
      <c r="B76" s="74"/>
      <c r="C76" s="88" t="s">
        <v>2497</v>
      </c>
      <c r="D76" s="77" t="s">
        <v>63</v>
      </c>
      <c r="E76" s="13">
        <v>44430</v>
      </c>
      <c r="F76" s="75" t="s">
        <v>2419</v>
      </c>
      <c r="G76" s="13">
        <v>44438</v>
      </c>
      <c r="H76" s="76" t="s">
        <v>2420</v>
      </c>
      <c r="I76" s="15">
        <v>80</v>
      </c>
      <c r="J76" s="15">
        <v>55</v>
      </c>
      <c r="K76" s="15">
        <v>20</v>
      </c>
      <c r="L76" s="15">
        <v>10</v>
      </c>
      <c r="M76" s="82">
        <v>22</v>
      </c>
      <c r="N76" s="71">
        <v>22</v>
      </c>
      <c r="O76" s="62">
        <v>3000</v>
      </c>
      <c r="P76" s="63">
        <f>Table2245236891011121314151617181920212224234567234568910111213141516171819202122242526[[#This Row],[PEMBULATAN]]*O76</f>
        <v>66000</v>
      </c>
    </row>
    <row r="77" spans="1:16" ht="39" customHeight="1" x14ac:dyDescent="0.2">
      <c r="A77" s="124"/>
      <c r="B77" s="74"/>
      <c r="C77" s="88" t="s">
        <v>2498</v>
      </c>
      <c r="D77" s="77" t="s">
        <v>63</v>
      </c>
      <c r="E77" s="13">
        <v>44430</v>
      </c>
      <c r="F77" s="75" t="s">
        <v>2419</v>
      </c>
      <c r="G77" s="13">
        <v>44438</v>
      </c>
      <c r="H77" s="76" t="s">
        <v>2420</v>
      </c>
      <c r="I77" s="15">
        <v>90</v>
      </c>
      <c r="J77" s="15">
        <v>48</v>
      </c>
      <c r="K77" s="15">
        <v>35</v>
      </c>
      <c r="L77" s="15">
        <v>21</v>
      </c>
      <c r="M77" s="82">
        <v>37.799999999999997</v>
      </c>
      <c r="N77" s="71">
        <v>38</v>
      </c>
      <c r="O77" s="62">
        <v>3000</v>
      </c>
      <c r="P77" s="63">
        <f>Table2245236891011121314151617181920212224234567234568910111213141516171819202122242526[[#This Row],[PEMBULATAN]]*O77</f>
        <v>114000</v>
      </c>
    </row>
    <row r="78" spans="1:16" ht="39" customHeight="1" x14ac:dyDescent="0.2">
      <c r="A78" s="124"/>
      <c r="B78" s="74"/>
      <c r="C78" s="88" t="s">
        <v>2499</v>
      </c>
      <c r="D78" s="77" t="s">
        <v>63</v>
      </c>
      <c r="E78" s="13">
        <v>44430</v>
      </c>
      <c r="F78" s="75" t="s">
        <v>2419</v>
      </c>
      <c r="G78" s="13">
        <v>44438</v>
      </c>
      <c r="H78" s="76" t="s">
        <v>2420</v>
      </c>
      <c r="I78" s="15">
        <v>90</v>
      </c>
      <c r="J78" s="15">
        <v>60</v>
      </c>
      <c r="K78" s="15">
        <v>25</v>
      </c>
      <c r="L78" s="15">
        <v>21</v>
      </c>
      <c r="M78" s="82">
        <v>33.75</v>
      </c>
      <c r="N78" s="71">
        <v>34</v>
      </c>
      <c r="O78" s="62">
        <v>3000</v>
      </c>
      <c r="P78" s="63">
        <f>Table2245236891011121314151617181920212224234567234568910111213141516171819202122242526[[#This Row],[PEMBULATAN]]*O78</f>
        <v>102000</v>
      </c>
    </row>
    <row r="79" spans="1:16" ht="39" customHeight="1" x14ac:dyDescent="0.2">
      <c r="A79" s="124"/>
      <c r="B79" s="74"/>
      <c r="C79" s="88" t="s">
        <v>2500</v>
      </c>
      <c r="D79" s="77" t="s">
        <v>63</v>
      </c>
      <c r="E79" s="13">
        <v>44430</v>
      </c>
      <c r="F79" s="75" t="s">
        <v>2419</v>
      </c>
      <c r="G79" s="13">
        <v>44438</v>
      </c>
      <c r="H79" s="76" t="s">
        <v>2420</v>
      </c>
      <c r="I79" s="15">
        <v>82</v>
      </c>
      <c r="J79" s="15">
        <v>50</v>
      </c>
      <c r="K79" s="15">
        <v>30</v>
      </c>
      <c r="L79" s="15">
        <v>6</v>
      </c>
      <c r="M79" s="82">
        <v>30.75</v>
      </c>
      <c r="N79" s="71">
        <v>31</v>
      </c>
      <c r="O79" s="62">
        <v>3000</v>
      </c>
      <c r="P79" s="63">
        <f>Table2245236891011121314151617181920212224234567234568910111213141516171819202122242526[[#This Row],[PEMBULATAN]]*O79</f>
        <v>93000</v>
      </c>
    </row>
    <row r="80" spans="1:16" ht="39" customHeight="1" x14ac:dyDescent="0.2">
      <c r="A80" s="124"/>
      <c r="B80" s="74"/>
      <c r="C80" s="88" t="s">
        <v>2501</v>
      </c>
      <c r="D80" s="77" t="s">
        <v>63</v>
      </c>
      <c r="E80" s="13">
        <v>44430</v>
      </c>
      <c r="F80" s="75" t="s">
        <v>2419</v>
      </c>
      <c r="G80" s="13">
        <v>44438</v>
      </c>
      <c r="H80" s="76" t="s">
        <v>2420</v>
      </c>
      <c r="I80" s="15">
        <v>80</v>
      </c>
      <c r="J80" s="15">
        <v>45</v>
      </c>
      <c r="K80" s="15">
        <v>25</v>
      </c>
      <c r="L80" s="15">
        <v>8</v>
      </c>
      <c r="M80" s="82">
        <v>22.5</v>
      </c>
      <c r="N80" s="71">
        <v>23</v>
      </c>
      <c r="O80" s="62">
        <v>3000</v>
      </c>
      <c r="P80" s="63">
        <f>Table2245236891011121314151617181920212224234567234568910111213141516171819202122242526[[#This Row],[PEMBULATAN]]*O80</f>
        <v>69000</v>
      </c>
    </row>
    <row r="81" spans="1:16" ht="39" customHeight="1" x14ac:dyDescent="0.2">
      <c r="A81" s="124"/>
      <c r="B81" s="74"/>
      <c r="C81" s="88" t="s">
        <v>2502</v>
      </c>
      <c r="D81" s="77" t="s">
        <v>63</v>
      </c>
      <c r="E81" s="13">
        <v>44430</v>
      </c>
      <c r="F81" s="75" t="s">
        <v>2419</v>
      </c>
      <c r="G81" s="13">
        <v>44438</v>
      </c>
      <c r="H81" s="76" t="s">
        <v>2420</v>
      </c>
      <c r="I81" s="15">
        <v>60</v>
      </c>
      <c r="J81" s="15">
        <v>50</v>
      </c>
      <c r="K81" s="15">
        <v>20</v>
      </c>
      <c r="L81" s="15">
        <v>11</v>
      </c>
      <c r="M81" s="82">
        <v>15</v>
      </c>
      <c r="N81" s="71">
        <v>15</v>
      </c>
      <c r="O81" s="62">
        <v>3000</v>
      </c>
      <c r="P81" s="63">
        <f>Table2245236891011121314151617181920212224234567234568910111213141516171819202122242526[[#This Row],[PEMBULATAN]]*O81</f>
        <v>45000</v>
      </c>
    </row>
    <row r="82" spans="1:16" ht="39" customHeight="1" x14ac:dyDescent="0.2">
      <c r="A82" s="124"/>
      <c r="B82" s="74"/>
      <c r="C82" s="88" t="s">
        <v>2503</v>
      </c>
      <c r="D82" s="77" t="s">
        <v>63</v>
      </c>
      <c r="E82" s="13">
        <v>44430</v>
      </c>
      <c r="F82" s="75" t="s">
        <v>2419</v>
      </c>
      <c r="G82" s="13">
        <v>44438</v>
      </c>
      <c r="H82" s="76" t="s">
        <v>2420</v>
      </c>
      <c r="I82" s="15">
        <v>85</v>
      </c>
      <c r="J82" s="15">
        <v>50</v>
      </c>
      <c r="K82" s="15">
        <v>25</v>
      </c>
      <c r="L82" s="15">
        <v>13</v>
      </c>
      <c r="M82" s="82">
        <v>26.5625</v>
      </c>
      <c r="N82" s="71">
        <v>27</v>
      </c>
      <c r="O82" s="62">
        <v>3000</v>
      </c>
      <c r="P82" s="63">
        <f>Table2245236891011121314151617181920212224234567234568910111213141516171819202122242526[[#This Row],[PEMBULATAN]]*O82</f>
        <v>81000</v>
      </c>
    </row>
    <row r="83" spans="1:16" ht="39" customHeight="1" x14ac:dyDescent="0.2">
      <c r="A83" s="124"/>
      <c r="B83" s="74"/>
      <c r="C83" s="88" t="s">
        <v>2504</v>
      </c>
      <c r="D83" s="77" t="s">
        <v>63</v>
      </c>
      <c r="E83" s="13">
        <v>44430</v>
      </c>
      <c r="F83" s="75" t="s">
        <v>2419</v>
      </c>
      <c r="G83" s="13">
        <v>44438</v>
      </c>
      <c r="H83" s="76" t="s">
        <v>2420</v>
      </c>
      <c r="I83" s="15">
        <v>95</v>
      </c>
      <c r="J83" s="15">
        <v>50</v>
      </c>
      <c r="K83" s="15">
        <v>20</v>
      </c>
      <c r="L83" s="15">
        <v>17</v>
      </c>
      <c r="M83" s="82">
        <v>23.75</v>
      </c>
      <c r="N83" s="71">
        <v>24</v>
      </c>
      <c r="O83" s="62">
        <v>3000</v>
      </c>
      <c r="P83" s="63">
        <f>Table2245236891011121314151617181920212224234567234568910111213141516171819202122242526[[#This Row],[PEMBULATAN]]*O83</f>
        <v>72000</v>
      </c>
    </row>
    <row r="84" spans="1:16" ht="39" customHeight="1" x14ac:dyDescent="0.2">
      <c r="A84" s="124"/>
      <c r="B84" s="74"/>
      <c r="C84" s="88" t="s">
        <v>2505</v>
      </c>
      <c r="D84" s="77" t="s">
        <v>63</v>
      </c>
      <c r="E84" s="13">
        <v>44430</v>
      </c>
      <c r="F84" s="75" t="s">
        <v>2419</v>
      </c>
      <c r="G84" s="13">
        <v>44438</v>
      </c>
      <c r="H84" s="76" t="s">
        <v>2420</v>
      </c>
      <c r="I84" s="15">
        <v>50</v>
      </c>
      <c r="J84" s="15">
        <v>50</v>
      </c>
      <c r="K84" s="15">
        <v>15</v>
      </c>
      <c r="L84" s="15">
        <v>7</v>
      </c>
      <c r="M84" s="82">
        <v>9.375</v>
      </c>
      <c r="N84" s="71">
        <v>9</v>
      </c>
      <c r="O84" s="62">
        <v>3000</v>
      </c>
      <c r="P84" s="63">
        <f>Table2245236891011121314151617181920212224234567234568910111213141516171819202122242526[[#This Row],[PEMBULATAN]]*O84</f>
        <v>27000</v>
      </c>
    </row>
    <row r="85" spans="1:16" ht="39" customHeight="1" x14ac:dyDescent="0.2">
      <c r="A85" s="124"/>
      <c r="B85" s="74"/>
      <c r="C85" s="88" t="s">
        <v>2506</v>
      </c>
      <c r="D85" s="77" t="s">
        <v>63</v>
      </c>
      <c r="E85" s="13">
        <v>44430</v>
      </c>
      <c r="F85" s="75" t="s">
        <v>2419</v>
      </c>
      <c r="G85" s="13">
        <v>44438</v>
      </c>
      <c r="H85" s="76" t="s">
        <v>2420</v>
      </c>
      <c r="I85" s="15">
        <v>60</v>
      </c>
      <c r="J85" s="15">
        <v>35</v>
      </c>
      <c r="K85" s="15">
        <v>30</v>
      </c>
      <c r="L85" s="15">
        <v>10</v>
      </c>
      <c r="M85" s="82">
        <v>15.75</v>
      </c>
      <c r="N85" s="71">
        <v>16</v>
      </c>
      <c r="O85" s="62">
        <v>3000</v>
      </c>
      <c r="P85" s="63">
        <f>Table2245236891011121314151617181920212224234567234568910111213141516171819202122242526[[#This Row],[PEMBULATAN]]*O85</f>
        <v>48000</v>
      </c>
    </row>
    <row r="86" spans="1:16" ht="39" customHeight="1" x14ac:dyDescent="0.2">
      <c r="A86" s="124"/>
      <c r="B86" s="74"/>
      <c r="C86" s="88" t="s">
        <v>2507</v>
      </c>
      <c r="D86" s="77" t="s">
        <v>63</v>
      </c>
      <c r="E86" s="13">
        <v>44430</v>
      </c>
      <c r="F86" s="75" t="s">
        <v>2419</v>
      </c>
      <c r="G86" s="13">
        <v>44438</v>
      </c>
      <c r="H86" s="76" t="s">
        <v>2420</v>
      </c>
      <c r="I86" s="15">
        <v>65</v>
      </c>
      <c r="J86" s="15">
        <v>53</v>
      </c>
      <c r="K86" s="15">
        <v>30</v>
      </c>
      <c r="L86" s="15">
        <v>15</v>
      </c>
      <c r="M86" s="82">
        <v>25.837499999999999</v>
      </c>
      <c r="N86" s="71">
        <v>26</v>
      </c>
      <c r="O86" s="62">
        <v>3000</v>
      </c>
      <c r="P86" s="63">
        <f>Table2245236891011121314151617181920212224234567234568910111213141516171819202122242526[[#This Row],[PEMBULATAN]]*O86</f>
        <v>78000</v>
      </c>
    </row>
    <row r="87" spans="1:16" ht="39" customHeight="1" x14ac:dyDescent="0.2">
      <c r="A87" s="124"/>
      <c r="B87" s="74"/>
      <c r="C87" s="88" t="s">
        <v>2508</v>
      </c>
      <c r="D87" s="77" t="s">
        <v>63</v>
      </c>
      <c r="E87" s="13">
        <v>44430</v>
      </c>
      <c r="F87" s="75" t="s">
        <v>2419</v>
      </c>
      <c r="G87" s="13">
        <v>44438</v>
      </c>
      <c r="H87" s="76" t="s">
        <v>2420</v>
      </c>
      <c r="I87" s="15">
        <v>50</v>
      </c>
      <c r="J87" s="15">
        <v>60</v>
      </c>
      <c r="K87" s="15">
        <v>15</v>
      </c>
      <c r="L87" s="15">
        <v>5</v>
      </c>
      <c r="M87" s="82">
        <v>11.25</v>
      </c>
      <c r="N87" s="71">
        <v>11</v>
      </c>
      <c r="O87" s="62">
        <v>3000</v>
      </c>
      <c r="P87" s="63">
        <f>Table2245236891011121314151617181920212224234567234568910111213141516171819202122242526[[#This Row],[PEMBULATAN]]*O87</f>
        <v>33000</v>
      </c>
    </row>
    <row r="88" spans="1:16" ht="39" customHeight="1" x14ac:dyDescent="0.2">
      <c r="A88" s="124"/>
      <c r="B88" s="74"/>
      <c r="C88" s="88" t="s">
        <v>2509</v>
      </c>
      <c r="D88" s="77" t="s">
        <v>63</v>
      </c>
      <c r="E88" s="13">
        <v>44430</v>
      </c>
      <c r="F88" s="75" t="s">
        <v>2419</v>
      </c>
      <c r="G88" s="13">
        <v>44438</v>
      </c>
      <c r="H88" s="76" t="s">
        <v>2420</v>
      </c>
      <c r="I88" s="15">
        <v>80</v>
      </c>
      <c r="J88" s="15">
        <v>69</v>
      </c>
      <c r="K88" s="15">
        <v>25</v>
      </c>
      <c r="L88" s="15">
        <v>7</v>
      </c>
      <c r="M88" s="82">
        <v>34.5</v>
      </c>
      <c r="N88" s="71">
        <v>35</v>
      </c>
      <c r="O88" s="62">
        <v>3000</v>
      </c>
      <c r="P88" s="63">
        <f>Table2245236891011121314151617181920212224234567234568910111213141516171819202122242526[[#This Row],[PEMBULATAN]]*O88</f>
        <v>105000</v>
      </c>
    </row>
    <row r="89" spans="1:16" ht="39" customHeight="1" x14ac:dyDescent="0.2">
      <c r="A89" s="124"/>
      <c r="B89" s="74"/>
      <c r="C89" s="88" t="s">
        <v>2510</v>
      </c>
      <c r="D89" s="77" t="s">
        <v>63</v>
      </c>
      <c r="E89" s="13">
        <v>44430</v>
      </c>
      <c r="F89" s="75" t="s">
        <v>2419</v>
      </c>
      <c r="G89" s="13">
        <v>44438</v>
      </c>
      <c r="H89" s="76" t="s">
        <v>2420</v>
      </c>
      <c r="I89" s="15">
        <v>33</v>
      </c>
      <c r="J89" s="15">
        <v>37</v>
      </c>
      <c r="K89" s="15">
        <v>76</v>
      </c>
      <c r="L89" s="15">
        <v>2</v>
      </c>
      <c r="M89" s="82">
        <v>23.199000000000002</v>
      </c>
      <c r="N89" s="71">
        <v>23</v>
      </c>
      <c r="O89" s="62">
        <v>3000</v>
      </c>
      <c r="P89" s="63">
        <f>Table2245236891011121314151617181920212224234567234568910111213141516171819202122242526[[#This Row],[PEMBULATAN]]*O89</f>
        <v>69000</v>
      </c>
    </row>
    <row r="90" spans="1:16" ht="39" customHeight="1" x14ac:dyDescent="0.2">
      <c r="A90" s="124"/>
      <c r="B90" s="74"/>
      <c r="C90" s="88" t="s">
        <v>2511</v>
      </c>
      <c r="D90" s="77" t="s">
        <v>63</v>
      </c>
      <c r="E90" s="13">
        <v>44430</v>
      </c>
      <c r="F90" s="75" t="s">
        <v>2419</v>
      </c>
      <c r="G90" s="13">
        <v>44438</v>
      </c>
      <c r="H90" s="76" t="s">
        <v>2420</v>
      </c>
      <c r="I90" s="15">
        <v>49</v>
      </c>
      <c r="J90" s="15">
        <v>34</v>
      </c>
      <c r="K90" s="15">
        <v>30</v>
      </c>
      <c r="L90" s="15">
        <v>8</v>
      </c>
      <c r="M90" s="82">
        <v>12.494999999999999</v>
      </c>
      <c r="N90" s="71">
        <v>12</v>
      </c>
      <c r="O90" s="62">
        <v>3000</v>
      </c>
      <c r="P90" s="63">
        <f>Table2245236891011121314151617181920212224234567234568910111213141516171819202122242526[[#This Row],[PEMBULATAN]]*O90</f>
        <v>36000</v>
      </c>
    </row>
    <row r="91" spans="1:16" ht="39" customHeight="1" x14ac:dyDescent="0.2">
      <c r="A91" s="124"/>
      <c r="B91" s="74"/>
      <c r="C91" s="88" t="s">
        <v>2512</v>
      </c>
      <c r="D91" s="77" t="s">
        <v>63</v>
      </c>
      <c r="E91" s="13">
        <v>44430</v>
      </c>
      <c r="F91" s="75" t="s">
        <v>2419</v>
      </c>
      <c r="G91" s="13">
        <v>44438</v>
      </c>
      <c r="H91" s="76" t="s">
        <v>2420</v>
      </c>
      <c r="I91" s="15">
        <v>85</v>
      </c>
      <c r="J91" s="15">
        <v>40</v>
      </c>
      <c r="K91" s="15">
        <v>15</v>
      </c>
      <c r="L91" s="15">
        <v>5</v>
      </c>
      <c r="M91" s="82">
        <v>12.75</v>
      </c>
      <c r="N91" s="71">
        <v>13</v>
      </c>
      <c r="O91" s="62">
        <v>3000</v>
      </c>
      <c r="P91" s="63">
        <f>Table2245236891011121314151617181920212224234567234568910111213141516171819202122242526[[#This Row],[PEMBULATAN]]*O91</f>
        <v>39000</v>
      </c>
    </row>
    <row r="92" spans="1:16" ht="39" customHeight="1" x14ac:dyDescent="0.2">
      <c r="A92" s="124"/>
      <c r="B92" s="74"/>
      <c r="C92" s="88" t="s">
        <v>2513</v>
      </c>
      <c r="D92" s="77" t="s">
        <v>63</v>
      </c>
      <c r="E92" s="13">
        <v>44430</v>
      </c>
      <c r="F92" s="75" t="s">
        <v>2419</v>
      </c>
      <c r="G92" s="13">
        <v>44438</v>
      </c>
      <c r="H92" s="76" t="s">
        <v>2420</v>
      </c>
      <c r="I92" s="15">
        <v>80</v>
      </c>
      <c r="J92" s="15">
        <v>60</v>
      </c>
      <c r="K92" s="15">
        <v>10</v>
      </c>
      <c r="L92" s="15">
        <v>3</v>
      </c>
      <c r="M92" s="82">
        <v>12</v>
      </c>
      <c r="N92" s="71">
        <v>12</v>
      </c>
      <c r="O92" s="62">
        <v>3000</v>
      </c>
      <c r="P92" s="63">
        <f>Table2245236891011121314151617181920212224234567234568910111213141516171819202122242526[[#This Row],[PEMBULATAN]]*O92</f>
        <v>36000</v>
      </c>
    </row>
    <row r="93" spans="1:16" ht="39" customHeight="1" x14ac:dyDescent="0.2">
      <c r="A93" s="124"/>
      <c r="B93" s="74"/>
      <c r="C93" s="88" t="s">
        <v>2514</v>
      </c>
      <c r="D93" s="77" t="s">
        <v>63</v>
      </c>
      <c r="E93" s="13">
        <v>44430</v>
      </c>
      <c r="F93" s="75" t="s">
        <v>2419</v>
      </c>
      <c r="G93" s="13">
        <v>44438</v>
      </c>
      <c r="H93" s="76" t="s">
        <v>2420</v>
      </c>
      <c r="I93" s="15">
        <v>105</v>
      </c>
      <c r="J93" s="15">
        <v>60</v>
      </c>
      <c r="K93" s="15">
        <v>30</v>
      </c>
      <c r="L93" s="15">
        <v>20</v>
      </c>
      <c r="M93" s="82">
        <v>47.25</v>
      </c>
      <c r="N93" s="71">
        <v>47</v>
      </c>
      <c r="O93" s="62">
        <v>3000</v>
      </c>
      <c r="P93" s="63">
        <f>Table2245236891011121314151617181920212224234567234568910111213141516171819202122242526[[#This Row],[PEMBULATAN]]*O93</f>
        <v>141000</v>
      </c>
    </row>
    <row r="94" spans="1:16" ht="39" customHeight="1" x14ac:dyDescent="0.2">
      <c r="A94" s="124"/>
      <c r="B94" s="74"/>
      <c r="C94" s="88" t="s">
        <v>2515</v>
      </c>
      <c r="D94" s="77" t="s">
        <v>63</v>
      </c>
      <c r="E94" s="13">
        <v>44430</v>
      </c>
      <c r="F94" s="75" t="s">
        <v>2419</v>
      </c>
      <c r="G94" s="13">
        <v>44438</v>
      </c>
      <c r="H94" s="76" t="s">
        <v>2420</v>
      </c>
      <c r="I94" s="15">
        <v>32</v>
      </c>
      <c r="J94" s="15">
        <v>25</v>
      </c>
      <c r="K94" s="15">
        <v>22</v>
      </c>
      <c r="L94" s="15">
        <v>9</v>
      </c>
      <c r="M94" s="82">
        <v>4.4000000000000004</v>
      </c>
      <c r="N94" s="71">
        <v>9</v>
      </c>
      <c r="O94" s="62">
        <v>3000</v>
      </c>
      <c r="P94" s="63">
        <f>Table2245236891011121314151617181920212224234567234568910111213141516171819202122242526[[#This Row],[PEMBULATAN]]*O94</f>
        <v>27000</v>
      </c>
    </row>
    <row r="95" spans="1:16" ht="39" customHeight="1" x14ac:dyDescent="0.2">
      <c r="A95" s="124"/>
      <c r="B95" s="74"/>
      <c r="C95" s="88" t="s">
        <v>2516</v>
      </c>
      <c r="D95" s="77" t="s">
        <v>63</v>
      </c>
      <c r="E95" s="13">
        <v>44430</v>
      </c>
      <c r="F95" s="75" t="s">
        <v>2419</v>
      </c>
      <c r="G95" s="13">
        <v>44438</v>
      </c>
      <c r="H95" s="76" t="s">
        <v>2420</v>
      </c>
      <c r="I95" s="15">
        <v>80</v>
      </c>
      <c r="J95" s="15">
        <v>60</v>
      </c>
      <c r="K95" s="15">
        <v>68</v>
      </c>
      <c r="L95" s="15">
        <v>7</v>
      </c>
      <c r="M95" s="82">
        <v>81.599999999999994</v>
      </c>
      <c r="N95" s="71">
        <v>82</v>
      </c>
      <c r="O95" s="62">
        <v>3000</v>
      </c>
      <c r="P95" s="63">
        <f>Table2245236891011121314151617181920212224234567234568910111213141516171819202122242526[[#This Row],[PEMBULATAN]]*O95</f>
        <v>246000</v>
      </c>
    </row>
    <row r="96" spans="1:16" ht="39" customHeight="1" x14ac:dyDescent="0.2">
      <c r="A96" s="124"/>
      <c r="B96" s="74"/>
      <c r="C96" s="88" t="s">
        <v>2517</v>
      </c>
      <c r="D96" s="77" t="s">
        <v>63</v>
      </c>
      <c r="E96" s="13">
        <v>44430</v>
      </c>
      <c r="F96" s="75" t="s">
        <v>2419</v>
      </c>
      <c r="G96" s="13">
        <v>44438</v>
      </c>
      <c r="H96" s="76" t="s">
        <v>2420</v>
      </c>
      <c r="I96" s="15">
        <v>70</v>
      </c>
      <c r="J96" s="15">
        <v>52</v>
      </c>
      <c r="K96" s="15">
        <v>15</v>
      </c>
      <c r="L96" s="15">
        <v>8</v>
      </c>
      <c r="M96" s="82">
        <v>13.65</v>
      </c>
      <c r="N96" s="71">
        <v>14</v>
      </c>
      <c r="O96" s="62">
        <v>3000</v>
      </c>
      <c r="P96" s="63">
        <f>Table2245236891011121314151617181920212224234567234568910111213141516171819202122242526[[#This Row],[PEMBULATAN]]*O96</f>
        <v>42000</v>
      </c>
    </row>
    <row r="97" spans="1:16" ht="39" customHeight="1" x14ac:dyDescent="0.2">
      <c r="A97" s="124"/>
      <c r="B97" s="74"/>
      <c r="C97" s="88" t="s">
        <v>2518</v>
      </c>
      <c r="D97" s="77" t="s">
        <v>63</v>
      </c>
      <c r="E97" s="13">
        <v>44430</v>
      </c>
      <c r="F97" s="75" t="s">
        <v>2419</v>
      </c>
      <c r="G97" s="13">
        <v>44438</v>
      </c>
      <c r="H97" s="76" t="s">
        <v>2420</v>
      </c>
      <c r="I97" s="15">
        <v>66</v>
      </c>
      <c r="J97" s="15">
        <v>47</v>
      </c>
      <c r="K97" s="15">
        <v>6</v>
      </c>
      <c r="L97" s="15">
        <v>3</v>
      </c>
      <c r="M97" s="82">
        <v>4.6529999999999996</v>
      </c>
      <c r="N97" s="71">
        <v>5</v>
      </c>
      <c r="O97" s="62">
        <v>3000</v>
      </c>
      <c r="P97" s="63">
        <f>Table2245236891011121314151617181920212224234567234568910111213141516171819202122242526[[#This Row],[PEMBULATAN]]*O97</f>
        <v>15000</v>
      </c>
    </row>
    <row r="98" spans="1:16" ht="39" customHeight="1" x14ac:dyDescent="0.2">
      <c r="A98" s="124"/>
      <c r="B98" s="74"/>
      <c r="C98" s="88" t="s">
        <v>2519</v>
      </c>
      <c r="D98" s="77" t="s">
        <v>63</v>
      </c>
      <c r="E98" s="13">
        <v>44430</v>
      </c>
      <c r="F98" s="75" t="s">
        <v>2419</v>
      </c>
      <c r="G98" s="13">
        <v>44438</v>
      </c>
      <c r="H98" s="76" t="s">
        <v>2420</v>
      </c>
      <c r="I98" s="15">
        <v>114</v>
      </c>
      <c r="J98" s="15">
        <v>70</v>
      </c>
      <c r="K98" s="15">
        <v>30</v>
      </c>
      <c r="L98" s="15">
        <v>10</v>
      </c>
      <c r="M98" s="82">
        <v>59.85</v>
      </c>
      <c r="N98" s="71">
        <v>60</v>
      </c>
      <c r="O98" s="62">
        <v>3000</v>
      </c>
      <c r="P98" s="63">
        <f>Table2245236891011121314151617181920212224234567234568910111213141516171819202122242526[[#This Row],[PEMBULATAN]]*O98</f>
        <v>180000</v>
      </c>
    </row>
    <row r="99" spans="1:16" ht="39" customHeight="1" x14ac:dyDescent="0.2">
      <c r="A99" s="124"/>
      <c r="B99" s="74"/>
      <c r="C99" s="88" t="s">
        <v>2520</v>
      </c>
      <c r="D99" s="77" t="s">
        <v>63</v>
      </c>
      <c r="E99" s="13">
        <v>44430</v>
      </c>
      <c r="F99" s="75" t="s">
        <v>2419</v>
      </c>
      <c r="G99" s="13">
        <v>44438</v>
      </c>
      <c r="H99" s="76" t="s">
        <v>2420</v>
      </c>
      <c r="I99" s="15">
        <v>100</v>
      </c>
      <c r="J99" s="15">
        <v>60</v>
      </c>
      <c r="K99" s="15">
        <v>22</v>
      </c>
      <c r="L99" s="15">
        <v>17</v>
      </c>
      <c r="M99" s="82">
        <v>33</v>
      </c>
      <c r="N99" s="71">
        <v>33</v>
      </c>
      <c r="O99" s="62">
        <v>3000</v>
      </c>
      <c r="P99" s="63">
        <f>Table2245236891011121314151617181920212224234567234568910111213141516171819202122242526[[#This Row],[PEMBULATAN]]*O99</f>
        <v>99000</v>
      </c>
    </row>
    <row r="100" spans="1:16" ht="39" customHeight="1" x14ac:dyDescent="0.2">
      <c r="A100" s="124"/>
      <c r="B100" s="74"/>
      <c r="C100" s="88" t="s">
        <v>2521</v>
      </c>
      <c r="D100" s="77" t="s">
        <v>63</v>
      </c>
      <c r="E100" s="13">
        <v>44430</v>
      </c>
      <c r="F100" s="75" t="s">
        <v>2419</v>
      </c>
      <c r="G100" s="13">
        <v>44438</v>
      </c>
      <c r="H100" s="76" t="s">
        <v>2420</v>
      </c>
      <c r="I100" s="15">
        <v>110</v>
      </c>
      <c r="J100" s="15">
        <v>62</v>
      </c>
      <c r="K100" s="15">
        <v>25</v>
      </c>
      <c r="L100" s="15">
        <v>18</v>
      </c>
      <c r="M100" s="82">
        <v>42.625</v>
      </c>
      <c r="N100" s="71">
        <v>43</v>
      </c>
      <c r="O100" s="62">
        <v>3000</v>
      </c>
      <c r="P100" s="63">
        <f>Table2245236891011121314151617181920212224234567234568910111213141516171819202122242526[[#This Row],[PEMBULATAN]]*O100</f>
        <v>129000</v>
      </c>
    </row>
    <row r="101" spans="1:16" ht="39" customHeight="1" x14ac:dyDescent="0.2">
      <c r="A101" s="124"/>
      <c r="B101" s="74"/>
      <c r="C101" s="88" t="s">
        <v>2522</v>
      </c>
      <c r="D101" s="77" t="s">
        <v>63</v>
      </c>
      <c r="E101" s="13">
        <v>44430</v>
      </c>
      <c r="F101" s="75" t="s">
        <v>2419</v>
      </c>
      <c r="G101" s="13">
        <v>44438</v>
      </c>
      <c r="H101" s="76" t="s">
        <v>2420</v>
      </c>
      <c r="I101" s="15">
        <v>115</v>
      </c>
      <c r="J101" s="15">
        <v>10</v>
      </c>
      <c r="K101" s="15">
        <v>10</v>
      </c>
      <c r="L101" s="15">
        <v>1</v>
      </c>
      <c r="M101" s="82">
        <v>2.875</v>
      </c>
      <c r="N101" s="71">
        <v>3</v>
      </c>
      <c r="O101" s="62">
        <v>3000</v>
      </c>
      <c r="P101" s="63">
        <f>Table2245236891011121314151617181920212224234567234568910111213141516171819202122242526[[#This Row],[PEMBULATAN]]*O101</f>
        <v>9000</v>
      </c>
    </row>
    <row r="102" spans="1:16" ht="39" customHeight="1" x14ac:dyDescent="0.2">
      <c r="A102" s="124"/>
      <c r="B102" s="74"/>
      <c r="C102" s="88" t="s">
        <v>2523</v>
      </c>
      <c r="D102" s="77" t="s">
        <v>63</v>
      </c>
      <c r="E102" s="13">
        <v>44430</v>
      </c>
      <c r="F102" s="75" t="s">
        <v>2419</v>
      </c>
      <c r="G102" s="13">
        <v>44438</v>
      </c>
      <c r="H102" s="76" t="s">
        <v>2420</v>
      </c>
      <c r="I102" s="15">
        <v>136</v>
      </c>
      <c r="J102" s="15">
        <v>25</v>
      </c>
      <c r="K102" s="15">
        <v>15</v>
      </c>
      <c r="L102" s="15">
        <v>27</v>
      </c>
      <c r="M102" s="82">
        <v>12.75</v>
      </c>
      <c r="N102" s="71">
        <v>27</v>
      </c>
      <c r="O102" s="62">
        <v>3000</v>
      </c>
      <c r="P102" s="63">
        <f>Table2245236891011121314151617181920212224234567234568910111213141516171819202122242526[[#This Row],[PEMBULATAN]]*O102</f>
        <v>81000</v>
      </c>
    </row>
    <row r="103" spans="1:16" ht="39" customHeight="1" x14ac:dyDescent="0.2">
      <c r="A103" s="124"/>
      <c r="B103" s="74"/>
      <c r="C103" s="88" t="s">
        <v>2524</v>
      </c>
      <c r="D103" s="77" t="s">
        <v>63</v>
      </c>
      <c r="E103" s="13">
        <v>44430</v>
      </c>
      <c r="F103" s="75" t="s">
        <v>2419</v>
      </c>
      <c r="G103" s="13">
        <v>44438</v>
      </c>
      <c r="H103" s="76" t="s">
        <v>2420</v>
      </c>
      <c r="I103" s="15">
        <v>85</v>
      </c>
      <c r="J103" s="15">
        <v>55</v>
      </c>
      <c r="K103" s="15">
        <v>25</v>
      </c>
      <c r="L103" s="15">
        <v>21</v>
      </c>
      <c r="M103" s="82">
        <v>29.21875</v>
      </c>
      <c r="N103" s="71">
        <v>29</v>
      </c>
      <c r="O103" s="62">
        <v>3000</v>
      </c>
      <c r="P103" s="63">
        <f>Table2245236891011121314151617181920212224234567234568910111213141516171819202122242526[[#This Row],[PEMBULATAN]]*O103</f>
        <v>87000</v>
      </c>
    </row>
    <row r="104" spans="1:16" ht="39" customHeight="1" x14ac:dyDescent="0.2">
      <c r="A104" s="124"/>
      <c r="B104" s="74"/>
      <c r="C104" s="88" t="s">
        <v>2525</v>
      </c>
      <c r="D104" s="77" t="s">
        <v>63</v>
      </c>
      <c r="E104" s="13">
        <v>44430</v>
      </c>
      <c r="F104" s="75" t="s">
        <v>2419</v>
      </c>
      <c r="G104" s="13">
        <v>44438</v>
      </c>
      <c r="H104" s="76" t="s">
        <v>2420</v>
      </c>
      <c r="I104" s="15">
        <v>60</v>
      </c>
      <c r="J104" s="15">
        <v>50</v>
      </c>
      <c r="K104" s="15">
        <v>25</v>
      </c>
      <c r="L104" s="15">
        <v>14</v>
      </c>
      <c r="M104" s="82">
        <v>18.75</v>
      </c>
      <c r="N104" s="71">
        <v>19</v>
      </c>
      <c r="O104" s="62">
        <v>3000</v>
      </c>
      <c r="P104" s="63">
        <f>Table2245236891011121314151617181920212224234567234568910111213141516171819202122242526[[#This Row],[PEMBULATAN]]*O104</f>
        <v>57000</v>
      </c>
    </row>
    <row r="105" spans="1:16" ht="39" customHeight="1" x14ac:dyDescent="0.2">
      <c r="A105" s="124"/>
      <c r="B105" s="74"/>
      <c r="C105" s="88" t="s">
        <v>2526</v>
      </c>
      <c r="D105" s="77" t="s">
        <v>63</v>
      </c>
      <c r="E105" s="13">
        <v>44430</v>
      </c>
      <c r="F105" s="75" t="s">
        <v>2419</v>
      </c>
      <c r="G105" s="13">
        <v>44438</v>
      </c>
      <c r="H105" s="76" t="s">
        <v>2420</v>
      </c>
      <c r="I105" s="15">
        <v>70</v>
      </c>
      <c r="J105" s="15">
        <v>50</v>
      </c>
      <c r="K105" s="15">
        <v>20</v>
      </c>
      <c r="L105" s="15">
        <v>5</v>
      </c>
      <c r="M105" s="82">
        <v>17.5</v>
      </c>
      <c r="N105" s="71">
        <v>18</v>
      </c>
      <c r="O105" s="62">
        <v>3000</v>
      </c>
      <c r="P105" s="63">
        <f>Table2245236891011121314151617181920212224234567234568910111213141516171819202122242526[[#This Row],[PEMBULATAN]]*O105</f>
        <v>54000</v>
      </c>
    </row>
    <row r="106" spans="1:16" ht="39" customHeight="1" x14ac:dyDescent="0.2">
      <c r="A106" s="124"/>
      <c r="B106" s="74"/>
      <c r="C106" s="88" t="s">
        <v>2527</v>
      </c>
      <c r="D106" s="77" t="s">
        <v>63</v>
      </c>
      <c r="E106" s="13">
        <v>44430</v>
      </c>
      <c r="F106" s="75" t="s">
        <v>2419</v>
      </c>
      <c r="G106" s="13">
        <v>44438</v>
      </c>
      <c r="H106" s="76" t="s">
        <v>2420</v>
      </c>
      <c r="I106" s="15">
        <v>50</v>
      </c>
      <c r="J106" s="15">
        <v>40</v>
      </c>
      <c r="K106" s="15">
        <v>40</v>
      </c>
      <c r="L106" s="15">
        <v>16</v>
      </c>
      <c r="M106" s="82">
        <v>20</v>
      </c>
      <c r="N106" s="71">
        <v>20</v>
      </c>
      <c r="O106" s="62">
        <v>3000</v>
      </c>
      <c r="P106" s="63">
        <f>Table2245236891011121314151617181920212224234567234568910111213141516171819202122242526[[#This Row],[PEMBULATAN]]*O106</f>
        <v>60000</v>
      </c>
    </row>
    <row r="107" spans="1:16" ht="39" customHeight="1" x14ac:dyDescent="0.2">
      <c r="A107" s="124"/>
      <c r="B107" s="74"/>
      <c r="C107" s="88" t="s">
        <v>2528</v>
      </c>
      <c r="D107" s="77" t="s">
        <v>63</v>
      </c>
      <c r="E107" s="13">
        <v>44430</v>
      </c>
      <c r="F107" s="75" t="s">
        <v>2419</v>
      </c>
      <c r="G107" s="13">
        <v>44438</v>
      </c>
      <c r="H107" s="76" t="s">
        <v>2420</v>
      </c>
      <c r="I107" s="15">
        <v>60</v>
      </c>
      <c r="J107" s="15">
        <v>57</v>
      </c>
      <c r="K107" s="15">
        <v>77</v>
      </c>
      <c r="L107" s="15">
        <v>43</v>
      </c>
      <c r="M107" s="82">
        <v>65.834999999999994</v>
      </c>
      <c r="N107" s="71">
        <v>66</v>
      </c>
      <c r="O107" s="62">
        <v>3000</v>
      </c>
      <c r="P107" s="63">
        <f>Table2245236891011121314151617181920212224234567234568910111213141516171819202122242526[[#This Row],[PEMBULATAN]]*O107</f>
        <v>198000</v>
      </c>
    </row>
    <row r="108" spans="1:16" ht="39" customHeight="1" x14ac:dyDescent="0.2">
      <c r="A108" s="124"/>
      <c r="B108" s="74"/>
      <c r="C108" s="88" t="s">
        <v>2529</v>
      </c>
      <c r="D108" s="77" t="s">
        <v>63</v>
      </c>
      <c r="E108" s="13">
        <v>44430</v>
      </c>
      <c r="F108" s="75" t="s">
        <v>2419</v>
      </c>
      <c r="G108" s="13">
        <v>44438</v>
      </c>
      <c r="H108" s="76" t="s">
        <v>2420</v>
      </c>
      <c r="I108" s="15">
        <v>41</v>
      </c>
      <c r="J108" s="15">
        <v>38</v>
      </c>
      <c r="K108" s="15">
        <v>21</v>
      </c>
      <c r="L108" s="15">
        <v>9</v>
      </c>
      <c r="M108" s="82">
        <v>8.1795000000000009</v>
      </c>
      <c r="N108" s="71">
        <v>9</v>
      </c>
      <c r="O108" s="62">
        <v>3000</v>
      </c>
      <c r="P108" s="63">
        <f>Table2245236891011121314151617181920212224234567234568910111213141516171819202122242526[[#This Row],[PEMBULATAN]]*O108</f>
        <v>27000</v>
      </c>
    </row>
    <row r="109" spans="1:16" ht="39" customHeight="1" x14ac:dyDescent="0.2">
      <c r="A109" s="124"/>
      <c r="B109" s="74"/>
      <c r="C109" s="88" t="s">
        <v>2530</v>
      </c>
      <c r="D109" s="77" t="s">
        <v>63</v>
      </c>
      <c r="E109" s="13">
        <v>44430</v>
      </c>
      <c r="F109" s="75" t="s">
        <v>2419</v>
      </c>
      <c r="G109" s="13">
        <v>44438</v>
      </c>
      <c r="H109" s="76" t="s">
        <v>2420</v>
      </c>
      <c r="I109" s="15">
        <v>76</v>
      </c>
      <c r="J109" s="15">
        <v>28</v>
      </c>
      <c r="K109" s="15">
        <v>13</v>
      </c>
      <c r="L109" s="15">
        <v>2</v>
      </c>
      <c r="M109" s="82">
        <v>6.9160000000000004</v>
      </c>
      <c r="N109" s="71">
        <v>7</v>
      </c>
      <c r="O109" s="62">
        <v>3000</v>
      </c>
      <c r="P109" s="63">
        <f>Table2245236891011121314151617181920212224234567234568910111213141516171819202122242526[[#This Row],[PEMBULATAN]]*O109</f>
        <v>21000</v>
      </c>
    </row>
    <row r="110" spans="1:16" ht="39" customHeight="1" x14ac:dyDescent="0.2">
      <c r="A110" s="124"/>
      <c r="B110" s="74"/>
      <c r="C110" s="88" t="s">
        <v>2531</v>
      </c>
      <c r="D110" s="77" t="s">
        <v>63</v>
      </c>
      <c r="E110" s="13">
        <v>44430</v>
      </c>
      <c r="F110" s="75" t="s">
        <v>2419</v>
      </c>
      <c r="G110" s="13">
        <v>44438</v>
      </c>
      <c r="H110" s="76" t="s">
        <v>2420</v>
      </c>
      <c r="I110" s="15">
        <v>45</v>
      </c>
      <c r="J110" s="15">
        <v>33</v>
      </c>
      <c r="K110" s="15">
        <v>35</v>
      </c>
      <c r="L110" s="15">
        <v>6</v>
      </c>
      <c r="M110" s="82">
        <v>12.99375</v>
      </c>
      <c r="N110" s="71">
        <v>13</v>
      </c>
      <c r="O110" s="62">
        <v>3000</v>
      </c>
      <c r="P110" s="63">
        <f>Table2245236891011121314151617181920212224234567234568910111213141516171819202122242526[[#This Row],[PEMBULATAN]]*O110</f>
        <v>39000</v>
      </c>
    </row>
    <row r="111" spans="1:16" ht="39" customHeight="1" x14ac:dyDescent="0.2">
      <c r="A111" s="124"/>
      <c r="B111" s="74"/>
      <c r="C111" s="88" t="s">
        <v>2532</v>
      </c>
      <c r="D111" s="77" t="s">
        <v>63</v>
      </c>
      <c r="E111" s="13">
        <v>44430</v>
      </c>
      <c r="F111" s="75" t="s">
        <v>2419</v>
      </c>
      <c r="G111" s="13">
        <v>44438</v>
      </c>
      <c r="H111" s="76" t="s">
        <v>2420</v>
      </c>
      <c r="I111" s="15">
        <v>60</v>
      </c>
      <c r="J111" s="15">
        <v>55</v>
      </c>
      <c r="K111" s="15">
        <v>20</v>
      </c>
      <c r="L111" s="15">
        <v>5</v>
      </c>
      <c r="M111" s="82">
        <v>16.5</v>
      </c>
      <c r="N111" s="71">
        <v>17</v>
      </c>
      <c r="O111" s="62">
        <v>3000</v>
      </c>
      <c r="P111" s="63">
        <f>Table2245236891011121314151617181920212224234567234568910111213141516171819202122242526[[#This Row],[PEMBULATAN]]*O111</f>
        <v>51000</v>
      </c>
    </row>
    <row r="112" spans="1:16" ht="39" customHeight="1" x14ac:dyDescent="0.2">
      <c r="A112" s="124"/>
      <c r="B112" s="74"/>
      <c r="C112" s="88" t="s">
        <v>2533</v>
      </c>
      <c r="D112" s="77" t="s">
        <v>63</v>
      </c>
      <c r="E112" s="13">
        <v>44430</v>
      </c>
      <c r="F112" s="75" t="s">
        <v>2419</v>
      </c>
      <c r="G112" s="13">
        <v>44438</v>
      </c>
      <c r="H112" s="76" t="s">
        <v>2420</v>
      </c>
      <c r="I112" s="15">
        <v>120</v>
      </c>
      <c r="J112" s="15">
        <v>5</v>
      </c>
      <c r="K112" s="15">
        <v>5</v>
      </c>
      <c r="L112" s="15">
        <v>1</v>
      </c>
      <c r="M112" s="82">
        <v>0.75</v>
      </c>
      <c r="N112" s="71">
        <v>1</v>
      </c>
      <c r="O112" s="62">
        <v>3000</v>
      </c>
      <c r="P112" s="63">
        <f>Table2245236891011121314151617181920212224234567234568910111213141516171819202122242526[[#This Row],[PEMBULATAN]]*O112</f>
        <v>3000</v>
      </c>
    </row>
    <row r="113" spans="1:16" ht="39" customHeight="1" x14ac:dyDescent="0.2">
      <c r="A113" s="124"/>
      <c r="B113" s="74"/>
      <c r="C113" s="88" t="s">
        <v>2534</v>
      </c>
      <c r="D113" s="77" t="s">
        <v>63</v>
      </c>
      <c r="E113" s="13">
        <v>44430</v>
      </c>
      <c r="F113" s="75" t="s">
        <v>2419</v>
      </c>
      <c r="G113" s="13">
        <v>44438</v>
      </c>
      <c r="H113" s="76" t="s">
        <v>2420</v>
      </c>
      <c r="I113" s="15">
        <v>98</v>
      </c>
      <c r="J113" s="15">
        <v>10</v>
      </c>
      <c r="K113" s="15">
        <v>10</v>
      </c>
      <c r="L113" s="15">
        <v>1</v>
      </c>
      <c r="M113" s="82">
        <v>2.4500000000000002</v>
      </c>
      <c r="N113" s="71">
        <v>2</v>
      </c>
      <c r="O113" s="62">
        <v>3000</v>
      </c>
      <c r="P113" s="63">
        <f>Table2245236891011121314151617181920212224234567234568910111213141516171819202122242526[[#This Row],[PEMBULATAN]]*O113</f>
        <v>6000</v>
      </c>
    </row>
    <row r="114" spans="1:16" ht="39" customHeight="1" x14ac:dyDescent="0.2">
      <c r="A114" s="124"/>
      <c r="B114" s="74"/>
      <c r="C114" s="88" t="s">
        <v>2535</v>
      </c>
      <c r="D114" s="77" t="s">
        <v>63</v>
      </c>
      <c r="E114" s="13">
        <v>44430</v>
      </c>
      <c r="F114" s="75" t="s">
        <v>2419</v>
      </c>
      <c r="G114" s="13">
        <v>44438</v>
      </c>
      <c r="H114" s="76" t="s">
        <v>2420</v>
      </c>
      <c r="I114" s="15">
        <v>100</v>
      </c>
      <c r="J114" s="15">
        <v>10</v>
      </c>
      <c r="K114" s="15">
        <v>10</v>
      </c>
      <c r="L114" s="15">
        <v>1</v>
      </c>
      <c r="M114" s="82">
        <v>2.5</v>
      </c>
      <c r="N114" s="71">
        <v>3</v>
      </c>
      <c r="O114" s="62">
        <v>3000</v>
      </c>
      <c r="P114" s="63">
        <f>Table2245236891011121314151617181920212224234567234568910111213141516171819202122242526[[#This Row],[PEMBULATAN]]*O114</f>
        <v>9000</v>
      </c>
    </row>
    <row r="115" spans="1:16" ht="39" customHeight="1" x14ac:dyDescent="0.2">
      <c r="A115" s="124"/>
      <c r="B115" s="74"/>
      <c r="C115" s="88" t="s">
        <v>2536</v>
      </c>
      <c r="D115" s="77" t="s">
        <v>63</v>
      </c>
      <c r="E115" s="13">
        <v>44430</v>
      </c>
      <c r="F115" s="75" t="s">
        <v>2419</v>
      </c>
      <c r="G115" s="13">
        <v>44438</v>
      </c>
      <c r="H115" s="76" t="s">
        <v>2420</v>
      </c>
      <c r="I115" s="15">
        <v>110</v>
      </c>
      <c r="J115" s="15">
        <v>7</v>
      </c>
      <c r="K115" s="15">
        <v>7</v>
      </c>
      <c r="L115" s="15">
        <v>2</v>
      </c>
      <c r="M115" s="82">
        <v>1.3474999999999999</v>
      </c>
      <c r="N115" s="71">
        <v>2</v>
      </c>
      <c r="O115" s="62">
        <v>3000</v>
      </c>
      <c r="P115" s="63">
        <f>Table2245236891011121314151617181920212224234567234568910111213141516171819202122242526[[#This Row],[PEMBULATAN]]*O115</f>
        <v>6000</v>
      </c>
    </row>
    <row r="116" spans="1:16" ht="39" customHeight="1" x14ac:dyDescent="0.2">
      <c r="A116" s="124"/>
      <c r="B116" s="74"/>
      <c r="C116" s="88" t="s">
        <v>2537</v>
      </c>
      <c r="D116" s="77" t="s">
        <v>63</v>
      </c>
      <c r="E116" s="13">
        <v>44430</v>
      </c>
      <c r="F116" s="75" t="s">
        <v>2419</v>
      </c>
      <c r="G116" s="13">
        <v>44438</v>
      </c>
      <c r="H116" s="76" t="s">
        <v>2420</v>
      </c>
      <c r="I116" s="15">
        <v>100</v>
      </c>
      <c r="J116" s="15">
        <v>70</v>
      </c>
      <c r="K116" s="15">
        <v>25</v>
      </c>
      <c r="L116" s="15">
        <v>19</v>
      </c>
      <c r="M116" s="82">
        <v>43.75</v>
      </c>
      <c r="N116" s="71">
        <v>44</v>
      </c>
      <c r="O116" s="62">
        <v>3000</v>
      </c>
      <c r="P116" s="63">
        <f>Table2245236891011121314151617181920212224234567234568910111213141516171819202122242526[[#This Row],[PEMBULATAN]]*O116</f>
        <v>132000</v>
      </c>
    </row>
    <row r="117" spans="1:16" ht="39" customHeight="1" x14ac:dyDescent="0.2">
      <c r="A117" s="124"/>
      <c r="B117" s="74"/>
      <c r="C117" s="88" t="s">
        <v>2538</v>
      </c>
      <c r="D117" s="77" t="s">
        <v>63</v>
      </c>
      <c r="E117" s="13">
        <v>44430</v>
      </c>
      <c r="F117" s="75" t="s">
        <v>2419</v>
      </c>
      <c r="G117" s="13">
        <v>44438</v>
      </c>
      <c r="H117" s="76" t="s">
        <v>2420</v>
      </c>
      <c r="I117" s="15">
        <v>70</v>
      </c>
      <c r="J117" s="15">
        <v>60</v>
      </c>
      <c r="K117" s="15">
        <v>25</v>
      </c>
      <c r="L117" s="15">
        <v>7</v>
      </c>
      <c r="M117" s="82">
        <v>26.25</v>
      </c>
      <c r="N117" s="71">
        <v>26</v>
      </c>
      <c r="O117" s="62">
        <v>3000</v>
      </c>
      <c r="P117" s="63">
        <f>Table2245236891011121314151617181920212224234567234568910111213141516171819202122242526[[#This Row],[PEMBULATAN]]*O117</f>
        <v>78000</v>
      </c>
    </row>
    <row r="118" spans="1:16" ht="39" customHeight="1" x14ac:dyDescent="0.2">
      <c r="A118" s="124"/>
      <c r="B118" s="74"/>
      <c r="C118" s="88" t="s">
        <v>2539</v>
      </c>
      <c r="D118" s="77" t="s">
        <v>63</v>
      </c>
      <c r="E118" s="13">
        <v>44430</v>
      </c>
      <c r="F118" s="75" t="s">
        <v>2419</v>
      </c>
      <c r="G118" s="13">
        <v>44438</v>
      </c>
      <c r="H118" s="76" t="s">
        <v>2420</v>
      </c>
      <c r="I118" s="15">
        <v>95</v>
      </c>
      <c r="J118" s="15">
        <v>9</v>
      </c>
      <c r="K118" s="15">
        <v>9</v>
      </c>
      <c r="L118" s="15">
        <v>1</v>
      </c>
      <c r="M118" s="82">
        <v>1.9237500000000001</v>
      </c>
      <c r="N118" s="71">
        <v>2</v>
      </c>
      <c r="O118" s="62">
        <v>3000</v>
      </c>
      <c r="P118" s="63">
        <f>Table2245236891011121314151617181920212224234567234568910111213141516171819202122242526[[#This Row],[PEMBULATAN]]*O118</f>
        <v>6000</v>
      </c>
    </row>
    <row r="119" spans="1:16" ht="39" customHeight="1" x14ac:dyDescent="0.2">
      <c r="A119" s="124"/>
      <c r="B119" s="74"/>
      <c r="C119" s="88" t="s">
        <v>2540</v>
      </c>
      <c r="D119" s="77" t="s">
        <v>63</v>
      </c>
      <c r="E119" s="13">
        <v>44430</v>
      </c>
      <c r="F119" s="75" t="s">
        <v>2419</v>
      </c>
      <c r="G119" s="13">
        <v>44438</v>
      </c>
      <c r="H119" s="76" t="s">
        <v>2420</v>
      </c>
      <c r="I119" s="15">
        <v>100</v>
      </c>
      <c r="J119" s="15">
        <v>65</v>
      </c>
      <c r="K119" s="15">
        <v>30</v>
      </c>
      <c r="L119" s="15">
        <v>21</v>
      </c>
      <c r="M119" s="82">
        <v>48.75</v>
      </c>
      <c r="N119" s="71">
        <v>49</v>
      </c>
      <c r="O119" s="62">
        <v>3000</v>
      </c>
      <c r="P119" s="63">
        <f>Table2245236891011121314151617181920212224234567234568910111213141516171819202122242526[[#This Row],[PEMBULATAN]]*O119</f>
        <v>147000</v>
      </c>
    </row>
    <row r="120" spans="1:16" ht="39" customHeight="1" x14ac:dyDescent="0.2">
      <c r="A120" s="124"/>
      <c r="B120" s="74"/>
      <c r="C120" s="88" t="s">
        <v>2541</v>
      </c>
      <c r="D120" s="77" t="s">
        <v>63</v>
      </c>
      <c r="E120" s="13">
        <v>44430</v>
      </c>
      <c r="F120" s="75" t="s">
        <v>2419</v>
      </c>
      <c r="G120" s="13">
        <v>44438</v>
      </c>
      <c r="H120" s="76" t="s">
        <v>2420</v>
      </c>
      <c r="I120" s="15">
        <v>87</v>
      </c>
      <c r="J120" s="15">
        <v>62</v>
      </c>
      <c r="K120" s="15">
        <v>30</v>
      </c>
      <c r="L120" s="15">
        <v>23</v>
      </c>
      <c r="M120" s="82">
        <v>40.454999999999998</v>
      </c>
      <c r="N120" s="71">
        <v>40</v>
      </c>
      <c r="O120" s="62">
        <v>3000</v>
      </c>
      <c r="P120" s="63">
        <f>Table2245236891011121314151617181920212224234567234568910111213141516171819202122242526[[#This Row],[PEMBULATAN]]*O120</f>
        <v>120000</v>
      </c>
    </row>
    <row r="121" spans="1:16" ht="39" customHeight="1" x14ac:dyDescent="0.2">
      <c r="A121" s="124"/>
      <c r="B121" s="74"/>
      <c r="C121" s="88" t="s">
        <v>2542</v>
      </c>
      <c r="D121" s="77" t="s">
        <v>63</v>
      </c>
      <c r="E121" s="13">
        <v>44430</v>
      </c>
      <c r="F121" s="75" t="s">
        <v>2419</v>
      </c>
      <c r="G121" s="13">
        <v>44438</v>
      </c>
      <c r="H121" s="76" t="s">
        <v>2420</v>
      </c>
      <c r="I121" s="15">
        <v>35</v>
      </c>
      <c r="J121" s="15">
        <v>28</v>
      </c>
      <c r="K121" s="15">
        <v>21</v>
      </c>
      <c r="L121" s="15">
        <v>6</v>
      </c>
      <c r="M121" s="82">
        <v>5.1449999999999996</v>
      </c>
      <c r="N121" s="71">
        <v>6</v>
      </c>
      <c r="O121" s="62">
        <v>3000</v>
      </c>
      <c r="P121" s="63">
        <f>Table2245236891011121314151617181920212224234567234568910111213141516171819202122242526[[#This Row],[PEMBULATAN]]*O121</f>
        <v>18000</v>
      </c>
    </row>
    <row r="122" spans="1:16" ht="39" customHeight="1" x14ac:dyDescent="0.2">
      <c r="A122" s="124"/>
      <c r="B122" s="74"/>
      <c r="C122" s="88" t="s">
        <v>2543</v>
      </c>
      <c r="D122" s="77" t="s">
        <v>63</v>
      </c>
      <c r="E122" s="13">
        <v>44430</v>
      </c>
      <c r="F122" s="75" t="s">
        <v>2419</v>
      </c>
      <c r="G122" s="13">
        <v>44438</v>
      </c>
      <c r="H122" s="76" t="s">
        <v>2420</v>
      </c>
      <c r="I122" s="15">
        <v>90</v>
      </c>
      <c r="J122" s="15">
        <v>40</v>
      </c>
      <c r="K122" s="15">
        <v>10</v>
      </c>
      <c r="L122" s="15">
        <v>3</v>
      </c>
      <c r="M122" s="82">
        <v>9</v>
      </c>
      <c r="N122" s="71">
        <v>9</v>
      </c>
      <c r="O122" s="62">
        <v>3000</v>
      </c>
      <c r="P122" s="63">
        <f>Table2245236891011121314151617181920212224234567234568910111213141516171819202122242526[[#This Row],[PEMBULATAN]]*O122</f>
        <v>27000</v>
      </c>
    </row>
    <row r="123" spans="1:16" ht="39" customHeight="1" x14ac:dyDescent="0.2">
      <c r="A123" s="124"/>
      <c r="B123" s="74"/>
      <c r="C123" s="88" t="s">
        <v>2544</v>
      </c>
      <c r="D123" s="77" t="s">
        <v>63</v>
      </c>
      <c r="E123" s="13">
        <v>44430</v>
      </c>
      <c r="F123" s="75" t="s">
        <v>2419</v>
      </c>
      <c r="G123" s="13">
        <v>44438</v>
      </c>
      <c r="H123" s="76" t="s">
        <v>2420</v>
      </c>
      <c r="I123" s="15">
        <v>85</v>
      </c>
      <c r="J123" s="15">
        <v>50</v>
      </c>
      <c r="K123" s="15">
        <v>25</v>
      </c>
      <c r="L123" s="15">
        <v>15</v>
      </c>
      <c r="M123" s="82">
        <v>26.5625</v>
      </c>
      <c r="N123" s="71">
        <v>27</v>
      </c>
      <c r="O123" s="62">
        <v>3000</v>
      </c>
      <c r="P123" s="63">
        <f>Table2245236891011121314151617181920212224234567234568910111213141516171819202122242526[[#This Row],[PEMBULATAN]]*O123</f>
        <v>81000</v>
      </c>
    </row>
    <row r="124" spans="1:16" ht="39" customHeight="1" x14ac:dyDescent="0.2">
      <c r="A124" s="124"/>
      <c r="B124" s="74"/>
      <c r="C124" s="88" t="s">
        <v>2545</v>
      </c>
      <c r="D124" s="77" t="s">
        <v>63</v>
      </c>
      <c r="E124" s="13">
        <v>44430</v>
      </c>
      <c r="F124" s="75" t="s">
        <v>2419</v>
      </c>
      <c r="G124" s="13">
        <v>44438</v>
      </c>
      <c r="H124" s="76" t="s">
        <v>2420</v>
      </c>
      <c r="I124" s="15">
        <v>50</v>
      </c>
      <c r="J124" s="15">
        <v>30</v>
      </c>
      <c r="K124" s="15">
        <v>10</v>
      </c>
      <c r="L124" s="15">
        <v>2</v>
      </c>
      <c r="M124" s="82">
        <v>3.75</v>
      </c>
      <c r="N124" s="71">
        <v>4</v>
      </c>
      <c r="O124" s="62">
        <v>3000</v>
      </c>
      <c r="P124" s="63">
        <f>Table2245236891011121314151617181920212224234567234568910111213141516171819202122242526[[#This Row],[PEMBULATAN]]*O124</f>
        <v>12000</v>
      </c>
    </row>
    <row r="125" spans="1:16" ht="39" customHeight="1" x14ac:dyDescent="0.2">
      <c r="A125" s="124"/>
      <c r="B125" s="74"/>
      <c r="C125" s="88" t="s">
        <v>2546</v>
      </c>
      <c r="D125" s="77" t="s">
        <v>63</v>
      </c>
      <c r="E125" s="13">
        <v>44430</v>
      </c>
      <c r="F125" s="75" t="s">
        <v>2419</v>
      </c>
      <c r="G125" s="13">
        <v>44438</v>
      </c>
      <c r="H125" s="76" t="s">
        <v>2420</v>
      </c>
      <c r="I125" s="15">
        <v>80</v>
      </c>
      <c r="J125" s="15">
        <v>60</v>
      </c>
      <c r="K125" s="15">
        <v>20</v>
      </c>
      <c r="L125" s="15">
        <v>12</v>
      </c>
      <c r="M125" s="82">
        <v>24</v>
      </c>
      <c r="N125" s="71">
        <v>24</v>
      </c>
      <c r="O125" s="62">
        <v>3000</v>
      </c>
      <c r="P125" s="63">
        <f>Table2245236891011121314151617181920212224234567234568910111213141516171819202122242526[[#This Row],[PEMBULATAN]]*O125</f>
        <v>72000</v>
      </c>
    </row>
    <row r="126" spans="1:16" ht="39" customHeight="1" x14ac:dyDescent="0.2">
      <c r="A126" s="124"/>
      <c r="B126" s="74"/>
      <c r="C126" s="88" t="s">
        <v>2547</v>
      </c>
      <c r="D126" s="77" t="s">
        <v>63</v>
      </c>
      <c r="E126" s="13">
        <v>44430</v>
      </c>
      <c r="F126" s="75" t="s">
        <v>2419</v>
      </c>
      <c r="G126" s="13">
        <v>44438</v>
      </c>
      <c r="H126" s="76" t="s">
        <v>2420</v>
      </c>
      <c r="I126" s="15">
        <v>50</v>
      </c>
      <c r="J126" s="15">
        <v>35</v>
      </c>
      <c r="K126" s="15">
        <v>10</v>
      </c>
      <c r="L126" s="15">
        <v>3</v>
      </c>
      <c r="M126" s="82">
        <v>4.375</v>
      </c>
      <c r="N126" s="71">
        <v>4</v>
      </c>
      <c r="O126" s="62">
        <v>3000</v>
      </c>
      <c r="P126" s="63">
        <f>Table2245236891011121314151617181920212224234567234568910111213141516171819202122242526[[#This Row],[PEMBULATAN]]*O126</f>
        <v>12000</v>
      </c>
    </row>
    <row r="127" spans="1:16" ht="39" customHeight="1" x14ac:dyDescent="0.2">
      <c r="A127" s="124"/>
      <c r="B127" s="74"/>
      <c r="C127" s="88" t="s">
        <v>2548</v>
      </c>
      <c r="D127" s="77" t="s">
        <v>63</v>
      </c>
      <c r="E127" s="13">
        <v>44430</v>
      </c>
      <c r="F127" s="75" t="s">
        <v>2419</v>
      </c>
      <c r="G127" s="13">
        <v>44438</v>
      </c>
      <c r="H127" s="76" t="s">
        <v>2420</v>
      </c>
      <c r="I127" s="15">
        <v>40</v>
      </c>
      <c r="J127" s="15">
        <v>25</v>
      </c>
      <c r="K127" s="15">
        <v>10</v>
      </c>
      <c r="L127" s="15">
        <v>1</v>
      </c>
      <c r="M127" s="82">
        <v>2.5</v>
      </c>
      <c r="N127" s="71">
        <v>3</v>
      </c>
      <c r="O127" s="62">
        <v>3000</v>
      </c>
      <c r="P127" s="63">
        <f>Table2245236891011121314151617181920212224234567234568910111213141516171819202122242526[[#This Row],[PEMBULATAN]]*O127</f>
        <v>9000</v>
      </c>
    </row>
    <row r="128" spans="1:16" ht="39" customHeight="1" x14ac:dyDescent="0.2">
      <c r="A128" s="124"/>
      <c r="B128" s="74"/>
      <c r="C128" s="88" t="s">
        <v>2549</v>
      </c>
      <c r="D128" s="77" t="s">
        <v>63</v>
      </c>
      <c r="E128" s="13">
        <v>44430</v>
      </c>
      <c r="F128" s="75" t="s">
        <v>2419</v>
      </c>
      <c r="G128" s="13">
        <v>44438</v>
      </c>
      <c r="H128" s="76" t="s">
        <v>2420</v>
      </c>
      <c r="I128" s="15">
        <v>110</v>
      </c>
      <c r="J128" s="15">
        <v>65</v>
      </c>
      <c r="K128" s="15">
        <v>20</v>
      </c>
      <c r="L128" s="15">
        <v>12</v>
      </c>
      <c r="M128" s="82">
        <v>35.75</v>
      </c>
      <c r="N128" s="71">
        <v>36</v>
      </c>
      <c r="O128" s="62">
        <v>3000</v>
      </c>
      <c r="P128" s="63">
        <f>Table2245236891011121314151617181920212224234567234568910111213141516171819202122242526[[#This Row],[PEMBULATAN]]*O128</f>
        <v>108000</v>
      </c>
    </row>
    <row r="129" spans="1:16" ht="39" customHeight="1" x14ac:dyDescent="0.2">
      <c r="A129" s="124"/>
      <c r="B129" s="74"/>
      <c r="C129" s="88" t="s">
        <v>2550</v>
      </c>
      <c r="D129" s="77" t="s">
        <v>63</v>
      </c>
      <c r="E129" s="13">
        <v>44430</v>
      </c>
      <c r="F129" s="75" t="s">
        <v>2419</v>
      </c>
      <c r="G129" s="13">
        <v>44438</v>
      </c>
      <c r="H129" s="76" t="s">
        <v>2420</v>
      </c>
      <c r="I129" s="15">
        <v>95</v>
      </c>
      <c r="J129" s="15">
        <v>65</v>
      </c>
      <c r="K129" s="15">
        <v>20</v>
      </c>
      <c r="L129" s="15">
        <v>24</v>
      </c>
      <c r="M129" s="82">
        <v>30.875</v>
      </c>
      <c r="N129" s="71">
        <v>31</v>
      </c>
      <c r="O129" s="62">
        <v>3000</v>
      </c>
      <c r="P129" s="63">
        <f>Table2245236891011121314151617181920212224234567234568910111213141516171819202122242526[[#This Row],[PEMBULATAN]]*O129</f>
        <v>93000</v>
      </c>
    </row>
    <row r="130" spans="1:16" ht="39" customHeight="1" x14ac:dyDescent="0.2">
      <c r="A130" s="124"/>
      <c r="B130" s="74"/>
      <c r="C130" s="88" t="s">
        <v>2551</v>
      </c>
      <c r="D130" s="77" t="s">
        <v>63</v>
      </c>
      <c r="E130" s="13">
        <v>44430</v>
      </c>
      <c r="F130" s="75" t="s">
        <v>2419</v>
      </c>
      <c r="G130" s="13">
        <v>44438</v>
      </c>
      <c r="H130" s="76" t="s">
        <v>2420</v>
      </c>
      <c r="I130" s="15">
        <v>50</v>
      </c>
      <c r="J130" s="15">
        <v>45</v>
      </c>
      <c r="K130" s="15">
        <v>15</v>
      </c>
      <c r="L130" s="15">
        <v>1</v>
      </c>
      <c r="M130" s="82">
        <v>8.4375</v>
      </c>
      <c r="N130" s="71">
        <v>8</v>
      </c>
      <c r="O130" s="62">
        <v>3000</v>
      </c>
      <c r="P130" s="63">
        <f>Table2245236891011121314151617181920212224234567234568910111213141516171819202122242526[[#This Row],[PEMBULATAN]]*O130</f>
        <v>24000</v>
      </c>
    </row>
    <row r="131" spans="1:16" ht="39" customHeight="1" x14ac:dyDescent="0.2">
      <c r="A131" s="124"/>
      <c r="B131" s="74"/>
      <c r="C131" s="88" t="s">
        <v>2552</v>
      </c>
      <c r="D131" s="77" t="s">
        <v>63</v>
      </c>
      <c r="E131" s="13">
        <v>44430</v>
      </c>
      <c r="F131" s="75" t="s">
        <v>2419</v>
      </c>
      <c r="G131" s="13">
        <v>44438</v>
      </c>
      <c r="H131" s="76" t="s">
        <v>2420</v>
      </c>
      <c r="I131" s="15">
        <v>120</v>
      </c>
      <c r="J131" s="15">
        <v>10</v>
      </c>
      <c r="K131" s="15">
        <v>10</v>
      </c>
      <c r="L131" s="15">
        <v>2</v>
      </c>
      <c r="M131" s="82">
        <v>3</v>
      </c>
      <c r="N131" s="71">
        <v>3</v>
      </c>
      <c r="O131" s="62">
        <v>3000</v>
      </c>
      <c r="P131" s="63">
        <f>Table2245236891011121314151617181920212224234567234568910111213141516171819202122242526[[#This Row],[PEMBULATAN]]*O131</f>
        <v>9000</v>
      </c>
    </row>
    <row r="132" spans="1:16" ht="39" customHeight="1" x14ac:dyDescent="0.2">
      <c r="A132" s="124"/>
      <c r="B132" s="74"/>
      <c r="C132" s="88" t="s">
        <v>2553</v>
      </c>
      <c r="D132" s="77" t="s">
        <v>63</v>
      </c>
      <c r="E132" s="13">
        <v>44430</v>
      </c>
      <c r="F132" s="75" t="s">
        <v>2419</v>
      </c>
      <c r="G132" s="13">
        <v>44438</v>
      </c>
      <c r="H132" s="76" t="s">
        <v>2420</v>
      </c>
      <c r="I132" s="15">
        <v>50</v>
      </c>
      <c r="J132" s="15">
        <v>35</v>
      </c>
      <c r="K132" s="15">
        <v>15</v>
      </c>
      <c r="L132" s="15">
        <v>1</v>
      </c>
      <c r="M132" s="82">
        <v>6.5625</v>
      </c>
      <c r="N132" s="71">
        <v>7</v>
      </c>
      <c r="O132" s="62">
        <v>3000</v>
      </c>
      <c r="P132" s="63">
        <f>Table2245236891011121314151617181920212224234567234568910111213141516171819202122242526[[#This Row],[PEMBULATAN]]*O132</f>
        <v>21000</v>
      </c>
    </row>
    <row r="133" spans="1:16" ht="39" customHeight="1" x14ac:dyDescent="0.2">
      <c r="A133" s="124"/>
      <c r="B133" s="74"/>
      <c r="C133" s="88" t="s">
        <v>2554</v>
      </c>
      <c r="D133" s="77" t="s">
        <v>63</v>
      </c>
      <c r="E133" s="13">
        <v>44430</v>
      </c>
      <c r="F133" s="75" t="s">
        <v>2419</v>
      </c>
      <c r="G133" s="13">
        <v>44438</v>
      </c>
      <c r="H133" s="76" t="s">
        <v>2420</v>
      </c>
      <c r="I133" s="15">
        <v>75</v>
      </c>
      <c r="J133" s="15">
        <v>70</v>
      </c>
      <c r="K133" s="15">
        <v>13</v>
      </c>
      <c r="L133" s="15">
        <v>7</v>
      </c>
      <c r="M133" s="82">
        <v>17.0625</v>
      </c>
      <c r="N133" s="71">
        <v>17</v>
      </c>
      <c r="O133" s="62">
        <v>3000</v>
      </c>
      <c r="P133" s="63">
        <f>Table2245236891011121314151617181920212224234567234568910111213141516171819202122242526[[#This Row],[PEMBULATAN]]*O133</f>
        <v>51000</v>
      </c>
    </row>
    <row r="134" spans="1:16" ht="39" customHeight="1" x14ac:dyDescent="0.2">
      <c r="A134" s="124"/>
      <c r="B134" s="74"/>
      <c r="C134" s="88" t="s">
        <v>2555</v>
      </c>
      <c r="D134" s="77" t="s">
        <v>63</v>
      </c>
      <c r="E134" s="13">
        <v>44430</v>
      </c>
      <c r="F134" s="75" t="s">
        <v>2419</v>
      </c>
      <c r="G134" s="13">
        <v>44438</v>
      </c>
      <c r="H134" s="76" t="s">
        <v>2420</v>
      </c>
      <c r="I134" s="15">
        <v>105</v>
      </c>
      <c r="J134" s="15">
        <v>50</v>
      </c>
      <c r="K134" s="15">
        <v>20</v>
      </c>
      <c r="L134" s="15">
        <v>12</v>
      </c>
      <c r="M134" s="82">
        <v>26.25</v>
      </c>
      <c r="N134" s="71">
        <v>26</v>
      </c>
      <c r="O134" s="62">
        <v>3000</v>
      </c>
      <c r="P134" s="63">
        <f>Table2245236891011121314151617181920212224234567234568910111213141516171819202122242526[[#This Row],[PEMBULATAN]]*O134</f>
        <v>78000</v>
      </c>
    </row>
    <row r="135" spans="1:16" ht="39" customHeight="1" x14ac:dyDescent="0.2">
      <c r="A135" s="124"/>
      <c r="B135" s="74"/>
      <c r="C135" s="88" t="s">
        <v>2556</v>
      </c>
      <c r="D135" s="77" t="s">
        <v>63</v>
      </c>
      <c r="E135" s="13">
        <v>44430</v>
      </c>
      <c r="F135" s="75" t="s">
        <v>2419</v>
      </c>
      <c r="G135" s="13">
        <v>44438</v>
      </c>
      <c r="H135" s="76" t="s">
        <v>2420</v>
      </c>
      <c r="I135" s="15">
        <v>65</v>
      </c>
      <c r="J135" s="15">
        <v>26</v>
      </c>
      <c r="K135" s="15">
        <v>37</v>
      </c>
      <c r="L135" s="15">
        <v>12</v>
      </c>
      <c r="M135" s="82">
        <v>15.6325</v>
      </c>
      <c r="N135" s="71">
        <v>16</v>
      </c>
      <c r="O135" s="62">
        <v>3000</v>
      </c>
      <c r="P135" s="63">
        <f>Table2245236891011121314151617181920212224234567234568910111213141516171819202122242526[[#This Row],[PEMBULATAN]]*O135</f>
        <v>48000</v>
      </c>
    </row>
    <row r="136" spans="1:16" ht="39" customHeight="1" x14ac:dyDescent="0.2">
      <c r="A136" s="124"/>
      <c r="B136" s="74"/>
      <c r="C136" s="88" t="s">
        <v>2557</v>
      </c>
      <c r="D136" s="77" t="s">
        <v>63</v>
      </c>
      <c r="E136" s="13">
        <v>44430</v>
      </c>
      <c r="F136" s="75" t="s">
        <v>2419</v>
      </c>
      <c r="G136" s="13">
        <v>44438</v>
      </c>
      <c r="H136" s="76" t="s">
        <v>2420</v>
      </c>
      <c r="I136" s="15">
        <v>90</v>
      </c>
      <c r="J136" s="15">
        <v>52</v>
      </c>
      <c r="K136" s="15">
        <v>20</v>
      </c>
      <c r="L136" s="15">
        <v>7</v>
      </c>
      <c r="M136" s="82">
        <v>23.4</v>
      </c>
      <c r="N136" s="71">
        <v>23</v>
      </c>
      <c r="O136" s="62">
        <v>3000</v>
      </c>
      <c r="P136" s="63">
        <f>Table2245236891011121314151617181920212224234567234568910111213141516171819202122242526[[#This Row],[PEMBULATAN]]*O136</f>
        <v>69000</v>
      </c>
    </row>
    <row r="137" spans="1:16" ht="39" customHeight="1" x14ac:dyDescent="0.2">
      <c r="A137" s="124"/>
      <c r="B137" s="74"/>
      <c r="C137" s="88" t="s">
        <v>2558</v>
      </c>
      <c r="D137" s="77" t="s">
        <v>63</v>
      </c>
      <c r="E137" s="13">
        <v>44430</v>
      </c>
      <c r="F137" s="75" t="s">
        <v>2419</v>
      </c>
      <c r="G137" s="13">
        <v>44438</v>
      </c>
      <c r="H137" s="76" t="s">
        <v>2420</v>
      </c>
      <c r="I137" s="15">
        <v>105</v>
      </c>
      <c r="J137" s="15">
        <v>65</v>
      </c>
      <c r="K137" s="15">
        <v>25</v>
      </c>
      <c r="L137" s="15">
        <v>23</v>
      </c>
      <c r="M137" s="82">
        <v>42.65625</v>
      </c>
      <c r="N137" s="71">
        <v>43</v>
      </c>
      <c r="O137" s="62">
        <v>3000</v>
      </c>
      <c r="P137" s="63">
        <f>Table2245236891011121314151617181920212224234567234568910111213141516171819202122242526[[#This Row],[PEMBULATAN]]*O137</f>
        <v>129000</v>
      </c>
    </row>
    <row r="138" spans="1:16" ht="39" customHeight="1" x14ac:dyDescent="0.2">
      <c r="A138" s="124"/>
      <c r="B138" s="74"/>
      <c r="C138" s="88" t="s">
        <v>2559</v>
      </c>
      <c r="D138" s="77" t="s">
        <v>63</v>
      </c>
      <c r="E138" s="13">
        <v>44430</v>
      </c>
      <c r="F138" s="75" t="s">
        <v>2419</v>
      </c>
      <c r="G138" s="13">
        <v>44438</v>
      </c>
      <c r="H138" s="76" t="s">
        <v>2420</v>
      </c>
      <c r="I138" s="15">
        <v>60</v>
      </c>
      <c r="J138" s="15">
        <v>60</v>
      </c>
      <c r="K138" s="15">
        <v>10</v>
      </c>
      <c r="L138" s="15">
        <v>12</v>
      </c>
      <c r="M138" s="82">
        <v>9</v>
      </c>
      <c r="N138" s="71">
        <v>12</v>
      </c>
      <c r="O138" s="62">
        <v>3000</v>
      </c>
      <c r="P138" s="63">
        <f>Table2245236891011121314151617181920212224234567234568910111213141516171819202122242526[[#This Row],[PEMBULATAN]]*O138</f>
        <v>36000</v>
      </c>
    </row>
    <row r="139" spans="1:16" ht="39" customHeight="1" x14ac:dyDescent="0.2">
      <c r="A139" s="124"/>
      <c r="B139" s="74"/>
      <c r="C139" s="88" t="s">
        <v>2560</v>
      </c>
      <c r="D139" s="77" t="s">
        <v>63</v>
      </c>
      <c r="E139" s="13">
        <v>44430</v>
      </c>
      <c r="F139" s="75" t="s">
        <v>2419</v>
      </c>
      <c r="G139" s="13">
        <v>44438</v>
      </c>
      <c r="H139" s="76" t="s">
        <v>2420</v>
      </c>
      <c r="I139" s="15">
        <v>100</v>
      </c>
      <c r="J139" s="15">
        <v>50</v>
      </c>
      <c r="K139" s="15">
        <v>37</v>
      </c>
      <c r="L139" s="15">
        <v>29</v>
      </c>
      <c r="M139" s="82">
        <v>46.25</v>
      </c>
      <c r="N139" s="71">
        <v>46</v>
      </c>
      <c r="O139" s="62">
        <v>3000</v>
      </c>
      <c r="P139" s="63">
        <f>Table2245236891011121314151617181920212224234567234568910111213141516171819202122242526[[#This Row],[PEMBULATAN]]*O139</f>
        <v>138000</v>
      </c>
    </row>
    <row r="140" spans="1:16" ht="39" customHeight="1" x14ac:dyDescent="0.2">
      <c r="A140" s="124"/>
      <c r="B140" s="74"/>
      <c r="C140" s="88" t="s">
        <v>2561</v>
      </c>
      <c r="D140" s="77" t="s">
        <v>63</v>
      </c>
      <c r="E140" s="13">
        <v>44430</v>
      </c>
      <c r="F140" s="75" t="s">
        <v>2419</v>
      </c>
      <c r="G140" s="13">
        <v>44438</v>
      </c>
      <c r="H140" s="76" t="s">
        <v>2420</v>
      </c>
      <c r="I140" s="15">
        <v>85</v>
      </c>
      <c r="J140" s="15">
        <v>55</v>
      </c>
      <c r="K140" s="15">
        <v>20</v>
      </c>
      <c r="L140" s="15">
        <v>5</v>
      </c>
      <c r="M140" s="82">
        <v>23.375</v>
      </c>
      <c r="N140" s="71">
        <v>23</v>
      </c>
      <c r="O140" s="62">
        <v>3000</v>
      </c>
      <c r="P140" s="63">
        <f>Table2245236891011121314151617181920212224234567234568910111213141516171819202122242526[[#This Row],[PEMBULATAN]]*O140</f>
        <v>69000</v>
      </c>
    </row>
    <row r="141" spans="1:16" ht="39" customHeight="1" x14ac:dyDescent="0.2">
      <c r="A141" s="124"/>
      <c r="B141" s="74"/>
      <c r="C141" s="88" t="s">
        <v>2562</v>
      </c>
      <c r="D141" s="77" t="s">
        <v>63</v>
      </c>
      <c r="E141" s="13">
        <v>44430</v>
      </c>
      <c r="F141" s="75" t="s">
        <v>2419</v>
      </c>
      <c r="G141" s="13">
        <v>44438</v>
      </c>
      <c r="H141" s="76" t="s">
        <v>2420</v>
      </c>
      <c r="I141" s="15">
        <v>49</v>
      </c>
      <c r="J141" s="15">
        <v>21</v>
      </c>
      <c r="K141" s="15">
        <v>34</v>
      </c>
      <c r="L141" s="15">
        <v>4</v>
      </c>
      <c r="M141" s="82">
        <v>8.7464999999999993</v>
      </c>
      <c r="N141" s="71">
        <v>9</v>
      </c>
      <c r="O141" s="62">
        <v>3000</v>
      </c>
      <c r="P141" s="63">
        <f>Table2245236891011121314151617181920212224234567234568910111213141516171819202122242526[[#This Row],[PEMBULATAN]]*O141</f>
        <v>27000</v>
      </c>
    </row>
    <row r="142" spans="1:16" ht="39" customHeight="1" x14ac:dyDescent="0.2">
      <c r="A142" s="124"/>
      <c r="B142" s="74"/>
      <c r="C142" s="88" t="s">
        <v>2563</v>
      </c>
      <c r="D142" s="77" t="s">
        <v>63</v>
      </c>
      <c r="E142" s="13">
        <v>44430</v>
      </c>
      <c r="F142" s="75" t="s">
        <v>2419</v>
      </c>
      <c r="G142" s="13">
        <v>44438</v>
      </c>
      <c r="H142" s="76" t="s">
        <v>2420</v>
      </c>
      <c r="I142" s="15">
        <v>86</v>
      </c>
      <c r="J142" s="15">
        <v>36</v>
      </c>
      <c r="K142" s="15">
        <v>15</v>
      </c>
      <c r="L142" s="15">
        <v>8</v>
      </c>
      <c r="M142" s="82">
        <v>11.61</v>
      </c>
      <c r="N142" s="71">
        <v>12</v>
      </c>
      <c r="O142" s="62">
        <v>3000</v>
      </c>
      <c r="P142" s="63">
        <f>Table2245236891011121314151617181920212224234567234568910111213141516171819202122242526[[#This Row],[PEMBULATAN]]*O142</f>
        <v>36000</v>
      </c>
    </row>
    <row r="143" spans="1:16" ht="39" customHeight="1" x14ac:dyDescent="0.2">
      <c r="A143" s="124"/>
      <c r="B143" s="74"/>
      <c r="C143" s="88" t="s">
        <v>2564</v>
      </c>
      <c r="D143" s="77" t="s">
        <v>63</v>
      </c>
      <c r="E143" s="13">
        <v>44430</v>
      </c>
      <c r="F143" s="75" t="s">
        <v>2419</v>
      </c>
      <c r="G143" s="13">
        <v>44438</v>
      </c>
      <c r="H143" s="76" t="s">
        <v>2420</v>
      </c>
      <c r="I143" s="15">
        <v>110</v>
      </c>
      <c r="J143" s="15">
        <v>65</v>
      </c>
      <c r="K143" s="15">
        <v>30</v>
      </c>
      <c r="L143" s="15">
        <v>28</v>
      </c>
      <c r="M143" s="82">
        <v>53.625</v>
      </c>
      <c r="N143" s="71">
        <v>54</v>
      </c>
      <c r="O143" s="62">
        <v>3000</v>
      </c>
      <c r="P143" s="63">
        <f>Table2245236891011121314151617181920212224234567234568910111213141516171819202122242526[[#This Row],[PEMBULATAN]]*O143</f>
        <v>162000</v>
      </c>
    </row>
    <row r="144" spans="1:16" ht="39" customHeight="1" x14ac:dyDescent="0.2">
      <c r="A144" s="124"/>
      <c r="B144" s="74"/>
      <c r="C144" s="88" t="s">
        <v>2565</v>
      </c>
      <c r="D144" s="77" t="s">
        <v>63</v>
      </c>
      <c r="E144" s="13">
        <v>44430</v>
      </c>
      <c r="F144" s="75" t="s">
        <v>2419</v>
      </c>
      <c r="G144" s="13">
        <v>44438</v>
      </c>
      <c r="H144" s="76" t="s">
        <v>2420</v>
      </c>
      <c r="I144" s="15">
        <v>90</v>
      </c>
      <c r="J144" s="15">
        <v>55</v>
      </c>
      <c r="K144" s="15">
        <v>15</v>
      </c>
      <c r="L144" s="15">
        <v>6</v>
      </c>
      <c r="M144" s="82">
        <v>18.5625</v>
      </c>
      <c r="N144" s="71">
        <v>19</v>
      </c>
      <c r="O144" s="62">
        <v>3000</v>
      </c>
      <c r="P144" s="63">
        <f>Table2245236891011121314151617181920212224234567234568910111213141516171819202122242526[[#This Row],[PEMBULATAN]]*O144</f>
        <v>57000</v>
      </c>
    </row>
    <row r="145" spans="1:16" ht="39" customHeight="1" x14ac:dyDescent="0.2">
      <c r="A145" s="124"/>
      <c r="B145" s="74"/>
      <c r="C145" s="88" t="s">
        <v>2566</v>
      </c>
      <c r="D145" s="77" t="s">
        <v>63</v>
      </c>
      <c r="E145" s="13">
        <v>44430</v>
      </c>
      <c r="F145" s="75" t="s">
        <v>2419</v>
      </c>
      <c r="G145" s="13">
        <v>44438</v>
      </c>
      <c r="H145" s="76" t="s">
        <v>2420</v>
      </c>
      <c r="I145" s="15">
        <v>40</v>
      </c>
      <c r="J145" s="15">
        <v>50</v>
      </c>
      <c r="K145" s="15">
        <v>10</v>
      </c>
      <c r="L145" s="15">
        <v>4</v>
      </c>
      <c r="M145" s="82">
        <v>5</v>
      </c>
      <c r="N145" s="71">
        <v>5</v>
      </c>
      <c r="O145" s="62">
        <v>3000</v>
      </c>
      <c r="P145" s="63">
        <f>Table2245236891011121314151617181920212224234567234568910111213141516171819202122242526[[#This Row],[PEMBULATAN]]*O145</f>
        <v>15000</v>
      </c>
    </row>
    <row r="146" spans="1:16" ht="39" customHeight="1" x14ac:dyDescent="0.2">
      <c r="A146" s="124"/>
      <c r="B146" s="74"/>
      <c r="C146" s="88" t="s">
        <v>2567</v>
      </c>
      <c r="D146" s="77" t="s">
        <v>63</v>
      </c>
      <c r="E146" s="13">
        <v>44430</v>
      </c>
      <c r="F146" s="75" t="s">
        <v>2419</v>
      </c>
      <c r="G146" s="13">
        <v>44438</v>
      </c>
      <c r="H146" s="76" t="s">
        <v>2420</v>
      </c>
      <c r="I146" s="15">
        <v>75</v>
      </c>
      <c r="J146" s="15">
        <v>50</v>
      </c>
      <c r="K146" s="15">
        <v>20</v>
      </c>
      <c r="L146" s="15">
        <v>10</v>
      </c>
      <c r="M146" s="82">
        <v>18.75</v>
      </c>
      <c r="N146" s="71">
        <v>19</v>
      </c>
      <c r="O146" s="62">
        <v>3000</v>
      </c>
      <c r="P146" s="63">
        <f>Table2245236891011121314151617181920212224234567234568910111213141516171819202122242526[[#This Row],[PEMBULATAN]]*O146</f>
        <v>57000</v>
      </c>
    </row>
    <row r="147" spans="1:16" ht="39" customHeight="1" x14ac:dyDescent="0.2">
      <c r="A147" s="124"/>
      <c r="B147" s="74"/>
      <c r="C147" s="88" t="s">
        <v>2568</v>
      </c>
      <c r="D147" s="77" t="s">
        <v>63</v>
      </c>
      <c r="E147" s="13">
        <v>44430</v>
      </c>
      <c r="F147" s="75" t="s">
        <v>2419</v>
      </c>
      <c r="G147" s="13">
        <v>44438</v>
      </c>
      <c r="H147" s="76" t="s">
        <v>2420</v>
      </c>
      <c r="I147" s="15">
        <v>110</v>
      </c>
      <c r="J147" s="15">
        <v>60</v>
      </c>
      <c r="K147" s="15">
        <v>30</v>
      </c>
      <c r="L147" s="15">
        <v>19</v>
      </c>
      <c r="M147" s="82">
        <v>49.5</v>
      </c>
      <c r="N147" s="71">
        <v>50</v>
      </c>
      <c r="O147" s="62">
        <v>3000</v>
      </c>
      <c r="P147" s="63">
        <f>Table2245236891011121314151617181920212224234567234568910111213141516171819202122242526[[#This Row],[PEMBULATAN]]*O147</f>
        <v>150000</v>
      </c>
    </row>
    <row r="148" spans="1:16" ht="39" customHeight="1" x14ac:dyDescent="0.2">
      <c r="A148" s="124"/>
      <c r="B148" s="74"/>
      <c r="C148" s="88" t="s">
        <v>2569</v>
      </c>
      <c r="D148" s="77" t="s">
        <v>63</v>
      </c>
      <c r="E148" s="13">
        <v>44430</v>
      </c>
      <c r="F148" s="75" t="s">
        <v>2419</v>
      </c>
      <c r="G148" s="13">
        <v>44438</v>
      </c>
      <c r="H148" s="76" t="s">
        <v>2420</v>
      </c>
      <c r="I148" s="15">
        <v>92</v>
      </c>
      <c r="J148" s="15">
        <v>60</v>
      </c>
      <c r="K148" s="15">
        <v>20</v>
      </c>
      <c r="L148" s="15">
        <v>9</v>
      </c>
      <c r="M148" s="82">
        <v>27.6</v>
      </c>
      <c r="N148" s="71">
        <v>28</v>
      </c>
      <c r="O148" s="62">
        <v>3000</v>
      </c>
      <c r="P148" s="63">
        <f>Table2245236891011121314151617181920212224234567234568910111213141516171819202122242526[[#This Row],[PEMBULATAN]]*O148</f>
        <v>84000</v>
      </c>
    </row>
    <row r="149" spans="1:16" ht="39" customHeight="1" x14ac:dyDescent="0.2">
      <c r="A149" s="124"/>
      <c r="B149" s="74"/>
      <c r="C149" s="88" t="s">
        <v>2570</v>
      </c>
      <c r="D149" s="77" t="s">
        <v>63</v>
      </c>
      <c r="E149" s="13">
        <v>44430</v>
      </c>
      <c r="F149" s="75" t="s">
        <v>2419</v>
      </c>
      <c r="G149" s="13">
        <v>44438</v>
      </c>
      <c r="H149" s="76" t="s">
        <v>2420</v>
      </c>
      <c r="I149" s="15">
        <v>105</v>
      </c>
      <c r="J149" s="15">
        <v>60</v>
      </c>
      <c r="K149" s="15">
        <v>20</v>
      </c>
      <c r="L149" s="15">
        <v>8</v>
      </c>
      <c r="M149" s="82">
        <v>31.5</v>
      </c>
      <c r="N149" s="71">
        <v>32</v>
      </c>
      <c r="O149" s="62">
        <v>3000</v>
      </c>
      <c r="P149" s="63">
        <f>Table2245236891011121314151617181920212224234567234568910111213141516171819202122242526[[#This Row],[PEMBULATAN]]*O149</f>
        <v>96000</v>
      </c>
    </row>
    <row r="150" spans="1:16" ht="39" customHeight="1" x14ac:dyDescent="0.2">
      <c r="A150" s="124"/>
      <c r="B150" s="74"/>
      <c r="C150" s="88" t="s">
        <v>2571</v>
      </c>
      <c r="D150" s="77" t="s">
        <v>63</v>
      </c>
      <c r="E150" s="13">
        <v>44430</v>
      </c>
      <c r="F150" s="75" t="s">
        <v>2419</v>
      </c>
      <c r="G150" s="13">
        <v>44438</v>
      </c>
      <c r="H150" s="76" t="s">
        <v>2420</v>
      </c>
      <c r="I150" s="15">
        <v>67</v>
      </c>
      <c r="J150" s="15">
        <v>50</v>
      </c>
      <c r="K150" s="15">
        <v>15</v>
      </c>
      <c r="L150" s="15">
        <v>6</v>
      </c>
      <c r="M150" s="82">
        <v>12.5625</v>
      </c>
      <c r="N150" s="71">
        <v>13</v>
      </c>
      <c r="O150" s="62">
        <v>3000</v>
      </c>
      <c r="P150" s="63">
        <f>Table2245236891011121314151617181920212224234567234568910111213141516171819202122242526[[#This Row],[PEMBULATAN]]*O150</f>
        <v>39000</v>
      </c>
    </row>
    <row r="151" spans="1:16" ht="39" customHeight="1" x14ac:dyDescent="0.2">
      <c r="A151" s="124"/>
      <c r="B151" s="74"/>
      <c r="C151" s="88" t="s">
        <v>2572</v>
      </c>
      <c r="D151" s="77" t="s">
        <v>63</v>
      </c>
      <c r="E151" s="13">
        <v>44430</v>
      </c>
      <c r="F151" s="75" t="s">
        <v>2419</v>
      </c>
      <c r="G151" s="13">
        <v>44438</v>
      </c>
      <c r="H151" s="76" t="s">
        <v>2420</v>
      </c>
      <c r="I151" s="15">
        <v>60</v>
      </c>
      <c r="J151" s="15">
        <v>50</v>
      </c>
      <c r="K151" s="15">
        <v>35</v>
      </c>
      <c r="L151" s="15">
        <v>10</v>
      </c>
      <c r="M151" s="82">
        <v>26.25</v>
      </c>
      <c r="N151" s="71">
        <v>26</v>
      </c>
      <c r="O151" s="62">
        <v>3000</v>
      </c>
      <c r="P151" s="63">
        <f>Table2245236891011121314151617181920212224234567234568910111213141516171819202122242526[[#This Row],[PEMBULATAN]]*O151</f>
        <v>78000</v>
      </c>
    </row>
    <row r="152" spans="1:16" ht="39" customHeight="1" x14ac:dyDescent="0.2">
      <c r="A152" s="124"/>
      <c r="B152" s="74"/>
      <c r="C152" s="88" t="s">
        <v>2573</v>
      </c>
      <c r="D152" s="77" t="s">
        <v>63</v>
      </c>
      <c r="E152" s="13">
        <v>44430</v>
      </c>
      <c r="F152" s="75" t="s">
        <v>2419</v>
      </c>
      <c r="G152" s="13">
        <v>44438</v>
      </c>
      <c r="H152" s="76" t="s">
        <v>2420</v>
      </c>
      <c r="I152" s="15">
        <v>85</v>
      </c>
      <c r="J152" s="15">
        <v>50</v>
      </c>
      <c r="K152" s="15">
        <v>20</v>
      </c>
      <c r="L152" s="15">
        <v>8</v>
      </c>
      <c r="M152" s="82">
        <v>21.25</v>
      </c>
      <c r="N152" s="71">
        <v>21</v>
      </c>
      <c r="O152" s="62">
        <v>3000</v>
      </c>
      <c r="P152" s="63">
        <f>Table2245236891011121314151617181920212224234567234568910111213141516171819202122242526[[#This Row],[PEMBULATAN]]*O152</f>
        <v>63000</v>
      </c>
    </row>
    <row r="153" spans="1:16" ht="39" customHeight="1" x14ac:dyDescent="0.2">
      <c r="A153" s="124"/>
      <c r="B153" s="74"/>
      <c r="C153" s="88" t="s">
        <v>2574</v>
      </c>
      <c r="D153" s="77" t="s">
        <v>63</v>
      </c>
      <c r="E153" s="13">
        <v>44430</v>
      </c>
      <c r="F153" s="75" t="s">
        <v>2419</v>
      </c>
      <c r="G153" s="13">
        <v>44438</v>
      </c>
      <c r="H153" s="76" t="s">
        <v>2420</v>
      </c>
      <c r="I153" s="15">
        <v>90</v>
      </c>
      <c r="J153" s="15">
        <v>60</v>
      </c>
      <c r="K153" s="15">
        <v>20</v>
      </c>
      <c r="L153" s="15">
        <v>13</v>
      </c>
      <c r="M153" s="82">
        <v>27</v>
      </c>
      <c r="N153" s="71">
        <v>27</v>
      </c>
      <c r="O153" s="62">
        <v>3000</v>
      </c>
      <c r="P153" s="63">
        <f>Table2245236891011121314151617181920212224234567234568910111213141516171819202122242526[[#This Row],[PEMBULATAN]]*O153</f>
        <v>81000</v>
      </c>
    </row>
    <row r="154" spans="1:16" ht="39" customHeight="1" x14ac:dyDescent="0.2">
      <c r="A154" s="124"/>
      <c r="B154" s="74"/>
      <c r="C154" s="88" t="s">
        <v>2575</v>
      </c>
      <c r="D154" s="77" t="s">
        <v>63</v>
      </c>
      <c r="E154" s="13">
        <v>44430</v>
      </c>
      <c r="F154" s="75" t="s">
        <v>2419</v>
      </c>
      <c r="G154" s="13">
        <v>44438</v>
      </c>
      <c r="H154" s="76" t="s">
        <v>2420</v>
      </c>
      <c r="I154" s="15">
        <v>80</v>
      </c>
      <c r="J154" s="15">
        <v>60</v>
      </c>
      <c r="K154" s="15">
        <v>20</v>
      </c>
      <c r="L154" s="15">
        <v>9</v>
      </c>
      <c r="M154" s="82">
        <v>24</v>
      </c>
      <c r="N154" s="71">
        <v>24</v>
      </c>
      <c r="O154" s="62">
        <v>3000</v>
      </c>
      <c r="P154" s="63">
        <f>Table2245236891011121314151617181920212224234567234568910111213141516171819202122242526[[#This Row],[PEMBULATAN]]*O154</f>
        <v>72000</v>
      </c>
    </row>
    <row r="155" spans="1:16" ht="39" customHeight="1" x14ac:dyDescent="0.2">
      <c r="A155" s="124"/>
      <c r="B155" s="74"/>
      <c r="C155" s="88" t="s">
        <v>2576</v>
      </c>
      <c r="D155" s="77" t="s">
        <v>63</v>
      </c>
      <c r="E155" s="13">
        <v>44430</v>
      </c>
      <c r="F155" s="75" t="s">
        <v>2419</v>
      </c>
      <c r="G155" s="13">
        <v>44438</v>
      </c>
      <c r="H155" s="76" t="s">
        <v>2420</v>
      </c>
      <c r="I155" s="15">
        <v>58</v>
      </c>
      <c r="J155" s="15">
        <v>45</v>
      </c>
      <c r="K155" s="15">
        <v>10</v>
      </c>
      <c r="L155" s="15">
        <v>2</v>
      </c>
      <c r="M155" s="82">
        <v>6.5250000000000004</v>
      </c>
      <c r="N155" s="71">
        <v>7</v>
      </c>
      <c r="O155" s="62">
        <v>3000</v>
      </c>
      <c r="P155" s="63">
        <f>Table2245236891011121314151617181920212224234567234568910111213141516171819202122242526[[#This Row],[PEMBULATAN]]*O155</f>
        <v>21000</v>
      </c>
    </row>
    <row r="156" spans="1:16" ht="39" customHeight="1" x14ac:dyDescent="0.2">
      <c r="A156" s="124"/>
      <c r="B156" s="74"/>
      <c r="C156" s="88" t="s">
        <v>2577</v>
      </c>
      <c r="D156" s="77" t="s">
        <v>63</v>
      </c>
      <c r="E156" s="13">
        <v>44430</v>
      </c>
      <c r="F156" s="75" t="s">
        <v>2419</v>
      </c>
      <c r="G156" s="13">
        <v>44438</v>
      </c>
      <c r="H156" s="76" t="s">
        <v>2420</v>
      </c>
      <c r="I156" s="15">
        <v>100</v>
      </c>
      <c r="J156" s="15">
        <v>55</v>
      </c>
      <c r="K156" s="15">
        <v>35</v>
      </c>
      <c r="L156" s="15">
        <v>2</v>
      </c>
      <c r="M156" s="82">
        <v>48.125</v>
      </c>
      <c r="N156" s="71">
        <v>48</v>
      </c>
      <c r="O156" s="62">
        <v>3000</v>
      </c>
      <c r="P156" s="63">
        <f>Table2245236891011121314151617181920212224234567234568910111213141516171819202122242526[[#This Row],[PEMBULATAN]]*O156</f>
        <v>144000</v>
      </c>
    </row>
    <row r="157" spans="1:16" ht="39" customHeight="1" x14ac:dyDescent="0.2">
      <c r="A157" s="124"/>
      <c r="B157" s="74"/>
      <c r="C157" s="88" t="s">
        <v>2578</v>
      </c>
      <c r="D157" s="77" t="s">
        <v>63</v>
      </c>
      <c r="E157" s="13">
        <v>44430</v>
      </c>
      <c r="F157" s="75" t="s">
        <v>2419</v>
      </c>
      <c r="G157" s="13">
        <v>44438</v>
      </c>
      <c r="H157" s="76" t="s">
        <v>2420</v>
      </c>
      <c r="I157" s="15">
        <v>93</v>
      </c>
      <c r="J157" s="15">
        <v>61</v>
      </c>
      <c r="K157" s="15">
        <v>28</v>
      </c>
      <c r="L157" s="15">
        <v>25</v>
      </c>
      <c r="M157" s="82">
        <v>39.710999999999999</v>
      </c>
      <c r="N157" s="71">
        <v>40</v>
      </c>
      <c r="O157" s="62">
        <v>3000</v>
      </c>
      <c r="P157" s="63">
        <f>Table2245236891011121314151617181920212224234567234568910111213141516171819202122242526[[#This Row],[PEMBULATAN]]*O157</f>
        <v>120000</v>
      </c>
    </row>
    <row r="158" spans="1:16" ht="39" customHeight="1" x14ac:dyDescent="0.2">
      <c r="A158" s="124"/>
      <c r="B158" s="74"/>
      <c r="C158" s="88" t="s">
        <v>2579</v>
      </c>
      <c r="D158" s="77" t="s">
        <v>63</v>
      </c>
      <c r="E158" s="13">
        <v>44430</v>
      </c>
      <c r="F158" s="75" t="s">
        <v>2419</v>
      </c>
      <c r="G158" s="13">
        <v>44438</v>
      </c>
      <c r="H158" s="76" t="s">
        <v>2420</v>
      </c>
      <c r="I158" s="15">
        <v>105</v>
      </c>
      <c r="J158" s="15">
        <v>55</v>
      </c>
      <c r="K158" s="15">
        <v>35</v>
      </c>
      <c r="L158" s="15">
        <v>23</v>
      </c>
      <c r="M158" s="82">
        <v>50.53125</v>
      </c>
      <c r="N158" s="71">
        <v>51</v>
      </c>
      <c r="O158" s="62">
        <v>3000</v>
      </c>
      <c r="P158" s="63">
        <f>Table2245236891011121314151617181920212224234567234568910111213141516171819202122242526[[#This Row],[PEMBULATAN]]*O158</f>
        <v>153000</v>
      </c>
    </row>
    <row r="159" spans="1:16" ht="39" customHeight="1" x14ac:dyDescent="0.2">
      <c r="A159" s="124"/>
      <c r="B159" s="74"/>
      <c r="C159" s="88" t="s">
        <v>2580</v>
      </c>
      <c r="D159" s="77" t="s">
        <v>63</v>
      </c>
      <c r="E159" s="13">
        <v>44430</v>
      </c>
      <c r="F159" s="75" t="s">
        <v>2419</v>
      </c>
      <c r="G159" s="13">
        <v>44438</v>
      </c>
      <c r="H159" s="76" t="s">
        <v>2420</v>
      </c>
      <c r="I159" s="15">
        <v>110</v>
      </c>
      <c r="J159" s="15">
        <v>55</v>
      </c>
      <c r="K159" s="15">
        <v>28</v>
      </c>
      <c r="L159" s="15">
        <v>17</v>
      </c>
      <c r="M159" s="82">
        <v>42.35</v>
      </c>
      <c r="N159" s="71">
        <v>42</v>
      </c>
      <c r="O159" s="62">
        <v>3000</v>
      </c>
      <c r="P159" s="63">
        <f>Table2245236891011121314151617181920212224234567234568910111213141516171819202122242526[[#This Row],[PEMBULATAN]]*O159</f>
        <v>126000</v>
      </c>
    </row>
    <row r="160" spans="1:16" ht="39" customHeight="1" x14ac:dyDescent="0.2">
      <c r="A160" s="124"/>
      <c r="B160" s="74"/>
      <c r="C160" s="88" t="s">
        <v>2581</v>
      </c>
      <c r="D160" s="77" t="s">
        <v>63</v>
      </c>
      <c r="E160" s="13">
        <v>44430</v>
      </c>
      <c r="F160" s="75" t="s">
        <v>2419</v>
      </c>
      <c r="G160" s="13">
        <v>44438</v>
      </c>
      <c r="H160" s="76" t="s">
        <v>2420</v>
      </c>
      <c r="I160" s="15">
        <v>90</v>
      </c>
      <c r="J160" s="15">
        <v>45</v>
      </c>
      <c r="K160" s="15">
        <v>35</v>
      </c>
      <c r="L160" s="15">
        <v>17</v>
      </c>
      <c r="M160" s="82">
        <v>35.4375</v>
      </c>
      <c r="N160" s="71">
        <v>35</v>
      </c>
      <c r="O160" s="62">
        <v>3000</v>
      </c>
      <c r="P160" s="63">
        <f>Table2245236891011121314151617181920212224234567234568910111213141516171819202122242526[[#This Row],[PEMBULATAN]]*O160</f>
        <v>105000</v>
      </c>
    </row>
    <row r="161" spans="1:16" ht="39" customHeight="1" x14ac:dyDescent="0.2">
      <c r="A161" s="124"/>
      <c r="B161" s="74"/>
      <c r="C161" s="88" t="s">
        <v>2582</v>
      </c>
      <c r="D161" s="77" t="s">
        <v>63</v>
      </c>
      <c r="E161" s="13">
        <v>44430</v>
      </c>
      <c r="F161" s="75" t="s">
        <v>2419</v>
      </c>
      <c r="G161" s="13">
        <v>44438</v>
      </c>
      <c r="H161" s="76" t="s">
        <v>2420</v>
      </c>
      <c r="I161" s="15">
        <v>65</v>
      </c>
      <c r="J161" s="15">
        <v>46</v>
      </c>
      <c r="K161" s="15">
        <v>20</v>
      </c>
      <c r="L161" s="15">
        <v>8</v>
      </c>
      <c r="M161" s="82">
        <v>14.95</v>
      </c>
      <c r="N161" s="71">
        <v>15</v>
      </c>
      <c r="O161" s="62">
        <v>3000</v>
      </c>
      <c r="P161" s="63">
        <f>Table2245236891011121314151617181920212224234567234568910111213141516171819202122242526[[#This Row],[PEMBULATAN]]*O161</f>
        <v>45000</v>
      </c>
    </row>
    <row r="162" spans="1:16" ht="39" customHeight="1" x14ac:dyDescent="0.2">
      <c r="A162" s="124"/>
      <c r="B162" s="74"/>
      <c r="C162" s="88" t="s">
        <v>2583</v>
      </c>
      <c r="D162" s="77" t="s">
        <v>63</v>
      </c>
      <c r="E162" s="13">
        <v>44430</v>
      </c>
      <c r="F162" s="75" t="s">
        <v>2419</v>
      </c>
      <c r="G162" s="13">
        <v>44438</v>
      </c>
      <c r="H162" s="76" t="s">
        <v>2420</v>
      </c>
      <c r="I162" s="15">
        <v>100</v>
      </c>
      <c r="J162" s="15">
        <v>60</v>
      </c>
      <c r="K162" s="15">
        <v>32</v>
      </c>
      <c r="L162" s="15">
        <v>19</v>
      </c>
      <c r="M162" s="82">
        <v>48</v>
      </c>
      <c r="N162" s="71">
        <v>48</v>
      </c>
      <c r="O162" s="62">
        <v>3000</v>
      </c>
      <c r="P162" s="63">
        <f>Table2245236891011121314151617181920212224234567234568910111213141516171819202122242526[[#This Row],[PEMBULATAN]]*O162</f>
        <v>144000</v>
      </c>
    </row>
    <row r="163" spans="1:16" ht="39" customHeight="1" x14ac:dyDescent="0.2">
      <c r="A163" s="124"/>
      <c r="B163" s="74"/>
      <c r="C163" s="88" t="s">
        <v>2584</v>
      </c>
      <c r="D163" s="77" t="s">
        <v>63</v>
      </c>
      <c r="E163" s="13">
        <v>44430</v>
      </c>
      <c r="F163" s="75" t="s">
        <v>2419</v>
      </c>
      <c r="G163" s="13">
        <v>44438</v>
      </c>
      <c r="H163" s="76" t="s">
        <v>2420</v>
      </c>
      <c r="I163" s="15">
        <v>50</v>
      </c>
      <c r="J163" s="15">
        <v>55</v>
      </c>
      <c r="K163" s="15">
        <v>20</v>
      </c>
      <c r="L163" s="15">
        <v>5</v>
      </c>
      <c r="M163" s="82">
        <v>13.75</v>
      </c>
      <c r="N163" s="71">
        <v>14</v>
      </c>
      <c r="O163" s="62">
        <v>3000</v>
      </c>
      <c r="P163" s="63">
        <f>Table2245236891011121314151617181920212224234567234568910111213141516171819202122242526[[#This Row],[PEMBULATAN]]*O163</f>
        <v>42000</v>
      </c>
    </row>
    <row r="164" spans="1:16" ht="39" customHeight="1" x14ac:dyDescent="0.2">
      <c r="A164" s="124"/>
      <c r="B164" s="74"/>
      <c r="C164" s="88" t="s">
        <v>2585</v>
      </c>
      <c r="D164" s="77" t="s">
        <v>63</v>
      </c>
      <c r="E164" s="13">
        <v>44430</v>
      </c>
      <c r="F164" s="75" t="s">
        <v>2419</v>
      </c>
      <c r="G164" s="13">
        <v>44438</v>
      </c>
      <c r="H164" s="76" t="s">
        <v>2420</v>
      </c>
      <c r="I164" s="15">
        <v>60</v>
      </c>
      <c r="J164" s="15">
        <v>40</v>
      </c>
      <c r="K164" s="15">
        <v>15</v>
      </c>
      <c r="L164" s="15">
        <v>4</v>
      </c>
      <c r="M164" s="82">
        <v>9</v>
      </c>
      <c r="N164" s="71">
        <v>9</v>
      </c>
      <c r="O164" s="62">
        <v>3000</v>
      </c>
      <c r="P164" s="63">
        <f>Table2245236891011121314151617181920212224234567234568910111213141516171819202122242526[[#This Row],[PEMBULATAN]]*O164</f>
        <v>27000</v>
      </c>
    </row>
    <row r="165" spans="1:16" ht="39" customHeight="1" x14ac:dyDescent="0.2">
      <c r="A165" s="124"/>
      <c r="B165" s="74"/>
      <c r="C165" s="88" t="s">
        <v>2586</v>
      </c>
      <c r="D165" s="77" t="s">
        <v>63</v>
      </c>
      <c r="E165" s="13">
        <v>44430</v>
      </c>
      <c r="F165" s="75" t="s">
        <v>2419</v>
      </c>
      <c r="G165" s="13">
        <v>44438</v>
      </c>
      <c r="H165" s="76" t="s">
        <v>2420</v>
      </c>
      <c r="I165" s="15">
        <v>60</v>
      </c>
      <c r="J165" s="15">
        <v>40</v>
      </c>
      <c r="K165" s="15">
        <v>15</v>
      </c>
      <c r="L165" s="15">
        <v>8</v>
      </c>
      <c r="M165" s="82">
        <v>9</v>
      </c>
      <c r="N165" s="71">
        <v>9</v>
      </c>
      <c r="O165" s="62">
        <v>3000</v>
      </c>
      <c r="P165" s="63">
        <f>Table2245236891011121314151617181920212224234567234568910111213141516171819202122242526[[#This Row],[PEMBULATAN]]*O165</f>
        <v>27000</v>
      </c>
    </row>
    <row r="166" spans="1:16" ht="39" customHeight="1" x14ac:dyDescent="0.2">
      <c r="A166" s="124"/>
      <c r="B166" s="74"/>
      <c r="C166" s="88" t="s">
        <v>2587</v>
      </c>
      <c r="D166" s="77" t="s">
        <v>63</v>
      </c>
      <c r="E166" s="13">
        <v>44430</v>
      </c>
      <c r="F166" s="75" t="s">
        <v>2419</v>
      </c>
      <c r="G166" s="13">
        <v>44438</v>
      </c>
      <c r="H166" s="76" t="s">
        <v>2420</v>
      </c>
      <c r="I166" s="15">
        <v>60</v>
      </c>
      <c r="J166" s="15">
        <v>55</v>
      </c>
      <c r="K166" s="15">
        <v>20</v>
      </c>
      <c r="L166" s="15">
        <v>8</v>
      </c>
      <c r="M166" s="82">
        <v>16.5</v>
      </c>
      <c r="N166" s="71">
        <v>17</v>
      </c>
      <c r="O166" s="62">
        <v>3000</v>
      </c>
      <c r="P166" s="63">
        <f>Table2245236891011121314151617181920212224234567234568910111213141516171819202122242526[[#This Row],[PEMBULATAN]]*O166</f>
        <v>51000</v>
      </c>
    </row>
    <row r="167" spans="1:16" ht="39" customHeight="1" x14ac:dyDescent="0.2">
      <c r="A167" s="124"/>
      <c r="B167" s="74"/>
      <c r="C167" s="88" t="s">
        <v>2588</v>
      </c>
      <c r="D167" s="77" t="s">
        <v>63</v>
      </c>
      <c r="E167" s="13">
        <v>44430</v>
      </c>
      <c r="F167" s="75" t="s">
        <v>2419</v>
      </c>
      <c r="G167" s="13">
        <v>44438</v>
      </c>
      <c r="H167" s="76" t="s">
        <v>2420</v>
      </c>
      <c r="I167" s="15">
        <v>40</v>
      </c>
      <c r="J167" s="15">
        <v>30</v>
      </c>
      <c r="K167" s="15">
        <v>10</v>
      </c>
      <c r="L167" s="15">
        <v>2</v>
      </c>
      <c r="M167" s="82">
        <v>3</v>
      </c>
      <c r="N167" s="71">
        <v>3</v>
      </c>
      <c r="O167" s="62">
        <v>3000</v>
      </c>
      <c r="P167" s="63">
        <f>Table2245236891011121314151617181920212224234567234568910111213141516171819202122242526[[#This Row],[PEMBULATAN]]*O167</f>
        <v>9000</v>
      </c>
    </row>
    <row r="168" spans="1:16" ht="39" customHeight="1" x14ac:dyDescent="0.2">
      <c r="A168" s="124"/>
      <c r="B168" s="74"/>
      <c r="C168" s="88" t="s">
        <v>2589</v>
      </c>
      <c r="D168" s="77" t="s">
        <v>63</v>
      </c>
      <c r="E168" s="13">
        <v>44430</v>
      </c>
      <c r="F168" s="75" t="s">
        <v>2419</v>
      </c>
      <c r="G168" s="13">
        <v>44438</v>
      </c>
      <c r="H168" s="76" t="s">
        <v>2420</v>
      </c>
      <c r="I168" s="15">
        <v>70</v>
      </c>
      <c r="J168" s="15">
        <v>27</v>
      </c>
      <c r="K168" s="15">
        <v>20</v>
      </c>
      <c r="L168" s="15">
        <v>3</v>
      </c>
      <c r="M168" s="82">
        <v>9.4499999999999993</v>
      </c>
      <c r="N168" s="71">
        <v>9</v>
      </c>
      <c r="O168" s="62">
        <v>3000</v>
      </c>
      <c r="P168" s="63">
        <f>Table2245236891011121314151617181920212224234567234568910111213141516171819202122242526[[#This Row],[PEMBULATAN]]*O168</f>
        <v>27000</v>
      </c>
    </row>
    <row r="169" spans="1:16" ht="39" customHeight="1" x14ac:dyDescent="0.2">
      <c r="A169" s="124"/>
      <c r="B169" s="74"/>
      <c r="C169" s="88" t="s">
        <v>2590</v>
      </c>
      <c r="D169" s="77" t="s">
        <v>63</v>
      </c>
      <c r="E169" s="13">
        <v>44430</v>
      </c>
      <c r="F169" s="75" t="s">
        <v>2419</v>
      </c>
      <c r="G169" s="13">
        <v>44438</v>
      </c>
      <c r="H169" s="76" t="s">
        <v>2420</v>
      </c>
      <c r="I169" s="15">
        <v>60</v>
      </c>
      <c r="J169" s="15">
        <v>40</v>
      </c>
      <c r="K169" s="15">
        <v>19</v>
      </c>
      <c r="L169" s="15">
        <v>3</v>
      </c>
      <c r="M169" s="82">
        <v>11.4</v>
      </c>
      <c r="N169" s="71">
        <v>11</v>
      </c>
      <c r="O169" s="62">
        <v>3000</v>
      </c>
      <c r="P169" s="63">
        <f>Table2245236891011121314151617181920212224234567234568910111213141516171819202122242526[[#This Row],[PEMBULATAN]]*O169</f>
        <v>33000</v>
      </c>
    </row>
    <row r="170" spans="1:16" ht="39" customHeight="1" x14ac:dyDescent="0.2">
      <c r="A170" s="124"/>
      <c r="B170" s="74"/>
      <c r="C170" s="88" t="s">
        <v>2591</v>
      </c>
      <c r="D170" s="77" t="s">
        <v>63</v>
      </c>
      <c r="E170" s="13">
        <v>44430</v>
      </c>
      <c r="F170" s="75" t="s">
        <v>2419</v>
      </c>
      <c r="G170" s="13">
        <v>44438</v>
      </c>
      <c r="H170" s="76" t="s">
        <v>2420</v>
      </c>
      <c r="I170" s="15">
        <v>90</v>
      </c>
      <c r="J170" s="15">
        <v>60</v>
      </c>
      <c r="K170" s="15">
        <v>33</v>
      </c>
      <c r="L170" s="15">
        <v>18</v>
      </c>
      <c r="M170" s="82">
        <v>44.55</v>
      </c>
      <c r="N170" s="71">
        <v>45</v>
      </c>
      <c r="O170" s="62">
        <v>3000</v>
      </c>
      <c r="P170" s="63">
        <f>Table2245236891011121314151617181920212224234567234568910111213141516171819202122242526[[#This Row],[PEMBULATAN]]*O170</f>
        <v>135000</v>
      </c>
    </row>
    <row r="171" spans="1:16" ht="39" customHeight="1" x14ac:dyDescent="0.2">
      <c r="A171" s="124"/>
      <c r="B171" s="74"/>
      <c r="C171" s="88" t="s">
        <v>2592</v>
      </c>
      <c r="D171" s="77" t="s">
        <v>63</v>
      </c>
      <c r="E171" s="13">
        <v>44430</v>
      </c>
      <c r="F171" s="75" t="s">
        <v>2419</v>
      </c>
      <c r="G171" s="13">
        <v>44438</v>
      </c>
      <c r="H171" s="76" t="s">
        <v>2420</v>
      </c>
      <c r="I171" s="15">
        <v>93</v>
      </c>
      <c r="J171" s="15">
        <v>65</v>
      </c>
      <c r="K171" s="15">
        <v>27</v>
      </c>
      <c r="L171" s="15">
        <v>22</v>
      </c>
      <c r="M171" s="82">
        <v>40.803750000000001</v>
      </c>
      <c r="N171" s="71">
        <v>41</v>
      </c>
      <c r="O171" s="62">
        <v>3000</v>
      </c>
      <c r="P171" s="63">
        <f>Table2245236891011121314151617181920212224234567234568910111213141516171819202122242526[[#This Row],[PEMBULATAN]]*O171</f>
        <v>123000</v>
      </c>
    </row>
    <row r="172" spans="1:16" ht="39" customHeight="1" x14ac:dyDescent="0.2">
      <c r="A172" s="124"/>
      <c r="B172" s="74"/>
      <c r="C172" s="88" t="s">
        <v>2593</v>
      </c>
      <c r="D172" s="77" t="s">
        <v>63</v>
      </c>
      <c r="E172" s="13">
        <v>44430</v>
      </c>
      <c r="F172" s="75" t="s">
        <v>2419</v>
      </c>
      <c r="G172" s="13">
        <v>44438</v>
      </c>
      <c r="H172" s="76" t="s">
        <v>2420</v>
      </c>
      <c r="I172" s="15">
        <v>60</v>
      </c>
      <c r="J172" s="15">
        <v>45</v>
      </c>
      <c r="K172" s="15">
        <v>15</v>
      </c>
      <c r="L172" s="15">
        <v>5</v>
      </c>
      <c r="M172" s="82">
        <v>10.125</v>
      </c>
      <c r="N172" s="71">
        <v>10</v>
      </c>
      <c r="O172" s="62">
        <v>3000</v>
      </c>
      <c r="P172" s="63">
        <f>Table2245236891011121314151617181920212224234567234568910111213141516171819202122242526[[#This Row],[PEMBULATAN]]*O172</f>
        <v>30000</v>
      </c>
    </row>
    <row r="173" spans="1:16" ht="39" customHeight="1" x14ac:dyDescent="0.2">
      <c r="A173" s="124"/>
      <c r="B173" s="74"/>
      <c r="C173" s="88" t="s">
        <v>2594</v>
      </c>
      <c r="D173" s="77" t="s">
        <v>63</v>
      </c>
      <c r="E173" s="13">
        <v>44430</v>
      </c>
      <c r="F173" s="75" t="s">
        <v>2419</v>
      </c>
      <c r="G173" s="13">
        <v>44438</v>
      </c>
      <c r="H173" s="76" t="s">
        <v>2420</v>
      </c>
      <c r="I173" s="15">
        <v>53</v>
      </c>
      <c r="J173" s="15">
        <v>35</v>
      </c>
      <c r="K173" s="15">
        <v>22</v>
      </c>
      <c r="L173" s="15">
        <v>2</v>
      </c>
      <c r="M173" s="82">
        <v>10.202500000000001</v>
      </c>
      <c r="N173" s="71">
        <v>10</v>
      </c>
      <c r="O173" s="62">
        <v>3000</v>
      </c>
      <c r="P173" s="63">
        <f>Table2245236891011121314151617181920212224234567234568910111213141516171819202122242526[[#This Row],[PEMBULATAN]]*O173</f>
        <v>30000</v>
      </c>
    </row>
    <row r="174" spans="1:16" ht="39" customHeight="1" x14ac:dyDescent="0.2">
      <c r="A174" s="124"/>
      <c r="B174" s="74"/>
      <c r="C174" s="88" t="s">
        <v>2595</v>
      </c>
      <c r="D174" s="77" t="s">
        <v>63</v>
      </c>
      <c r="E174" s="13">
        <v>44430</v>
      </c>
      <c r="F174" s="75" t="s">
        <v>2419</v>
      </c>
      <c r="G174" s="13">
        <v>44438</v>
      </c>
      <c r="H174" s="76" t="s">
        <v>2420</v>
      </c>
      <c r="I174" s="15">
        <v>50</v>
      </c>
      <c r="J174" s="15">
        <v>40</v>
      </c>
      <c r="K174" s="15">
        <v>15</v>
      </c>
      <c r="L174" s="15">
        <v>6</v>
      </c>
      <c r="M174" s="82">
        <v>7.5</v>
      </c>
      <c r="N174" s="71">
        <v>8</v>
      </c>
      <c r="O174" s="62">
        <v>3000</v>
      </c>
      <c r="P174" s="63">
        <f>Table2245236891011121314151617181920212224234567234568910111213141516171819202122242526[[#This Row],[PEMBULATAN]]*O174</f>
        <v>24000</v>
      </c>
    </row>
    <row r="175" spans="1:16" ht="39" customHeight="1" x14ac:dyDescent="0.2">
      <c r="A175" s="124"/>
      <c r="B175" s="74"/>
      <c r="C175" s="88" t="s">
        <v>2596</v>
      </c>
      <c r="D175" s="77" t="s">
        <v>63</v>
      </c>
      <c r="E175" s="13">
        <v>44430</v>
      </c>
      <c r="F175" s="75" t="s">
        <v>2419</v>
      </c>
      <c r="G175" s="13">
        <v>44438</v>
      </c>
      <c r="H175" s="76" t="s">
        <v>2420</v>
      </c>
      <c r="I175" s="15">
        <v>82</v>
      </c>
      <c r="J175" s="15">
        <v>55</v>
      </c>
      <c r="K175" s="15">
        <v>16</v>
      </c>
      <c r="L175" s="15">
        <v>20</v>
      </c>
      <c r="M175" s="82">
        <v>18.04</v>
      </c>
      <c r="N175" s="71">
        <v>20</v>
      </c>
      <c r="O175" s="62">
        <v>3000</v>
      </c>
      <c r="P175" s="63">
        <f>Table2245236891011121314151617181920212224234567234568910111213141516171819202122242526[[#This Row],[PEMBULATAN]]*O175</f>
        <v>60000</v>
      </c>
    </row>
    <row r="176" spans="1:16" ht="39" customHeight="1" x14ac:dyDescent="0.2">
      <c r="A176" s="124"/>
      <c r="B176" s="74"/>
      <c r="C176" s="88" t="s">
        <v>2597</v>
      </c>
      <c r="D176" s="77" t="s">
        <v>63</v>
      </c>
      <c r="E176" s="13">
        <v>44430</v>
      </c>
      <c r="F176" s="75" t="s">
        <v>2419</v>
      </c>
      <c r="G176" s="13">
        <v>44438</v>
      </c>
      <c r="H176" s="76" t="s">
        <v>2420</v>
      </c>
      <c r="I176" s="15">
        <v>95</v>
      </c>
      <c r="J176" s="15">
        <v>53</v>
      </c>
      <c r="K176" s="15">
        <v>25</v>
      </c>
      <c r="L176" s="15">
        <v>22</v>
      </c>
      <c r="M176" s="82">
        <v>31.46875</v>
      </c>
      <c r="N176" s="71">
        <v>31</v>
      </c>
      <c r="O176" s="62">
        <v>3000</v>
      </c>
      <c r="P176" s="63">
        <f>Table2245236891011121314151617181920212224234567234568910111213141516171819202122242526[[#This Row],[PEMBULATAN]]*O176</f>
        <v>93000</v>
      </c>
    </row>
    <row r="177" spans="1:16" ht="39" customHeight="1" x14ac:dyDescent="0.2">
      <c r="A177" s="124"/>
      <c r="B177" s="74"/>
      <c r="C177" s="88" t="s">
        <v>2598</v>
      </c>
      <c r="D177" s="77" t="s">
        <v>63</v>
      </c>
      <c r="E177" s="13">
        <v>44430</v>
      </c>
      <c r="F177" s="75" t="s">
        <v>2419</v>
      </c>
      <c r="G177" s="13">
        <v>44438</v>
      </c>
      <c r="H177" s="76" t="s">
        <v>2420</v>
      </c>
      <c r="I177" s="15">
        <v>35</v>
      </c>
      <c r="J177" s="15">
        <v>30</v>
      </c>
      <c r="K177" s="15">
        <v>15</v>
      </c>
      <c r="L177" s="15">
        <v>1</v>
      </c>
      <c r="M177" s="82">
        <v>3.9375</v>
      </c>
      <c r="N177" s="71">
        <v>4</v>
      </c>
      <c r="O177" s="62">
        <v>3000</v>
      </c>
      <c r="P177" s="63">
        <f>Table2245236891011121314151617181920212224234567234568910111213141516171819202122242526[[#This Row],[PEMBULATAN]]*O177</f>
        <v>12000</v>
      </c>
    </row>
    <row r="178" spans="1:16" ht="39" customHeight="1" x14ac:dyDescent="0.2">
      <c r="A178" s="124"/>
      <c r="B178" s="74"/>
      <c r="C178" s="88" t="s">
        <v>2599</v>
      </c>
      <c r="D178" s="77" t="s">
        <v>63</v>
      </c>
      <c r="E178" s="13">
        <v>44430</v>
      </c>
      <c r="F178" s="75" t="s">
        <v>2419</v>
      </c>
      <c r="G178" s="13">
        <v>44438</v>
      </c>
      <c r="H178" s="76" t="s">
        <v>2420</v>
      </c>
      <c r="I178" s="15">
        <v>76</v>
      </c>
      <c r="J178" s="15">
        <v>6</v>
      </c>
      <c r="K178" s="15">
        <v>6</v>
      </c>
      <c r="L178" s="15">
        <v>4</v>
      </c>
      <c r="M178" s="82">
        <v>0.68400000000000005</v>
      </c>
      <c r="N178" s="71">
        <v>4</v>
      </c>
      <c r="O178" s="62">
        <v>3000</v>
      </c>
      <c r="P178" s="63">
        <f>Table2245236891011121314151617181920212224234567234568910111213141516171819202122242526[[#This Row],[PEMBULATAN]]*O178</f>
        <v>12000</v>
      </c>
    </row>
    <row r="179" spans="1:16" ht="39" customHeight="1" x14ac:dyDescent="0.2">
      <c r="A179" s="124"/>
      <c r="B179" s="74"/>
      <c r="C179" s="88" t="s">
        <v>2600</v>
      </c>
      <c r="D179" s="77" t="s">
        <v>63</v>
      </c>
      <c r="E179" s="13">
        <v>44430</v>
      </c>
      <c r="F179" s="75" t="s">
        <v>2419</v>
      </c>
      <c r="G179" s="13">
        <v>44438</v>
      </c>
      <c r="H179" s="76" t="s">
        <v>2420</v>
      </c>
      <c r="I179" s="15">
        <v>50</v>
      </c>
      <c r="J179" s="15">
        <v>30</v>
      </c>
      <c r="K179" s="15">
        <v>24</v>
      </c>
      <c r="L179" s="15">
        <v>7</v>
      </c>
      <c r="M179" s="82">
        <v>9</v>
      </c>
      <c r="N179" s="71">
        <v>9</v>
      </c>
      <c r="O179" s="62">
        <v>3000</v>
      </c>
      <c r="P179" s="63">
        <f>Table2245236891011121314151617181920212224234567234568910111213141516171819202122242526[[#This Row],[PEMBULATAN]]*O179</f>
        <v>27000</v>
      </c>
    </row>
    <row r="180" spans="1:16" ht="22.5" customHeight="1" x14ac:dyDescent="0.2">
      <c r="A180" s="144" t="s">
        <v>33</v>
      </c>
      <c r="B180" s="145"/>
      <c r="C180" s="145"/>
      <c r="D180" s="145"/>
      <c r="E180" s="145"/>
      <c r="F180" s="145"/>
      <c r="G180" s="145"/>
      <c r="H180" s="145"/>
      <c r="I180" s="145"/>
      <c r="J180" s="145"/>
      <c r="K180" s="145"/>
      <c r="L180" s="146"/>
      <c r="M180" s="78">
        <f>SUBTOTAL(109,Table2245236891011121314151617181920212224234567234568910111213141516171819202122242526[KG VOLUME])</f>
        <v>3679.8397500000001</v>
      </c>
      <c r="N180" s="66">
        <f>SUM(N3:N179)</f>
        <v>3810</v>
      </c>
      <c r="O180" s="147">
        <f>SUM(P3:P179)</f>
        <v>11430000</v>
      </c>
      <c r="P180" s="148"/>
    </row>
    <row r="181" spans="1:16" ht="22.5" customHeight="1" x14ac:dyDescent="0.2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4"/>
      <c r="N181" s="86" t="s">
        <v>54</v>
      </c>
      <c r="O181" s="85"/>
      <c r="P181" s="85">
        <f>O180*10%</f>
        <v>1143000</v>
      </c>
    </row>
    <row r="182" spans="1:16" x14ac:dyDescent="0.2">
      <c r="A182" s="11"/>
      <c r="B182" s="54" t="s">
        <v>47</v>
      </c>
      <c r="C182" s="53"/>
      <c r="D182" s="55" t="s">
        <v>48</v>
      </c>
      <c r="H182" s="61"/>
      <c r="N182" s="60" t="s">
        <v>34</v>
      </c>
      <c r="P182" s="67">
        <f>O180*1%</f>
        <v>114300</v>
      </c>
    </row>
    <row r="183" spans="1:16" x14ac:dyDescent="0.2">
      <c r="A183" s="11"/>
      <c r="H183" s="61"/>
      <c r="N183" s="60" t="s">
        <v>35</v>
      </c>
      <c r="P183" s="69">
        <v>0</v>
      </c>
    </row>
    <row r="184" spans="1:16" ht="15.75" thickBot="1" x14ac:dyDescent="0.25">
      <c r="A184" s="11"/>
      <c r="H184" s="61"/>
      <c r="N184" s="60" t="s">
        <v>36</v>
      </c>
      <c r="P184" s="69">
        <v>0</v>
      </c>
    </row>
    <row r="185" spans="1:16" x14ac:dyDescent="0.2">
      <c r="A185" s="11"/>
      <c r="H185" s="61"/>
      <c r="N185" s="64" t="s">
        <v>37</v>
      </c>
      <c r="O185" s="65"/>
      <c r="P185" s="68">
        <f>O180-P181+P182</f>
        <v>10401300</v>
      </c>
    </row>
    <row r="186" spans="1:16" x14ac:dyDescent="0.2">
      <c r="B186" s="54"/>
      <c r="C186" s="53"/>
      <c r="D186" s="55"/>
    </row>
    <row r="188" spans="1:16" x14ac:dyDescent="0.2">
      <c r="A188" s="11"/>
      <c r="H188" s="61"/>
      <c r="P188" s="70"/>
    </row>
    <row r="189" spans="1:16" x14ac:dyDescent="0.2">
      <c r="A189" s="11"/>
      <c r="C189" s="53" t="s">
        <v>1205</v>
      </c>
      <c r="H189" s="61"/>
      <c r="O189" s="56"/>
      <c r="P189" s="70"/>
    </row>
    <row r="190" spans="1:16" s="3" customFormat="1" x14ac:dyDescent="0.25">
      <c r="A190" s="11"/>
      <c r="B190" s="2"/>
      <c r="C190" s="2" t="s">
        <v>1200</v>
      </c>
      <c r="E190" s="12"/>
      <c r="H190" s="61"/>
      <c r="N190" s="14"/>
      <c r="O190" s="14"/>
      <c r="P190" s="14"/>
    </row>
    <row r="191" spans="1:16" s="3" customFormat="1" x14ac:dyDescent="0.25">
      <c r="A191" s="11"/>
      <c r="B191" s="2"/>
      <c r="C191" s="2" t="s">
        <v>1206</v>
      </c>
      <c r="E191" s="12"/>
      <c r="H191" s="61"/>
      <c r="N191" s="14"/>
      <c r="O191" s="14"/>
      <c r="P191" s="14"/>
    </row>
    <row r="192" spans="1:16" s="3" customFormat="1" x14ac:dyDescent="0.25">
      <c r="A192" s="11"/>
      <c r="B192" s="2"/>
      <c r="C192" s="2" t="s">
        <v>3533</v>
      </c>
      <c r="E192" s="12"/>
      <c r="H192" s="61"/>
      <c r="N192" s="14"/>
      <c r="O192" s="14"/>
      <c r="P192" s="14"/>
    </row>
    <row r="193" spans="1:16" s="3" customFormat="1" x14ac:dyDescent="0.2">
      <c r="A193" s="11"/>
      <c r="B193" s="2"/>
      <c r="C193" s="53" t="s">
        <v>1198</v>
      </c>
      <c r="E193" s="12"/>
      <c r="H193" s="61"/>
      <c r="N193" s="14"/>
      <c r="O193" s="14"/>
      <c r="P193" s="14"/>
    </row>
    <row r="194" spans="1:16" s="3" customFormat="1" x14ac:dyDescent="0.25">
      <c r="A194" s="11"/>
      <c r="B194" s="2"/>
      <c r="C194" s="2" t="s">
        <v>3534</v>
      </c>
      <c r="E194" s="12"/>
      <c r="H194" s="61"/>
      <c r="N194" s="14"/>
      <c r="O194" s="14"/>
      <c r="P194" s="14"/>
    </row>
    <row r="195" spans="1:16" s="3" customFormat="1" x14ac:dyDescent="0.25">
      <c r="A195" s="11"/>
      <c r="B195" s="2"/>
      <c r="C195" s="2" t="s">
        <v>1204</v>
      </c>
      <c r="E195" s="12"/>
      <c r="H195" s="61"/>
      <c r="N195" s="14"/>
      <c r="O195" s="14"/>
      <c r="P195" s="14"/>
    </row>
    <row r="196" spans="1:16" s="3" customFormat="1" x14ac:dyDescent="0.25">
      <c r="A196" s="11"/>
      <c r="B196" s="2"/>
      <c r="C196" s="2" t="s">
        <v>3535</v>
      </c>
      <c r="E196" s="12"/>
      <c r="H196" s="61"/>
      <c r="N196" s="14"/>
      <c r="O196" s="14"/>
      <c r="P196" s="14"/>
    </row>
    <row r="197" spans="1:16" s="3" customFormat="1" x14ac:dyDescent="0.25">
      <c r="A197" s="11"/>
      <c r="B197" s="2"/>
      <c r="C197" s="2" t="s">
        <v>3536</v>
      </c>
      <c r="E197" s="12"/>
      <c r="H197" s="61"/>
      <c r="N197" s="14"/>
      <c r="O197" s="14"/>
      <c r="P197" s="14"/>
    </row>
    <row r="198" spans="1:16" s="3" customFormat="1" x14ac:dyDescent="0.25">
      <c r="A198" s="11"/>
      <c r="B198" s="2"/>
      <c r="C198" s="2" t="s">
        <v>3537</v>
      </c>
      <c r="E198" s="12"/>
      <c r="H198" s="61"/>
      <c r="N198" s="14"/>
      <c r="O198" s="14"/>
      <c r="P198" s="14"/>
    </row>
    <row r="199" spans="1:16" s="3" customFormat="1" x14ac:dyDescent="0.25">
      <c r="A199" s="11"/>
      <c r="B199" s="2"/>
      <c r="C199" s="2" t="s">
        <v>3538</v>
      </c>
      <c r="E199" s="12"/>
      <c r="H199" s="61"/>
      <c r="N199" s="14"/>
      <c r="O199" s="14"/>
      <c r="P199" s="14"/>
    </row>
    <row r="200" spans="1:16" s="3" customFormat="1" x14ac:dyDescent="0.25">
      <c r="A200" s="11"/>
      <c r="B200" s="2"/>
      <c r="C200" s="2" t="s">
        <v>3539</v>
      </c>
      <c r="E200" s="12"/>
      <c r="H200" s="61"/>
      <c r="N200" s="14"/>
      <c r="O200" s="14"/>
      <c r="P200" s="14"/>
    </row>
    <row r="201" spans="1:16" s="3" customFormat="1" x14ac:dyDescent="0.25">
      <c r="A201" s="11"/>
      <c r="B201" s="2"/>
      <c r="C201" s="2" t="s">
        <v>3540</v>
      </c>
      <c r="E201" s="12"/>
      <c r="H201" s="61"/>
      <c r="N201" s="14"/>
      <c r="O201" s="14"/>
      <c r="P201" s="14"/>
    </row>
    <row r="202" spans="1:16" x14ac:dyDescent="0.2">
      <c r="C202" s="2" t="s">
        <v>3541</v>
      </c>
    </row>
    <row r="203" spans="1:16" x14ac:dyDescent="0.2">
      <c r="C203" s="2" t="s">
        <v>3542</v>
      </c>
    </row>
    <row r="204" spans="1:16" x14ac:dyDescent="0.2">
      <c r="C204" s="2" t="s">
        <v>3543</v>
      </c>
    </row>
    <row r="205" spans="1:16" x14ac:dyDescent="0.2">
      <c r="C205" s="2" t="s">
        <v>3544</v>
      </c>
    </row>
    <row r="206" spans="1:16" x14ac:dyDescent="0.2">
      <c r="C206" s="2" t="s">
        <v>3545</v>
      </c>
    </row>
    <row r="207" spans="1:16" x14ac:dyDescent="0.2">
      <c r="C207" s="2" t="s">
        <v>3546</v>
      </c>
    </row>
    <row r="208" spans="1:16" x14ac:dyDescent="0.2">
      <c r="C208" s="2" t="s">
        <v>3547</v>
      </c>
    </row>
    <row r="209" spans="3:3" x14ac:dyDescent="0.2">
      <c r="C209" s="2" t="s">
        <v>3548</v>
      </c>
    </row>
    <row r="210" spans="3:3" x14ac:dyDescent="0.2">
      <c r="C210" s="2" t="s">
        <v>3549</v>
      </c>
    </row>
    <row r="211" spans="3:3" x14ac:dyDescent="0.2">
      <c r="C211" s="2" t="s">
        <v>3550</v>
      </c>
    </row>
    <row r="212" spans="3:3" x14ac:dyDescent="0.2">
      <c r="C212" s="2" t="s">
        <v>3551</v>
      </c>
    </row>
    <row r="213" spans="3:3" x14ac:dyDescent="0.2">
      <c r="C213" s="2" t="s">
        <v>3552</v>
      </c>
    </row>
    <row r="214" spans="3:3" x14ac:dyDescent="0.2">
      <c r="C214" s="2" t="s">
        <v>3553</v>
      </c>
    </row>
    <row r="215" spans="3:3" x14ac:dyDescent="0.2">
      <c r="C215" s="2" t="s">
        <v>3554</v>
      </c>
    </row>
    <row r="216" spans="3:3" x14ac:dyDescent="0.2">
      <c r="C216" s="2" t="s">
        <v>3555</v>
      </c>
    </row>
    <row r="217" spans="3:3" x14ac:dyDescent="0.2">
      <c r="C217" s="2" t="s">
        <v>3556</v>
      </c>
    </row>
    <row r="218" spans="3:3" x14ac:dyDescent="0.2">
      <c r="C218" s="2" t="s">
        <v>3557</v>
      </c>
    </row>
    <row r="219" spans="3:3" x14ac:dyDescent="0.2">
      <c r="C219" s="2" t="s">
        <v>3558</v>
      </c>
    </row>
    <row r="220" spans="3:3" x14ac:dyDescent="0.2">
      <c r="C220" s="2" t="s">
        <v>3559</v>
      </c>
    </row>
    <row r="221" spans="3:3" x14ac:dyDescent="0.2">
      <c r="C221" s="2" t="s">
        <v>3560</v>
      </c>
    </row>
    <row r="222" spans="3:3" x14ac:dyDescent="0.2">
      <c r="C222" s="2" t="s">
        <v>3561</v>
      </c>
    </row>
    <row r="223" spans="3:3" x14ac:dyDescent="0.2">
      <c r="C223" s="2" t="s">
        <v>3562</v>
      </c>
    </row>
    <row r="224" spans="3:3" x14ac:dyDescent="0.2">
      <c r="C224" s="2" t="s">
        <v>3563</v>
      </c>
    </row>
    <row r="225" spans="3:3" x14ac:dyDescent="0.2">
      <c r="C225" s="2" t="s">
        <v>3564</v>
      </c>
    </row>
    <row r="226" spans="3:3" x14ac:dyDescent="0.2">
      <c r="C226" s="2" t="s">
        <v>3565</v>
      </c>
    </row>
    <row r="227" spans="3:3" x14ac:dyDescent="0.2">
      <c r="C227" s="2" t="s">
        <v>3566</v>
      </c>
    </row>
    <row r="228" spans="3:3" x14ac:dyDescent="0.2">
      <c r="C228" s="2" t="s">
        <v>3567</v>
      </c>
    </row>
    <row r="229" spans="3:3" x14ac:dyDescent="0.2">
      <c r="C229" s="2" t="s">
        <v>3568</v>
      </c>
    </row>
    <row r="230" spans="3:3" x14ac:dyDescent="0.2">
      <c r="C230" s="2" t="s">
        <v>3569</v>
      </c>
    </row>
    <row r="231" spans="3:3" x14ac:dyDescent="0.2">
      <c r="C231" s="2" t="s">
        <v>3570</v>
      </c>
    </row>
    <row r="232" spans="3:3" x14ac:dyDescent="0.2">
      <c r="C232" s="2" t="s">
        <v>3571</v>
      </c>
    </row>
    <row r="233" spans="3:3" x14ac:dyDescent="0.2">
      <c r="C233" s="2" t="s">
        <v>3572</v>
      </c>
    </row>
    <row r="234" spans="3:3" x14ac:dyDescent="0.2">
      <c r="C234" s="2" t="s">
        <v>3573</v>
      </c>
    </row>
    <row r="235" spans="3:3" x14ac:dyDescent="0.2">
      <c r="C235" s="2" t="s">
        <v>3574</v>
      </c>
    </row>
    <row r="236" spans="3:3" x14ac:dyDescent="0.2">
      <c r="C236" s="2" t="s">
        <v>3575</v>
      </c>
    </row>
    <row r="237" spans="3:3" x14ac:dyDescent="0.2">
      <c r="C237" s="2" t="s">
        <v>3576</v>
      </c>
    </row>
    <row r="238" spans="3:3" x14ac:dyDescent="0.2">
      <c r="C238" s="2" t="s">
        <v>3577</v>
      </c>
    </row>
    <row r="239" spans="3:3" x14ac:dyDescent="0.2">
      <c r="C239" s="2" t="s">
        <v>3578</v>
      </c>
    </row>
    <row r="240" spans="3:3" x14ac:dyDescent="0.2">
      <c r="C240" s="2" t="s">
        <v>3579</v>
      </c>
    </row>
    <row r="241" spans="3:3" x14ac:dyDescent="0.2">
      <c r="C241" s="2" t="s">
        <v>3580</v>
      </c>
    </row>
    <row r="242" spans="3:3" x14ac:dyDescent="0.2">
      <c r="C242" s="2" t="s">
        <v>3581</v>
      </c>
    </row>
    <row r="243" spans="3:3" x14ac:dyDescent="0.2">
      <c r="C243" s="2" t="s">
        <v>3582</v>
      </c>
    </row>
    <row r="244" spans="3:3" x14ac:dyDescent="0.2">
      <c r="C244" s="2" t="s">
        <v>3583</v>
      </c>
    </row>
    <row r="245" spans="3:3" x14ac:dyDescent="0.2">
      <c r="C245" s="2" t="s">
        <v>3584</v>
      </c>
    </row>
    <row r="246" spans="3:3" x14ac:dyDescent="0.2">
      <c r="C246" s="2" t="s">
        <v>3585</v>
      </c>
    </row>
    <row r="247" spans="3:3" x14ac:dyDescent="0.2">
      <c r="C247" s="2" t="s">
        <v>3586</v>
      </c>
    </row>
    <row r="248" spans="3:3" x14ac:dyDescent="0.2">
      <c r="C248" s="2" t="s">
        <v>3587</v>
      </c>
    </row>
    <row r="249" spans="3:3" x14ac:dyDescent="0.2">
      <c r="C249" s="2" t="s">
        <v>3588</v>
      </c>
    </row>
    <row r="250" spans="3:3" x14ac:dyDescent="0.2">
      <c r="C250" s="2" t="s">
        <v>3589</v>
      </c>
    </row>
    <row r="251" spans="3:3" x14ac:dyDescent="0.2">
      <c r="C251" s="2" t="s">
        <v>3590</v>
      </c>
    </row>
    <row r="252" spans="3:3" x14ac:dyDescent="0.2">
      <c r="C252" s="2" t="s">
        <v>3591</v>
      </c>
    </row>
    <row r="253" spans="3:3" x14ac:dyDescent="0.2">
      <c r="C253" s="2" t="s">
        <v>3592</v>
      </c>
    </row>
    <row r="254" spans="3:3" x14ac:dyDescent="0.2">
      <c r="C254" s="2" t="s">
        <v>3593</v>
      </c>
    </row>
    <row r="255" spans="3:3" x14ac:dyDescent="0.2">
      <c r="C255" s="2" t="s">
        <v>3594</v>
      </c>
    </row>
    <row r="256" spans="3:3" x14ac:dyDescent="0.2">
      <c r="C256" s="2" t="s">
        <v>3595</v>
      </c>
    </row>
    <row r="257" spans="3:3" x14ac:dyDescent="0.2">
      <c r="C257" s="2" t="s">
        <v>3596</v>
      </c>
    </row>
    <row r="258" spans="3:3" x14ac:dyDescent="0.2">
      <c r="C258" s="2" t="s">
        <v>3597</v>
      </c>
    </row>
    <row r="259" spans="3:3" x14ac:dyDescent="0.2">
      <c r="C259" s="2" t="s">
        <v>3598</v>
      </c>
    </row>
    <row r="260" spans="3:3" x14ac:dyDescent="0.2">
      <c r="C260" s="2" t="s">
        <v>3599</v>
      </c>
    </row>
    <row r="261" spans="3:3" x14ac:dyDescent="0.2">
      <c r="C261" s="2" t="s">
        <v>3600</v>
      </c>
    </row>
    <row r="262" spans="3:3" x14ac:dyDescent="0.2">
      <c r="C262" s="2" t="s">
        <v>3601</v>
      </c>
    </row>
    <row r="263" spans="3:3" x14ac:dyDescent="0.2">
      <c r="C263" s="2" t="s">
        <v>3602</v>
      </c>
    </row>
    <row r="264" spans="3:3" x14ac:dyDescent="0.2">
      <c r="C264" s="2" t="s">
        <v>3603</v>
      </c>
    </row>
    <row r="265" spans="3:3" x14ac:dyDescent="0.2">
      <c r="C265" s="2" t="s">
        <v>3604</v>
      </c>
    </row>
    <row r="266" spans="3:3" x14ac:dyDescent="0.2">
      <c r="C266" s="2" t="s">
        <v>3605</v>
      </c>
    </row>
    <row r="267" spans="3:3" x14ac:dyDescent="0.2">
      <c r="C267" s="2" t="s">
        <v>3606</v>
      </c>
    </row>
    <row r="268" spans="3:3" x14ac:dyDescent="0.2">
      <c r="C268" s="2" t="s">
        <v>3607</v>
      </c>
    </row>
    <row r="269" spans="3:3" x14ac:dyDescent="0.2">
      <c r="C269" s="2" t="s">
        <v>3608</v>
      </c>
    </row>
    <row r="270" spans="3:3" x14ac:dyDescent="0.2">
      <c r="C270" s="2" t="s">
        <v>3609</v>
      </c>
    </row>
    <row r="271" spans="3:3" x14ac:dyDescent="0.2">
      <c r="C271" s="2" t="s">
        <v>3610</v>
      </c>
    </row>
    <row r="272" spans="3:3" x14ac:dyDescent="0.2">
      <c r="C272" s="2" t="s">
        <v>3611</v>
      </c>
    </row>
    <row r="273" spans="3:3" x14ac:dyDescent="0.2">
      <c r="C273" s="2" t="s">
        <v>3612</v>
      </c>
    </row>
    <row r="274" spans="3:3" x14ac:dyDescent="0.2">
      <c r="C274" s="2" t="s">
        <v>3613</v>
      </c>
    </row>
    <row r="275" spans="3:3" x14ac:dyDescent="0.2">
      <c r="C275" s="2" t="s">
        <v>3614</v>
      </c>
    </row>
    <row r="276" spans="3:3" x14ac:dyDescent="0.2">
      <c r="C276" s="2" t="s">
        <v>3615</v>
      </c>
    </row>
    <row r="277" spans="3:3" x14ac:dyDescent="0.2">
      <c r="C277" s="2" t="s">
        <v>3616</v>
      </c>
    </row>
    <row r="278" spans="3:3" x14ac:dyDescent="0.2">
      <c r="C278" s="2" t="s">
        <v>3617</v>
      </c>
    </row>
    <row r="279" spans="3:3" x14ac:dyDescent="0.2">
      <c r="C279" s="2" t="s">
        <v>3618</v>
      </c>
    </row>
    <row r="280" spans="3:3" x14ac:dyDescent="0.2">
      <c r="C280" s="2" t="s">
        <v>3619</v>
      </c>
    </row>
    <row r="281" spans="3:3" x14ac:dyDescent="0.2">
      <c r="C281" s="2" t="s">
        <v>3620</v>
      </c>
    </row>
    <row r="282" spans="3:3" x14ac:dyDescent="0.2">
      <c r="C282" s="2" t="s">
        <v>3621</v>
      </c>
    </row>
    <row r="283" spans="3:3" x14ac:dyDescent="0.2">
      <c r="C283" s="2" t="s">
        <v>3622</v>
      </c>
    </row>
    <row r="284" spans="3:3" x14ac:dyDescent="0.2">
      <c r="C284" s="2" t="s">
        <v>3623</v>
      </c>
    </row>
    <row r="285" spans="3:3" x14ac:dyDescent="0.2">
      <c r="C285" s="2" t="s">
        <v>3624</v>
      </c>
    </row>
    <row r="286" spans="3:3" x14ac:dyDescent="0.2">
      <c r="C286" s="2" t="s">
        <v>3625</v>
      </c>
    </row>
    <row r="287" spans="3:3" x14ac:dyDescent="0.2">
      <c r="C287" s="2" t="s">
        <v>3626</v>
      </c>
    </row>
    <row r="288" spans="3:3" x14ac:dyDescent="0.2">
      <c r="C288" s="2" t="s">
        <v>3627</v>
      </c>
    </row>
    <row r="289" spans="3:3" x14ac:dyDescent="0.2">
      <c r="C289" s="2" t="s">
        <v>3628</v>
      </c>
    </row>
    <row r="290" spans="3:3" x14ac:dyDescent="0.2">
      <c r="C290" s="2" t="s">
        <v>3629</v>
      </c>
    </row>
    <row r="291" spans="3:3" x14ac:dyDescent="0.2">
      <c r="C291" s="2" t="s">
        <v>3630</v>
      </c>
    </row>
    <row r="292" spans="3:3" x14ac:dyDescent="0.2">
      <c r="C292" s="2" t="s">
        <v>3631</v>
      </c>
    </row>
    <row r="293" spans="3:3" x14ac:dyDescent="0.2">
      <c r="C293" s="2" t="s">
        <v>3632</v>
      </c>
    </row>
    <row r="294" spans="3:3" x14ac:dyDescent="0.2">
      <c r="C294" s="2" t="s">
        <v>3633</v>
      </c>
    </row>
    <row r="295" spans="3:3" x14ac:dyDescent="0.2">
      <c r="C295" s="2" t="s">
        <v>3634</v>
      </c>
    </row>
    <row r="296" spans="3:3" x14ac:dyDescent="0.2">
      <c r="C296" s="2" t="s">
        <v>3635</v>
      </c>
    </row>
    <row r="297" spans="3:3" x14ac:dyDescent="0.2">
      <c r="C297" s="2" t="s">
        <v>3636</v>
      </c>
    </row>
    <row r="298" spans="3:3" x14ac:dyDescent="0.2">
      <c r="C298" s="2" t="s">
        <v>3637</v>
      </c>
    </row>
    <row r="299" spans="3:3" x14ac:dyDescent="0.2">
      <c r="C299" s="2" t="s">
        <v>3638</v>
      </c>
    </row>
    <row r="300" spans="3:3" x14ac:dyDescent="0.2">
      <c r="C300" s="2" t="s">
        <v>3639</v>
      </c>
    </row>
    <row r="301" spans="3:3" x14ac:dyDescent="0.2">
      <c r="C301" s="2" t="s">
        <v>3640</v>
      </c>
    </row>
    <row r="302" spans="3:3" x14ac:dyDescent="0.2">
      <c r="C302" s="2" t="s">
        <v>3641</v>
      </c>
    </row>
    <row r="303" spans="3:3" x14ac:dyDescent="0.2">
      <c r="C303" s="2" t="s">
        <v>3642</v>
      </c>
    </row>
    <row r="304" spans="3:3" x14ac:dyDescent="0.2">
      <c r="C304" s="2" t="s">
        <v>3643</v>
      </c>
    </row>
    <row r="305" spans="3:3" x14ac:dyDescent="0.2">
      <c r="C305" s="2" t="s">
        <v>3644</v>
      </c>
    </row>
    <row r="306" spans="3:3" x14ac:dyDescent="0.2">
      <c r="C306" s="2" t="s">
        <v>3645</v>
      </c>
    </row>
    <row r="307" spans="3:3" x14ac:dyDescent="0.2">
      <c r="C307" s="2" t="s">
        <v>3646</v>
      </c>
    </row>
    <row r="308" spans="3:3" x14ac:dyDescent="0.2">
      <c r="C308" s="2" t="s">
        <v>3647</v>
      </c>
    </row>
    <row r="309" spans="3:3" x14ac:dyDescent="0.2">
      <c r="C309" s="2" t="s">
        <v>3648</v>
      </c>
    </row>
    <row r="310" spans="3:3" x14ac:dyDescent="0.2">
      <c r="C310" s="2" t="s">
        <v>3649</v>
      </c>
    </row>
    <row r="311" spans="3:3" x14ac:dyDescent="0.2">
      <c r="C311" s="2" t="s">
        <v>3650</v>
      </c>
    </row>
    <row r="312" spans="3:3" x14ac:dyDescent="0.2">
      <c r="C312" s="2" t="s">
        <v>3651</v>
      </c>
    </row>
    <row r="313" spans="3:3" x14ac:dyDescent="0.2">
      <c r="C313" s="2" t="s">
        <v>3652</v>
      </c>
    </row>
    <row r="314" spans="3:3" x14ac:dyDescent="0.2">
      <c r="C314" s="2" t="s">
        <v>3653</v>
      </c>
    </row>
    <row r="315" spans="3:3" x14ac:dyDescent="0.2">
      <c r="C315" s="2" t="s">
        <v>3654</v>
      </c>
    </row>
    <row r="316" spans="3:3" x14ac:dyDescent="0.2">
      <c r="C316" s="2" t="s">
        <v>3655</v>
      </c>
    </row>
    <row r="317" spans="3:3" x14ac:dyDescent="0.2">
      <c r="C317" s="2" t="s">
        <v>3656</v>
      </c>
    </row>
    <row r="318" spans="3:3" x14ac:dyDescent="0.2">
      <c r="C318" s="2" t="s">
        <v>3657</v>
      </c>
    </row>
    <row r="319" spans="3:3" x14ac:dyDescent="0.2">
      <c r="C319" s="2" t="s">
        <v>3658</v>
      </c>
    </row>
    <row r="320" spans="3:3" x14ac:dyDescent="0.2">
      <c r="C320" s="2" t="s">
        <v>3659</v>
      </c>
    </row>
    <row r="321" spans="3:3" x14ac:dyDescent="0.2">
      <c r="C321" s="2" t="s">
        <v>3660</v>
      </c>
    </row>
    <row r="322" spans="3:3" x14ac:dyDescent="0.2">
      <c r="C322" s="2" t="s">
        <v>3661</v>
      </c>
    </row>
    <row r="323" spans="3:3" x14ac:dyDescent="0.2">
      <c r="C323" s="2" t="s">
        <v>3662</v>
      </c>
    </row>
    <row r="324" spans="3:3" x14ac:dyDescent="0.2">
      <c r="C324" s="2" t="s">
        <v>3663</v>
      </c>
    </row>
    <row r="325" spans="3:3" x14ac:dyDescent="0.2">
      <c r="C325" s="2" t="s">
        <v>3664</v>
      </c>
    </row>
    <row r="326" spans="3:3" x14ac:dyDescent="0.2">
      <c r="C326" s="2" t="s">
        <v>3665</v>
      </c>
    </row>
    <row r="327" spans="3:3" x14ac:dyDescent="0.2">
      <c r="C327" s="2" t="s">
        <v>3666</v>
      </c>
    </row>
    <row r="328" spans="3:3" x14ac:dyDescent="0.2">
      <c r="C328" s="2" t="s">
        <v>3667</v>
      </c>
    </row>
    <row r="329" spans="3:3" x14ac:dyDescent="0.2">
      <c r="C329" s="2" t="s">
        <v>3668</v>
      </c>
    </row>
    <row r="330" spans="3:3" x14ac:dyDescent="0.2">
      <c r="C330" s="2" t="s">
        <v>3669</v>
      </c>
    </row>
    <row r="331" spans="3:3" x14ac:dyDescent="0.2">
      <c r="C331" s="2" t="s">
        <v>3670</v>
      </c>
    </row>
    <row r="332" spans="3:3" x14ac:dyDescent="0.2">
      <c r="C332" s="2" t="s">
        <v>3671</v>
      </c>
    </row>
    <row r="333" spans="3:3" x14ac:dyDescent="0.2">
      <c r="C333" s="2" t="s">
        <v>3672</v>
      </c>
    </row>
    <row r="334" spans="3:3" x14ac:dyDescent="0.2">
      <c r="C334" s="2" t="s">
        <v>3673</v>
      </c>
    </row>
    <row r="335" spans="3:3" x14ac:dyDescent="0.2">
      <c r="C335" s="2" t="s">
        <v>3674</v>
      </c>
    </row>
    <row r="336" spans="3:3" x14ac:dyDescent="0.2">
      <c r="C336" s="2" t="s">
        <v>3675</v>
      </c>
    </row>
    <row r="337" spans="3:3" x14ac:dyDescent="0.2">
      <c r="C337" s="2" t="s">
        <v>3676</v>
      </c>
    </row>
    <row r="338" spans="3:3" x14ac:dyDescent="0.2">
      <c r="C338" s="2" t="s">
        <v>3677</v>
      </c>
    </row>
    <row r="339" spans="3:3" x14ac:dyDescent="0.2">
      <c r="C339" s="2" t="s">
        <v>3678</v>
      </c>
    </row>
    <row r="340" spans="3:3" x14ac:dyDescent="0.2">
      <c r="C340" s="2" t="s">
        <v>3679</v>
      </c>
    </row>
    <row r="341" spans="3:3" x14ac:dyDescent="0.2">
      <c r="C341" s="2" t="s">
        <v>3680</v>
      </c>
    </row>
    <row r="342" spans="3:3" x14ac:dyDescent="0.2">
      <c r="C342" s="2" t="s">
        <v>3681</v>
      </c>
    </row>
    <row r="343" spans="3:3" x14ac:dyDescent="0.2">
      <c r="C343" s="2" t="s">
        <v>3682</v>
      </c>
    </row>
    <row r="344" spans="3:3" x14ac:dyDescent="0.2">
      <c r="C344" s="2" t="s">
        <v>3683</v>
      </c>
    </row>
    <row r="345" spans="3:3" x14ac:dyDescent="0.2">
      <c r="C345" s="2" t="s">
        <v>3684</v>
      </c>
    </row>
    <row r="346" spans="3:3" x14ac:dyDescent="0.2">
      <c r="C346" s="2" t="s">
        <v>3685</v>
      </c>
    </row>
    <row r="347" spans="3:3" x14ac:dyDescent="0.2">
      <c r="C347" s="2" t="s">
        <v>3686</v>
      </c>
    </row>
    <row r="348" spans="3:3" x14ac:dyDescent="0.2">
      <c r="C348" s="2" t="s">
        <v>3687</v>
      </c>
    </row>
    <row r="349" spans="3:3" x14ac:dyDescent="0.2">
      <c r="C349" s="2" t="s">
        <v>3688</v>
      </c>
    </row>
    <row r="350" spans="3:3" x14ac:dyDescent="0.2">
      <c r="C350" s="2" t="s">
        <v>3689</v>
      </c>
    </row>
    <row r="351" spans="3:3" x14ac:dyDescent="0.2">
      <c r="C351" s="2" t="s">
        <v>3690</v>
      </c>
    </row>
    <row r="352" spans="3:3" x14ac:dyDescent="0.2">
      <c r="C352" s="2" t="s">
        <v>3691</v>
      </c>
    </row>
    <row r="353" spans="3:3" x14ac:dyDescent="0.2">
      <c r="C353" s="2" t="s">
        <v>3692</v>
      </c>
    </row>
    <row r="354" spans="3:3" x14ac:dyDescent="0.2">
      <c r="C354" s="2" t="s">
        <v>3693</v>
      </c>
    </row>
    <row r="355" spans="3:3" x14ac:dyDescent="0.2">
      <c r="C355" s="2" t="s">
        <v>3694</v>
      </c>
    </row>
    <row r="356" spans="3:3" x14ac:dyDescent="0.2">
      <c r="C356" s="2" t="s">
        <v>1174</v>
      </c>
    </row>
    <row r="357" spans="3:3" x14ac:dyDescent="0.2">
      <c r="C357" s="2" t="s">
        <v>1189</v>
      </c>
    </row>
    <row r="358" spans="3:3" x14ac:dyDescent="0.2">
      <c r="C358" s="2" t="s">
        <v>1175</v>
      </c>
    </row>
    <row r="359" spans="3:3" x14ac:dyDescent="0.2">
      <c r="C359" s="2" t="s">
        <v>1180</v>
      </c>
    </row>
    <row r="360" spans="3:3" x14ac:dyDescent="0.2">
      <c r="C360" s="2" t="s">
        <v>1181</v>
      </c>
    </row>
    <row r="361" spans="3:3" x14ac:dyDescent="0.2">
      <c r="C361" s="2" t="s">
        <v>1178</v>
      </c>
    </row>
    <row r="362" spans="3:3" x14ac:dyDescent="0.2">
      <c r="C362" s="2" t="s">
        <v>3695</v>
      </c>
    </row>
    <row r="363" spans="3:3" x14ac:dyDescent="0.2">
      <c r="C363" s="2" t="s">
        <v>1184</v>
      </c>
    </row>
    <row r="364" spans="3:3" x14ac:dyDescent="0.2">
      <c r="C364" s="2" t="s">
        <v>1191</v>
      </c>
    </row>
    <row r="365" spans="3:3" x14ac:dyDescent="0.2">
      <c r="C365" s="2" t="s">
        <v>1192</v>
      </c>
    </row>
    <row r="366" spans="3:3" x14ac:dyDescent="0.2">
      <c r="C366" s="2" t="s">
        <v>1193</v>
      </c>
    </row>
    <row r="367" spans="3:3" x14ac:dyDescent="0.2">
      <c r="C367" s="2" t="s">
        <v>1118</v>
      </c>
    </row>
    <row r="368" spans="3:3" x14ac:dyDescent="0.2">
      <c r="C368" s="2" t="s">
        <v>1081</v>
      </c>
    </row>
    <row r="369" spans="3:3" x14ac:dyDescent="0.2">
      <c r="C369" s="2" t="s">
        <v>1091</v>
      </c>
    </row>
    <row r="370" spans="3:3" x14ac:dyDescent="0.2">
      <c r="C370" s="2" t="s">
        <v>1092</v>
      </c>
    </row>
    <row r="371" spans="3:3" x14ac:dyDescent="0.2">
      <c r="C371" s="2" t="s">
        <v>1113</v>
      </c>
    </row>
    <row r="372" spans="3:3" x14ac:dyDescent="0.2">
      <c r="C372" s="2" t="s">
        <v>1106</v>
      </c>
    </row>
    <row r="373" spans="3:3" x14ac:dyDescent="0.2">
      <c r="C373" s="2" t="s">
        <v>1068</v>
      </c>
    </row>
    <row r="374" spans="3:3" x14ac:dyDescent="0.2">
      <c r="C374" s="2" t="s">
        <v>1076</v>
      </c>
    </row>
    <row r="375" spans="3:3" x14ac:dyDescent="0.2">
      <c r="C375" s="2" t="s">
        <v>1124</v>
      </c>
    </row>
    <row r="376" spans="3:3" x14ac:dyDescent="0.2">
      <c r="C376" s="2" t="s">
        <v>1120</v>
      </c>
    </row>
    <row r="377" spans="3:3" x14ac:dyDescent="0.2">
      <c r="C377" s="2" t="s">
        <v>1070</v>
      </c>
    </row>
    <row r="378" spans="3:3" x14ac:dyDescent="0.2">
      <c r="C378" s="2" t="s">
        <v>1152</v>
      </c>
    </row>
    <row r="379" spans="3:3" x14ac:dyDescent="0.2">
      <c r="C379" s="2" t="s">
        <v>1056</v>
      </c>
    </row>
    <row r="380" spans="3:3" x14ac:dyDescent="0.2">
      <c r="C380" s="2" t="s">
        <v>1093</v>
      </c>
    </row>
    <row r="381" spans="3:3" x14ac:dyDescent="0.2">
      <c r="C381" s="2" t="s">
        <v>1164</v>
      </c>
    </row>
    <row r="382" spans="3:3" x14ac:dyDescent="0.2">
      <c r="C382" s="2" t="s">
        <v>1064</v>
      </c>
    </row>
    <row r="383" spans="3:3" x14ac:dyDescent="0.2">
      <c r="C383" s="2" t="s">
        <v>1057</v>
      </c>
    </row>
    <row r="384" spans="3:3" x14ac:dyDescent="0.2">
      <c r="C384" s="2" t="s">
        <v>1088</v>
      </c>
    </row>
    <row r="385" spans="3:3" x14ac:dyDescent="0.2">
      <c r="C385" s="2" t="s">
        <v>1054</v>
      </c>
    </row>
    <row r="386" spans="3:3" x14ac:dyDescent="0.2">
      <c r="C386" s="2" t="s">
        <v>1042</v>
      </c>
    </row>
    <row r="387" spans="3:3" x14ac:dyDescent="0.2">
      <c r="C387" s="2" t="s">
        <v>1094</v>
      </c>
    </row>
    <row r="388" spans="3:3" x14ac:dyDescent="0.2">
      <c r="C388" s="2" t="s">
        <v>1153</v>
      </c>
    </row>
    <row r="389" spans="3:3" x14ac:dyDescent="0.2">
      <c r="C389" s="2" t="s">
        <v>1122</v>
      </c>
    </row>
    <row r="390" spans="3:3" x14ac:dyDescent="0.2">
      <c r="C390" s="2" t="s">
        <v>1194</v>
      </c>
    </row>
    <row r="391" spans="3:3" x14ac:dyDescent="0.2">
      <c r="C391" s="2" t="s">
        <v>1073</v>
      </c>
    </row>
    <row r="392" spans="3:3" x14ac:dyDescent="0.2">
      <c r="C392" s="2" t="s">
        <v>1069</v>
      </c>
    </row>
    <row r="393" spans="3:3" x14ac:dyDescent="0.2">
      <c r="C393" s="2" t="s">
        <v>1063</v>
      </c>
    </row>
    <row r="394" spans="3:3" x14ac:dyDescent="0.2">
      <c r="C394" s="2" t="s">
        <v>1044</v>
      </c>
    </row>
    <row r="395" spans="3:3" x14ac:dyDescent="0.2">
      <c r="C395" s="2" t="s">
        <v>1135</v>
      </c>
    </row>
    <row r="396" spans="3:3" x14ac:dyDescent="0.2">
      <c r="C396" s="2" t="s">
        <v>1060</v>
      </c>
    </row>
    <row r="397" spans="3:3" x14ac:dyDescent="0.2">
      <c r="C397" s="2" t="s">
        <v>1053</v>
      </c>
    </row>
    <row r="398" spans="3:3" x14ac:dyDescent="0.2">
      <c r="C398" s="2" t="s">
        <v>1036</v>
      </c>
    </row>
    <row r="399" spans="3:3" x14ac:dyDescent="0.2">
      <c r="C399" s="2" t="s">
        <v>1047</v>
      </c>
    </row>
    <row r="400" spans="3:3" x14ac:dyDescent="0.2">
      <c r="C400" s="2" t="s">
        <v>1033</v>
      </c>
    </row>
    <row r="401" spans="3:3" x14ac:dyDescent="0.2">
      <c r="C401" s="2" t="s">
        <v>1031</v>
      </c>
    </row>
    <row r="402" spans="3:3" x14ac:dyDescent="0.2">
      <c r="C402" s="2" t="s">
        <v>1083</v>
      </c>
    </row>
    <row r="403" spans="3:3" x14ac:dyDescent="0.2">
      <c r="C403" s="2" t="s">
        <v>1098</v>
      </c>
    </row>
    <row r="404" spans="3:3" x14ac:dyDescent="0.2">
      <c r="C404" s="2" t="s">
        <v>1067</v>
      </c>
    </row>
    <row r="405" spans="3:3" x14ac:dyDescent="0.2">
      <c r="C405" s="2" t="s">
        <v>1052</v>
      </c>
    </row>
    <row r="406" spans="3:3" x14ac:dyDescent="0.2">
      <c r="C406" s="2" t="s">
        <v>1074</v>
      </c>
    </row>
    <row r="407" spans="3:3" x14ac:dyDescent="0.2">
      <c r="C407" s="2" t="s">
        <v>1128</v>
      </c>
    </row>
    <row r="408" spans="3:3" x14ac:dyDescent="0.2">
      <c r="C408" s="2" t="s">
        <v>1146</v>
      </c>
    </row>
    <row r="409" spans="3:3" x14ac:dyDescent="0.2">
      <c r="C409" s="2" t="s">
        <v>1090</v>
      </c>
    </row>
    <row r="410" spans="3:3" x14ac:dyDescent="0.2">
      <c r="C410" s="2" t="s">
        <v>1119</v>
      </c>
    </row>
    <row r="411" spans="3:3" x14ac:dyDescent="0.2">
      <c r="C411" s="2" t="s">
        <v>1126</v>
      </c>
    </row>
    <row r="412" spans="3:3" x14ac:dyDescent="0.2">
      <c r="C412" s="2" t="s">
        <v>1127</v>
      </c>
    </row>
    <row r="413" spans="3:3" x14ac:dyDescent="0.2">
      <c r="C413" s="2" t="s">
        <v>1030</v>
      </c>
    </row>
    <row r="414" spans="3:3" x14ac:dyDescent="0.2">
      <c r="C414" s="2" t="s">
        <v>1013</v>
      </c>
    </row>
    <row r="415" spans="3:3" x14ac:dyDescent="0.2">
      <c r="C415" s="2" t="s">
        <v>1111</v>
      </c>
    </row>
    <row r="416" spans="3:3" x14ac:dyDescent="0.2">
      <c r="C416" s="2" t="s">
        <v>1121</v>
      </c>
    </row>
    <row r="417" spans="3:3" x14ac:dyDescent="0.2">
      <c r="C417" s="2" t="s">
        <v>1107</v>
      </c>
    </row>
    <row r="418" spans="3:3" x14ac:dyDescent="0.2">
      <c r="C418" s="2" t="s">
        <v>1058</v>
      </c>
    </row>
    <row r="419" spans="3:3" x14ac:dyDescent="0.2">
      <c r="C419" s="2" t="s">
        <v>1123</v>
      </c>
    </row>
    <row r="420" spans="3:3" x14ac:dyDescent="0.2">
      <c r="C420" s="2" t="s">
        <v>1086</v>
      </c>
    </row>
    <row r="421" spans="3:3" x14ac:dyDescent="0.2">
      <c r="C421" s="2" t="s">
        <v>1046</v>
      </c>
    </row>
    <row r="422" spans="3:3" x14ac:dyDescent="0.2">
      <c r="C422" s="2" t="s">
        <v>1103</v>
      </c>
    </row>
    <row r="423" spans="3:3" x14ac:dyDescent="0.2">
      <c r="C423" s="2" t="s">
        <v>1077</v>
      </c>
    </row>
    <row r="424" spans="3:3" x14ac:dyDescent="0.2">
      <c r="C424" s="2" t="s">
        <v>1114</v>
      </c>
    </row>
    <row r="425" spans="3:3" x14ac:dyDescent="0.2">
      <c r="C425" s="2" t="s">
        <v>1110</v>
      </c>
    </row>
    <row r="426" spans="3:3" x14ac:dyDescent="0.2">
      <c r="C426" s="2" t="s">
        <v>1129</v>
      </c>
    </row>
    <row r="427" spans="3:3" x14ac:dyDescent="0.2">
      <c r="C427" s="2" t="s">
        <v>1148</v>
      </c>
    </row>
    <row r="428" spans="3:3" x14ac:dyDescent="0.2">
      <c r="C428" s="2" t="s">
        <v>1147</v>
      </c>
    </row>
    <row r="429" spans="3:3" x14ac:dyDescent="0.2">
      <c r="C429" s="2" t="s">
        <v>1151</v>
      </c>
    </row>
    <row r="430" spans="3:3" x14ac:dyDescent="0.2">
      <c r="C430" s="2" t="s">
        <v>1197</v>
      </c>
    </row>
    <row r="431" spans="3:3" x14ac:dyDescent="0.2">
      <c r="C431" s="2" t="s">
        <v>3696</v>
      </c>
    </row>
    <row r="432" spans="3:3" x14ac:dyDescent="0.2">
      <c r="C432" s="2" t="s">
        <v>3697</v>
      </c>
    </row>
    <row r="433" spans="3:3" x14ac:dyDescent="0.2">
      <c r="C433" s="2" t="s">
        <v>1202</v>
      </c>
    </row>
    <row r="434" spans="3:3" x14ac:dyDescent="0.2">
      <c r="C434" s="2" t="s">
        <v>3698</v>
      </c>
    </row>
    <row r="435" spans="3:3" x14ac:dyDescent="0.2">
      <c r="C435" s="2" t="s">
        <v>3699</v>
      </c>
    </row>
    <row r="436" spans="3:3" x14ac:dyDescent="0.2">
      <c r="C436" s="2" t="s">
        <v>3700</v>
      </c>
    </row>
    <row r="437" spans="3:3" x14ac:dyDescent="0.2">
      <c r="C437" s="2" t="s">
        <v>3701</v>
      </c>
    </row>
    <row r="438" spans="3:3" x14ac:dyDescent="0.2">
      <c r="C438" s="2" t="s">
        <v>1203</v>
      </c>
    </row>
    <row r="439" spans="3:3" x14ac:dyDescent="0.2">
      <c r="C439" s="2" t="s">
        <v>3702</v>
      </c>
    </row>
    <row r="440" spans="3:3" x14ac:dyDescent="0.2">
      <c r="C440" s="2" t="s">
        <v>1201</v>
      </c>
    </row>
    <row r="441" spans="3:3" x14ac:dyDescent="0.2">
      <c r="C441" s="2" t="s">
        <v>1196</v>
      </c>
    </row>
    <row r="442" spans="3:3" x14ac:dyDescent="0.2">
      <c r="C442" s="2" t="s">
        <v>3703</v>
      </c>
    </row>
    <row r="443" spans="3:3" x14ac:dyDescent="0.2">
      <c r="C443" s="2" t="s">
        <v>1199</v>
      </c>
    </row>
    <row r="444" spans="3:3" x14ac:dyDescent="0.2">
      <c r="C444" s="2" t="s">
        <v>3704</v>
      </c>
    </row>
    <row r="445" spans="3:3" x14ac:dyDescent="0.2">
      <c r="C445" s="2" t="s">
        <v>3705</v>
      </c>
    </row>
    <row r="446" spans="3:3" x14ac:dyDescent="0.2">
      <c r="C446" s="2" t="s">
        <v>3706</v>
      </c>
    </row>
    <row r="447" spans="3:3" x14ac:dyDescent="0.2">
      <c r="C447" s="2" t="s">
        <v>3707</v>
      </c>
    </row>
    <row r="448" spans="3:3" x14ac:dyDescent="0.2">
      <c r="C448" s="2" t="s">
        <v>3708</v>
      </c>
    </row>
    <row r="449" spans="3:3" x14ac:dyDescent="0.2">
      <c r="C449" s="2" t="s">
        <v>3709</v>
      </c>
    </row>
    <row r="450" spans="3:3" x14ac:dyDescent="0.2">
      <c r="C450" s="2" t="s">
        <v>3710</v>
      </c>
    </row>
    <row r="451" spans="3:3" x14ac:dyDescent="0.2">
      <c r="C451" s="2" t="s">
        <v>3711</v>
      </c>
    </row>
    <row r="452" spans="3:3" x14ac:dyDescent="0.2">
      <c r="C452" s="2" t="s">
        <v>3712</v>
      </c>
    </row>
    <row r="453" spans="3:3" x14ac:dyDescent="0.2">
      <c r="C453" s="2" t="s">
        <v>3713</v>
      </c>
    </row>
    <row r="454" spans="3:3" x14ac:dyDescent="0.2">
      <c r="C454" s="2" t="s">
        <v>3714</v>
      </c>
    </row>
    <row r="455" spans="3:3" x14ac:dyDescent="0.2">
      <c r="C455" s="2" t="s">
        <v>3715</v>
      </c>
    </row>
    <row r="456" spans="3:3" x14ac:dyDescent="0.2">
      <c r="C456" s="2" t="s">
        <v>3716</v>
      </c>
    </row>
    <row r="457" spans="3:3" x14ac:dyDescent="0.2">
      <c r="C457" s="2" t="s">
        <v>3717</v>
      </c>
    </row>
    <row r="458" spans="3:3" x14ac:dyDescent="0.2">
      <c r="C458" s="2" t="s">
        <v>3718</v>
      </c>
    </row>
    <row r="459" spans="3:3" x14ac:dyDescent="0.2">
      <c r="C459" s="2" t="s">
        <v>3719</v>
      </c>
    </row>
    <row r="460" spans="3:3" x14ac:dyDescent="0.2">
      <c r="C460" s="2" t="s">
        <v>3720</v>
      </c>
    </row>
    <row r="461" spans="3:3" x14ac:dyDescent="0.2">
      <c r="C461" s="2" t="s">
        <v>3721</v>
      </c>
    </row>
    <row r="462" spans="3:3" x14ac:dyDescent="0.2">
      <c r="C462" s="2" t="s">
        <v>3722</v>
      </c>
    </row>
    <row r="463" spans="3:3" x14ac:dyDescent="0.2">
      <c r="C463" s="2" t="s">
        <v>3723</v>
      </c>
    </row>
    <row r="464" spans="3:3" x14ac:dyDescent="0.2">
      <c r="C464" s="2" t="s">
        <v>3724</v>
      </c>
    </row>
    <row r="465" spans="3:3" x14ac:dyDescent="0.2">
      <c r="C465" s="2" t="s">
        <v>3725</v>
      </c>
    </row>
    <row r="466" spans="3:3" x14ac:dyDescent="0.2">
      <c r="C466" s="2" t="s">
        <v>3726</v>
      </c>
    </row>
    <row r="467" spans="3:3" x14ac:dyDescent="0.2">
      <c r="C467" s="2" t="s">
        <v>3727</v>
      </c>
    </row>
    <row r="468" spans="3:3" x14ac:dyDescent="0.2">
      <c r="C468" s="2" t="s">
        <v>3728</v>
      </c>
    </row>
    <row r="469" spans="3:3" x14ac:dyDescent="0.2">
      <c r="C469" s="2" t="s">
        <v>3729</v>
      </c>
    </row>
    <row r="470" spans="3:3" x14ac:dyDescent="0.2">
      <c r="C470" s="2" t="s">
        <v>3730</v>
      </c>
    </row>
    <row r="471" spans="3:3" x14ac:dyDescent="0.2">
      <c r="C471" s="2" t="s">
        <v>3731</v>
      </c>
    </row>
    <row r="472" spans="3:3" x14ac:dyDescent="0.2">
      <c r="C472" s="2" t="s">
        <v>3732</v>
      </c>
    </row>
    <row r="473" spans="3:3" x14ac:dyDescent="0.2">
      <c r="C473" s="2" t="s">
        <v>3733</v>
      </c>
    </row>
    <row r="474" spans="3:3" x14ac:dyDescent="0.2">
      <c r="C474" s="2" t="s">
        <v>3734</v>
      </c>
    </row>
    <row r="475" spans="3:3" x14ac:dyDescent="0.2">
      <c r="C475" s="2" t="s">
        <v>3735</v>
      </c>
    </row>
    <row r="476" spans="3:3" x14ac:dyDescent="0.2">
      <c r="C476" s="2" t="s">
        <v>3736</v>
      </c>
    </row>
    <row r="477" spans="3:3" x14ac:dyDescent="0.2">
      <c r="C477" s="2" t="s">
        <v>3737</v>
      </c>
    </row>
    <row r="478" spans="3:3" x14ac:dyDescent="0.2">
      <c r="C478" s="2" t="s">
        <v>3738</v>
      </c>
    </row>
    <row r="479" spans="3:3" x14ac:dyDescent="0.2">
      <c r="C479" s="2" t="s">
        <v>3739</v>
      </c>
    </row>
    <row r="480" spans="3:3" x14ac:dyDescent="0.2">
      <c r="C480" s="2" t="s">
        <v>3740</v>
      </c>
    </row>
    <row r="481" spans="3:3" x14ac:dyDescent="0.2">
      <c r="C481" s="2" t="s">
        <v>3741</v>
      </c>
    </row>
    <row r="482" spans="3:3" x14ac:dyDescent="0.2">
      <c r="C482" s="2" t="s">
        <v>3742</v>
      </c>
    </row>
    <row r="483" spans="3:3" x14ac:dyDescent="0.2">
      <c r="C483" s="2" t="s">
        <v>3743</v>
      </c>
    </row>
    <row r="484" spans="3:3" x14ac:dyDescent="0.2">
      <c r="C484" s="2" t="s">
        <v>3744</v>
      </c>
    </row>
    <row r="485" spans="3:3" x14ac:dyDescent="0.2">
      <c r="C485" s="2" t="s">
        <v>3745</v>
      </c>
    </row>
    <row r="486" spans="3:3" x14ac:dyDescent="0.2">
      <c r="C486" s="2" t="s">
        <v>3746</v>
      </c>
    </row>
    <row r="487" spans="3:3" x14ac:dyDescent="0.2">
      <c r="C487" s="2" t="s">
        <v>3747</v>
      </c>
    </row>
    <row r="488" spans="3:3" x14ac:dyDescent="0.2">
      <c r="C488" s="2" t="s">
        <v>3748</v>
      </c>
    </row>
    <row r="489" spans="3:3" x14ac:dyDescent="0.2">
      <c r="C489" s="2" t="s">
        <v>3749</v>
      </c>
    </row>
    <row r="490" spans="3:3" x14ac:dyDescent="0.2">
      <c r="C490" s="2" t="s">
        <v>3750</v>
      </c>
    </row>
    <row r="491" spans="3:3" x14ac:dyDescent="0.2">
      <c r="C491" s="2" t="s">
        <v>3751</v>
      </c>
    </row>
    <row r="492" spans="3:3" x14ac:dyDescent="0.2">
      <c r="C492" s="2" t="s">
        <v>3752</v>
      </c>
    </row>
    <row r="493" spans="3:3" x14ac:dyDescent="0.2">
      <c r="C493" s="2" t="s">
        <v>3753</v>
      </c>
    </row>
    <row r="494" spans="3:3" x14ac:dyDescent="0.2">
      <c r="C494" s="2" t="s">
        <v>3754</v>
      </c>
    </row>
    <row r="495" spans="3:3" x14ac:dyDescent="0.2">
      <c r="C495" s="2" t="s">
        <v>3755</v>
      </c>
    </row>
    <row r="496" spans="3:3" x14ac:dyDescent="0.2">
      <c r="C496" s="2" t="s">
        <v>3756</v>
      </c>
    </row>
    <row r="497" spans="3:3" x14ac:dyDescent="0.2">
      <c r="C497" s="2" t="s">
        <v>3757</v>
      </c>
    </row>
    <row r="498" spans="3:3" x14ac:dyDescent="0.2">
      <c r="C498" s="2" t="s">
        <v>3758</v>
      </c>
    </row>
    <row r="499" spans="3:3" x14ac:dyDescent="0.2">
      <c r="C499" s="2" t="s">
        <v>3759</v>
      </c>
    </row>
    <row r="500" spans="3:3" x14ac:dyDescent="0.2">
      <c r="C500" s="2" t="s">
        <v>3760</v>
      </c>
    </row>
    <row r="501" spans="3:3" x14ac:dyDescent="0.2">
      <c r="C501" s="2" t="s">
        <v>3761</v>
      </c>
    </row>
    <row r="502" spans="3:3" x14ac:dyDescent="0.2">
      <c r="C502" s="2" t="s">
        <v>3762</v>
      </c>
    </row>
    <row r="503" spans="3:3" x14ac:dyDescent="0.2">
      <c r="C503" s="2" t="s">
        <v>3763</v>
      </c>
    </row>
    <row r="504" spans="3:3" x14ac:dyDescent="0.2">
      <c r="C504" s="2" t="s">
        <v>3764</v>
      </c>
    </row>
    <row r="505" spans="3:3" x14ac:dyDescent="0.2">
      <c r="C505" s="2" t="s">
        <v>3765</v>
      </c>
    </row>
    <row r="506" spans="3:3" x14ac:dyDescent="0.2">
      <c r="C506" s="2" t="s">
        <v>3766</v>
      </c>
    </row>
    <row r="507" spans="3:3" x14ac:dyDescent="0.2">
      <c r="C507" s="2" t="s">
        <v>3767</v>
      </c>
    </row>
    <row r="508" spans="3:3" x14ac:dyDescent="0.2">
      <c r="C508" s="2" t="s">
        <v>3768</v>
      </c>
    </row>
    <row r="509" spans="3:3" x14ac:dyDescent="0.2">
      <c r="C509" s="2" t="s">
        <v>3769</v>
      </c>
    </row>
    <row r="510" spans="3:3" x14ac:dyDescent="0.2">
      <c r="C510" s="2" t="s">
        <v>3770</v>
      </c>
    </row>
    <row r="511" spans="3:3" x14ac:dyDescent="0.2">
      <c r="C511" s="2" t="s">
        <v>3771</v>
      </c>
    </row>
    <row r="512" spans="3:3" x14ac:dyDescent="0.2">
      <c r="C512" s="2" t="s">
        <v>3772</v>
      </c>
    </row>
    <row r="513" spans="3:3" x14ac:dyDescent="0.2">
      <c r="C513" s="2" t="s">
        <v>3773</v>
      </c>
    </row>
    <row r="514" spans="3:3" x14ac:dyDescent="0.2">
      <c r="C514" s="2" t="s">
        <v>3774</v>
      </c>
    </row>
    <row r="515" spans="3:3" x14ac:dyDescent="0.2">
      <c r="C515" s="2" t="s">
        <v>3775</v>
      </c>
    </row>
    <row r="516" spans="3:3" x14ac:dyDescent="0.2">
      <c r="C516" s="2" t="s">
        <v>3776</v>
      </c>
    </row>
    <row r="517" spans="3:3" x14ac:dyDescent="0.2">
      <c r="C517" s="2" t="s">
        <v>3777</v>
      </c>
    </row>
    <row r="518" spans="3:3" x14ac:dyDescent="0.2">
      <c r="C518" s="2" t="s">
        <v>3778</v>
      </c>
    </row>
    <row r="519" spans="3:3" x14ac:dyDescent="0.2">
      <c r="C519" s="2" t="s">
        <v>3779</v>
      </c>
    </row>
    <row r="520" spans="3:3" x14ac:dyDescent="0.2">
      <c r="C520" s="2" t="s">
        <v>3780</v>
      </c>
    </row>
    <row r="521" spans="3:3" x14ac:dyDescent="0.2">
      <c r="C521" s="2" t="s">
        <v>3781</v>
      </c>
    </row>
    <row r="522" spans="3:3" x14ac:dyDescent="0.2">
      <c r="C522" s="2" t="s">
        <v>3782</v>
      </c>
    </row>
    <row r="523" spans="3:3" x14ac:dyDescent="0.2">
      <c r="C523" s="2" t="s">
        <v>3783</v>
      </c>
    </row>
    <row r="524" spans="3:3" x14ac:dyDescent="0.2">
      <c r="C524" s="2" t="s">
        <v>3784</v>
      </c>
    </row>
    <row r="525" spans="3:3" x14ac:dyDescent="0.2">
      <c r="C525" s="2" t="s">
        <v>3785</v>
      </c>
    </row>
    <row r="526" spans="3:3" x14ac:dyDescent="0.2">
      <c r="C526" s="2" t="s">
        <v>3786</v>
      </c>
    </row>
    <row r="527" spans="3:3" x14ac:dyDescent="0.2">
      <c r="C527" s="2" t="s">
        <v>3787</v>
      </c>
    </row>
    <row r="528" spans="3:3" x14ac:dyDescent="0.2">
      <c r="C528" s="2" t="s">
        <v>3788</v>
      </c>
    </row>
    <row r="529" spans="3:3" x14ac:dyDescent="0.2">
      <c r="C529" s="2" t="s">
        <v>3789</v>
      </c>
    </row>
    <row r="530" spans="3:3" x14ac:dyDescent="0.2">
      <c r="C530" s="2" t="s">
        <v>3790</v>
      </c>
    </row>
    <row r="531" spans="3:3" x14ac:dyDescent="0.2">
      <c r="C531" s="2" t="s">
        <v>3791</v>
      </c>
    </row>
    <row r="532" spans="3:3" x14ac:dyDescent="0.2">
      <c r="C532" s="2" t="s">
        <v>3792</v>
      </c>
    </row>
    <row r="533" spans="3:3" x14ac:dyDescent="0.2">
      <c r="C533" s="2" t="s">
        <v>3793</v>
      </c>
    </row>
    <row r="534" spans="3:3" x14ac:dyDescent="0.2">
      <c r="C534" s="2" t="s">
        <v>3794</v>
      </c>
    </row>
    <row r="535" spans="3:3" x14ac:dyDescent="0.2">
      <c r="C535" s="2" t="s">
        <v>3795</v>
      </c>
    </row>
    <row r="536" spans="3:3" x14ac:dyDescent="0.2">
      <c r="C536" s="2" t="s">
        <v>3796</v>
      </c>
    </row>
    <row r="537" spans="3:3" x14ac:dyDescent="0.2">
      <c r="C537" s="2" t="s">
        <v>3797</v>
      </c>
    </row>
    <row r="538" spans="3:3" x14ac:dyDescent="0.2">
      <c r="C538" s="2" t="s">
        <v>3798</v>
      </c>
    </row>
    <row r="539" spans="3:3" x14ac:dyDescent="0.2">
      <c r="C539" s="2" t="s">
        <v>3799</v>
      </c>
    </row>
    <row r="540" spans="3:3" x14ac:dyDescent="0.2">
      <c r="C540" s="2" t="s">
        <v>3800</v>
      </c>
    </row>
    <row r="541" spans="3:3" x14ac:dyDescent="0.2">
      <c r="C541" s="2" t="s">
        <v>3801</v>
      </c>
    </row>
    <row r="542" spans="3:3" x14ac:dyDescent="0.2">
      <c r="C542" s="2" t="s">
        <v>3802</v>
      </c>
    </row>
    <row r="543" spans="3:3" x14ac:dyDescent="0.2">
      <c r="C543" s="2" t="s">
        <v>3803</v>
      </c>
    </row>
    <row r="544" spans="3:3" x14ac:dyDescent="0.2">
      <c r="C544" s="2" t="s">
        <v>3804</v>
      </c>
    </row>
    <row r="545" spans="3:3" x14ac:dyDescent="0.2">
      <c r="C545" s="2" t="s">
        <v>3805</v>
      </c>
    </row>
    <row r="546" spans="3:3" x14ac:dyDescent="0.2">
      <c r="C546" s="2" t="s">
        <v>3806</v>
      </c>
    </row>
    <row r="547" spans="3:3" x14ac:dyDescent="0.2">
      <c r="C547" s="2" t="s">
        <v>3807</v>
      </c>
    </row>
    <row r="548" spans="3:3" x14ac:dyDescent="0.2">
      <c r="C548" s="2" t="s">
        <v>3808</v>
      </c>
    </row>
    <row r="549" spans="3:3" x14ac:dyDescent="0.2">
      <c r="C549" s="2" t="s">
        <v>3809</v>
      </c>
    </row>
    <row r="550" spans="3:3" x14ac:dyDescent="0.2">
      <c r="C550" s="2" t="s">
        <v>3810</v>
      </c>
    </row>
    <row r="551" spans="3:3" x14ac:dyDescent="0.2">
      <c r="C551" s="2" t="s">
        <v>3811</v>
      </c>
    </row>
    <row r="552" spans="3:3" x14ac:dyDescent="0.2">
      <c r="C552" s="2" t="s">
        <v>3812</v>
      </c>
    </row>
    <row r="553" spans="3:3" x14ac:dyDescent="0.2">
      <c r="C553" s="2" t="s">
        <v>3813</v>
      </c>
    </row>
    <row r="554" spans="3:3" x14ac:dyDescent="0.2">
      <c r="C554" s="2" t="s">
        <v>3814</v>
      </c>
    </row>
    <row r="555" spans="3:3" x14ac:dyDescent="0.2">
      <c r="C555" s="2" t="s">
        <v>3815</v>
      </c>
    </row>
    <row r="556" spans="3:3" x14ac:dyDescent="0.2">
      <c r="C556" s="2" t="s">
        <v>3816</v>
      </c>
    </row>
    <row r="557" spans="3:3" x14ac:dyDescent="0.2">
      <c r="C557" s="2" t="s">
        <v>3817</v>
      </c>
    </row>
    <row r="558" spans="3:3" x14ac:dyDescent="0.2">
      <c r="C558" s="2" t="s">
        <v>3818</v>
      </c>
    </row>
    <row r="559" spans="3:3" x14ac:dyDescent="0.2">
      <c r="C559" s="2" t="s">
        <v>3819</v>
      </c>
    </row>
    <row r="560" spans="3:3" x14ac:dyDescent="0.2">
      <c r="C560" s="2" t="s">
        <v>3820</v>
      </c>
    </row>
    <row r="561" spans="3:3" x14ac:dyDescent="0.2">
      <c r="C561" s="2" t="s">
        <v>3821</v>
      </c>
    </row>
    <row r="562" spans="3:3" x14ac:dyDescent="0.2">
      <c r="C562" s="2" t="s">
        <v>3822</v>
      </c>
    </row>
    <row r="563" spans="3:3" x14ac:dyDescent="0.2">
      <c r="C563" s="2" t="s">
        <v>3823</v>
      </c>
    </row>
    <row r="564" spans="3:3" x14ac:dyDescent="0.2">
      <c r="C564" s="2" t="s">
        <v>3824</v>
      </c>
    </row>
    <row r="565" spans="3:3" x14ac:dyDescent="0.2">
      <c r="C565" s="2" t="s">
        <v>3825</v>
      </c>
    </row>
    <row r="566" spans="3:3" x14ac:dyDescent="0.2">
      <c r="C566" s="2" t="s">
        <v>3826</v>
      </c>
    </row>
    <row r="567" spans="3:3" x14ac:dyDescent="0.2">
      <c r="C567" s="2" t="s">
        <v>3827</v>
      </c>
    </row>
    <row r="568" spans="3:3" x14ac:dyDescent="0.2">
      <c r="C568" s="2" t="s">
        <v>3828</v>
      </c>
    </row>
    <row r="569" spans="3:3" x14ac:dyDescent="0.2">
      <c r="C569" s="2" t="s">
        <v>3829</v>
      </c>
    </row>
    <row r="570" spans="3:3" x14ac:dyDescent="0.2">
      <c r="C570" s="2" t="s">
        <v>3830</v>
      </c>
    </row>
    <row r="571" spans="3:3" x14ac:dyDescent="0.2">
      <c r="C571" s="2" t="s">
        <v>3831</v>
      </c>
    </row>
    <row r="572" spans="3:3" x14ac:dyDescent="0.2">
      <c r="C572" s="2" t="s">
        <v>3832</v>
      </c>
    </row>
    <row r="573" spans="3:3" x14ac:dyDescent="0.2">
      <c r="C573" s="2" t="s">
        <v>3833</v>
      </c>
    </row>
    <row r="574" spans="3:3" x14ac:dyDescent="0.2">
      <c r="C574" s="2" t="s">
        <v>3834</v>
      </c>
    </row>
    <row r="575" spans="3:3" x14ac:dyDescent="0.2">
      <c r="C575" s="2" t="s">
        <v>3835</v>
      </c>
    </row>
    <row r="576" spans="3:3" x14ac:dyDescent="0.2">
      <c r="C576" s="2" t="s">
        <v>3836</v>
      </c>
    </row>
    <row r="577" spans="3:3" x14ac:dyDescent="0.2">
      <c r="C577" s="2" t="s">
        <v>3837</v>
      </c>
    </row>
    <row r="578" spans="3:3" x14ac:dyDescent="0.2">
      <c r="C578" s="2" t="s">
        <v>3838</v>
      </c>
    </row>
    <row r="579" spans="3:3" x14ac:dyDescent="0.2">
      <c r="C579" s="2" t="s">
        <v>3839</v>
      </c>
    </row>
    <row r="580" spans="3:3" x14ac:dyDescent="0.2">
      <c r="C580" s="2" t="s">
        <v>3840</v>
      </c>
    </row>
    <row r="581" spans="3:3" x14ac:dyDescent="0.2">
      <c r="C581" s="2" t="s">
        <v>3841</v>
      </c>
    </row>
    <row r="582" spans="3:3" x14ac:dyDescent="0.2">
      <c r="C582" s="2" t="s">
        <v>3842</v>
      </c>
    </row>
    <row r="583" spans="3:3" x14ac:dyDescent="0.2">
      <c r="C583" s="2" t="s">
        <v>3843</v>
      </c>
    </row>
    <row r="584" spans="3:3" x14ac:dyDescent="0.2">
      <c r="C584" s="2" t="s">
        <v>3844</v>
      </c>
    </row>
    <row r="585" spans="3:3" x14ac:dyDescent="0.2">
      <c r="C585" s="2" t="s">
        <v>3845</v>
      </c>
    </row>
    <row r="586" spans="3:3" x14ac:dyDescent="0.2">
      <c r="C586" s="2" t="s">
        <v>3846</v>
      </c>
    </row>
    <row r="587" spans="3:3" x14ac:dyDescent="0.2">
      <c r="C587" s="2" t="s">
        <v>3847</v>
      </c>
    </row>
    <row r="588" spans="3:3" x14ac:dyDescent="0.2">
      <c r="C588" s="2" t="s">
        <v>3848</v>
      </c>
    </row>
    <row r="589" spans="3:3" x14ac:dyDescent="0.2">
      <c r="C589" s="2" t="s">
        <v>3849</v>
      </c>
    </row>
    <row r="590" spans="3:3" x14ac:dyDescent="0.2">
      <c r="C590" s="2" t="s">
        <v>3850</v>
      </c>
    </row>
    <row r="591" spans="3:3" x14ac:dyDescent="0.2">
      <c r="C591" s="2" t="s">
        <v>3851</v>
      </c>
    </row>
    <row r="592" spans="3:3" x14ac:dyDescent="0.2">
      <c r="C592" s="2" t="s">
        <v>3852</v>
      </c>
    </row>
    <row r="593" spans="3:3" x14ac:dyDescent="0.2">
      <c r="C593" s="2" t="s">
        <v>3853</v>
      </c>
    </row>
    <row r="594" spans="3:3" x14ac:dyDescent="0.2">
      <c r="C594" s="2" t="s">
        <v>3854</v>
      </c>
    </row>
    <row r="595" spans="3:3" x14ac:dyDescent="0.2">
      <c r="C595" s="2" t="s">
        <v>3855</v>
      </c>
    </row>
    <row r="596" spans="3:3" x14ac:dyDescent="0.2">
      <c r="C596" s="2" t="s">
        <v>3856</v>
      </c>
    </row>
    <row r="597" spans="3:3" x14ac:dyDescent="0.2">
      <c r="C597" s="2" t="s">
        <v>3857</v>
      </c>
    </row>
    <row r="598" spans="3:3" x14ac:dyDescent="0.2">
      <c r="C598" s="2" t="s">
        <v>3858</v>
      </c>
    </row>
    <row r="599" spans="3:3" x14ac:dyDescent="0.2">
      <c r="C599" s="2" t="s">
        <v>3859</v>
      </c>
    </row>
    <row r="600" spans="3:3" x14ac:dyDescent="0.2">
      <c r="C600" s="2" t="s">
        <v>3860</v>
      </c>
    </row>
    <row r="601" spans="3:3" x14ac:dyDescent="0.2">
      <c r="C601" s="2" t="s">
        <v>3861</v>
      </c>
    </row>
    <row r="602" spans="3:3" x14ac:dyDescent="0.2">
      <c r="C602" s="2" t="s">
        <v>3862</v>
      </c>
    </row>
    <row r="603" spans="3:3" x14ac:dyDescent="0.2">
      <c r="C603" s="2" t="s">
        <v>3863</v>
      </c>
    </row>
    <row r="604" spans="3:3" x14ac:dyDescent="0.2">
      <c r="C604" s="2" t="s">
        <v>3864</v>
      </c>
    </row>
    <row r="605" spans="3:3" x14ac:dyDescent="0.2">
      <c r="C605" s="2" t="s">
        <v>3865</v>
      </c>
    </row>
    <row r="606" spans="3:3" x14ac:dyDescent="0.2">
      <c r="C606" s="2" t="s">
        <v>3866</v>
      </c>
    </row>
    <row r="607" spans="3:3" x14ac:dyDescent="0.2">
      <c r="C607" s="2" t="s">
        <v>3867</v>
      </c>
    </row>
    <row r="608" spans="3:3" x14ac:dyDescent="0.2">
      <c r="C608" s="2" t="s">
        <v>3868</v>
      </c>
    </row>
    <row r="609" spans="3:3" x14ac:dyDescent="0.2">
      <c r="C609" s="2" t="s">
        <v>3869</v>
      </c>
    </row>
    <row r="610" spans="3:3" x14ac:dyDescent="0.2">
      <c r="C610" s="2" t="s">
        <v>3870</v>
      </c>
    </row>
    <row r="611" spans="3:3" x14ac:dyDescent="0.2">
      <c r="C611" s="2" t="s">
        <v>3871</v>
      </c>
    </row>
    <row r="612" spans="3:3" x14ac:dyDescent="0.2">
      <c r="C612" s="2" t="s">
        <v>3872</v>
      </c>
    </row>
    <row r="613" spans="3:3" x14ac:dyDescent="0.2">
      <c r="C613" s="2" t="s">
        <v>3873</v>
      </c>
    </row>
    <row r="614" spans="3:3" x14ac:dyDescent="0.2">
      <c r="C614" s="2" t="s">
        <v>3874</v>
      </c>
    </row>
    <row r="615" spans="3:3" x14ac:dyDescent="0.2">
      <c r="C615" s="2" t="s">
        <v>3875</v>
      </c>
    </row>
    <row r="616" spans="3:3" x14ac:dyDescent="0.2">
      <c r="C616" s="2" t="s">
        <v>3876</v>
      </c>
    </row>
    <row r="617" spans="3:3" x14ac:dyDescent="0.2">
      <c r="C617" s="2" t="s">
        <v>3877</v>
      </c>
    </row>
    <row r="618" spans="3:3" x14ac:dyDescent="0.2">
      <c r="C618" s="2" t="s">
        <v>3878</v>
      </c>
    </row>
    <row r="619" spans="3:3" x14ac:dyDescent="0.2">
      <c r="C619" s="2" t="s">
        <v>3879</v>
      </c>
    </row>
    <row r="620" spans="3:3" x14ac:dyDescent="0.2">
      <c r="C620" s="2" t="s">
        <v>3880</v>
      </c>
    </row>
    <row r="621" spans="3:3" x14ac:dyDescent="0.2">
      <c r="C621" s="2" t="s">
        <v>3881</v>
      </c>
    </row>
    <row r="622" spans="3:3" x14ac:dyDescent="0.2">
      <c r="C622" s="2" t="s">
        <v>3882</v>
      </c>
    </row>
    <row r="623" spans="3:3" x14ac:dyDescent="0.2">
      <c r="C623" s="2" t="s">
        <v>3883</v>
      </c>
    </row>
    <row r="624" spans="3:3" x14ac:dyDescent="0.2">
      <c r="C624" s="2" t="s">
        <v>3884</v>
      </c>
    </row>
    <row r="625" spans="3:3" x14ac:dyDescent="0.2">
      <c r="C625" s="2" t="s">
        <v>1190</v>
      </c>
    </row>
    <row r="626" spans="3:3" x14ac:dyDescent="0.2">
      <c r="C626" s="2" t="s">
        <v>3885</v>
      </c>
    </row>
    <row r="627" spans="3:3" x14ac:dyDescent="0.2">
      <c r="C627" s="2" t="s">
        <v>3886</v>
      </c>
    </row>
    <row r="628" spans="3:3" x14ac:dyDescent="0.2">
      <c r="C628" s="2" t="s">
        <v>3887</v>
      </c>
    </row>
    <row r="629" spans="3:3" x14ac:dyDescent="0.2">
      <c r="C629" s="2" t="s">
        <v>3888</v>
      </c>
    </row>
    <row r="630" spans="3:3" x14ac:dyDescent="0.2">
      <c r="C630" s="2" t="s">
        <v>1177</v>
      </c>
    </row>
    <row r="631" spans="3:3" x14ac:dyDescent="0.2">
      <c r="C631" s="2" t="s">
        <v>3889</v>
      </c>
    </row>
    <row r="632" spans="3:3" x14ac:dyDescent="0.2">
      <c r="C632" s="2" t="s">
        <v>1156</v>
      </c>
    </row>
    <row r="633" spans="3:3" x14ac:dyDescent="0.2">
      <c r="C633" s="2" t="s">
        <v>3890</v>
      </c>
    </row>
    <row r="634" spans="3:3" x14ac:dyDescent="0.2">
      <c r="C634" s="2" t="s">
        <v>1172</v>
      </c>
    </row>
    <row r="635" spans="3:3" x14ac:dyDescent="0.2">
      <c r="C635" s="2" t="s">
        <v>3891</v>
      </c>
    </row>
    <row r="636" spans="3:3" x14ac:dyDescent="0.2">
      <c r="C636" s="2" t="s">
        <v>3892</v>
      </c>
    </row>
    <row r="637" spans="3:3" x14ac:dyDescent="0.2">
      <c r="C637" s="2" t="s">
        <v>3893</v>
      </c>
    </row>
    <row r="638" spans="3:3" x14ac:dyDescent="0.2">
      <c r="C638" s="2" t="s">
        <v>3894</v>
      </c>
    </row>
    <row r="639" spans="3:3" x14ac:dyDescent="0.2">
      <c r="C639" s="2" t="s">
        <v>3895</v>
      </c>
    </row>
    <row r="640" spans="3:3" x14ac:dyDescent="0.2">
      <c r="C640" s="2" t="s">
        <v>3896</v>
      </c>
    </row>
    <row r="641" spans="3:3" x14ac:dyDescent="0.2">
      <c r="C641" s="2" t="s">
        <v>3897</v>
      </c>
    </row>
    <row r="642" spans="3:3" x14ac:dyDescent="0.2">
      <c r="C642" s="2" t="s">
        <v>1188</v>
      </c>
    </row>
    <row r="643" spans="3:3" x14ac:dyDescent="0.2">
      <c r="C643" s="2" t="s">
        <v>3898</v>
      </c>
    </row>
    <row r="644" spans="3:3" x14ac:dyDescent="0.2">
      <c r="C644" s="2" t="s">
        <v>1171</v>
      </c>
    </row>
    <row r="645" spans="3:3" x14ac:dyDescent="0.2">
      <c r="C645" s="2" t="s">
        <v>3899</v>
      </c>
    </row>
    <row r="646" spans="3:3" x14ac:dyDescent="0.2">
      <c r="C646" s="2" t="s">
        <v>3900</v>
      </c>
    </row>
    <row r="647" spans="3:3" x14ac:dyDescent="0.2">
      <c r="C647" s="2" t="s">
        <v>1162</v>
      </c>
    </row>
    <row r="648" spans="3:3" x14ac:dyDescent="0.2">
      <c r="C648" s="2" t="s">
        <v>1158</v>
      </c>
    </row>
    <row r="649" spans="3:3" x14ac:dyDescent="0.2">
      <c r="C649" s="2" t="s">
        <v>3901</v>
      </c>
    </row>
    <row r="650" spans="3:3" x14ac:dyDescent="0.2">
      <c r="C650" s="2" t="s">
        <v>1161</v>
      </c>
    </row>
    <row r="651" spans="3:3" x14ac:dyDescent="0.2">
      <c r="C651" s="2" t="s">
        <v>1139</v>
      </c>
    </row>
    <row r="652" spans="3:3" x14ac:dyDescent="0.2">
      <c r="C652" s="2" t="s">
        <v>3902</v>
      </c>
    </row>
    <row r="653" spans="3:3" x14ac:dyDescent="0.2">
      <c r="C653" s="2" t="s">
        <v>1165</v>
      </c>
    </row>
    <row r="654" spans="3:3" x14ac:dyDescent="0.2">
      <c r="C654" s="2" t="s">
        <v>1179</v>
      </c>
    </row>
    <row r="655" spans="3:3" x14ac:dyDescent="0.2">
      <c r="C655" s="2" t="s">
        <v>1176</v>
      </c>
    </row>
    <row r="656" spans="3:3" x14ac:dyDescent="0.2">
      <c r="C656" s="2" t="s">
        <v>1185</v>
      </c>
    </row>
    <row r="657" spans="3:3" x14ac:dyDescent="0.2">
      <c r="C657" s="2" t="s">
        <v>1182</v>
      </c>
    </row>
    <row r="658" spans="3:3" x14ac:dyDescent="0.2">
      <c r="C658" s="2" t="s">
        <v>1183</v>
      </c>
    </row>
    <row r="659" spans="3:3" x14ac:dyDescent="0.2">
      <c r="C659" s="2" t="s">
        <v>1170</v>
      </c>
    </row>
    <row r="660" spans="3:3" x14ac:dyDescent="0.2">
      <c r="C660" s="2" t="s">
        <v>1186</v>
      </c>
    </row>
    <row r="661" spans="3:3" x14ac:dyDescent="0.2">
      <c r="C661" s="2" t="s">
        <v>1187</v>
      </c>
    </row>
    <row r="662" spans="3:3" x14ac:dyDescent="0.2">
      <c r="C662" s="2" t="s">
        <v>1167</v>
      </c>
    </row>
    <row r="663" spans="3:3" x14ac:dyDescent="0.2">
      <c r="C663" s="2" t="s">
        <v>1163</v>
      </c>
    </row>
    <row r="664" spans="3:3" x14ac:dyDescent="0.2">
      <c r="C664" s="2" t="s">
        <v>1169</v>
      </c>
    </row>
    <row r="665" spans="3:3" x14ac:dyDescent="0.2">
      <c r="C665" s="2" t="s">
        <v>1160</v>
      </c>
    </row>
    <row r="666" spans="3:3" x14ac:dyDescent="0.2">
      <c r="C666" s="2" t="s">
        <v>1159</v>
      </c>
    </row>
    <row r="667" spans="3:3" x14ac:dyDescent="0.2">
      <c r="C667" s="2" t="s">
        <v>1168</v>
      </c>
    </row>
    <row r="668" spans="3:3" x14ac:dyDescent="0.2">
      <c r="C668" s="2" t="s">
        <v>1166</v>
      </c>
    </row>
    <row r="669" spans="3:3" x14ac:dyDescent="0.2">
      <c r="C669" s="2" t="s">
        <v>1041</v>
      </c>
    </row>
    <row r="670" spans="3:3" x14ac:dyDescent="0.2">
      <c r="C670" s="2" t="s">
        <v>1018</v>
      </c>
    </row>
    <row r="671" spans="3:3" x14ac:dyDescent="0.2">
      <c r="C671" s="2" t="s">
        <v>1019</v>
      </c>
    </row>
    <row r="672" spans="3:3" x14ac:dyDescent="0.2">
      <c r="C672" s="2" t="s">
        <v>1038</v>
      </c>
    </row>
    <row r="673" spans="3:3" x14ac:dyDescent="0.2">
      <c r="C673" s="2" t="s">
        <v>1039</v>
      </c>
    </row>
    <row r="674" spans="3:3" x14ac:dyDescent="0.2">
      <c r="C674" s="2" t="s">
        <v>1029</v>
      </c>
    </row>
    <row r="675" spans="3:3" x14ac:dyDescent="0.2">
      <c r="C675" s="2" t="s">
        <v>1020</v>
      </c>
    </row>
    <row r="676" spans="3:3" x14ac:dyDescent="0.2">
      <c r="C676" s="2" t="s">
        <v>1014</v>
      </c>
    </row>
    <row r="677" spans="3:3" x14ac:dyDescent="0.2">
      <c r="C677" s="2" t="s">
        <v>1027</v>
      </c>
    </row>
    <row r="678" spans="3:3" x14ac:dyDescent="0.2">
      <c r="C678" s="2" t="s">
        <v>1021</v>
      </c>
    </row>
    <row r="679" spans="3:3" x14ac:dyDescent="0.2">
      <c r="C679" s="2" t="s">
        <v>1040</v>
      </c>
    </row>
    <row r="680" spans="3:3" x14ac:dyDescent="0.2">
      <c r="C680" s="2" t="s">
        <v>1157</v>
      </c>
    </row>
    <row r="681" spans="3:3" x14ac:dyDescent="0.2">
      <c r="C681" s="2" t="s">
        <v>1155</v>
      </c>
    </row>
    <row r="682" spans="3:3" x14ac:dyDescent="0.2">
      <c r="C682" s="2" t="s">
        <v>1022</v>
      </c>
    </row>
    <row r="683" spans="3:3" x14ac:dyDescent="0.2">
      <c r="C683" s="2" t="s">
        <v>1173</v>
      </c>
    </row>
    <row r="684" spans="3:3" x14ac:dyDescent="0.2">
      <c r="C684" s="2" t="s">
        <v>1150</v>
      </c>
    </row>
    <row r="685" spans="3:3" x14ac:dyDescent="0.2">
      <c r="C685" s="2" t="s">
        <v>1195</v>
      </c>
    </row>
    <row r="686" spans="3:3" x14ac:dyDescent="0.2">
      <c r="C686" s="2" t="s">
        <v>1048</v>
      </c>
    </row>
    <row r="687" spans="3:3" x14ac:dyDescent="0.2">
      <c r="C687" s="2" t="s">
        <v>1061</v>
      </c>
    </row>
    <row r="688" spans="3:3" x14ac:dyDescent="0.2">
      <c r="C688" s="2" t="s">
        <v>1143</v>
      </c>
    </row>
    <row r="689" spans="3:3" x14ac:dyDescent="0.2">
      <c r="C689" s="2" t="s">
        <v>1096</v>
      </c>
    </row>
    <row r="690" spans="3:3" x14ac:dyDescent="0.2">
      <c r="C690" s="2" t="s">
        <v>1133</v>
      </c>
    </row>
    <row r="691" spans="3:3" x14ac:dyDescent="0.2">
      <c r="C691" s="2" t="s">
        <v>1117</v>
      </c>
    </row>
    <row r="692" spans="3:3" x14ac:dyDescent="0.2">
      <c r="C692" s="2" t="s">
        <v>1080</v>
      </c>
    </row>
    <row r="693" spans="3:3" x14ac:dyDescent="0.2">
      <c r="C693" s="2" t="s">
        <v>1149</v>
      </c>
    </row>
    <row r="694" spans="3:3" x14ac:dyDescent="0.2">
      <c r="C694" s="2" t="s">
        <v>1066</v>
      </c>
    </row>
    <row r="695" spans="3:3" x14ac:dyDescent="0.2">
      <c r="C695" s="2" t="s">
        <v>1087</v>
      </c>
    </row>
    <row r="696" spans="3:3" x14ac:dyDescent="0.2">
      <c r="C696" s="2" t="s">
        <v>1154</v>
      </c>
    </row>
    <row r="697" spans="3:3" x14ac:dyDescent="0.2">
      <c r="C697" s="2" t="s">
        <v>1112</v>
      </c>
    </row>
    <row r="698" spans="3:3" x14ac:dyDescent="0.2">
      <c r="C698" s="2" t="s">
        <v>1078</v>
      </c>
    </row>
    <row r="699" spans="3:3" x14ac:dyDescent="0.2">
      <c r="C699" s="2" t="s">
        <v>1062</v>
      </c>
    </row>
    <row r="700" spans="3:3" x14ac:dyDescent="0.2">
      <c r="C700" s="2" t="s">
        <v>1085</v>
      </c>
    </row>
    <row r="701" spans="3:3" x14ac:dyDescent="0.2">
      <c r="C701" s="2" t="s">
        <v>1104</v>
      </c>
    </row>
    <row r="702" spans="3:3" x14ac:dyDescent="0.2">
      <c r="C702" s="2" t="s">
        <v>1079</v>
      </c>
    </row>
    <row r="703" spans="3:3" x14ac:dyDescent="0.2">
      <c r="C703" s="2" t="s">
        <v>1100</v>
      </c>
    </row>
    <row r="704" spans="3:3" x14ac:dyDescent="0.2">
      <c r="C704" s="2" t="s">
        <v>1116</v>
      </c>
    </row>
    <row r="705" spans="3:3" x14ac:dyDescent="0.2">
      <c r="C705" s="2" t="s">
        <v>1115</v>
      </c>
    </row>
    <row r="706" spans="3:3" x14ac:dyDescent="0.2">
      <c r="C706" s="2" t="s">
        <v>1102</v>
      </c>
    </row>
    <row r="707" spans="3:3" x14ac:dyDescent="0.2">
      <c r="C707" s="2" t="s">
        <v>1025</v>
      </c>
    </row>
    <row r="708" spans="3:3" x14ac:dyDescent="0.2">
      <c r="C708" s="2" t="s">
        <v>1028</v>
      </c>
    </row>
    <row r="709" spans="3:3" x14ac:dyDescent="0.2">
      <c r="C709" s="2" t="s">
        <v>1049</v>
      </c>
    </row>
    <row r="710" spans="3:3" x14ac:dyDescent="0.2">
      <c r="C710" s="2" t="s">
        <v>1043</v>
      </c>
    </row>
    <row r="711" spans="3:3" x14ac:dyDescent="0.2">
      <c r="C711" s="2" t="s">
        <v>1059</v>
      </c>
    </row>
    <row r="712" spans="3:3" x14ac:dyDescent="0.2">
      <c r="C712" s="2" t="s">
        <v>1051</v>
      </c>
    </row>
    <row r="713" spans="3:3" x14ac:dyDescent="0.2">
      <c r="C713" s="2" t="s">
        <v>1037</v>
      </c>
    </row>
    <row r="714" spans="3:3" x14ac:dyDescent="0.2">
      <c r="C714" s="2" t="s">
        <v>1024</v>
      </c>
    </row>
    <row r="715" spans="3:3" x14ac:dyDescent="0.2">
      <c r="C715" s="2" t="s">
        <v>1016</v>
      </c>
    </row>
    <row r="716" spans="3:3" x14ac:dyDescent="0.2">
      <c r="C716" s="2" t="s">
        <v>1015</v>
      </c>
    </row>
    <row r="717" spans="3:3" x14ac:dyDescent="0.2">
      <c r="C717" s="2" t="s">
        <v>1050</v>
      </c>
    </row>
    <row r="718" spans="3:3" x14ac:dyDescent="0.2">
      <c r="C718" s="2" t="s">
        <v>1137</v>
      </c>
    </row>
    <row r="719" spans="3:3" x14ac:dyDescent="0.2">
      <c r="C719" s="2" t="s">
        <v>1099</v>
      </c>
    </row>
    <row r="720" spans="3:3" x14ac:dyDescent="0.2">
      <c r="C720" s="2" t="s">
        <v>1101</v>
      </c>
    </row>
    <row r="721" spans="3:3" x14ac:dyDescent="0.2">
      <c r="C721" s="2" t="s">
        <v>1071</v>
      </c>
    </row>
    <row r="722" spans="3:3" x14ac:dyDescent="0.2">
      <c r="C722" s="2" t="s">
        <v>1109</v>
      </c>
    </row>
    <row r="723" spans="3:3" x14ac:dyDescent="0.2">
      <c r="C723" s="2" t="s">
        <v>1034</v>
      </c>
    </row>
    <row r="724" spans="3:3" x14ac:dyDescent="0.2">
      <c r="C724" s="2" t="s">
        <v>1026</v>
      </c>
    </row>
    <row r="725" spans="3:3" x14ac:dyDescent="0.2">
      <c r="C725" s="2" t="s">
        <v>1089</v>
      </c>
    </row>
    <row r="726" spans="3:3" x14ac:dyDescent="0.2">
      <c r="C726" s="2" t="s">
        <v>1136</v>
      </c>
    </row>
    <row r="727" spans="3:3" x14ac:dyDescent="0.2">
      <c r="C727" s="2" t="s">
        <v>1035</v>
      </c>
    </row>
    <row r="728" spans="3:3" x14ac:dyDescent="0.2">
      <c r="C728" s="2" t="s">
        <v>1134</v>
      </c>
    </row>
    <row r="729" spans="3:3" x14ac:dyDescent="0.2">
      <c r="C729" s="2" t="s">
        <v>1084</v>
      </c>
    </row>
    <row r="730" spans="3:3" x14ac:dyDescent="0.2">
      <c r="C730" s="2" t="s">
        <v>3903</v>
      </c>
    </row>
    <row r="731" spans="3:3" x14ac:dyDescent="0.2">
      <c r="C731" s="2" t="s">
        <v>1017</v>
      </c>
    </row>
    <row r="732" spans="3:3" x14ac:dyDescent="0.2">
      <c r="C732" s="2" t="s">
        <v>1032</v>
      </c>
    </row>
    <row r="733" spans="3:3" x14ac:dyDescent="0.2">
      <c r="C733" s="2" t="s">
        <v>1141</v>
      </c>
    </row>
    <row r="734" spans="3:3" x14ac:dyDescent="0.2">
      <c r="C734" s="2" t="s">
        <v>1023</v>
      </c>
    </row>
    <row r="735" spans="3:3" x14ac:dyDescent="0.2">
      <c r="C735" s="2" t="s">
        <v>1142</v>
      </c>
    </row>
    <row r="736" spans="3:3" x14ac:dyDescent="0.2">
      <c r="C736" s="2" t="s">
        <v>1045</v>
      </c>
    </row>
    <row r="737" spans="3:3" x14ac:dyDescent="0.2">
      <c r="C737" s="2" t="s">
        <v>1130</v>
      </c>
    </row>
    <row r="738" spans="3:3" x14ac:dyDescent="0.2">
      <c r="C738" s="2" t="s">
        <v>1095</v>
      </c>
    </row>
    <row r="739" spans="3:3" x14ac:dyDescent="0.2">
      <c r="C739" s="2" t="s">
        <v>1072</v>
      </c>
    </row>
    <row r="740" spans="3:3" x14ac:dyDescent="0.2">
      <c r="C740" s="2" t="s">
        <v>1131</v>
      </c>
    </row>
    <row r="741" spans="3:3" x14ac:dyDescent="0.2">
      <c r="C741" s="2" t="s">
        <v>1105</v>
      </c>
    </row>
    <row r="742" spans="3:3" x14ac:dyDescent="0.2">
      <c r="C742" s="2" t="s">
        <v>1065</v>
      </c>
    </row>
    <row r="743" spans="3:3" x14ac:dyDescent="0.2">
      <c r="C743" s="2" t="s">
        <v>1138</v>
      </c>
    </row>
    <row r="744" spans="3:3" x14ac:dyDescent="0.2">
      <c r="C744" s="2" t="s">
        <v>1075</v>
      </c>
    </row>
    <row r="745" spans="3:3" x14ac:dyDescent="0.2">
      <c r="C745" s="2" t="s">
        <v>1132</v>
      </c>
    </row>
    <row r="746" spans="3:3" x14ac:dyDescent="0.2">
      <c r="C746" s="2" t="s">
        <v>1097</v>
      </c>
    </row>
    <row r="747" spans="3:3" x14ac:dyDescent="0.2">
      <c r="C747" s="2" t="s">
        <v>1145</v>
      </c>
    </row>
    <row r="748" spans="3:3" x14ac:dyDescent="0.2">
      <c r="C748" s="2" t="s">
        <v>3904</v>
      </c>
    </row>
    <row r="749" spans="3:3" x14ac:dyDescent="0.2">
      <c r="C749" s="2" t="s">
        <v>3905</v>
      </c>
    </row>
    <row r="750" spans="3:3" x14ac:dyDescent="0.2">
      <c r="C750" s="2" t="s">
        <v>3906</v>
      </c>
    </row>
    <row r="751" spans="3:3" x14ac:dyDescent="0.2">
      <c r="C751" s="2" t="s">
        <v>3907</v>
      </c>
    </row>
    <row r="752" spans="3:3" x14ac:dyDescent="0.2">
      <c r="C752" s="2" t="s">
        <v>1144</v>
      </c>
    </row>
    <row r="753" spans="3:3" x14ac:dyDescent="0.2">
      <c r="C753" s="2" t="s">
        <v>1108</v>
      </c>
    </row>
    <row r="754" spans="3:3" x14ac:dyDescent="0.2">
      <c r="C754" s="2" t="s">
        <v>3908</v>
      </c>
    </row>
    <row r="755" spans="3:3" x14ac:dyDescent="0.2">
      <c r="C755" s="2" t="s">
        <v>3909</v>
      </c>
    </row>
    <row r="756" spans="3:3" x14ac:dyDescent="0.2">
      <c r="C756" s="2" t="s">
        <v>1140</v>
      </c>
    </row>
    <row r="757" spans="3:3" x14ac:dyDescent="0.2">
      <c r="C757" s="2" t="s">
        <v>1082</v>
      </c>
    </row>
    <row r="758" spans="3:3" x14ac:dyDescent="0.2">
      <c r="C758" s="2" t="s">
        <v>1055</v>
      </c>
    </row>
    <row r="759" spans="3:3" x14ac:dyDescent="0.2">
      <c r="C759" s="2" t="s">
        <v>3910</v>
      </c>
    </row>
    <row r="760" spans="3:3" x14ac:dyDescent="0.2">
      <c r="C760" s="2" t="s">
        <v>3911</v>
      </c>
    </row>
    <row r="761" spans="3:3" x14ac:dyDescent="0.2">
      <c r="C761" s="2" t="s">
        <v>3912</v>
      </c>
    </row>
    <row r="762" spans="3:3" x14ac:dyDescent="0.2">
      <c r="C762" s="2" t="s">
        <v>3913</v>
      </c>
    </row>
    <row r="763" spans="3:3" x14ac:dyDescent="0.2">
      <c r="C763" s="2" t="s">
        <v>1125</v>
      </c>
    </row>
    <row r="764" spans="3:3" x14ac:dyDescent="0.2">
      <c r="C764" s="2" t="s">
        <v>3914</v>
      </c>
    </row>
    <row r="765" spans="3:3" x14ac:dyDescent="0.2">
      <c r="C765" s="2" t="s">
        <v>3915</v>
      </c>
    </row>
  </sheetData>
  <mergeCells count="3">
    <mergeCell ref="A3:A4"/>
    <mergeCell ref="A180:L180"/>
    <mergeCell ref="O180:P180"/>
  </mergeCells>
  <conditionalFormatting sqref="B3">
    <cfRule type="duplicateValues" dxfId="257" priority="4"/>
  </conditionalFormatting>
  <conditionalFormatting sqref="B4:B179">
    <cfRule type="duplicateValues" dxfId="256" priority="86"/>
  </conditionalFormatting>
  <conditionalFormatting sqref="C189:C765">
    <cfRule type="duplicateValues" dxfId="255" priority="3"/>
  </conditionalFormatting>
  <conditionalFormatting sqref="C189:C765">
    <cfRule type="duplicateValues" dxfId="254" priority="2"/>
  </conditionalFormatting>
  <conditionalFormatting sqref="C1:C1048576">
    <cfRule type="duplicateValues" dxfId="253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48"/>
  <sheetViews>
    <sheetView zoomScale="110" zoomScaleNormal="110" workbookViewId="0">
      <pane xSplit="3" ySplit="2" topLeftCell="D66" activePane="bottomRight" state="frozen"/>
      <selection activeCell="N32" sqref="N32"/>
      <selection pane="topRight" activeCell="N32" sqref="N32"/>
      <selection pane="bottomLeft" activeCell="N32" sqref="N32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5.25" customHeight="1" x14ac:dyDescent="0.2">
      <c r="A3" s="142" t="s">
        <v>3518</v>
      </c>
      <c r="B3" s="73" t="s">
        <v>2601</v>
      </c>
      <c r="C3" s="9" t="s">
        <v>2602</v>
      </c>
      <c r="D3" s="75" t="s">
        <v>63</v>
      </c>
      <c r="E3" s="13">
        <v>44431</v>
      </c>
      <c r="F3" s="75" t="s">
        <v>2419</v>
      </c>
      <c r="G3" s="13">
        <v>44438</v>
      </c>
      <c r="H3" s="10" t="s">
        <v>2420</v>
      </c>
      <c r="I3" s="1">
        <v>35</v>
      </c>
      <c r="J3" s="1">
        <v>2</v>
      </c>
      <c r="K3" s="1">
        <v>18</v>
      </c>
      <c r="L3" s="1">
        <v>2</v>
      </c>
      <c r="M3" s="81">
        <v>0.315</v>
      </c>
      <c r="N3" s="8">
        <v>2</v>
      </c>
      <c r="O3" s="62">
        <v>3000</v>
      </c>
      <c r="P3" s="63">
        <f>Table224523689101112131415161718192021222423456723456891011121314151617181920212224252627[[#This Row],[PEMBULATAN]]*O3</f>
        <v>6000</v>
      </c>
    </row>
    <row r="4" spans="1:16" ht="35.25" customHeight="1" x14ac:dyDescent="0.2">
      <c r="A4" s="143"/>
      <c r="B4" s="100"/>
      <c r="C4" s="9" t="s">
        <v>2603</v>
      </c>
      <c r="D4" s="75" t="s">
        <v>63</v>
      </c>
      <c r="E4" s="13">
        <v>44431</v>
      </c>
      <c r="F4" s="75" t="s">
        <v>2419</v>
      </c>
      <c r="G4" s="13">
        <v>44438</v>
      </c>
      <c r="H4" s="10" t="s">
        <v>2420</v>
      </c>
      <c r="I4" s="1">
        <v>25</v>
      </c>
      <c r="J4" s="1">
        <v>13</v>
      </c>
      <c r="K4" s="1">
        <v>7</v>
      </c>
      <c r="L4" s="1">
        <v>1</v>
      </c>
      <c r="M4" s="81">
        <v>0.56874999999999998</v>
      </c>
      <c r="N4" s="8">
        <v>1</v>
      </c>
      <c r="O4" s="62">
        <v>3000</v>
      </c>
      <c r="P4" s="63">
        <f>Table224523689101112131415161718192021222423456723456891011121314151617181920212224252627[[#This Row],[PEMBULATAN]]*O4</f>
        <v>3000</v>
      </c>
    </row>
    <row r="5" spans="1:16" ht="35.25" customHeight="1" x14ac:dyDescent="0.2">
      <c r="A5" s="124"/>
      <c r="B5" s="74" t="s">
        <v>2604</v>
      </c>
      <c r="C5" s="88" t="s">
        <v>2605</v>
      </c>
      <c r="D5" s="77" t="s">
        <v>63</v>
      </c>
      <c r="E5" s="13">
        <v>44431</v>
      </c>
      <c r="F5" s="75" t="s">
        <v>2419</v>
      </c>
      <c r="G5" s="13">
        <v>44438</v>
      </c>
      <c r="H5" s="76" t="s">
        <v>2420</v>
      </c>
      <c r="I5" s="15">
        <v>62</v>
      </c>
      <c r="J5" s="15">
        <v>30</v>
      </c>
      <c r="K5" s="15">
        <v>10</v>
      </c>
      <c r="L5" s="15">
        <v>5</v>
      </c>
      <c r="M5" s="82">
        <v>4.6500000000000004</v>
      </c>
      <c r="N5" s="71">
        <v>5</v>
      </c>
      <c r="O5" s="62">
        <v>3000</v>
      </c>
      <c r="P5" s="63">
        <f>Table224523689101112131415161718192021222423456723456891011121314151617181920212224252627[[#This Row],[PEMBULATAN]]*O5</f>
        <v>15000</v>
      </c>
    </row>
    <row r="6" spans="1:16" ht="35.25" customHeight="1" x14ac:dyDescent="0.2">
      <c r="A6" s="124"/>
      <c r="B6" s="74"/>
      <c r="C6" s="92" t="s">
        <v>2606</v>
      </c>
      <c r="D6" s="93" t="s">
        <v>63</v>
      </c>
      <c r="E6" s="94">
        <v>44431</v>
      </c>
      <c r="F6" s="95" t="s">
        <v>2419</v>
      </c>
      <c r="G6" s="94">
        <v>44438</v>
      </c>
      <c r="H6" s="96" t="s">
        <v>2420</v>
      </c>
      <c r="I6" s="97">
        <v>100</v>
      </c>
      <c r="J6" s="97">
        <v>9</v>
      </c>
      <c r="K6" s="97">
        <v>9</v>
      </c>
      <c r="L6" s="97">
        <v>1</v>
      </c>
      <c r="M6" s="98">
        <v>2.0249999999999999</v>
      </c>
      <c r="N6" s="99">
        <v>2</v>
      </c>
      <c r="O6" s="62">
        <v>3000</v>
      </c>
      <c r="P6" s="63">
        <f>Table224523689101112131415161718192021222423456723456891011121314151617181920212224252627[[#This Row],[PEMBULATAN]]*O6</f>
        <v>6000</v>
      </c>
    </row>
    <row r="7" spans="1:16" ht="35.25" customHeight="1" x14ac:dyDescent="0.2">
      <c r="A7" s="124"/>
      <c r="B7" s="74"/>
      <c r="C7" s="92" t="s">
        <v>2607</v>
      </c>
      <c r="D7" s="93" t="s">
        <v>63</v>
      </c>
      <c r="E7" s="94">
        <v>44431</v>
      </c>
      <c r="F7" s="95" t="s">
        <v>2419</v>
      </c>
      <c r="G7" s="94">
        <v>44438</v>
      </c>
      <c r="H7" s="96" t="s">
        <v>2420</v>
      </c>
      <c r="I7" s="97">
        <v>66</v>
      </c>
      <c r="J7" s="97">
        <v>17</v>
      </c>
      <c r="K7" s="97">
        <v>10</v>
      </c>
      <c r="L7" s="97">
        <v>2</v>
      </c>
      <c r="M7" s="98">
        <v>2.8050000000000002</v>
      </c>
      <c r="N7" s="99">
        <v>3</v>
      </c>
      <c r="O7" s="62">
        <v>3000</v>
      </c>
      <c r="P7" s="63">
        <f>Table224523689101112131415161718192021222423456723456891011121314151617181920212224252627[[#This Row],[PEMBULATAN]]*O7</f>
        <v>9000</v>
      </c>
    </row>
    <row r="8" spans="1:16" ht="35.25" customHeight="1" x14ac:dyDescent="0.2">
      <c r="A8" s="124"/>
      <c r="B8" s="74"/>
      <c r="C8" s="92" t="s">
        <v>2608</v>
      </c>
      <c r="D8" s="93" t="s">
        <v>63</v>
      </c>
      <c r="E8" s="94">
        <v>44431</v>
      </c>
      <c r="F8" s="95" t="s">
        <v>2419</v>
      </c>
      <c r="G8" s="94">
        <v>44438</v>
      </c>
      <c r="H8" s="96" t="s">
        <v>2420</v>
      </c>
      <c r="I8" s="97">
        <v>90</v>
      </c>
      <c r="J8" s="97">
        <v>55</v>
      </c>
      <c r="K8" s="97">
        <v>46</v>
      </c>
      <c r="L8" s="97">
        <v>19</v>
      </c>
      <c r="M8" s="98">
        <v>56.924999999999997</v>
      </c>
      <c r="N8" s="99">
        <v>57</v>
      </c>
      <c r="O8" s="62">
        <v>3000</v>
      </c>
      <c r="P8" s="63">
        <f>Table224523689101112131415161718192021222423456723456891011121314151617181920212224252627[[#This Row],[PEMBULATAN]]*O8</f>
        <v>171000</v>
      </c>
    </row>
    <row r="9" spans="1:16" ht="35.25" customHeight="1" x14ac:dyDescent="0.2">
      <c r="A9" s="124"/>
      <c r="B9" s="74"/>
      <c r="C9" s="92" t="s">
        <v>2609</v>
      </c>
      <c r="D9" s="93" t="s">
        <v>63</v>
      </c>
      <c r="E9" s="94">
        <v>44431</v>
      </c>
      <c r="F9" s="95" t="s">
        <v>2419</v>
      </c>
      <c r="G9" s="94">
        <v>44438</v>
      </c>
      <c r="H9" s="96" t="s">
        <v>2420</v>
      </c>
      <c r="I9" s="97">
        <v>93</v>
      </c>
      <c r="J9" s="97">
        <v>18</v>
      </c>
      <c r="K9" s="97">
        <v>10</v>
      </c>
      <c r="L9" s="97">
        <v>3</v>
      </c>
      <c r="M9" s="98">
        <v>4.1849999999999996</v>
      </c>
      <c r="N9" s="99">
        <v>4</v>
      </c>
      <c r="O9" s="62">
        <v>3000</v>
      </c>
      <c r="P9" s="63">
        <f>Table224523689101112131415161718192021222423456723456891011121314151617181920212224252627[[#This Row],[PEMBULATAN]]*O9</f>
        <v>12000</v>
      </c>
    </row>
    <row r="10" spans="1:16" ht="35.25" customHeight="1" x14ac:dyDescent="0.2">
      <c r="A10" s="124"/>
      <c r="B10" s="74"/>
      <c r="C10" s="92" t="s">
        <v>2610</v>
      </c>
      <c r="D10" s="93" t="s">
        <v>63</v>
      </c>
      <c r="E10" s="94">
        <v>44431</v>
      </c>
      <c r="F10" s="95" t="s">
        <v>2419</v>
      </c>
      <c r="G10" s="94">
        <v>44438</v>
      </c>
      <c r="H10" s="96" t="s">
        <v>2420</v>
      </c>
      <c r="I10" s="97">
        <v>63</v>
      </c>
      <c r="J10" s="97">
        <v>33</v>
      </c>
      <c r="K10" s="97">
        <v>25</v>
      </c>
      <c r="L10" s="97">
        <v>7</v>
      </c>
      <c r="M10" s="98">
        <v>12.99375</v>
      </c>
      <c r="N10" s="99">
        <v>13</v>
      </c>
      <c r="O10" s="62">
        <v>3000</v>
      </c>
      <c r="P10" s="63">
        <f>Table224523689101112131415161718192021222423456723456891011121314151617181920212224252627[[#This Row],[PEMBULATAN]]*O10</f>
        <v>39000</v>
      </c>
    </row>
    <row r="11" spans="1:16" ht="35.25" customHeight="1" x14ac:dyDescent="0.2">
      <c r="A11" s="124"/>
      <c r="B11" s="74"/>
      <c r="C11" s="92" t="s">
        <v>2611</v>
      </c>
      <c r="D11" s="93" t="s">
        <v>63</v>
      </c>
      <c r="E11" s="94">
        <v>44431</v>
      </c>
      <c r="F11" s="95" t="s">
        <v>2419</v>
      </c>
      <c r="G11" s="94">
        <v>44438</v>
      </c>
      <c r="H11" s="96" t="s">
        <v>2420</v>
      </c>
      <c r="I11" s="97">
        <v>75</v>
      </c>
      <c r="J11" s="97">
        <v>26</v>
      </c>
      <c r="K11" s="97">
        <v>75</v>
      </c>
      <c r="L11" s="97">
        <v>14</v>
      </c>
      <c r="M11" s="98">
        <v>36.5625</v>
      </c>
      <c r="N11" s="99">
        <v>37</v>
      </c>
      <c r="O11" s="62">
        <v>3000</v>
      </c>
      <c r="P11" s="63">
        <f>Table224523689101112131415161718192021222423456723456891011121314151617181920212224252627[[#This Row],[PEMBULATAN]]*O11</f>
        <v>111000</v>
      </c>
    </row>
    <row r="12" spans="1:16" ht="35.25" customHeight="1" x14ac:dyDescent="0.2">
      <c r="A12" s="124"/>
      <c r="B12" s="74"/>
      <c r="C12" s="92" t="s">
        <v>2612</v>
      </c>
      <c r="D12" s="93" t="s">
        <v>63</v>
      </c>
      <c r="E12" s="94">
        <v>44431</v>
      </c>
      <c r="F12" s="95" t="s">
        <v>2419</v>
      </c>
      <c r="G12" s="94">
        <v>44438</v>
      </c>
      <c r="H12" s="96" t="s">
        <v>2420</v>
      </c>
      <c r="I12" s="97">
        <v>95</v>
      </c>
      <c r="J12" s="97">
        <v>10</v>
      </c>
      <c r="K12" s="97">
        <v>4</v>
      </c>
      <c r="L12" s="97">
        <v>1</v>
      </c>
      <c r="M12" s="98">
        <v>0.95</v>
      </c>
      <c r="N12" s="99">
        <v>1</v>
      </c>
      <c r="O12" s="62">
        <v>3000</v>
      </c>
      <c r="P12" s="63">
        <f>Table224523689101112131415161718192021222423456723456891011121314151617181920212224252627[[#This Row],[PEMBULATAN]]*O12</f>
        <v>3000</v>
      </c>
    </row>
    <row r="13" spans="1:16" ht="35.25" customHeight="1" x14ac:dyDescent="0.2">
      <c r="A13" s="124"/>
      <c r="B13" s="74"/>
      <c r="C13" s="92" t="s">
        <v>2613</v>
      </c>
      <c r="D13" s="93" t="s">
        <v>63</v>
      </c>
      <c r="E13" s="94">
        <v>44431</v>
      </c>
      <c r="F13" s="95" t="s">
        <v>2419</v>
      </c>
      <c r="G13" s="94">
        <v>44438</v>
      </c>
      <c r="H13" s="96" t="s">
        <v>2420</v>
      </c>
      <c r="I13" s="97">
        <v>43</v>
      </c>
      <c r="J13" s="97">
        <v>43</v>
      </c>
      <c r="K13" s="97">
        <v>31</v>
      </c>
      <c r="L13" s="97">
        <v>1</v>
      </c>
      <c r="M13" s="98">
        <v>14.329750000000001</v>
      </c>
      <c r="N13" s="99">
        <v>14</v>
      </c>
      <c r="O13" s="62">
        <v>3000</v>
      </c>
      <c r="P13" s="63">
        <f>Table224523689101112131415161718192021222423456723456891011121314151617181920212224252627[[#This Row],[PEMBULATAN]]*O13</f>
        <v>42000</v>
      </c>
    </row>
    <row r="14" spans="1:16" ht="35.25" customHeight="1" x14ac:dyDescent="0.2">
      <c r="A14" s="124"/>
      <c r="B14" s="74"/>
      <c r="C14" s="92" t="s">
        <v>2614</v>
      </c>
      <c r="D14" s="93" t="s">
        <v>63</v>
      </c>
      <c r="E14" s="94">
        <v>44431</v>
      </c>
      <c r="F14" s="95" t="s">
        <v>2419</v>
      </c>
      <c r="G14" s="94">
        <v>44438</v>
      </c>
      <c r="H14" s="96" t="s">
        <v>2420</v>
      </c>
      <c r="I14" s="97">
        <v>17</v>
      </c>
      <c r="J14" s="97">
        <v>36</v>
      </c>
      <c r="K14" s="97">
        <v>26</v>
      </c>
      <c r="L14" s="97">
        <v>11</v>
      </c>
      <c r="M14" s="98">
        <v>3.9780000000000002</v>
      </c>
      <c r="N14" s="99">
        <v>11</v>
      </c>
      <c r="O14" s="62">
        <v>3000</v>
      </c>
      <c r="P14" s="63">
        <f>Table224523689101112131415161718192021222423456723456891011121314151617181920212224252627[[#This Row],[PEMBULATAN]]*O14</f>
        <v>33000</v>
      </c>
    </row>
    <row r="15" spans="1:16" ht="35.25" customHeight="1" x14ac:dyDescent="0.2">
      <c r="A15" s="124"/>
      <c r="B15" s="74"/>
      <c r="C15" s="92" t="s">
        <v>2615</v>
      </c>
      <c r="D15" s="93" t="s">
        <v>63</v>
      </c>
      <c r="E15" s="94">
        <v>44431</v>
      </c>
      <c r="F15" s="95" t="s">
        <v>2419</v>
      </c>
      <c r="G15" s="94">
        <v>44438</v>
      </c>
      <c r="H15" s="96" t="s">
        <v>2420</v>
      </c>
      <c r="I15" s="97">
        <v>75</v>
      </c>
      <c r="J15" s="97">
        <v>17</v>
      </c>
      <c r="K15" s="97">
        <v>6</v>
      </c>
      <c r="L15" s="97">
        <v>1</v>
      </c>
      <c r="M15" s="98">
        <v>1.9125000000000001</v>
      </c>
      <c r="N15" s="99">
        <v>2</v>
      </c>
      <c r="O15" s="62">
        <v>3000</v>
      </c>
      <c r="P15" s="63">
        <f>Table224523689101112131415161718192021222423456723456891011121314151617181920212224252627[[#This Row],[PEMBULATAN]]*O15</f>
        <v>6000</v>
      </c>
    </row>
    <row r="16" spans="1:16" ht="35.25" customHeight="1" x14ac:dyDescent="0.2">
      <c r="A16" s="124"/>
      <c r="B16" s="74"/>
      <c r="C16" s="92" t="s">
        <v>2616</v>
      </c>
      <c r="D16" s="93" t="s">
        <v>63</v>
      </c>
      <c r="E16" s="94">
        <v>44431</v>
      </c>
      <c r="F16" s="95" t="s">
        <v>2419</v>
      </c>
      <c r="G16" s="94">
        <v>44438</v>
      </c>
      <c r="H16" s="96" t="s">
        <v>2420</v>
      </c>
      <c r="I16" s="97">
        <v>35</v>
      </c>
      <c r="J16" s="97">
        <v>30</v>
      </c>
      <c r="K16" s="97">
        <v>15</v>
      </c>
      <c r="L16" s="97">
        <v>1</v>
      </c>
      <c r="M16" s="98">
        <v>3.9375</v>
      </c>
      <c r="N16" s="99">
        <v>4</v>
      </c>
      <c r="O16" s="62">
        <v>3000</v>
      </c>
      <c r="P16" s="63">
        <f>Table224523689101112131415161718192021222423456723456891011121314151617181920212224252627[[#This Row],[PEMBULATAN]]*O16</f>
        <v>12000</v>
      </c>
    </row>
    <row r="17" spans="1:16" ht="35.25" customHeight="1" x14ac:dyDescent="0.2">
      <c r="A17" s="124"/>
      <c r="B17" s="74"/>
      <c r="C17" s="92" t="s">
        <v>2617</v>
      </c>
      <c r="D17" s="93" t="s">
        <v>63</v>
      </c>
      <c r="E17" s="94">
        <v>44431</v>
      </c>
      <c r="F17" s="95" t="s">
        <v>2419</v>
      </c>
      <c r="G17" s="94">
        <v>44438</v>
      </c>
      <c r="H17" s="96" t="s">
        <v>2420</v>
      </c>
      <c r="I17" s="97">
        <v>73</v>
      </c>
      <c r="J17" s="97">
        <v>30</v>
      </c>
      <c r="K17" s="97">
        <v>20</v>
      </c>
      <c r="L17" s="97">
        <v>9</v>
      </c>
      <c r="M17" s="98">
        <v>10.95</v>
      </c>
      <c r="N17" s="99">
        <v>11</v>
      </c>
      <c r="O17" s="62">
        <v>3000</v>
      </c>
      <c r="P17" s="63">
        <f>Table224523689101112131415161718192021222423456723456891011121314151617181920212224252627[[#This Row],[PEMBULATAN]]*O17</f>
        <v>33000</v>
      </c>
    </row>
    <row r="18" spans="1:16" ht="35.25" customHeight="1" x14ac:dyDescent="0.2">
      <c r="A18" s="124"/>
      <c r="B18" s="74"/>
      <c r="C18" s="92" t="s">
        <v>2618</v>
      </c>
      <c r="D18" s="93" t="s">
        <v>63</v>
      </c>
      <c r="E18" s="94">
        <v>44431</v>
      </c>
      <c r="F18" s="95" t="s">
        <v>2419</v>
      </c>
      <c r="G18" s="94">
        <v>44438</v>
      </c>
      <c r="H18" s="96" t="s">
        <v>2420</v>
      </c>
      <c r="I18" s="97">
        <v>44</v>
      </c>
      <c r="J18" s="97">
        <v>31</v>
      </c>
      <c r="K18" s="97">
        <v>29</v>
      </c>
      <c r="L18" s="97">
        <v>1</v>
      </c>
      <c r="M18" s="98">
        <v>9.8889999999999993</v>
      </c>
      <c r="N18" s="99">
        <v>10</v>
      </c>
      <c r="O18" s="62">
        <v>3000</v>
      </c>
      <c r="P18" s="63">
        <f>Table224523689101112131415161718192021222423456723456891011121314151617181920212224252627[[#This Row],[PEMBULATAN]]*O18</f>
        <v>30000</v>
      </c>
    </row>
    <row r="19" spans="1:16" ht="35.25" customHeight="1" x14ac:dyDescent="0.2">
      <c r="A19" s="124"/>
      <c r="B19" s="74"/>
      <c r="C19" s="92" t="s">
        <v>2619</v>
      </c>
      <c r="D19" s="93" t="s">
        <v>63</v>
      </c>
      <c r="E19" s="94">
        <v>44431</v>
      </c>
      <c r="F19" s="95" t="s">
        <v>2419</v>
      </c>
      <c r="G19" s="94">
        <v>44438</v>
      </c>
      <c r="H19" s="96" t="s">
        <v>2420</v>
      </c>
      <c r="I19" s="97">
        <v>90</v>
      </c>
      <c r="J19" s="97">
        <v>28</v>
      </c>
      <c r="K19" s="97">
        <v>44</v>
      </c>
      <c r="L19" s="97">
        <v>6</v>
      </c>
      <c r="M19" s="98">
        <v>27.72</v>
      </c>
      <c r="N19" s="99">
        <v>28</v>
      </c>
      <c r="O19" s="62">
        <v>3000</v>
      </c>
      <c r="P19" s="63">
        <f>Table224523689101112131415161718192021222423456723456891011121314151617181920212224252627[[#This Row],[PEMBULATAN]]*O19</f>
        <v>84000</v>
      </c>
    </row>
    <row r="20" spans="1:16" ht="35.25" customHeight="1" x14ac:dyDescent="0.2">
      <c r="A20" s="124"/>
      <c r="B20" s="74"/>
      <c r="C20" s="92" t="s">
        <v>2620</v>
      </c>
      <c r="D20" s="93" t="s">
        <v>63</v>
      </c>
      <c r="E20" s="94">
        <v>44431</v>
      </c>
      <c r="F20" s="95" t="s">
        <v>2419</v>
      </c>
      <c r="G20" s="94">
        <v>44438</v>
      </c>
      <c r="H20" s="96" t="s">
        <v>2420</v>
      </c>
      <c r="I20" s="97">
        <v>100</v>
      </c>
      <c r="J20" s="97">
        <v>50</v>
      </c>
      <c r="K20" s="97">
        <v>25</v>
      </c>
      <c r="L20" s="97">
        <v>12</v>
      </c>
      <c r="M20" s="98">
        <v>31.25</v>
      </c>
      <c r="N20" s="99">
        <v>31</v>
      </c>
      <c r="O20" s="62">
        <v>3000</v>
      </c>
      <c r="P20" s="63">
        <f>Table224523689101112131415161718192021222423456723456891011121314151617181920212224252627[[#This Row],[PEMBULATAN]]*O20</f>
        <v>93000</v>
      </c>
    </row>
    <row r="21" spans="1:16" ht="35.25" customHeight="1" x14ac:dyDescent="0.2">
      <c r="A21" s="124"/>
      <c r="B21" s="74"/>
      <c r="C21" s="92" t="s">
        <v>2621</v>
      </c>
      <c r="D21" s="93" t="s">
        <v>63</v>
      </c>
      <c r="E21" s="94">
        <v>44431</v>
      </c>
      <c r="F21" s="95" t="s">
        <v>2419</v>
      </c>
      <c r="G21" s="94">
        <v>44438</v>
      </c>
      <c r="H21" s="96" t="s">
        <v>2420</v>
      </c>
      <c r="I21" s="97">
        <v>30</v>
      </c>
      <c r="J21" s="97">
        <v>20</v>
      </c>
      <c r="K21" s="97">
        <v>10</v>
      </c>
      <c r="L21" s="97">
        <v>1</v>
      </c>
      <c r="M21" s="98">
        <v>1.5</v>
      </c>
      <c r="N21" s="99">
        <v>2</v>
      </c>
      <c r="O21" s="62">
        <v>3000</v>
      </c>
      <c r="P21" s="63">
        <f>Table224523689101112131415161718192021222423456723456891011121314151617181920212224252627[[#This Row],[PEMBULATAN]]*O21</f>
        <v>6000</v>
      </c>
    </row>
    <row r="22" spans="1:16" ht="35.25" customHeight="1" x14ac:dyDescent="0.2">
      <c r="A22" s="124"/>
      <c r="B22" s="74"/>
      <c r="C22" s="92" t="s">
        <v>2622</v>
      </c>
      <c r="D22" s="93" t="s">
        <v>63</v>
      </c>
      <c r="E22" s="94">
        <v>44431</v>
      </c>
      <c r="F22" s="95" t="s">
        <v>2419</v>
      </c>
      <c r="G22" s="94">
        <v>44438</v>
      </c>
      <c r="H22" s="96" t="s">
        <v>2420</v>
      </c>
      <c r="I22" s="97">
        <v>90</v>
      </c>
      <c r="J22" s="97">
        <v>53</v>
      </c>
      <c r="K22" s="97">
        <v>36</v>
      </c>
      <c r="L22" s="97">
        <v>22</v>
      </c>
      <c r="M22" s="98">
        <v>42.93</v>
      </c>
      <c r="N22" s="99">
        <v>43</v>
      </c>
      <c r="O22" s="62">
        <v>3000</v>
      </c>
      <c r="P22" s="63">
        <f>Table224523689101112131415161718192021222423456723456891011121314151617181920212224252627[[#This Row],[PEMBULATAN]]*O22</f>
        <v>129000</v>
      </c>
    </row>
    <row r="23" spans="1:16" ht="35.25" customHeight="1" x14ac:dyDescent="0.2">
      <c r="A23" s="124"/>
      <c r="B23" s="74"/>
      <c r="C23" s="92" t="s">
        <v>2623</v>
      </c>
      <c r="D23" s="93" t="s">
        <v>63</v>
      </c>
      <c r="E23" s="94">
        <v>44431</v>
      </c>
      <c r="F23" s="95" t="s">
        <v>2419</v>
      </c>
      <c r="G23" s="94">
        <v>44438</v>
      </c>
      <c r="H23" s="96" t="s">
        <v>2420</v>
      </c>
      <c r="I23" s="97">
        <v>70</v>
      </c>
      <c r="J23" s="97">
        <v>67</v>
      </c>
      <c r="K23" s="97">
        <v>20</v>
      </c>
      <c r="L23" s="97">
        <v>8</v>
      </c>
      <c r="M23" s="98">
        <v>23.45</v>
      </c>
      <c r="N23" s="99">
        <v>23</v>
      </c>
      <c r="O23" s="62">
        <v>3000</v>
      </c>
      <c r="P23" s="63">
        <f>Table224523689101112131415161718192021222423456723456891011121314151617181920212224252627[[#This Row],[PEMBULATAN]]*O23</f>
        <v>69000</v>
      </c>
    </row>
    <row r="24" spans="1:16" ht="35.25" customHeight="1" x14ac:dyDescent="0.2">
      <c r="A24" s="124"/>
      <c r="B24" s="74"/>
      <c r="C24" s="92" t="s">
        <v>2624</v>
      </c>
      <c r="D24" s="93" t="s">
        <v>63</v>
      </c>
      <c r="E24" s="94">
        <v>44431</v>
      </c>
      <c r="F24" s="95" t="s">
        <v>2419</v>
      </c>
      <c r="G24" s="94">
        <v>44438</v>
      </c>
      <c r="H24" s="96" t="s">
        <v>2420</v>
      </c>
      <c r="I24" s="97">
        <v>96</v>
      </c>
      <c r="J24" s="97">
        <v>51</v>
      </c>
      <c r="K24" s="97">
        <v>34</v>
      </c>
      <c r="L24" s="97">
        <v>12</v>
      </c>
      <c r="M24" s="98">
        <v>41.616</v>
      </c>
      <c r="N24" s="99">
        <v>42</v>
      </c>
      <c r="O24" s="62">
        <v>3000</v>
      </c>
      <c r="P24" s="63">
        <f>Table224523689101112131415161718192021222423456723456891011121314151617181920212224252627[[#This Row],[PEMBULATAN]]*O24</f>
        <v>126000</v>
      </c>
    </row>
    <row r="25" spans="1:16" ht="35.25" customHeight="1" x14ac:dyDescent="0.2">
      <c r="A25" s="124"/>
      <c r="B25" s="74"/>
      <c r="C25" s="92" t="s">
        <v>2625</v>
      </c>
      <c r="D25" s="93" t="s">
        <v>63</v>
      </c>
      <c r="E25" s="94">
        <v>44431</v>
      </c>
      <c r="F25" s="95" t="s">
        <v>2419</v>
      </c>
      <c r="G25" s="94">
        <v>44438</v>
      </c>
      <c r="H25" s="96" t="s">
        <v>2420</v>
      </c>
      <c r="I25" s="97">
        <v>60</v>
      </c>
      <c r="J25" s="97">
        <v>40</v>
      </c>
      <c r="K25" s="97">
        <v>18</v>
      </c>
      <c r="L25" s="97">
        <v>3</v>
      </c>
      <c r="M25" s="98">
        <v>10.8</v>
      </c>
      <c r="N25" s="99">
        <v>11</v>
      </c>
      <c r="O25" s="62">
        <v>3000</v>
      </c>
      <c r="P25" s="63">
        <f>Table224523689101112131415161718192021222423456723456891011121314151617181920212224252627[[#This Row],[PEMBULATAN]]*O25</f>
        <v>33000</v>
      </c>
    </row>
    <row r="26" spans="1:16" ht="35.25" customHeight="1" x14ac:dyDescent="0.2">
      <c r="A26" s="124"/>
      <c r="B26" s="74"/>
      <c r="C26" s="92" t="s">
        <v>2626</v>
      </c>
      <c r="D26" s="93" t="s">
        <v>63</v>
      </c>
      <c r="E26" s="94">
        <v>44431</v>
      </c>
      <c r="F26" s="95" t="s">
        <v>2419</v>
      </c>
      <c r="G26" s="94">
        <v>44438</v>
      </c>
      <c r="H26" s="96" t="s">
        <v>2420</v>
      </c>
      <c r="I26" s="97">
        <v>57</v>
      </c>
      <c r="J26" s="97">
        <v>35</v>
      </c>
      <c r="K26" s="97">
        <v>19</v>
      </c>
      <c r="L26" s="97">
        <v>6</v>
      </c>
      <c r="M26" s="98">
        <v>9.4762500000000003</v>
      </c>
      <c r="N26" s="99">
        <v>9</v>
      </c>
      <c r="O26" s="62">
        <v>3000</v>
      </c>
      <c r="P26" s="63">
        <f>Table224523689101112131415161718192021222423456723456891011121314151617181920212224252627[[#This Row],[PEMBULATAN]]*O26</f>
        <v>27000</v>
      </c>
    </row>
    <row r="27" spans="1:16" ht="35.25" customHeight="1" x14ac:dyDescent="0.2">
      <c r="A27" s="124"/>
      <c r="B27" s="74"/>
      <c r="C27" s="92" t="s">
        <v>2627</v>
      </c>
      <c r="D27" s="93" t="s">
        <v>63</v>
      </c>
      <c r="E27" s="94">
        <v>44431</v>
      </c>
      <c r="F27" s="95" t="s">
        <v>2419</v>
      </c>
      <c r="G27" s="94">
        <v>44438</v>
      </c>
      <c r="H27" s="96" t="s">
        <v>2420</v>
      </c>
      <c r="I27" s="97">
        <v>44</v>
      </c>
      <c r="J27" s="97">
        <v>38</v>
      </c>
      <c r="K27" s="97">
        <v>22</v>
      </c>
      <c r="L27" s="97">
        <v>2</v>
      </c>
      <c r="M27" s="98">
        <v>9.1959999999999997</v>
      </c>
      <c r="N27" s="99">
        <v>9</v>
      </c>
      <c r="O27" s="62">
        <v>3000</v>
      </c>
      <c r="P27" s="63">
        <f>Table224523689101112131415161718192021222423456723456891011121314151617181920212224252627[[#This Row],[PEMBULATAN]]*O27</f>
        <v>27000</v>
      </c>
    </row>
    <row r="28" spans="1:16" ht="35.25" customHeight="1" x14ac:dyDescent="0.2">
      <c r="A28" s="124"/>
      <c r="B28" s="74"/>
      <c r="C28" s="92" t="s">
        <v>2628</v>
      </c>
      <c r="D28" s="93" t="s">
        <v>63</v>
      </c>
      <c r="E28" s="94">
        <v>44431</v>
      </c>
      <c r="F28" s="95" t="s">
        <v>2419</v>
      </c>
      <c r="G28" s="94">
        <v>44438</v>
      </c>
      <c r="H28" s="96" t="s">
        <v>2420</v>
      </c>
      <c r="I28" s="97">
        <v>56</v>
      </c>
      <c r="J28" s="97">
        <v>40</v>
      </c>
      <c r="K28" s="97">
        <v>14</v>
      </c>
      <c r="L28" s="97">
        <v>2</v>
      </c>
      <c r="M28" s="98">
        <v>7.84</v>
      </c>
      <c r="N28" s="99">
        <v>8</v>
      </c>
      <c r="O28" s="62">
        <v>3000</v>
      </c>
      <c r="P28" s="63">
        <f>Table224523689101112131415161718192021222423456723456891011121314151617181920212224252627[[#This Row],[PEMBULATAN]]*O28</f>
        <v>24000</v>
      </c>
    </row>
    <row r="29" spans="1:16" ht="35.25" customHeight="1" x14ac:dyDescent="0.2">
      <c r="A29" s="124"/>
      <c r="B29" s="74"/>
      <c r="C29" s="92" t="s">
        <v>2629</v>
      </c>
      <c r="D29" s="93" t="s">
        <v>63</v>
      </c>
      <c r="E29" s="94">
        <v>44431</v>
      </c>
      <c r="F29" s="95" t="s">
        <v>2419</v>
      </c>
      <c r="G29" s="94">
        <v>44438</v>
      </c>
      <c r="H29" s="96" t="s">
        <v>2420</v>
      </c>
      <c r="I29" s="97">
        <v>90</v>
      </c>
      <c r="J29" s="97">
        <v>53</v>
      </c>
      <c r="K29" s="97">
        <v>30</v>
      </c>
      <c r="L29" s="97">
        <v>32</v>
      </c>
      <c r="M29" s="98">
        <v>35.774999999999999</v>
      </c>
      <c r="N29" s="99">
        <v>36</v>
      </c>
      <c r="O29" s="62">
        <v>3000</v>
      </c>
      <c r="P29" s="63">
        <f>Table224523689101112131415161718192021222423456723456891011121314151617181920212224252627[[#This Row],[PEMBULATAN]]*O29</f>
        <v>108000</v>
      </c>
    </row>
    <row r="30" spans="1:16" ht="35.25" customHeight="1" x14ac:dyDescent="0.2">
      <c r="A30" s="124"/>
      <c r="B30" s="74"/>
      <c r="C30" s="92" t="s">
        <v>2630</v>
      </c>
      <c r="D30" s="93" t="s">
        <v>63</v>
      </c>
      <c r="E30" s="94">
        <v>44431</v>
      </c>
      <c r="F30" s="95" t="s">
        <v>2419</v>
      </c>
      <c r="G30" s="94">
        <v>44438</v>
      </c>
      <c r="H30" s="96" t="s">
        <v>2420</v>
      </c>
      <c r="I30" s="97">
        <v>40</v>
      </c>
      <c r="J30" s="97">
        <v>40</v>
      </c>
      <c r="K30" s="97">
        <v>20</v>
      </c>
      <c r="L30" s="97">
        <v>4</v>
      </c>
      <c r="M30" s="98">
        <v>8</v>
      </c>
      <c r="N30" s="99">
        <v>8</v>
      </c>
      <c r="O30" s="62">
        <v>3000</v>
      </c>
      <c r="P30" s="63">
        <f>Table224523689101112131415161718192021222423456723456891011121314151617181920212224252627[[#This Row],[PEMBULATAN]]*O30</f>
        <v>24000</v>
      </c>
    </row>
    <row r="31" spans="1:16" ht="35.25" customHeight="1" x14ac:dyDescent="0.2">
      <c r="A31" s="124"/>
      <c r="B31" s="74"/>
      <c r="C31" s="92" t="s">
        <v>2631</v>
      </c>
      <c r="D31" s="93" t="s">
        <v>63</v>
      </c>
      <c r="E31" s="94">
        <v>44431</v>
      </c>
      <c r="F31" s="95" t="s">
        <v>2419</v>
      </c>
      <c r="G31" s="94">
        <v>44438</v>
      </c>
      <c r="H31" s="96" t="s">
        <v>2420</v>
      </c>
      <c r="I31" s="97">
        <v>34</v>
      </c>
      <c r="J31" s="97">
        <v>26</v>
      </c>
      <c r="K31" s="97">
        <v>20</v>
      </c>
      <c r="L31" s="97">
        <v>6</v>
      </c>
      <c r="M31" s="98">
        <v>4.42</v>
      </c>
      <c r="N31" s="99">
        <v>6</v>
      </c>
      <c r="O31" s="62">
        <v>3000</v>
      </c>
      <c r="P31" s="63">
        <f>Table224523689101112131415161718192021222423456723456891011121314151617181920212224252627[[#This Row],[PEMBULATAN]]*O31</f>
        <v>18000</v>
      </c>
    </row>
    <row r="32" spans="1:16" ht="35.25" customHeight="1" x14ac:dyDescent="0.2">
      <c r="A32" s="124"/>
      <c r="B32" s="74"/>
      <c r="C32" s="92" t="s">
        <v>2632</v>
      </c>
      <c r="D32" s="93" t="s">
        <v>63</v>
      </c>
      <c r="E32" s="94">
        <v>44431</v>
      </c>
      <c r="F32" s="95" t="s">
        <v>2419</v>
      </c>
      <c r="G32" s="94">
        <v>44438</v>
      </c>
      <c r="H32" s="96" t="s">
        <v>2420</v>
      </c>
      <c r="I32" s="97">
        <v>92</v>
      </c>
      <c r="J32" s="97">
        <v>40</v>
      </c>
      <c r="K32" s="97">
        <v>35</v>
      </c>
      <c r="L32" s="97">
        <v>18</v>
      </c>
      <c r="M32" s="98">
        <v>32.200000000000003</v>
      </c>
      <c r="N32" s="99">
        <v>32</v>
      </c>
      <c r="O32" s="62">
        <v>3000</v>
      </c>
      <c r="P32" s="63">
        <f>Table224523689101112131415161718192021222423456723456891011121314151617181920212224252627[[#This Row],[PEMBULATAN]]*O32</f>
        <v>96000</v>
      </c>
    </row>
    <row r="33" spans="1:16" ht="35.25" customHeight="1" x14ac:dyDescent="0.2">
      <c r="A33" s="124"/>
      <c r="B33" s="74"/>
      <c r="C33" s="92" t="s">
        <v>2633</v>
      </c>
      <c r="D33" s="93" t="s">
        <v>63</v>
      </c>
      <c r="E33" s="94">
        <v>44431</v>
      </c>
      <c r="F33" s="95" t="s">
        <v>2419</v>
      </c>
      <c r="G33" s="94">
        <v>44438</v>
      </c>
      <c r="H33" s="96" t="s">
        <v>2420</v>
      </c>
      <c r="I33" s="97">
        <v>50</v>
      </c>
      <c r="J33" s="97">
        <v>40</v>
      </c>
      <c r="K33" s="97">
        <v>15</v>
      </c>
      <c r="L33" s="97">
        <v>1</v>
      </c>
      <c r="M33" s="98">
        <v>7.5</v>
      </c>
      <c r="N33" s="99">
        <v>8</v>
      </c>
      <c r="O33" s="62">
        <v>3000</v>
      </c>
      <c r="P33" s="63">
        <f>Table224523689101112131415161718192021222423456723456891011121314151617181920212224252627[[#This Row],[PEMBULATAN]]*O33</f>
        <v>24000</v>
      </c>
    </row>
    <row r="34" spans="1:16" ht="35.25" customHeight="1" x14ac:dyDescent="0.2">
      <c r="A34" s="124"/>
      <c r="B34" s="74"/>
      <c r="C34" s="92" t="s">
        <v>2634</v>
      </c>
      <c r="D34" s="93" t="s">
        <v>63</v>
      </c>
      <c r="E34" s="94">
        <v>44431</v>
      </c>
      <c r="F34" s="95" t="s">
        <v>2419</v>
      </c>
      <c r="G34" s="94">
        <v>44438</v>
      </c>
      <c r="H34" s="96" t="s">
        <v>2420</v>
      </c>
      <c r="I34" s="97">
        <v>43</v>
      </c>
      <c r="J34" s="97">
        <v>17</v>
      </c>
      <c r="K34" s="97">
        <v>10</v>
      </c>
      <c r="L34" s="97">
        <v>1</v>
      </c>
      <c r="M34" s="98">
        <v>1.8274999999999999</v>
      </c>
      <c r="N34" s="99">
        <v>2</v>
      </c>
      <c r="O34" s="62">
        <v>3000</v>
      </c>
      <c r="P34" s="63">
        <f>Table224523689101112131415161718192021222423456723456891011121314151617181920212224252627[[#This Row],[PEMBULATAN]]*O34</f>
        <v>6000</v>
      </c>
    </row>
    <row r="35" spans="1:16" ht="35.25" customHeight="1" x14ac:dyDescent="0.2">
      <c r="A35" s="124"/>
      <c r="B35" s="74"/>
      <c r="C35" s="92" t="s">
        <v>2635</v>
      </c>
      <c r="D35" s="93" t="s">
        <v>63</v>
      </c>
      <c r="E35" s="94">
        <v>44431</v>
      </c>
      <c r="F35" s="95" t="s">
        <v>2419</v>
      </c>
      <c r="G35" s="94">
        <v>44438</v>
      </c>
      <c r="H35" s="96" t="s">
        <v>2420</v>
      </c>
      <c r="I35" s="97">
        <v>51</v>
      </c>
      <c r="J35" s="97">
        <v>41</v>
      </c>
      <c r="K35" s="97">
        <v>12</v>
      </c>
      <c r="L35" s="97">
        <v>4</v>
      </c>
      <c r="M35" s="98">
        <v>6.2729999999999997</v>
      </c>
      <c r="N35" s="99">
        <v>6</v>
      </c>
      <c r="O35" s="62">
        <v>3000</v>
      </c>
      <c r="P35" s="63">
        <f>Table224523689101112131415161718192021222423456723456891011121314151617181920212224252627[[#This Row],[PEMBULATAN]]*O35</f>
        <v>18000</v>
      </c>
    </row>
    <row r="36" spans="1:16" ht="35.25" customHeight="1" x14ac:dyDescent="0.2">
      <c r="A36" s="124"/>
      <c r="B36" s="74"/>
      <c r="C36" s="92" t="s">
        <v>2636</v>
      </c>
      <c r="D36" s="93" t="s">
        <v>63</v>
      </c>
      <c r="E36" s="94">
        <v>44431</v>
      </c>
      <c r="F36" s="95" t="s">
        <v>2419</v>
      </c>
      <c r="G36" s="94">
        <v>44438</v>
      </c>
      <c r="H36" s="96" t="s">
        <v>2420</v>
      </c>
      <c r="I36" s="97">
        <v>50</v>
      </c>
      <c r="J36" s="97">
        <v>36</v>
      </c>
      <c r="K36" s="97">
        <v>13</v>
      </c>
      <c r="L36" s="97">
        <v>2</v>
      </c>
      <c r="M36" s="98">
        <v>5.85</v>
      </c>
      <c r="N36" s="99">
        <v>6</v>
      </c>
      <c r="O36" s="62">
        <v>3000</v>
      </c>
      <c r="P36" s="63">
        <f>Table224523689101112131415161718192021222423456723456891011121314151617181920212224252627[[#This Row],[PEMBULATAN]]*O36</f>
        <v>18000</v>
      </c>
    </row>
    <row r="37" spans="1:16" ht="35.25" customHeight="1" x14ac:dyDescent="0.2">
      <c r="A37" s="124"/>
      <c r="B37" s="74"/>
      <c r="C37" s="92" t="s">
        <v>2637</v>
      </c>
      <c r="D37" s="93" t="s">
        <v>63</v>
      </c>
      <c r="E37" s="94">
        <v>44431</v>
      </c>
      <c r="F37" s="95" t="s">
        <v>2419</v>
      </c>
      <c r="G37" s="94">
        <v>44438</v>
      </c>
      <c r="H37" s="96" t="s">
        <v>2420</v>
      </c>
      <c r="I37" s="97">
        <v>100</v>
      </c>
      <c r="J37" s="97">
        <v>43</v>
      </c>
      <c r="K37" s="97">
        <v>33</v>
      </c>
      <c r="L37" s="97">
        <v>23</v>
      </c>
      <c r="M37" s="98">
        <v>35.475000000000001</v>
      </c>
      <c r="N37" s="99">
        <v>35</v>
      </c>
      <c r="O37" s="62">
        <v>3000</v>
      </c>
      <c r="P37" s="63">
        <f>Table224523689101112131415161718192021222423456723456891011121314151617181920212224252627[[#This Row],[PEMBULATAN]]*O37</f>
        <v>105000</v>
      </c>
    </row>
    <row r="38" spans="1:16" ht="35.25" customHeight="1" x14ac:dyDescent="0.2">
      <c r="A38" s="124"/>
      <c r="B38" s="74"/>
      <c r="C38" s="92" t="s">
        <v>2638</v>
      </c>
      <c r="D38" s="93" t="s">
        <v>63</v>
      </c>
      <c r="E38" s="94">
        <v>44431</v>
      </c>
      <c r="F38" s="95" t="s">
        <v>2419</v>
      </c>
      <c r="G38" s="94">
        <v>44438</v>
      </c>
      <c r="H38" s="96" t="s">
        <v>2420</v>
      </c>
      <c r="I38" s="97">
        <v>30</v>
      </c>
      <c r="J38" s="97">
        <v>18</v>
      </c>
      <c r="K38" s="97">
        <v>14</v>
      </c>
      <c r="L38" s="97">
        <v>1</v>
      </c>
      <c r="M38" s="98">
        <v>1.89</v>
      </c>
      <c r="N38" s="99">
        <v>2</v>
      </c>
      <c r="O38" s="62">
        <v>3000</v>
      </c>
      <c r="P38" s="63">
        <f>Table224523689101112131415161718192021222423456723456891011121314151617181920212224252627[[#This Row],[PEMBULATAN]]*O38</f>
        <v>6000</v>
      </c>
    </row>
    <row r="39" spans="1:16" ht="35.25" customHeight="1" x14ac:dyDescent="0.2">
      <c r="A39" s="124"/>
      <c r="B39" s="74"/>
      <c r="C39" s="92" t="s">
        <v>2639</v>
      </c>
      <c r="D39" s="93" t="s">
        <v>63</v>
      </c>
      <c r="E39" s="94">
        <v>44431</v>
      </c>
      <c r="F39" s="95" t="s">
        <v>2419</v>
      </c>
      <c r="G39" s="94">
        <v>44438</v>
      </c>
      <c r="H39" s="96" t="s">
        <v>2420</v>
      </c>
      <c r="I39" s="97">
        <v>52</v>
      </c>
      <c r="J39" s="97">
        <v>34</v>
      </c>
      <c r="K39" s="97">
        <v>20</v>
      </c>
      <c r="L39" s="97">
        <v>1</v>
      </c>
      <c r="M39" s="98">
        <v>8.84</v>
      </c>
      <c r="N39" s="99">
        <v>9</v>
      </c>
      <c r="O39" s="62">
        <v>3000</v>
      </c>
      <c r="P39" s="63">
        <f>Table224523689101112131415161718192021222423456723456891011121314151617181920212224252627[[#This Row],[PEMBULATAN]]*O39</f>
        <v>27000</v>
      </c>
    </row>
    <row r="40" spans="1:16" ht="35.25" customHeight="1" x14ac:dyDescent="0.2">
      <c r="A40" s="124"/>
      <c r="B40" s="74"/>
      <c r="C40" s="92" t="s">
        <v>2640</v>
      </c>
      <c r="D40" s="93" t="s">
        <v>63</v>
      </c>
      <c r="E40" s="94">
        <v>44431</v>
      </c>
      <c r="F40" s="95" t="s">
        <v>2419</v>
      </c>
      <c r="G40" s="94">
        <v>44438</v>
      </c>
      <c r="H40" s="96" t="s">
        <v>2420</v>
      </c>
      <c r="I40" s="97">
        <v>22</v>
      </c>
      <c r="J40" s="97">
        <v>18</v>
      </c>
      <c r="K40" s="97">
        <v>36</v>
      </c>
      <c r="L40" s="97">
        <v>2</v>
      </c>
      <c r="M40" s="98">
        <v>3.5640000000000001</v>
      </c>
      <c r="N40" s="99">
        <v>4</v>
      </c>
      <c r="O40" s="62">
        <v>3000</v>
      </c>
      <c r="P40" s="63">
        <f>Table224523689101112131415161718192021222423456723456891011121314151617181920212224252627[[#This Row],[PEMBULATAN]]*O40</f>
        <v>12000</v>
      </c>
    </row>
    <row r="41" spans="1:16" ht="35.25" customHeight="1" x14ac:dyDescent="0.2">
      <c r="A41" s="124"/>
      <c r="B41" s="74"/>
      <c r="C41" s="92" t="s">
        <v>2641</v>
      </c>
      <c r="D41" s="93" t="s">
        <v>63</v>
      </c>
      <c r="E41" s="94">
        <v>44431</v>
      </c>
      <c r="F41" s="95" t="s">
        <v>2419</v>
      </c>
      <c r="G41" s="94">
        <v>44438</v>
      </c>
      <c r="H41" s="96" t="s">
        <v>2420</v>
      </c>
      <c r="I41" s="97">
        <v>85</v>
      </c>
      <c r="J41" s="97">
        <v>60</v>
      </c>
      <c r="K41" s="97">
        <v>27</v>
      </c>
      <c r="L41" s="97">
        <v>16</v>
      </c>
      <c r="M41" s="98">
        <v>34.424999999999997</v>
      </c>
      <c r="N41" s="99">
        <v>34</v>
      </c>
      <c r="O41" s="62">
        <v>3000</v>
      </c>
      <c r="P41" s="63">
        <f>Table224523689101112131415161718192021222423456723456891011121314151617181920212224252627[[#This Row],[PEMBULATAN]]*O41</f>
        <v>102000</v>
      </c>
    </row>
    <row r="42" spans="1:16" ht="35.25" customHeight="1" x14ac:dyDescent="0.2">
      <c r="A42" s="124"/>
      <c r="B42" s="74"/>
      <c r="C42" s="92" t="s">
        <v>2642</v>
      </c>
      <c r="D42" s="93" t="s">
        <v>63</v>
      </c>
      <c r="E42" s="94">
        <v>44431</v>
      </c>
      <c r="F42" s="95" t="s">
        <v>2419</v>
      </c>
      <c r="G42" s="94">
        <v>44438</v>
      </c>
      <c r="H42" s="96" t="s">
        <v>2420</v>
      </c>
      <c r="I42" s="97">
        <v>93</v>
      </c>
      <c r="J42" s="97">
        <v>50</v>
      </c>
      <c r="K42" s="97">
        <v>40</v>
      </c>
      <c r="L42" s="97">
        <v>6</v>
      </c>
      <c r="M42" s="98">
        <v>46.5</v>
      </c>
      <c r="N42" s="99">
        <v>47</v>
      </c>
      <c r="O42" s="62">
        <v>3000</v>
      </c>
      <c r="P42" s="63">
        <f>Table224523689101112131415161718192021222423456723456891011121314151617181920212224252627[[#This Row],[PEMBULATAN]]*O42</f>
        <v>141000</v>
      </c>
    </row>
    <row r="43" spans="1:16" ht="35.25" customHeight="1" x14ac:dyDescent="0.2">
      <c r="A43" s="124"/>
      <c r="B43" s="74"/>
      <c r="C43" s="92" t="s">
        <v>2643</v>
      </c>
      <c r="D43" s="93" t="s">
        <v>63</v>
      </c>
      <c r="E43" s="94">
        <v>44431</v>
      </c>
      <c r="F43" s="95" t="s">
        <v>2419</v>
      </c>
      <c r="G43" s="94">
        <v>44438</v>
      </c>
      <c r="H43" s="96" t="s">
        <v>2420</v>
      </c>
      <c r="I43" s="97">
        <v>90</v>
      </c>
      <c r="J43" s="97">
        <v>60</v>
      </c>
      <c r="K43" s="97">
        <v>35</v>
      </c>
      <c r="L43" s="97">
        <v>18</v>
      </c>
      <c r="M43" s="98">
        <v>47.25</v>
      </c>
      <c r="N43" s="99">
        <v>47</v>
      </c>
      <c r="O43" s="62">
        <v>3000</v>
      </c>
      <c r="P43" s="63">
        <f>Table224523689101112131415161718192021222423456723456891011121314151617181920212224252627[[#This Row],[PEMBULATAN]]*O43</f>
        <v>141000</v>
      </c>
    </row>
    <row r="44" spans="1:16" ht="35.25" customHeight="1" x14ac:dyDescent="0.2">
      <c r="A44" s="124"/>
      <c r="B44" s="74"/>
      <c r="C44" s="92" t="s">
        <v>2644</v>
      </c>
      <c r="D44" s="93" t="s">
        <v>63</v>
      </c>
      <c r="E44" s="94">
        <v>44431</v>
      </c>
      <c r="F44" s="95" t="s">
        <v>2419</v>
      </c>
      <c r="G44" s="94">
        <v>44438</v>
      </c>
      <c r="H44" s="96" t="s">
        <v>2420</v>
      </c>
      <c r="I44" s="97">
        <v>40</v>
      </c>
      <c r="J44" s="97">
        <v>42</v>
      </c>
      <c r="K44" s="97">
        <v>22</v>
      </c>
      <c r="L44" s="97">
        <v>3</v>
      </c>
      <c r="M44" s="98">
        <v>9.24</v>
      </c>
      <c r="N44" s="99">
        <v>9</v>
      </c>
      <c r="O44" s="62">
        <v>3000</v>
      </c>
      <c r="P44" s="63">
        <f>Table224523689101112131415161718192021222423456723456891011121314151617181920212224252627[[#This Row],[PEMBULATAN]]*O44</f>
        <v>27000</v>
      </c>
    </row>
    <row r="45" spans="1:16" ht="35.25" customHeight="1" x14ac:dyDescent="0.2">
      <c r="A45" s="124"/>
      <c r="B45" s="74"/>
      <c r="C45" s="92" t="s">
        <v>2645</v>
      </c>
      <c r="D45" s="93" t="s">
        <v>63</v>
      </c>
      <c r="E45" s="94">
        <v>44431</v>
      </c>
      <c r="F45" s="95" t="s">
        <v>2419</v>
      </c>
      <c r="G45" s="94">
        <v>44438</v>
      </c>
      <c r="H45" s="96" t="s">
        <v>2420</v>
      </c>
      <c r="I45" s="97">
        <v>50</v>
      </c>
      <c r="J45" s="97">
        <v>30</v>
      </c>
      <c r="K45" s="97">
        <v>17</v>
      </c>
      <c r="L45" s="97">
        <v>3</v>
      </c>
      <c r="M45" s="98">
        <v>6.375</v>
      </c>
      <c r="N45" s="99">
        <v>6</v>
      </c>
      <c r="O45" s="62">
        <v>3000</v>
      </c>
      <c r="P45" s="63">
        <f>Table224523689101112131415161718192021222423456723456891011121314151617181920212224252627[[#This Row],[PEMBULATAN]]*O45</f>
        <v>18000</v>
      </c>
    </row>
    <row r="46" spans="1:16" ht="35.25" customHeight="1" x14ac:dyDescent="0.2">
      <c r="A46" s="124"/>
      <c r="B46" s="74"/>
      <c r="C46" s="92" t="s">
        <v>2646</v>
      </c>
      <c r="D46" s="93" t="s">
        <v>63</v>
      </c>
      <c r="E46" s="94">
        <v>44431</v>
      </c>
      <c r="F46" s="95" t="s">
        <v>2419</v>
      </c>
      <c r="G46" s="94">
        <v>44438</v>
      </c>
      <c r="H46" s="96" t="s">
        <v>2420</v>
      </c>
      <c r="I46" s="97">
        <v>115</v>
      </c>
      <c r="J46" s="97">
        <v>60</v>
      </c>
      <c r="K46" s="97">
        <v>27</v>
      </c>
      <c r="L46" s="97">
        <v>29</v>
      </c>
      <c r="M46" s="98">
        <v>46.575000000000003</v>
      </c>
      <c r="N46" s="99">
        <v>47</v>
      </c>
      <c r="O46" s="62">
        <v>3000</v>
      </c>
      <c r="P46" s="63">
        <f>Table224523689101112131415161718192021222423456723456891011121314151617181920212224252627[[#This Row],[PEMBULATAN]]*O46</f>
        <v>141000</v>
      </c>
    </row>
    <row r="47" spans="1:16" ht="35.25" customHeight="1" x14ac:dyDescent="0.2">
      <c r="A47" s="124"/>
      <c r="B47" s="74"/>
      <c r="C47" s="92" t="s">
        <v>2647</v>
      </c>
      <c r="D47" s="93" t="s">
        <v>63</v>
      </c>
      <c r="E47" s="94">
        <v>44431</v>
      </c>
      <c r="F47" s="95" t="s">
        <v>2419</v>
      </c>
      <c r="G47" s="94">
        <v>44438</v>
      </c>
      <c r="H47" s="96" t="s">
        <v>2420</v>
      </c>
      <c r="I47" s="97">
        <v>50</v>
      </c>
      <c r="J47" s="97">
        <v>36</v>
      </c>
      <c r="K47" s="97">
        <v>20</v>
      </c>
      <c r="L47" s="97">
        <v>3</v>
      </c>
      <c r="M47" s="98">
        <v>9</v>
      </c>
      <c r="N47" s="99">
        <v>9</v>
      </c>
      <c r="O47" s="62">
        <v>3000</v>
      </c>
      <c r="P47" s="63">
        <f>Table224523689101112131415161718192021222423456723456891011121314151617181920212224252627[[#This Row],[PEMBULATAN]]*O47</f>
        <v>27000</v>
      </c>
    </row>
    <row r="48" spans="1:16" ht="35.25" customHeight="1" x14ac:dyDescent="0.2">
      <c r="A48" s="124"/>
      <c r="B48" s="74"/>
      <c r="C48" s="92" t="s">
        <v>2648</v>
      </c>
      <c r="D48" s="93" t="s">
        <v>63</v>
      </c>
      <c r="E48" s="94">
        <v>44431</v>
      </c>
      <c r="F48" s="95" t="s">
        <v>2419</v>
      </c>
      <c r="G48" s="94">
        <v>44438</v>
      </c>
      <c r="H48" s="96" t="s">
        <v>2420</v>
      </c>
      <c r="I48" s="97">
        <v>33</v>
      </c>
      <c r="J48" s="97">
        <v>31</v>
      </c>
      <c r="K48" s="97">
        <v>27</v>
      </c>
      <c r="L48" s="97">
        <v>10</v>
      </c>
      <c r="M48" s="98">
        <v>6.9052499999999997</v>
      </c>
      <c r="N48" s="99">
        <v>10</v>
      </c>
      <c r="O48" s="62">
        <v>3000</v>
      </c>
      <c r="P48" s="63">
        <f>Table224523689101112131415161718192021222423456723456891011121314151617181920212224252627[[#This Row],[PEMBULATAN]]*O48</f>
        <v>30000</v>
      </c>
    </row>
    <row r="49" spans="1:16" ht="35.25" customHeight="1" x14ac:dyDescent="0.2">
      <c r="A49" s="124"/>
      <c r="B49" s="74"/>
      <c r="C49" s="92" t="s">
        <v>2649</v>
      </c>
      <c r="D49" s="93" t="s">
        <v>63</v>
      </c>
      <c r="E49" s="94">
        <v>44431</v>
      </c>
      <c r="F49" s="95" t="s">
        <v>2419</v>
      </c>
      <c r="G49" s="94">
        <v>44438</v>
      </c>
      <c r="H49" s="96" t="s">
        <v>2420</v>
      </c>
      <c r="I49" s="97">
        <v>90</v>
      </c>
      <c r="J49" s="97">
        <v>60</v>
      </c>
      <c r="K49" s="97">
        <v>33</v>
      </c>
      <c r="L49" s="97">
        <v>26</v>
      </c>
      <c r="M49" s="98">
        <v>44.55</v>
      </c>
      <c r="N49" s="99">
        <v>45</v>
      </c>
      <c r="O49" s="62">
        <v>3000</v>
      </c>
      <c r="P49" s="63">
        <f>Table224523689101112131415161718192021222423456723456891011121314151617181920212224252627[[#This Row],[PEMBULATAN]]*O49</f>
        <v>135000</v>
      </c>
    </row>
    <row r="50" spans="1:16" ht="35.25" customHeight="1" x14ac:dyDescent="0.2">
      <c r="A50" s="124"/>
      <c r="B50" s="74"/>
      <c r="C50" s="92" t="s">
        <v>2650</v>
      </c>
      <c r="D50" s="93" t="s">
        <v>63</v>
      </c>
      <c r="E50" s="94">
        <v>44431</v>
      </c>
      <c r="F50" s="95" t="s">
        <v>2419</v>
      </c>
      <c r="G50" s="94">
        <v>44438</v>
      </c>
      <c r="H50" s="96" t="s">
        <v>2420</v>
      </c>
      <c r="I50" s="97">
        <v>98</v>
      </c>
      <c r="J50" s="97">
        <v>53</v>
      </c>
      <c r="K50" s="97">
        <v>30</v>
      </c>
      <c r="L50" s="97">
        <v>20</v>
      </c>
      <c r="M50" s="98">
        <v>38.954999999999998</v>
      </c>
      <c r="N50" s="99">
        <v>39</v>
      </c>
      <c r="O50" s="62">
        <v>3000</v>
      </c>
      <c r="P50" s="63">
        <f>Table224523689101112131415161718192021222423456723456891011121314151617181920212224252627[[#This Row],[PEMBULATAN]]*O50</f>
        <v>117000</v>
      </c>
    </row>
    <row r="51" spans="1:16" ht="35.25" customHeight="1" x14ac:dyDescent="0.2">
      <c r="A51" s="124"/>
      <c r="B51" s="74"/>
      <c r="C51" s="92" t="s">
        <v>2651</v>
      </c>
      <c r="D51" s="93" t="s">
        <v>63</v>
      </c>
      <c r="E51" s="94">
        <v>44431</v>
      </c>
      <c r="F51" s="95" t="s">
        <v>2419</v>
      </c>
      <c r="G51" s="94">
        <v>44438</v>
      </c>
      <c r="H51" s="96" t="s">
        <v>2420</v>
      </c>
      <c r="I51" s="97">
        <v>67</v>
      </c>
      <c r="J51" s="97">
        <v>28</v>
      </c>
      <c r="K51" s="97">
        <v>18</v>
      </c>
      <c r="L51" s="97">
        <v>9</v>
      </c>
      <c r="M51" s="98">
        <v>8.4420000000000002</v>
      </c>
      <c r="N51" s="99">
        <v>9</v>
      </c>
      <c r="O51" s="62">
        <v>3000</v>
      </c>
      <c r="P51" s="63">
        <f>Table224523689101112131415161718192021222423456723456891011121314151617181920212224252627[[#This Row],[PEMBULATAN]]*O51</f>
        <v>27000</v>
      </c>
    </row>
    <row r="52" spans="1:16" ht="35.25" customHeight="1" x14ac:dyDescent="0.2">
      <c r="A52" s="124"/>
      <c r="B52" s="74"/>
      <c r="C52" s="92" t="s">
        <v>2652</v>
      </c>
      <c r="D52" s="93" t="s">
        <v>63</v>
      </c>
      <c r="E52" s="94">
        <v>44431</v>
      </c>
      <c r="F52" s="95" t="s">
        <v>2419</v>
      </c>
      <c r="G52" s="94">
        <v>44438</v>
      </c>
      <c r="H52" s="96" t="s">
        <v>2420</v>
      </c>
      <c r="I52" s="97">
        <v>80</v>
      </c>
      <c r="J52" s="97">
        <v>60</v>
      </c>
      <c r="K52" s="97">
        <v>34</v>
      </c>
      <c r="L52" s="97">
        <v>6</v>
      </c>
      <c r="M52" s="98">
        <v>40.799999999999997</v>
      </c>
      <c r="N52" s="99">
        <v>41</v>
      </c>
      <c r="O52" s="62">
        <v>3000</v>
      </c>
      <c r="P52" s="63">
        <f>Table224523689101112131415161718192021222423456723456891011121314151617181920212224252627[[#This Row],[PEMBULATAN]]*O52</f>
        <v>123000</v>
      </c>
    </row>
    <row r="53" spans="1:16" ht="35.25" customHeight="1" x14ac:dyDescent="0.2">
      <c r="A53" s="124"/>
      <c r="B53" s="74"/>
      <c r="C53" s="92" t="s">
        <v>2653</v>
      </c>
      <c r="D53" s="93" t="s">
        <v>63</v>
      </c>
      <c r="E53" s="94">
        <v>44431</v>
      </c>
      <c r="F53" s="95" t="s">
        <v>2419</v>
      </c>
      <c r="G53" s="94">
        <v>44438</v>
      </c>
      <c r="H53" s="96" t="s">
        <v>2420</v>
      </c>
      <c r="I53" s="97">
        <v>60</v>
      </c>
      <c r="J53" s="97">
        <v>40</v>
      </c>
      <c r="K53" s="97">
        <v>12</v>
      </c>
      <c r="L53" s="97">
        <v>3</v>
      </c>
      <c r="M53" s="98">
        <v>7.2</v>
      </c>
      <c r="N53" s="99">
        <v>7</v>
      </c>
      <c r="O53" s="62">
        <v>3000</v>
      </c>
      <c r="P53" s="63">
        <f>Table224523689101112131415161718192021222423456723456891011121314151617181920212224252627[[#This Row],[PEMBULATAN]]*O53</f>
        <v>21000</v>
      </c>
    </row>
    <row r="54" spans="1:16" ht="35.25" customHeight="1" x14ac:dyDescent="0.2">
      <c r="A54" s="124"/>
      <c r="B54" s="74"/>
      <c r="C54" s="92" t="s">
        <v>2654</v>
      </c>
      <c r="D54" s="93" t="s">
        <v>63</v>
      </c>
      <c r="E54" s="94">
        <v>44431</v>
      </c>
      <c r="F54" s="95" t="s">
        <v>2419</v>
      </c>
      <c r="G54" s="94">
        <v>44438</v>
      </c>
      <c r="H54" s="96" t="s">
        <v>2420</v>
      </c>
      <c r="I54" s="97">
        <v>40</v>
      </c>
      <c r="J54" s="97">
        <v>30</v>
      </c>
      <c r="K54" s="97">
        <v>13</v>
      </c>
      <c r="L54" s="97">
        <v>1</v>
      </c>
      <c r="M54" s="98">
        <v>3.9</v>
      </c>
      <c r="N54" s="99">
        <v>4</v>
      </c>
      <c r="O54" s="62">
        <v>3000</v>
      </c>
      <c r="P54" s="63">
        <f>Table224523689101112131415161718192021222423456723456891011121314151617181920212224252627[[#This Row],[PEMBULATAN]]*O54</f>
        <v>12000</v>
      </c>
    </row>
    <row r="55" spans="1:16" ht="35.25" customHeight="1" x14ac:dyDescent="0.2">
      <c r="A55" s="124"/>
      <c r="B55" s="74"/>
      <c r="C55" s="92" t="s">
        <v>2655</v>
      </c>
      <c r="D55" s="93" t="s">
        <v>63</v>
      </c>
      <c r="E55" s="94">
        <v>44431</v>
      </c>
      <c r="F55" s="95" t="s">
        <v>2419</v>
      </c>
      <c r="G55" s="94">
        <v>44438</v>
      </c>
      <c r="H55" s="96" t="s">
        <v>2420</v>
      </c>
      <c r="I55" s="97">
        <v>95</v>
      </c>
      <c r="J55" s="97">
        <v>63</v>
      </c>
      <c r="K55" s="97">
        <v>35</v>
      </c>
      <c r="L55" s="97">
        <v>22</v>
      </c>
      <c r="M55" s="98">
        <v>52.368749999999999</v>
      </c>
      <c r="N55" s="99">
        <v>52</v>
      </c>
      <c r="O55" s="62">
        <v>3000</v>
      </c>
      <c r="P55" s="63">
        <f>Table224523689101112131415161718192021222423456723456891011121314151617181920212224252627[[#This Row],[PEMBULATAN]]*O55</f>
        <v>156000</v>
      </c>
    </row>
    <row r="56" spans="1:16" ht="35.25" customHeight="1" x14ac:dyDescent="0.2">
      <c r="A56" s="124"/>
      <c r="B56" s="74"/>
      <c r="C56" s="92" t="s">
        <v>2656</v>
      </c>
      <c r="D56" s="93" t="s">
        <v>63</v>
      </c>
      <c r="E56" s="94">
        <v>44431</v>
      </c>
      <c r="F56" s="95" t="s">
        <v>2419</v>
      </c>
      <c r="G56" s="94">
        <v>44438</v>
      </c>
      <c r="H56" s="96" t="s">
        <v>2420</v>
      </c>
      <c r="I56" s="97">
        <v>65</v>
      </c>
      <c r="J56" s="97">
        <v>35</v>
      </c>
      <c r="K56" s="97">
        <v>15</v>
      </c>
      <c r="L56" s="97">
        <v>7</v>
      </c>
      <c r="M56" s="98">
        <v>8.53125</v>
      </c>
      <c r="N56" s="99">
        <v>9</v>
      </c>
      <c r="O56" s="62">
        <v>3000</v>
      </c>
      <c r="P56" s="63">
        <f>Table224523689101112131415161718192021222423456723456891011121314151617181920212224252627[[#This Row],[PEMBULATAN]]*O56</f>
        <v>27000</v>
      </c>
    </row>
    <row r="57" spans="1:16" ht="35.25" customHeight="1" x14ac:dyDescent="0.2">
      <c r="A57" s="124"/>
      <c r="B57" s="74"/>
      <c r="C57" s="92" t="s">
        <v>2657</v>
      </c>
      <c r="D57" s="93" t="s">
        <v>63</v>
      </c>
      <c r="E57" s="94">
        <v>44431</v>
      </c>
      <c r="F57" s="95" t="s">
        <v>2419</v>
      </c>
      <c r="G57" s="94">
        <v>44438</v>
      </c>
      <c r="H57" s="96" t="s">
        <v>2420</v>
      </c>
      <c r="I57" s="97">
        <v>67</v>
      </c>
      <c r="J57" s="97">
        <v>70</v>
      </c>
      <c r="K57" s="97">
        <v>10</v>
      </c>
      <c r="L57" s="97">
        <v>8</v>
      </c>
      <c r="M57" s="98">
        <v>11.725</v>
      </c>
      <c r="N57" s="99">
        <v>12</v>
      </c>
      <c r="O57" s="62">
        <v>3000</v>
      </c>
      <c r="P57" s="63">
        <f>Table224523689101112131415161718192021222423456723456891011121314151617181920212224252627[[#This Row],[PEMBULATAN]]*O57</f>
        <v>36000</v>
      </c>
    </row>
    <row r="58" spans="1:16" ht="35.25" customHeight="1" x14ac:dyDescent="0.2">
      <c r="A58" s="124"/>
      <c r="B58" s="74"/>
      <c r="C58" s="92" t="s">
        <v>2658</v>
      </c>
      <c r="D58" s="93" t="s">
        <v>63</v>
      </c>
      <c r="E58" s="94">
        <v>44431</v>
      </c>
      <c r="F58" s="95" t="s">
        <v>2419</v>
      </c>
      <c r="G58" s="94">
        <v>44438</v>
      </c>
      <c r="H58" s="96" t="s">
        <v>2420</v>
      </c>
      <c r="I58" s="97">
        <v>48</v>
      </c>
      <c r="J58" s="97">
        <v>51</v>
      </c>
      <c r="K58" s="97">
        <v>15</v>
      </c>
      <c r="L58" s="97">
        <v>3</v>
      </c>
      <c r="M58" s="98">
        <v>9.18</v>
      </c>
      <c r="N58" s="99">
        <v>9</v>
      </c>
      <c r="O58" s="62">
        <v>3000</v>
      </c>
      <c r="P58" s="63">
        <f>Table224523689101112131415161718192021222423456723456891011121314151617181920212224252627[[#This Row],[PEMBULATAN]]*O58</f>
        <v>27000</v>
      </c>
    </row>
    <row r="59" spans="1:16" ht="35.25" customHeight="1" x14ac:dyDescent="0.2">
      <c r="A59" s="124"/>
      <c r="B59" s="74"/>
      <c r="C59" s="92" t="s">
        <v>2659</v>
      </c>
      <c r="D59" s="93" t="s">
        <v>63</v>
      </c>
      <c r="E59" s="94">
        <v>44431</v>
      </c>
      <c r="F59" s="95" t="s">
        <v>2419</v>
      </c>
      <c r="G59" s="94">
        <v>44438</v>
      </c>
      <c r="H59" s="96" t="s">
        <v>2420</v>
      </c>
      <c r="I59" s="97">
        <v>90</v>
      </c>
      <c r="J59" s="97">
        <v>50</v>
      </c>
      <c r="K59" s="97">
        <v>28</v>
      </c>
      <c r="L59" s="97">
        <v>24</v>
      </c>
      <c r="M59" s="98">
        <v>31.5</v>
      </c>
      <c r="N59" s="99">
        <v>32</v>
      </c>
      <c r="O59" s="62">
        <v>3000</v>
      </c>
      <c r="P59" s="63">
        <f>Table224523689101112131415161718192021222423456723456891011121314151617181920212224252627[[#This Row],[PEMBULATAN]]*O59</f>
        <v>96000</v>
      </c>
    </row>
    <row r="60" spans="1:16" ht="35.25" customHeight="1" x14ac:dyDescent="0.2">
      <c r="A60" s="124"/>
      <c r="B60" s="74"/>
      <c r="C60" s="92" t="s">
        <v>2660</v>
      </c>
      <c r="D60" s="93" t="s">
        <v>63</v>
      </c>
      <c r="E60" s="94">
        <v>44431</v>
      </c>
      <c r="F60" s="95" t="s">
        <v>2419</v>
      </c>
      <c r="G60" s="94">
        <v>44438</v>
      </c>
      <c r="H60" s="96" t="s">
        <v>2420</v>
      </c>
      <c r="I60" s="97">
        <v>70</v>
      </c>
      <c r="J60" s="97">
        <v>50</v>
      </c>
      <c r="K60" s="97">
        <v>21</v>
      </c>
      <c r="L60" s="97">
        <v>7</v>
      </c>
      <c r="M60" s="98">
        <v>18.375</v>
      </c>
      <c r="N60" s="99">
        <v>18</v>
      </c>
      <c r="O60" s="62">
        <v>3000</v>
      </c>
      <c r="P60" s="63">
        <f>Table224523689101112131415161718192021222423456723456891011121314151617181920212224252627[[#This Row],[PEMBULATAN]]*O60</f>
        <v>54000</v>
      </c>
    </row>
    <row r="61" spans="1:16" ht="35.25" customHeight="1" x14ac:dyDescent="0.2">
      <c r="A61" s="124"/>
      <c r="B61" s="74"/>
      <c r="C61" s="92" t="s">
        <v>2661</v>
      </c>
      <c r="D61" s="93" t="s">
        <v>63</v>
      </c>
      <c r="E61" s="94">
        <v>44431</v>
      </c>
      <c r="F61" s="95" t="s">
        <v>2419</v>
      </c>
      <c r="G61" s="94">
        <v>44438</v>
      </c>
      <c r="H61" s="96" t="s">
        <v>2420</v>
      </c>
      <c r="I61" s="97">
        <v>98</v>
      </c>
      <c r="J61" s="97">
        <v>50</v>
      </c>
      <c r="K61" s="97">
        <v>40</v>
      </c>
      <c r="L61" s="97">
        <v>17</v>
      </c>
      <c r="M61" s="98">
        <v>49</v>
      </c>
      <c r="N61" s="99">
        <v>49</v>
      </c>
      <c r="O61" s="62">
        <v>3000</v>
      </c>
      <c r="P61" s="63">
        <f>Table224523689101112131415161718192021222423456723456891011121314151617181920212224252627[[#This Row],[PEMBULATAN]]*O61</f>
        <v>147000</v>
      </c>
    </row>
    <row r="62" spans="1:16" ht="35.25" customHeight="1" x14ac:dyDescent="0.2">
      <c r="A62" s="124"/>
      <c r="B62" s="74"/>
      <c r="C62" s="92" t="s">
        <v>2662</v>
      </c>
      <c r="D62" s="93" t="s">
        <v>63</v>
      </c>
      <c r="E62" s="94">
        <v>44431</v>
      </c>
      <c r="F62" s="95" t="s">
        <v>2419</v>
      </c>
      <c r="G62" s="94">
        <v>44438</v>
      </c>
      <c r="H62" s="96" t="s">
        <v>2420</v>
      </c>
      <c r="I62" s="97">
        <v>80</v>
      </c>
      <c r="J62" s="97">
        <v>65</v>
      </c>
      <c r="K62" s="97">
        <v>4</v>
      </c>
      <c r="L62" s="97">
        <v>4</v>
      </c>
      <c r="M62" s="98">
        <v>5.2</v>
      </c>
      <c r="N62" s="99">
        <v>5</v>
      </c>
      <c r="O62" s="62">
        <v>3000</v>
      </c>
      <c r="P62" s="63">
        <f>Table224523689101112131415161718192021222423456723456891011121314151617181920212224252627[[#This Row],[PEMBULATAN]]*O62</f>
        <v>15000</v>
      </c>
    </row>
    <row r="63" spans="1:16" ht="35.25" customHeight="1" x14ac:dyDescent="0.2">
      <c r="A63" s="124"/>
      <c r="B63" s="74"/>
      <c r="C63" s="92" t="s">
        <v>2663</v>
      </c>
      <c r="D63" s="93" t="s">
        <v>63</v>
      </c>
      <c r="E63" s="94">
        <v>44431</v>
      </c>
      <c r="F63" s="95" t="s">
        <v>2419</v>
      </c>
      <c r="G63" s="94">
        <v>44438</v>
      </c>
      <c r="H63" s="96" t="s">
        <v>2420</v>
      </c>
      <c r="I63" s="97">
        <v>50</v>
      </c>
      <c r="J63" s="97">
        <v>50</v>
      </c>
      <c r="K63" s="97">
        <v>18</v>
      </c>
      <c r="L63" s="97">
        <v>4</v>
      </c>
      <c r="M63" s="98">
        <v>11.25</v>
      </c>
      <c r="N63" s="99">
        <v>11</v>
      </c>
      <c r="O63" s="62">
        <v>3000</v>
      </c>
      <c r="P63" s="63">
        <f>Table224523689101112131415161718192021222423456723456891011121314151617181920212224252627[[#This Row],[PEMBULATAN]]*O63</f>
        <v>33000</v>
      </c>
    </row>
    <row r="64" spans="1:16" ht="22.5" customHeight="1" x14ac:dyDescent="0.2">
      <c r="A64" s="144" t="s">
        <v>33</v>
      </c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6"/>
      <c r="M64" s="78">
        <f>SUBTOTAL(109,Table224523689101112131415161718192021222423456723456891011121314151617181920212224252627[KG VOLUME])</f>
        <v>1071.6167499999999</v>
      </c>
      <c r="N64" s="66">
        <f>SUM(N3:N63)</f>
        <v>1088</v>
      </c>
      <c r="O64" s="147">
        <f>SUM(P3:P63)</f>
        <v>3264000</v>
      </c>
      <c r="P64" s="148"/>
    </row>
    <row r="65" spans="1:16" ht="22.5" customHeight="1" x14ac:dyDescent="0.2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4"/>
      <c r="N65" s="86" t="s">
        <v>54</v>
      </c>
      <c r="O65" s="85"/>
      <c r="P65" s="85">
        <f>O64*10%</f>
        <v>326400</v>
      </c>
    </row>
    <row r="66" spans="1:16" x14ac:dyDescent="0.2">
      <c r="A66" s="11"/>
      <c r="B66" s="54" t="s">
        <v>47</v>
      </c>
      <c r="C66" s="53"/>
      <c r="D66" s="55" t="s">
        <v>48</v>
      </c>
      <c r="H66" s="61"/>
      <c r="N66" s="60" t="s">
        <v>34</v>
      </c>
      <c r="P66" s="67">
        <f>O64*1%</f>
        <v>32640</v>
      </c>
    </row>
    <row r="67" spans="1:16" x14ac:dyDescent="0.2">
      <c r="A67" s="11"/>
      <c r="H67" s="61"/>
      <c r="N67" s="60" t="s">
        <v>35</v>
      </c>
      <c r="P67" s="69">
        <v>0</v>
      </c>
    </row>
    <row r="68" spans="1:16" ht="15.75" thickBot="1" x14ac:dyDescent="0.25">
      <c r="A68" s="11"/>
      <c r="H68" s="61"/>
      <c r="N68" s="60" t="s">
        <v>36</v>
      </c>
      <c r="P68" s="69">
        <v>0</v>
      </c>
    </row>
    <row r="69" spans="1:16" x14ac:dyDescent="0.2">
      <c r="A69" s="11"/>
      <c r="H69" s="61"/>
      <c r="N69" s="64" t="s">
        <v>37</v>
      </c>
      <c r="O69" s="65"/>
      <c r="P69" s="68">
        <f>O64-P65+P66</f>
        <v>2970240</v>
      </c>
    </row>
    <row r="70" spans="1:16" x14ac:dyDescent="0.2">
      <c r="B70" s="54"/>
      <c r="C70" s="53"/>
      <c r="D70" s="55"/>
    </row>
    <row r="72" spans="1:16" x14ac:dyDescent="0.2">
      <c r="A72" s="11"/>
      <c r="C72" s="53" t="s">
        <v>1205</v>
      </c>
      <c r="H72" s="61"/>
      <c r="P72" s="70"/>
    </row>
    <row r="73" spans="1:16" x14ac:dyDescent="0.2">
      <c r="A73" s="11"/>
      <c r="C73" s="2" t="s">
        <v>1200</v>
      </c>
      <c r="H73" s="61"/>
      <c r="O73" s="56"/>
      <c r="P73" s="70"/>
    </row>
    <row r="74" spans="1:16" s="3" customFormat="1" x14ac:dyDescent="0.25">
      <c r="A74" s="11"/>
      <c r="B74" s="2"/>
      <c r="C74" s="2" t="s">
        <v>1206</v>
      </c>
      <c r="E74" s="12"/>
      <c r="H74" s="61"/>
      <c r="N74" s="14"/>
      <c r="O74" s="14"/>
      <c r="P74" s="14"/>
    </row>
    <row r="75" spans="1:16" s="3" customFormat="1" x14ac:dyDescent="0.25">
      <c r="A75" s="11"/>
      <c r="B75" s="2"/>
      <c r="C75" s="2" t="s">
        <v>3533</v>
      </c>
      <c r="E75" s="12"/>
      <c r="H75" s="61"/>
      <c r="N75" s="14"/>
      <c r="O75" s="14"/>
      <c r="P75" s="14"/>
    </row>
    <row r="76" spans="1:16" s="3" customFormat="1" x14ac:dyDescent="0.2">
      <c r="A76" s="11"/>
      <c r="B76" s="2"/>
      <c r="C76" s="53" t="s">
        <v>1198</v>
      </c>
      <c r="E76" s="12"/>
      <c r="H76" s="61"/>
      <c r="N76" s="14"/>
      <c r="O76" s="14"/>
      <c r="P76" s="14"/>
    </row>
    <row r="77" spans="1:16" s="3" customFormat="1" x14ac:dyDescent="0.25">
      <c r="A77" s="11"/>
      <c r="B77" s="2"/>
      <c r="C77" s="2" t="s">
        <v>3534</v>
      </c>
      <c r="E77" s="12"/>
      <c r="H77" s="61"/>
      <c r="N77" s="14"/>
      <c r="O77" s="14"/>
      <c r="P77" s="14"/>
    </row>
    <row r="78" spans="1:16" s="3" customFormat="1" x14ac:dyDescent="0.25">
      <c r="A78" s="11"/>
      <c r="B78" s="2"/>
      <c r="C78" s="2" t="s">
        <v>1204</v>
      </c>
      <c r="E78" s="12"/>
      <c r="H78" s="61"/>
      <c r="N78" s="14"/>
      <c r="O78" s="14"/>
      <c r="P78" s="14"/>
    </row>
    <row r="79" spans="1:16" s="3" customFormat="1" x14ac:dyDescent="0.25">
      <c r="A79" s="11"/>
      <c r="B79" s="2"/>
      <c r="C79" s="2" t="s">
        <v>3535</v>
      </c>
      <c r="E79" s="12"/>
      <c r="H79" s="61"/>
      <c r="N79" s="14"/>
      <c r="O79" s="14"/>
      <c r="P79" s="14"/>
    </row>
    <row r="80" spans="1:16" s="3" customFormat="1" x14ac:dyDescent="0.25">
      <c r="A80" s="11"/>
      <c r="B80" s="2"/>
      <c r="C80" s="2" t="s">
        <v>3536</v>
      </c>
      <c r="E80" s="12"/>
      <c r="H80" s="61"/>
      <c r="N80" s="14"/>
      <c r="O80" s="14"/>
      <c r="P80" s="14"/>
    </row>
    <row r="81" spans="1:16" s="3" customFormat="1" x14ac:dyDescent="0.25">
      <c r="A81" s="11"/>
      <c r="B81" s="2"/>
      <c r="C81" s="2" t="s">
        <v>3537</v>
      </c>
      <c r="E81" s="12"/>
      <c r="H81" s="61"/>
      <c r="N81" s="14"/>
      <c r="O81" s="14"/>
      <c r="P81" s="14"/>
    </row>
    <row r="82" spans="1:16" s="3" customFormat="1" x14ac:dyDescent="0.25">
      <c r="A82" s="11"/>
      <c r="B82" s="2"/>
      <c r="C82" s="2" t="s">
        <v>3538</v>
      </c>
      <c r="E82" s="12"/>
      <c r="H82" s="61"/>
      <c r="N82" s="14"/>
      <c r="O82" s="14"/>
      <c r="P82" s="14"/>
    </row>
    <row r="83" spans="1:16" s="3" customFormat="1" x14ac:dyDescent="0.25">
      <c r="A83" s="11"/>
      <c r="B83" s="2"/>
      <c r="C83" s="2" t="s">
        <v>3539</v>
      </c>
      <c r="E83" s="12"/>
      <c r="H83" s="61"/>
      <c r="N83" s="14"/>
      <c r="O83" s="14"/>
      <c r="P83" s="14"/>
    </row>
    <row r="84" spans="1:16" s="3" customFormat="1" x14ac:dyDescent="0.25">
      <c r="A84" s="11"/>
      <c r="B84" s="2"/>
      <c r="C84" s="2" t="s">
        <v>3540</v>
      </c>
      <c r="E84" s="12"/>
      <c r="H84" s="61"/>
      <c r="N84" s="14"/>
      <c r="O84" s="14"/>
      <c r="P84" s="14"/>
    </row>
    <row r="85" spans="1:16" s="3" customFormat="1" x14ac:dyDescent="0.25">
      <c r="A85" s="11"/>
      <c r="B85" s="2"/>
      <c r="C85" s="2" t="s">
        <v>3541</v>
      </c>
      <c r="E85" s="12"/>
      <c r="H85" s="61"/>
      <c r="N85" s="14"/>
      <c r="O85" s="14"/>
      <c r="P85" s="14"/>
    </row>
    <row r="86" spans="1:16" x14ac:dyDescent="0.2">
      <c r="C86" s="2" t="s">
        <v>3542</v>
      </c>
    </row>
    <row r="87" spans="1:16" x14ac:dyDescent="0.2">
      <c r="C87" s="2" t="s">
        <v>3543</v>
      </c>
    </row>
    <row r="88" spans="1:16" x14ac:dyDescent="0.2">
      <c r="C88" s="2" t="s">
        <v>3544</v>
      </c>
    </row>
    <row r="89" spans="1:16" x14ac:dyDescent="0.2">
      <c r="C89" s="2" t="s">
        <v>3545</v>
      </c>
    </row>
    <row r="90" spans="1:16" x14ac:dyDescent="0.2">
      <c r="C90" s="2" t="s">
        <v>3546</v>
      </c>
    </row>
    <row r="91" spans="1:16" x14ac:dyDescent="0.2">
      <c r="C91" s="2" t="s">
        <v>3547</v>
      </c>
    </row>
    <row r="92" spans="1:16" x14ac:dyDescent="0.2">
      <c r="C92" s="2" t="s">
        <v>3548</v>
      </c>
    </row>
    <row r="93" spans="1:16" x14ac:dyDescent="0.2">
      <c r="C93" s="2" t="s">
        <v>3549</v>
      </c>
    </row>
    <row r="94" spans="1:16" x14ac:dyDescent="0.2">
      <c r="C94" s="2" t="s">
        <v>3550</v>
      </c>
    </row>
    <row r="95" spans="1:16" x14ac:dyDescent="0.2">
      <c r="C95" s="2" t="s">
        <v>3551</v>
      </c>
    </row>
    <row r="96" spans="1:16" x14ac:dyDescent="0.2">
      <c r="C96" s="2" t="s">
        <v>3552</v>
      </c>
    </row>
    <row r="97" spans="3:3" x14ac:dyDescent="0.2">
      <c r="C97" s="2" t="s">
        <v>3553</v>
      </c>
    </row>
    <row r="98" spans="3:3" x14ac:dyDescent="0.2">
      <c r="C98" s="2" t="s">
        <v>3554</v>
      </c>
    </row>
    <row r="99" spans="3:3" x14ac:dyDescent="0.2">
      <c r="C99" s="2" t="s">
        <v>3555</v>
      </c>
    </row>
    <row r="100" spans="3:3" x14ac:dyDescent="0.2">
      <c r="C100" s="2" t="s">
        <v>3556</v>
      </c>
    </row>
    <row r="101" spans="3:3" x14ac:dyDescent="0.2">
      <c r="C101" s="2" t="s">
        <v>3557</v>
      </c>
    </row>
    <row r="102" spans="3:3" x14ac:dyDescent="0.2">
      <c r="C102" s="2" t="s">
        <v>3558</v>
      </c>
    </row>
    <row r="103" spans="3:3" x14ac:dyDescent="0.2">
      <c r="C103" s="2" t="s">
        <v>3559</v>
      </c>
    </row>
    <row r="104" spans="3:3" x14ac:dyDescent="0.2">
      <c r="C104" s="2" t="s">
        <v>3560</v>
      </c>
    </row>
    <row r="105" spans="3:3" x14ac:dyDescent="0.2">
      <c r="C105" s="2" t="s">
        <v>3561</v>
      </c>
    </row>
    <row r="106" spans="3:3" x14ac:dyDescent="0.2">
      <c r="C106" s="2" t="s">
        <v>3562</v>
      </c>
    </row>
    <row r="107" spans="3:3" x14ac:dyDescent="0.2">
      <c r="C107" s="2" t="s">
        <v>3563</v>
      </c>
    </row>
    <row r="108" spans="3:3" x14ac:dyDescent="0.2">
      <c r="C108" s="2" t="s">
        <v>3564</v>
      </c>
    </row>
    <row r="109" spans="3:3" x14ac:dyDescent="0.2">
      <c r="C109" s="2" t="s">
        <v>3565</v>
      </c>
    </row>
    <row r="110" spans="3:3" x14ac:dyDescent="0.2">
      <c r="C110" s="2" t="s">
        <v>3566</v>
      </c>
    </row>
    <row r="111" spans="3:3" x14ac:dyDescent="0.2">
      <c r="C111" s="2" t="s">
        <v>3567</v>
      </c>
    </row>
    <row r="112" spans="3:3" x14ac:dyDescent="0.2">
      <c r="C112" s="2" t="s">
        <v>3568</v>
      </c>
    </row>
    <row r="113" spans="3:3" x14ac:dyDescent="0.2">
      <c r="C113" s="2" t="s">
        <v>3569</v>
      </c>
    </row>
    <row r="114" spans="3:3" x14ac:dyDescent="0.2">
      <c r="C114" s="2" t="s">
        <v>3570</v>
      </c>
    </row>
    <row r="115" spans="3:3" x14ac:dyDescent="0.2">
      <c r="C115" s="2" t="s">
        <v>3571</v>
      </c>
    </row>
    <row r="116" spans="3:3" x14ac:dyDescent="0.2">
      <c r="C116" s="2" t="s">
        <v>3572</v>
      </c>
    </row>
    <row r="117" spans="3:3" x14ac:dyDescent="0.2">
      <c r="C117" s="2" t="s">
        <v>3573</v>
      </c>
    </row>
    <row r="118" spans="3:3" x14ac:dyDescent="0.2">
      <c r="C118" s="2" t="s">
        <v>3574</v>
      </c>
    </row>
    <row r="119" spans="3:3" x14ac:dyDescent="0.2">
      <c r="C119" s="2" t="s">
        <v>3575</v>
      </c>
    </row>
    <row r="120" spans="3:3" x14ac:dyDescent="0.2">
      <c r="C120" s="2" t="s">
        <v>3576</v>
      </c>
    </row>
    <row r="121" spans="3:3" x14ac:dyDescent="0.2">
      <c r="C121" s="2" t="s">
        <v>3577</v>
      </c>
    </row>
    <row r="122" spans="3:3" x14ac:dyDescent="0.2">
      <c r="C122" s="2" t="s">
        <v>3578</v>
      </c>
    </row>
    <row r="123" spans="3:3" x14ac:dyDescent="0.2">
      <c r="C123" s="2" t="s">
        <v>3579</v>
      </c>
    </row>
    <row r="124" spans="3:3" x14ac:dyDescent="0.2">
      <c r="C124" s="2" t="s">
        <v>3580</v>
      </c>
    </row>
    <row r="125" spans="3:3" x14ac:dyDescent="0.2">
      <c r="C125" s="2" t="s">
        <v>3581</v>
      </c>
    </row>
    <row r="126" spans="3:3" x14ac:dyDescent="0.2">
      <c r="C126" s="2" t="s">
        <v>3582</v>
      </c>
    </row>
    <row r="127" spans="3:3" x14ac:dyDescent="0.2">
      <c r="C127" s="2" t="s">
        <v>3583</v>
      </c>
    </row>
    <row r="128" spans="3:3" x14ac:dyDescent="0.2">
      <c r="C128" s="2" t="s">
        <v>3584</v>
      </c>
    </row>
    <row r="129" spans="3:3" x14ac:dyDescent="0.2">
      <c r="C129" s="2" t="s">
        <v>3585</v>
      </c>
    </row>
    <row r="130" spans="3:3" x14ac:dyDescent="0.2">
      <c r="C130" s="2" t="s">
        <v>3586</v>
      </c>
    </row>
    <row r="131" spans="3:3" x14ac:dyDescent="0.2">
      <c r="C131" s="2" t="s">
        <v>3587</v>
      </c>
    </row>
    <row r="132" spans="3:3" x14ac:dyDescent="0.2">
      <c r="C132" s="2" t="s">
        <v>3588</v>
      </c>
    </row>
    <row r="133" spans="3:3" x14ac:dyDescent="0.2">
      <c r="C133" s="2" t="s">
        <v>3589</v>
      </c>
    </row>
    <row r="134" spans="3:3" x14ac:dyDescent="0.2">
      <c r="C134" s="2" t="s">
        <v>3590</v>
      </c>
    </row>
    <row r="135" spans="3:3" x14ac:dyDescent="0.2">
      <c r="C135" s="2" t="s">
        <v>3591</v>
      </c>
    </row>
    <row r="136" spans="3:3" x14ac:dyDescent="0.2">
      <c r="C136" s="2" t="s">
        <v>3592</v>
      </c>
    </row>
    <row r="137" spans="3:3" x14ac:dyDescent="0.2">
      <c r="C137" s="2" t="s">
        <v>3593</v>
      </c>
    </row>
    <row r="138" spans="3:3" x14ac:dyDescent="0.2">
      <c r="C138" s="2" t="s">
        <v>3594</v>
      </c>
    </row>
    <row r="139" spans="3:3" x14ac:dyDescent="0.2">
      <c r="C139" s="2" t="s">
        <v>3595</v>
      </c>
    </row>
    <row r="140" spans="3:3" x14ac:dyDescent="0.2">
      <c r="C140" s="2" t="s">
        <v>3596</v>
      </c>
    </row>
    <row r="141" spans="3:3" x14ac:dyDescent="0.2">
      <c r="C141" s="2" t="s">
        <v>3597</v>
      </c>
    </row>
    <row r="142" spans="3:3" x14ac:dyDescent="0.2">
      <c r="C142" s="2" t="s">
        <v>3598</v>
      </c>
    </row>
    <row r="143" spans="3:3" x14ac:dyDescent="0.2">
      <c r="C143" s="2" t="s">
        <v>3599</v>
      </c>
    </row>
    <row r="144" spans="3:3" x14ac:dyDescent="0.2">
      <c r="C144" s="2" t="s">
        <v>3600</v>
      </c>
    </row>
    <row r="145" spans="3:3" x14ac:dyDescent="0.2">
      <c r="C145" s="2" t="s">
        <v>3601</v>
      </c>
    </row>
    <row r="146" spans="3:3" x14ac:dyDescent="0.2">
      <c r="C146" s="2" t="s">
        <v>3602</v>
      </c>
    </row>
    <row r="147" spans="3:3" x14ac:dyDescent="0.2">
      <c r="C147" s="2" t="s">
        <v>3603</v>
      </c>
    </row>
    <row r="148" spans="3:3" x14ac:dyDescent="0.2">
      <c r="C148" s="2" t="s">
        <v>3604</v>
      </c>
    </row>
    <row r="149" spans="3:3" x14ac:dyDescent="0.2">
      <c r="C149" s="2" t="s">
        <v>3605</v>
      </c>
    </row>
    <row r="150" spans="3:3" x14ac:dyDescent="0.2">
      <c r="C150" s="2" t="s">
        <v>3606</v>
      </c>
    </row>
    <row r="151" spans="3:3" x14ac:dyDescent="0.2">
      <c r="C151" s="2" t="s">
        <v>3607</v>
      </c>
    </row>
    <row r="152" spans="3:3" x14ac:dyDescent="0.2">
      <c r="C152" s="2" t="s">
        <v>3608</v>
      </c>
    </row>
    <row r="153" spans="3:3" x14ac:dyDescent="0.2">
      <c r="C153" s="2" t="s">
        <v>3609</v>
      </c>
    </row>
    <row r="154" spans="3:3" x14ac:dyDescent="0.2">
      <c r="C154" s="2" t="s">
        <v>3610</v>
      </c>
    </row>
    <row r="155" spans="3:3" x14ac:dyDescent="0.2">
      <c r="C155" s="2" t="s">
        <v>3611</v>
      </c>
    </row>
    <row r="156" spans="3:3" x14ac:dyDescent="0.2">
      <c r="C156" s="2" t="s">
        <v>3612</v>
      </c>
    </row>
    <row r="157" spans="3:3" x14ac:dyDescent="0.2">
      <c r="C157" s="2" t="s">
        <v>3613</v>
      </c>
    </row>
    <row r="158" spans="3:3" x14ac:dyDescent="0.2">
      <c r="C158" s="2" t="s">
        <v>3614</v>
      </c>
    </row>
    <row r="159" spans="3:3" x14ac:dyDescent="0.2">
      <c r="C159" s="2" t="s">
        <v>3615</v>
      </c>
    </row>
    <row r="160" spans="3:3" x14ac:dyDescent="0.2">
      <c r="C160" s="2" t="s">
        <v>3616</v>
      </c>
    </row>
    <row r="161" spans="3:3" x14ac:dyDescent="0.2">
      <c r="C161" s="2" t="s">
        <v>3617</v>
      </c>
    </row>
    <row r="162" spans="3:3" x14ac:dyDescent="0.2">
      <c r="C162" s="2" t="s">
        <v>3618</v>
      </c>
    </row>
    <row r="163" spans="3:3" x14ac:dyDescent="0.2">
      <c r="C163" s="2" t="s">
        <v>3619</v>
      </c>
    </row>
    <row r="164" spans="3:3" x14ac:dyDescent="0.2">
      <c r="C164" s="2" t="s">
        <v>3620</v>
      </c>
    </row>
    <row r="165" spans="3:3" x14ac:dyDescent="0.2">
      <c r="C165" s="2" t="s">
        <v>3621</v>
      </c>
    </row>
    <row r="166" spans="3:3" x14ac:dyDescent="0.2">
      <c r="C166" s="2" t="s">
        <v>3622</v>
      </c>
    </row>
    <row r="167" spans="3:3" x14ac:dyDescent="0.2">
      <c r="C167" s="2" t="s">
        <v>3623</v>
      </c>
    </row>
    <row r="168" spans="3:3" x14ac:dyDescent="0.2">
      <c r="C168" s="2" t="s">
        <v>3624</v>
      </c>
    </row>
    <row r="169" spans="3:3" x14ac:dyDescent="0.2">
      <c r="C169" s="2" t="s">
        <v>3625</v>
      </c>
    </row>
    <row r="170" spans="3:3" x14ac:dyDescent="0.2">
      <c r="C170" s="2" t="s">
        <v>3626</v>
      </c>
    </row>
    <row r="171" spans="3:3" x14ac:dyDescent="0.2">
      <c r="C171" s="2" t="s">
        <v>3627</v>
      </c>
    </row>
    <row r="172" spans="3:3" x14ac:dyDescent="0.2">
      <c r="C172" s="2" t="s">
        <v>3628</v>
      </c>
    </row>
    <row r="173" spans="3:3" x14ac:dyDescent="0.2">
      <c r="C173" s="2" t="s">
        <v>3629</v>
      </c>
    </row>
    <row r="174" spans="3:3" x14ac:dyDescent="0.2">
      <c r="C174" s="2" t="s">
        <v>3630</v>
      </c>
    </row>
    <row r="175" spans="3:3" x14ac:dyDescent="0.2">
      <c r="C175" s="2" t="s">
        <v>3631</v>
      </c>
    </row>
    <row r="176" spans="3:3" x14ac:dyDescent="0.2">
      <c r="C176" s="2" t="s">
        <v>3632</v>
      </c>
    </row>
    <row r="177" spans="3:3" x14ac:dyDescent="0.2">
      <c r="C177" s="2" t="s">
        <v>3633</v>
      </c>
    </row>
    <row r="178" spans="3:3" x14ac:dyDescent="0.2">
      <c r="C178" s="2" t="s">
        <v>3634</v>
      </c>
    </row>
    <row r="179" spans="3:3" x14ac:dyDescent="0.2">
      <c r="C179" s="2" t="s">
        <v>3635</v>
      </c>
    </row>
    <row r="180" spans="3:3" x14ac:dyDescent="0.2">
      <c r="C180" s="2" t="s">
        <v>3636</v>
      </c>
    </row>
    <row r="181" spans="3:3" x14ac:dyDescent="0.2">
      <c r="C181" s="2" t="s">
        <v>3637</v>
      </c>
    </row>
    <row r="182" spans="3:3" x14ac:dyDescent="0.2">
      <c r="C182" s="2" t="s">
        <v>3638</v>
      </c>
    </row>
    <row r="183" spans="3:3" x14ac:dyDescent="0.2">
      <c r="C183" s="2" t="s">
        <v>3639</v>
      </c>
    </row>
    <row r="184" spans="3:3" x14ac:dyDescent="0.2">
      <c r="C184" s="2" t="s">
        <v>3640</v>
      </c>
    </row>
    <row r="185" spans="3:3" x14ac:dyDescent="0.2">
      <c r="C185" s="2" t="s">
        <v>3641</v>
      </c>
    </row>
    <row r="186" spans="3:3" x14ac:dyDescent="0.2">
      <c r="C186" s="2" t="s">
        <v>3642</v>
      </c>
    </row>
    <row r="187" spans="3:3" x14ac:dyDescent="0.2">
      <c r="C187" s="2" t="s">
        <v>3643</v>
      </c>
    </row>
    <row r="188" spans="3:3" x14ac:dyDescent="0.2">
      <c r="C188" s="2" t="s">
        <v>3644</v>
      </c>
    </row>
    <row r="189" spans="3:3" x14ac:dyDescent="0.2">
      <c r="C189" s="2" t="s">
        <v>3645</v>
      </c>
    </row>
    <row r="190" spans="3:3" x14ac:dyDescent="0.2">
      <c r="C190" s="2" t="s">
        <v>3646</v>
      </c>
    </row>
    <row r="191" spans="3:3" x14ac:dyDescent="0.2">
      <c r="C191" s="2" t="s">
        <v>3647</v>
      </c>
    </row>
    <row r="192" spans="3:3" x14ac:dyDescent="0.2">
      <c r="C192" s="2" t="s">
        <v>3648</v>
      </c>
    </row>
    <row r="193" spans="3:3" x14ac:dyDescent="0.2">
      <c r="C193" s="2" t="s">
        <v>3649</v>
      </c>
    </row>
    <row r="194" spans="3:3" x14ac:dyDescent="0.2">
      <c r="C194" s="2" t="s">
        <v>3650</v>
      </c>
    </row>
    <row r="195" spans="3:3" x14ac:dyDescent="0.2">
      <c r="C195" s="2" t="s">
        <v>3651</v>
      </c>
    </row>
    <row r="196" spans="3:3" x14ac:dyDescent="0.2">
      <c r="C196" s="2" t="s">
        <v>3652</v>
      </c>
    </row>
    <row r="197" spans="3:3" x14ac:dyDescent="0.2">
      <c r="C197" s="2" t="s">
        <v>3653</v>
      </c>
    </row>
    <row r="198" spans="3:3" x14ac:dyDescent="0.2">
      <c r="C198" s="2" t="s">
        <v>3654</v>
      </c>
    </row>
    <row r="199" spans="3:3" x14ac:dyDescent="0.2">
      <c r="C199" s="2" t="s">
        <v>3655</v>
      </c>
    </row>
    <row r="200" spans="3:3" x14ac:dyDescent="0.2">
      <c r="C200" s="2" t="s">
        <v>3656</v>
      </c>
    </row>
    <row r="201" spans="3:3" x14ac:dyDescent="0.2">
      <c r="C201" s="2" t="s">
        <v>3657</v>
      </c>
    </row>
    <row r="202" spans="3:3" x14ac:dyDescent="0.2">
      <c r="C202" s="2" t="s">
        <v>3658</v>
      </c>
    </row>
    <row r="203" spans="3:3" x14ac:dyDescent="0.2">
      <c r="C203" s="2" t="s">
        <v>3659</v>
      </c>
    </row>
    <row r="204" spans="3:3" x14ac:dyDescent="0.2">
      <c r="C204" s="2" t="s">
        <v>3660</v>
      </c>
    </row>
    <row r="205" spans="3:3" x14ac:dyDescent="0.2">
      <c r="C205" s="2" t="s">
        <v>3661</v>
      </c>
    </row>
    <row r="206" spans="3:3" x14ac:dyDescent="0.2">
      <c r="C206" s="2" t="s">
        <v>3662</v>
      </c>
    </row>
    <row r="207" spans="3:3" x14ac:dyDescent="0.2">
      <c r="C207" s="2" t="s">
        <v>3663</v>
      </c>
    </row>
    <row r="208" spans="3:3" x14ac:dyDescent="0.2">
      <c r="C208" s="2" t="s">
        <v>3664</v>
      </c>
    </row>
    <row r="209" spans="3:3" x14ac:dyDescent="0.2">
      <c r="C209" s="2" t="s">
        <v>3665</v>
      </c>
    </row>
    <row r="210" spans="3:3" x14ac:dyDescent="0.2">
      <c r="C210" s="2" t="s">
        <v>3666</v>
      </c>
    </row>
    <row r="211" spans="3:3" x14ac:dyDescent="0.2">
      <c r="C211" s="2" t="s">
        <v>3667</v>
      </c>
    </row>
    <row r="212" spans="3:3" x14ac:dyDescent="0.2">
      <c r="C212" s="2" t="s">
        <v>3668</v>
      </c>
    </row>
    <row r="213" spans="3:3" x14ac:dyDescent="0.2">
      <c r="C213" s="2" t="s">
        <v>3669</v>
      </c>
    </row>
    <row r="214" spans="3:3" x14ac:dyDescent="0.2">
      <c r="C214" s="2" t="s">
        <v>3670</v>
      </c>
    </row>
    <row r="215" spans="3:3" x14ac:dyDescent="0.2">
      <c r="C215" s="2" t="s">
        <v>3671</v>
      </c>
    </row>
    <row r="216" spans="3:3" x14ac:dyDescent="0.2">
      <c r="C216" s="2" t="s">
        <v>3672</v>
      </c>
    </row>
    <row r="217" spans="3:3" x14ac:dyDescent="0.2">
      <c r="C217" s="2" t="s">
        <v>3673</v>
      </c>
    </row>
    <row r="218" spans="3:3" x14ac:dyDescent="0.2">
      <c r="C218" s="2" t="s">
        <v>3674</v>
      </c>
    </row>
    <row r="219" spans="3:3" x14ac:dyDescent="0.2">
      <c r="C219" s="2" t="s">
        <v>3675</v>
      </c>
    </row>
    <row r="220" spans="3:3" x14ac:dyDescent="0.2">
      <c r="C220" s="2" t="s">
        <v>3676</v>
      </c>
    </row>
    <row r="221" spans="3:3" x14ac:dyDescent="0.2">
      <c r="C221" s="2" t="s">
        <v>3677</v>
      </c>
    </row>
    <row r="222" spans="3:3" x14ac:dyDescent="0.2">
      <c r="C222" s="2" t="s">
        <v>3678</v>
      </c>
    </row>
    <row r="223" spans="3:3" x14ac:dyDescent="0.2">
      <c r="C223" s="2" t="s">
        <v>3679</v>
      </c>
    </row>
    <row r="224" spans="3:3" x14ac:dyDescent="0.2">
      <c r="C224" s="2" t="s">
        <v>3680</v>
      </c>
    </row>
    <row r="225" spans="3:3" x14ac:dyDescent="0.2">
      <c r="C225" s="2" t="s">
        <v>3681</v>
      </c>
    </row>
    <row r="226" spans="3:3" x14ac:dyDescent="0.2">
      <c r="C226" s="2" t="s">
        <v>3682</v>
      </c>
    </row>
    <row r="227" spans="3:3" x14ac:dyDescent="0.2">
      <c r="C227" s="2" t="s">
        <v>3683</v>
      </c>
    </row>
    <row r="228" spans="3:3" x14ac:dyDescent="0.2">
      <c r="C228" s="2" t="s">
        <v>3684</v>
      </c>
    </row>
    <row r="229" spans="3:3" x14ac:dyDescent="0.2">
      <c r="C229" s="2" t="s">
        <v>3685</v>
      </c>
    </row>
    <row r="230" spans="3:3" x14ac:dyDescent="0.2">
      <c r="C230" s="2" t="s">
        <v>3686</v>
      </c>
    </row>
    <row r="231" spans="3:3" x14ac:dyDescent="0.2">
      <c r="C231" s="2" t="s">
        <v>3687</v>
      </c>
    </row>
    <row r="232" spans="3:3" x14ac:dyDescent="0.2">
      <c r="C232" s="2" t="s">
        <v>3688</v>
      </c>
    </row>
    <row r="233" spans="3:3" x14ac:dyDescent="0.2">
      <c r="C233" s="2" t="s">
        <v>3689</v>
      </c>
    </row>
    <row r="234" spans="3:3" x14ac:dyDescent="0.2">
      <c r="C234" s="2" t="s">
        <v>3690</v>
      </c>
    </row>
    <row r="235" spans="3:3" x14ac:dyDescent="0.2">
      <c r="C235" s="2" t="s">
        <v>3691</v>
      </c>
    </row>
    <row r="236" spans="3:3" x14ac:dyDescent="0.2">
      <c r="C236" s="2" t="s">
        <v>3692</v>
      </c>
    </row>
    <row r="237" spans="3:3" x14ac:dyDescent="0.2">
      <c r="C237" s="2" t="s">
        <v>3693</v>
      </c>
    </row>
    <row r="238" spans="3:3" x14ac:dyDescent="0.2">
      <c r="C238" s="2" t="s">
        <v>3694</v>
      </c>
    </row>
    <row r="239" spans="3:3" x14ac:dyDescent="0.2">
      <c r="C239" s="2" t="s">
        <v>1174</v>
      </c>
    </row>
    <row r="240" spans="3:3" x14ac:dyDescent="0.2">
      <c r="C240" s="2" t="s">
        <v>1189</v>
      </c>
    </row>
    <row r="241" spans="3:3" x14ac:dyDescent="0.2">
      <c r="C241" s="2" t="s">
        <v>1175</v>
      </c>
    </row>
    <row r="242" spans="3:3" x14ac:dyDescent="0.2">
      <c r="C242" s="2" t="s">
        <v>1180</v>
      </c>
    </row>
    <row r="243" spans="3:3" x14ac:dyDescent="0.2">
      <c r="C243" s="2" t="s">
        <v>1181</v>
      </c>
    </row>
    <row r="244" spans="3:3" x14ac:dyDescent="0.2">
      <c r="C244" s="2" t="s">
        <v>1178</v>
      </c>
    </row>
    <row r="245" spans="3:3" x14ac:dyDescent="0.2">
      <c r="C245" s="2" t="s">
        <v>3695</v>
      </c>
    </row>
    <row r="246" spans="3:3" x14ac:dyDescent="0.2">
      <c r="C246" s="2" t="s">
        <v>1184</v>
      </c>
    </row>
    <row r="247" spans="3:3" x14ac:dyDescent="0.2">
      <c r="C247" s="2" t="s">
        <v>1191</v>
      </c>
    </row>
    <row r="248" spans="3:3" x14ac:dyDescent="0.2">
      <c r="C248" s="2" t="s">
        <v>1192</v>
      </c>
    </row>
    <row r="249" spans="3:3" x14ac:dyDescent="0.2">
      <c r="C249" s="2" t="s">
        <v>1193</v>
      </c>
    </row>
    <row r="250" spans="3:3" x14ac:dyDescent="0.2">
      <c r="C250" s="2" t="s">
        <v>1118</v>
      </c>
    </row>
    <row r="251" spans="3:3" x14ac:dyDescent="0.2">
      <c r="C251" s="2" t="s">
        <v>1081</v>
      </c>
    </row>
    <row r="252" spans="3:3" x14ac:dyDescent="0.2">
      <c r="C252" s="2" t="s">
        <v>1091</v>
      </c>
    </row>
    <row r="253" spans="3:3" x14ac:dyDescent="0.2">
      <c r="C253" s="2" t="s">
        <v>1092</v>
      </c>
    </row>
    <row r="254" spans="3:3" x14ac:dyDescent="0.2">
      <c r="C254" s="2" t="s">
        <v>1113</v>
      </c>
    </row>
    <row r="255" spans="3:3" x14ac:dyDescent="0.2">
      <c r="C255" s="2" t="s">
        <v>1106</v>
      </c>
    </row>
    <row r="256" spans="3:3" x14ac:dyDescent="0.2">
      <c r="C256" s="2" t="s">
        <v>1068</v>
      </c>
    </row>
    <row r="257" spans="3:3" x14ac:dyDescent="0.2">
      <c r="C257" s="2" t="s">
        <v>1076</v>
      </c>
    </row>
    <row r="258" spans="3:3" x14ac:dyDescent="0.2">
      <c r="C258" s="2" t="s">
        <v>1124</v>
      </c>
    </row>
    <row r="259" spans="3:3" x14ac:dyDescent="0.2">
      <c r="C259" s="2" t="s">
        <v>1120</v>
      </c>
    </row>
    <row r="260" spans="3:3" x14ac:dyDescent="0.2">
      <c r="C260" s="2" t="s">
        <v>1070</v>
      </c>
    </row>
    <row r="261" spans="3:3" x14ac:dyDescent="0.2">
      <c r="C261" s="2" t="s">
        <v>1152</v>
      </c>
    </row>
    <row r="262" spans="3:3" x14ac:dyDescent="0.2">
      <c r="C262" s="2" t="s">
        <v>1056</v>
      </c>
    </row>
    <row r="263" spans="3:3" x14ac:dyDescent="0.2">
      <c r="C263" s="2" t="s">
        <v>1093</v>
      </c>
    </row>
    <row r="264" spans="3:3" x14ac:dyDescent="0.2">
      <c r="C264" s="2" t="s">
        <v>1164</v>
      </c>
    </row>
    <row r="265" spans="3:3" x14ac:dyDescent="0.2">
      <c r="C265" s="2" t="s">
        <v>1064</v>
      </c>
    </row>
    <row r="266" spans="3:3" x14ac:dyDescent="0.2">
      <c r="C266" s="2" t="s">
        <v>1057</v>
      </c>
    </row>
    <row r="267" spans="3:3" x14ac:dyDescent="0.2">
      <c r="C267" s="2" t="s">
        <v>1088</v>
      </c>
    </row>
    <row r="268" spans="3:3" x14ac:dyDescent="0.2">
      <c r="C268" s="2" t="s">
        <v>1054</v>
      </c>
    </row>
    <row r="269" spans="3:3" x14ac:dyDescent="0.2">
      <c r="C269" s="2" t="s">
        <v>1042</v>
      </c>
    </row>
    <row r="270" spans="3:3" x14ac:dyDescent="0.2">
      <c r="C270" s="2" t="s">
        <v>1094</v>
      </c>
    </row>
    <row r="271" spans="3:3" x14ac:dyDescent="0.2">
      <c r="C271" s="2" t="s">
        <v>1153</v>
      </c>
    </row>
    <row r="272" spans="3:3" x14ac:dyDescent="0.2">
      <c r="C272" s="2" t="s">
        <v>1122</v>
      </c>
    </row>
    <row r="273" spans="3:3" x14ac:dyDescent="0.2">
      <c r="C273" s="2" t="s">
        <v>1194</v>
      </c>
    </row>
    <row r="274" spans="3:3" x14ac:dyDescent="0.2">
      <c r="C274" s="2" t="s">
        <v>1073</v>
      </c>
    </row>
    <row r="275" spans="3:3" x14ac:dyDescent="0.2">
      <c r="C275" s="2" t="s">
        <v>1069</v>
      </c>
    </row>
    <row r="276" spans="3:3" x14ac:dyDescent="0.2">
      <c r="C276" s="2" t="s">
        <v>1063</v>
      </c>
    </row>
    <row r="277" spans="3:3" x14ac:dyDescent="0.2">
      <c r="C277" s="2" t="s">
        <v>1044</v>
      </c>
    </row>
    <row r="278" spans="3:3" x14ac:dyDescent="0.2">
      <c r="C278" s="2" t="s">
        <v>1135</v>
      </c>
    </row>
    <row r="279" spans="3:3" x14ac:dyDescent="0.2">
      <c r="C279" s="2" t="s">
        <v>1060</v>
      </c>
    </row>
    <row r="280" spans="3:3" x14ac:dyDescent="0.2">
      <c r="C280" s="2" t="s">
        <v>1053</v>
      </c>
    </row>
    <row r="281" spans="3:3" x14ac:dyDescent="0.2">
      <c r="C281" s="2" t="s">
        <v>1036</v>
      </c>
    </row>
    <row r="282" spans="3:3" x14ac:dyDescent="0.2">
      <c r="C282" s="2" t="s">
        <v>1047</v>
      </c>
    </row>
    <row r="283" spans="3:3" x14ac:dyDescent="0.2">
      <c r="C283" s="2" t="s">
        <v>1033</v>
      </c>
    </row>
    <row r="284" spans="3:3" x14ac:dyDescent="0.2">
      <c r="C284" s="2" t="s">
        <v>1031</v>
      </c>
    </row>
    <row r="285" spans="3:3" x14ac:dyDescent="0.2">
      <c r="C285" s="2" t="s">
        <v>1083</v>
      </c>
    </row>
    <row r="286" spans="3:3" x14ac:dyDescent="0.2">
      <c r="C286" s="2" t="s">
        <v>1098</v>
      </c>
    </row>
    <row r="287" spans="3:3" x14ac:dyDescent="0.2">
      <c r="C287" s="2" t="s">
        <v>1067</v>
      </c>
    </row>
    <row r="288" spans="3:3" x14ac:dyDescent="0.2">
      <c r="C288" s="2" t="s">
        <v>1052</v>
      </c>
    </row>
    <row r="289" spans="3:3" x14ac:dyDescent="0.2">
      <c r="C289" s="2" t="s">
        <v>1074</v>
      </c>
    </row>
    <row r="290" spans="3:3" x14ac:dyDescent="0.2">
      <c r="C290" s="2" t="s">
        <v>1128</v>
      </c>
    </row>
    <row r="291" spans="3:3" x14ac:dyDescent="0.2">
      <c r="C291" s="2" t="s">
        <v>1146</v>
      </c>
    </row>
    <row r="292" spans="3:3" x14ac:dyDescent="0.2">
      <c r="C292" s="2" t="s">
        <v>1090</v>
      </c>
    </row>
    <row r="293" spans="3:3" x14ac:dyDescent="0.2">
      <c r="C293" s="2" t="s">
        <v>1119</v>
      </c>
    </row>
    <row r="294" spans="3:3" x14ac:dyDescent="0.2">
      <c r="C294" s="2" t="s">
        <v>1126</v>
      </c>
    </row>
    <row r="295" spans="3:3" x14ac:dyDescent="0.2">
      <c r="C295" s="2" t="s">
        <v>1127</v>
      </c>
    </row>
    <row r="296" spans="3:3" x14ac:dyDescent="0.2">
      <c r="C296" s="2" t="s">
        <v>1030</v>
      </c>
    </row>
    <row r="297" spans="3:3" x14ac:dyDescent="0.2">
      <c r="C297" s="2" t="s">
        <v>1013</v>
      </c>
    </row>
    <row r="298" spans="3:3" x14ac:dyDescent="0.2">
      <c r="C298" s="2" t="s">
        <v>1111</v>
      </c>
    </row>
    <row r="299" spans="3:3" x14ac:dyDescent="0.2">
      <c r="C299" s="2" t="s">
        <v>1121</v>
      </c>
    </row>
    <row r="300" spans="3:3" x14ac:dyDescent="0.2">
      <c r="C300" s="2" t="s">
        <v>1107</v>
      </c>
    </row>
    <row r="301" spans="3:3" x14ac:dyDescent="0.2">
      <c r="C301" s="2" t="s">
        <v>1058</v>
      </c>
    </row>
    <row r="302" spans="3:3" x14ac:dyDescent="0.2">
      <c r="C302" s="2" t="s">
        <v>1123</v>
      </c>
    </row>
    <row r="303" spans="3:3" x14ac:dyDescent="0.2">
      <c r="C303" s="2" t="s">
        <v>1086</v>
      </c>
    </row>
    <row r="304" spans="3:3" x14ac:dyDescent="0.2">
      <c r="C304" s="2" t="s">
        <v>1046</v>
      </c>
    </row>
    <row r="305" spans="3:3" x14ac:dyDescent="0.2">
      <c r="C305" s="2" t="s">
        <v>1103</v>
      </c>
    </row>
    <row r="306" spans="3:3" x14ac:dyDescent="0.2">
      <c r="C306" s="2" t="s">
        <v>1077</v>
      </c>
    </row>
    <row r="307" spans="3:3" x14ac:dyDescent="0.2">
      <c r="C307" s="2" t="s">
        <v>1114</v>
      </c>
    </row>
    <row r="308" spans="3:3" x14ac:dyDescent="0.2">
      <c r="C308" s="2" t="s">
        <v>1110</v>
      </c>
    </row>
    <row r="309" spans="3:3" x14ac:dyDescent="0.2">
      <c r="C309" s="2" t="s">
        <v>1129</v>
      </c>
    </row>
    <row r="310" spans="3:3" x14ac:dyDescent="0.2">
      <c r="C310" s="2" t="s">
        <v>1148</v>
      </c>
    </row>
    <row r="311" spans="3:3" x14ac:dyDescent="0.2">
      <c r="C311" s="2" t="s">
        <v>1147</v>
      </c>
    </row>
    <row r="312" spans="3:3" x14ac:dyDescent="0.2">
      <c r="C312" s="2" t="s">
        <v>1151</v>
      </c>
    </row>
    <row r="313" spans="3:3" x14ac:dyDescent="0.2">
      <c r="C313" s="2" t="s">
        <v>1197</v>
      </c>
    </row>
    <row r="314" spans="3:3" x14ac:dyDescent="0.2">
      <c r="C314" s="2" t="s">
        <v>3696</v>
      </c>
    </row>
    <row r="315" spans="3:3" x14ac:dyDescent="0.2">
      <c r="C315" s="2" t="s">
        <v>3697</v>
      </c>
    </row>
    <row r="316" spans="3:3" x14ac:dyDescent="0.2">
      <c r="C316" s="2" t="s">
        <v>1202</v>
      </c>
    </row>
    <row r="317" spans="3:3" x14ac:dyDescent="0.2">
      <c r="C317" s="2" t="s">
        <v>3698</v>
      </c>
    </row>
    <row r="318" spans="3:3" x14ac:dyDescent="0.2">
      <c r="C318" s="2" t="s">
        <v>3699</v>
      </c>
    </row>
    <row r="319" spans="3:3" x14ac:dyDescent="0.2">
      <c r="C319" s="2" t="s">
        <v>3700</v>
      </c>
    </row>
    <row r="320" spans="3:3" x14ac:dyDescent="0.2">
      <c r="C320" s="2" t="s">
        <v>3701</v>
      </c>
    </row>
    <row r="321" spans="3:3" x14ac:dyDescent="0.2">
      <c r="C321" s="2" t="s">
        <v>1203</v>
      </c>
    </row>
    <row r="322" spans="3:3" x14ac:dyDescent="0.2">
      <c r="C322" s="2" t="s">
        <v>3702</v>
      </c>
    </row>
    <row r="323" spans="3:3" x14ac:dyDescent="0.2">
      <c r="C323" s="2" t="s">
        <v>1201</v>
      </c>
    </row>
    <row r="324" spans="3:3" x14ac:dyDescent="0.2">
      <c r="C324" s="2" t="s">
        <v>1196</v>
      </c>
    </row>
    <row r="325" spans="3:3" x14ac:dyDescent="0.2">
      <c r="C325" s="2" t="s">
        <v>3703</v>
      </c>
    </row>
    <row r="326" spans="3:3" x14ac:dyDescent="0.2">
      <c r="C326" s="2" t="s">
        <v>1199</v>
      </c>
    </row>
    <row r="327" spans="3:3" x14ac:dyDescent="0.2">
      <c r="C327" s="2" t="s">
        <v>3704</v>
      </c>
    </row>
    <row r="328" spans="3:3" x14ac:dyDescent="0.2">
      <c r="C328" s="2" t="s">
        <v>3705</v>
      </c>
    </row>
    <row r="329" spans="3:3" x14ac:dyDescent="0.2">
      <c r="C329" s="2" t="s">
        <v>3706</v>
      </c>
    </row>
    <row r="330" spans="3:3" x14ac:dyDescent="0.2">
      <c r="C330" s="2" t="s">
        <v>3707</v>
      </c>
    </row>
    <row r="331" spans="3:3" x14ac:dyDescent="0.2">
      <c r="C331" s="2" t="s">
        <v>3708</v>
      </c>
    </row>
    <row r="332" spans="3:3" x14ac:dyDescent="0.2">
      <c r="C332" s="2" t="s">
        <v>3709</v>
      </c>
    </row>
    <row r="333" spans="3:3" x14ac:dyDescent="0.2">
      <c r="C333" s="2" t="s">
        <v>3710</v>
      </c>
    </row>
    <row r="334" spans="3:3" x14ac:dyDescent="0.2">
      <c r="C334" s="2" t="s">
        <v>3711</v>
      </c>
    </row>
    <row r="335" spans="3:3" x14ac:dyDescent="0.2">
      <c r="C335" s="2" t="s">
        <v>3712</v>
      </c>
    </row>
    <row r="336" spans="3:3" x14ac:dyDescent="0.2">
      <c r="C336" s="2" t="s">
        <v>3713</v>
      </c>
    </row>
    <row r="337" spans="3:3" x14ac:dyDescent="0.2">
      <c r="C337" s="2" t="s">
        <v>3714</v>
      </c>
    </row>
    <row r="338" spans="3:3" x14ac:dyDescent="0.2">
      <c r="C338" s="2" t="s">
        <v>3715</v>
      </c>
    </row>
    <row r="339" spans="3:3" x14ac:dyDescent="0.2">
      <c r="C339" s="2" t="s">
        <v>3716</v>
      </c>
    </row>
    <row r="340" spans="3:3" x14ac:dyDescent="0.2">
      <c r="C340" s="2" t="s">
        <v>3717</v>
      </c>
    </row>
    <row r="341" spans="3:3" x14ac:dyDescent="0.2">
      <c r="C341" s="2" t="s">
        <v>3718</v>
      </c>
    </row>
    <row r="342" spans="3:3" x14ac:dyDescent="0.2">
      <c r="C342" s="2" t="s">
        <v>3719</v>
      </c>
    </row>
    <row r="343" spans="3:3" x14ac:dyDescent="0.2">
      <c r="C343" s="2" t="s">
        <v>3720</v>
      </c>
    </row>
    <row r="344" spans="3:3" x14ac:dyDescent="0.2">
      <c r="C344" s="2" t="s">
        <v>3721</v>
      </c>
    </row>
    <row r="345" spans="3:3" x14ac:dyDescent="0.2">
      <c r="C345" s="2" t="s">
        <v>3722</v>
      </c>
    </row>
    <row r="346" spans="3:3" x14ac:dyDescent="0.2">
      <c r="C346" s="2" t="s">
        <v>3723</v>
      </c>
    </row>
    <row r="347" spans="3:3" x14ac:dyDescent="0.2">
      <c r="C347" s="2" t="s">
        <v>3724</v>
      </c>
    </row>
    <row r="348" spans="3:3" x14ac:dyDescent="0.2">
      <c r="C348" s="2" t="s">
        <v>3725</v>
      </c>
    </row>
    <row r="349" spans="3:3" x14ac:dyDescent="0.2">
      <c r="C349" s="2" t="s">
        <v>3726</v>
      </c>
    </row>
    <row r="350" spans="3:3" x14ac:dyDescent="0.2">
      <c r="C350" s="2" t="s">
        <v>3727</v>
      </c>
    </row>
    <row r="351" spans="3:3" x14ac:dyDescent="0.2">
      <c r="C351" s="2" t="s">
        <v>3728</v>
      </c>
    </row>
    <row r="352" spans="3:3" x14ac:dyDescent="0.2">
      <c r="C352" s="2" t="s">
        <v>3729</v>
      </c>
    </row>
    <row r="353" spans="3:3" x14ac:dyDescent="0.2">
      <c r="C353" s="2" t="s">
        <v>3730</v>
      </c>
    </row>
    <row r="354" spans="3:3" x14ac:dyDescent="0.2">
      <c r="C354" s="2" t="s">
        <v>3731</v>
      </c>
    </row>
    <row r="355" spans="3:3" x14ac:dyDescent="0.2">
      <c r="C355" s="2" t="s">
        <v>3732</v>
      </c>
    </row>
    <row r="356" spans="3:3" x14ac:dyDescent="0.2">
      <c r="C356" s="2" t="s">
        <v>3733</v>
      </c>
    </row>
    <row r="357" spans="3:3" x14ac:dyDescent="0.2">
      <c r="C357" s="2" t="s">
        <v>3734</v>
      </c>
    </row>
    <row r="358" spans="3:3" x14ac:dyDescent="0.2">
      <c r="C358" s="2" t="s">
        <v>3735</v>
      </c>
    </row>
    <row r="359" spans="3:3" x14ac:dyDescent="0.2">
      <c r="C359" s="2" t="s">
        <v>3736</v>
      </c>
    </row>
    <row r="360" spans="3:3" x14ac:dyDescent="0.2">
      <c r="C360" s="2" t="s">
        <v>3737</v>
      </c>
    </row>
    <row r="361" spans="3:3" x14ac:dyDescent="0.2">
      <c r="C361" s="2" t="s">
        <v>3738</v>
      </c>
    </row>
    <row r="362" spans="3:3" x14ac:dyDescent="0.2">
      <c r="C362" s="2" t="s">
        <v>3739</v>
      </c>
    </row>
    <row r="363" spans="3:3" x14ac:dyDescent="0.2">
      <c r="C363" s="2" t="s">
        <v>3740</v>
      </c>
    </row>
    <row r="364" spans="3:3" x14ac:dyDescent="0.2">
      <c r="C364" s="2" t="s">
        <v>3741</v>
      </c>
    </row>
    <row r="365" spans="3:3" x14ac:dyDescent="0.2">
      <c r="C365" s="2" t="s">
        <v>3742</v>
      </c>
    </row>
    <row r="366" spans="3:3" x14ac:dyDescent="0.2">
      <c r="C366" s="2" t="s">
        <v>3743</v>
      </c>
    </row>
    <row r="367" spans="3:3" x14ac:dyDescent="0.2">
      <c r="C367" s="2" t="s">
        <v>3744</v>
      </c>
    </row>
    <row r="368" spans="3:3" x14ac:dyDescent="0.2">
      <c r="C368" s="2" t="s">
        <v>3745</v>
      </c>
    </row>
    <row r="369" spans="3:3" x14ac:dyDescent="0.2">
      <c r="C369" s="2" t="s">
        <v>3746</v>
      </c>
    </row>
    <row r="370" spans="3:3" x14ac:dyDescent="0.2">
      <c r="C370" s="2" t="s">
        <v>3747</v>
      </c>
    </row>
    <row r="371" spans="3:3" x14ac:dyDescent="0.2">
      <c r="C371" s="2" t="s">
        <v>3748</v>
      </c>
    </row>
    <row r="372" spans="3:3" x14ac:dyDescent="0.2">
      <c r="C372" s="2" t="s">
        <v>3749</v>
      </c>
    </row>
    <row r="373" spans="3:3" x14ac:dyDescent="0.2">
      <c r="C373" s="2" t="s">
        <v>3750</v>
      </c>
    </row>
    <row r="374" spans="3:3" x14ac:dyDescent="0.2">
      <c r="C374" s="2" t="s">
        <v>3751</v>
      </c>
    </row>
    <row r="375" spans="3:3" x14ac:dyDescent="0.2">
      <c r="C375" s="2" t="s">
        <v>3752</v>
      </c>
    </row>
    <row r="376" spans="3:3" x14ac:dyDescent="0.2">
      <c r="C376" s="2" t="s">
        <v>3753</v>
      </c>
    </row>
    <row r="377" spans="3:3" x14ac:dyDescent="0.2">
      <c r="C377" s="2" t="s">
        <v>3754</v>
      </c>
    </row>
    <row r="378" spans="3:3" x14ac:dyDescent="0.2">
      <c r="C378" s="2" t="s">
        <v>3755</v>
      </c>
    </row>
    <row r="379" spans="3:3" x14ac:dyDescent="0.2">
      <c r="C379" s="2" t="s">
        <v>3756</v>
      </c>
    </row>
    <row r="380" spans="3:3" x14ac:dyDescent="0.2">
      <c r="C380" s="2" t="s">
        <v>3757</v>
      </c>
    </row>
    <row r="381" spans="3:3" x14ac:dyDescent="0.2">
      <c r="C381" s="2" t="s">
        <v>3758</v>
      </c>
    </row>
    <row r="382" spans="3:3" x14ac:dyDescent="0.2">
      <c r="C382" s="2" t="s">
        <v>3759</v>
      </c>
    </row>
    <row r="383" spans="3:3" x14ac:dyDescent="0.2">
      <c r="C383" s="2" t="s">
        <v>3760</v>
      </c>
    </row>
    <row r="384" spans="3:3" x14ac:dyDescent="0.2">
      <c r="C384" s="2" t="s">
        <v>3761</v>
      </c>
    </row>
    <row r="385" spans="3:3" x14ac:dyDescent="0.2">
      <c r="C385" s="2" t="s">
        <v>3762</v>
      </c>
    </row>
    <row r="386" spans="3:3" x14ac:dyDescent="0.2">
      <c r="C386" s="2" t="s">
        <v>3763</v>
      </c>
    </row>
    <row r="387" spans="3:3" x14ac:dyDescent="0.2">
      <c r="C387" s="2" t="s">
        <v>3764</v>
      </c>
    </row>
    <row r="388" spans="3:3" x14ac:dyDescent="0.2">
      <c r="C388" s="2" t="s">
        <v>3765</v>
      </c>
    </row>
    <row r="389" spans="3:3" x14ac:dyDescent="0.2">
      <c r="C389" s="2" t="s">
        <v>3766</v>
      </c>
    </row>
    <row r="390" spans="3:3" x14ac:dyDescent="0.2">
      <c r="C390" s="2" t="s">
        <v>3767</v>
      </c>
    </row>
    <row r="391" spans="3:3" x14ac:dyDescent="0.2">
      <c r="C391" s="2" t="s">
        <v>3768</v>
      </c>
    </row>
    <row r="392" spans="3:3" x14ac:dyDescent="0.2">
      <c r="C392" s="2" t="s">
        <v>3769</v>
      </c>
    </row>
    <row r="393" spans="3:3" x14ac:dyDescent="0.2">
      <c r="C393" s="2" t="s">
        <v>3770</v>
      </c>
    </row>
    <row r="394" spans="3:3" x14ac:dyDescent="0.2">
      <c r="C394" s="2" t="s">
        <v>3771</v>
      </c>
    </row>
    <row r="395" spans="3:3" x14ac:dyDescent="0.2">
      <c r="C395" s="2" t="s">
        <v>3772</v>
      </c>
    </row>
    <row r="396" spans="3:3" x14ac:dyDescent="0.2">
      <c r="C396" s="2" t="s">
        <v>3773</v>
      </c>
    </row>
    <row r="397" spans="3:3" x14ac:dyDescent="0.2">
      <c r="C397" s="2" t="s">
        <v>3774</v>
      </c>
    </row>
    <row r="398" spans="3:3" x14ac:dyDescent="0.2">
      <c r="C398" s="2" t="s">
        <v>3775</v>
      </c>
    </row>
    <row r="399" spans="3:3" x14ac:dyDescent="0.2">
      <c r="C399" s="2" t="s">
        <v>3776</v>
      </c>
    </row>
    <row r="400" spans="3:3" x14ac:dyDescent="0.2">
      <c r="C400" s="2" t="s">
        <v>3777</v>
      </c>
    </row>
    <row r="401" spans="3:3" x14ac:dyDescent="0.2">
      <c r="C401" s="2" t="s">
        <v>3778</v>
      </c>
    </row>
    <row r="402" spans="3:3" x14ac:dyDescent="0.2">
      <c r="C402" s="2" t="s">
        <v>3779</v>
      </c>
    </row>
    <row r="403" spans="3:3" x14ac:dyDescent="0.2">
      <c r="C403" s="2" t="s">
        <v>3780</v>
      </c>
    </row>
    <row r="404" spans="3:3" x14ac:dyDescent="0.2">
      <c r="C404" s="2" t="s">
        <v>3781</v>
      </c>
    </row>
    <row r="405" spans="3:3" x14ac:dyDescent="0.2">
      <c r="C405" s="2" t="s">
        <v>3782</v>
      </c>
    </row>
    <row r="406" spans="3:3" x14ac:dyDescent="0.2">
      <c r="C406" s="2" t="s">
        <v>3783</v>
      </c>
    </row>
    <row r="407" spans="3:3" x14ac:dyDescent="0.2">
      <c r="C407" s="2" t="s">
        <v>3784</v>
      </c>
    </row>
    <row r="408" spans="3:3" x14ac:dyDescent="0.2">
      <c r="C408" s="2" t="s">
        <v>3785</v>
      </c>
    </row>
    <row r="409" spans="3:3" x14ac:dyDescent="0.2">
      <c r="C409" s="2" t="s">
        <v>3786</v>
      </c>
    </row>
    <row r="410" spans="3:3" x14ac:dyDescent="0.2">
      <c r="C410" s="2" t="s">
        <v>3787</v>
      </c>
    </row>
    <row r="411" spans="3:3" x14ac:dyDescent="0.2">
      <c r="C411" s="2" t="s">
        <v>3788</v>
      </c>
    </row>
    <row r="412" spans="3:3" x14ac:dyDescent="0.2">
      <c r="C412" s="2" t="s">
        <v>3789</v>
      </c>
    </row>
    <row r="413" spans="3:3" x14ac:dyDescent="0.2">
      <c r="C413" s="2" t="s">
        <v>3790</v>
      </c>
    </row>
    <row r="414" spans="3:3" x14ac:dyDescent="0.2">
      <c r="C414" s="2" t="s">
        <v>3791</v>
      </c>
    </row>
    <row r="415" spans="3:3" x14ac:dyDescent="0.2">
      <c r="C415" s="2" t="s">
        <v>3792</v>
      </c>
    </row>
    <row r="416" spans="3:3" x14ac:dyDescent="0.2">
      <c r="C416" s="2" t="s">
        <v>3793</v>
      </c>
    </row>
    <row r="417" spans="3:3" x14ac:dyDescent="0.2">
      <c r="C417" s="2" t="s">
        <v>3794</v>
      </c>
    </row>
    <row r="418" spans="3:3" x14ac:dyDescent="0.2">
      <c r="C418" s="2" t="s">
        <v>3795</v>
      </c>
    </row>
    <row r="419" spans="3:3" x14ac:dyDescent="0.2">
      <c r="C419" s="2" t="s">
        <v>3796</v>
      </c>
    </row>
    <row r="420" spans="3:3" x14ac:dyDescent="0.2">
      <c r="C420" s="2" t="s">
        <v>3797</v>
      </c>
    </row>
    <row r="421" spans="3:3" x14ac:dyDescent="0.2">
      <c r="C421" s="2" t="s">
        <v>3798</v>
      </c>
    </row>
    <row r="422" spans="3:3" x14ac:dyDescent="0.2">
      <c r="C422" s="2" t="s">
        <v>3799</v>
      </c>
    </row>
    <row r="423" spans="3:3" x14ac:dyDescent="0.2">
      <c r="C423" s="2" t="s">
        <v>3800</v>
      </c>
    </row>
    <row r="424" spans="3:3" x14ac:dyDescent="0.2">
      <c r="C424" s="2" t="s">
        <v>3801</v>
      </c>
    </row>
    <row r="425" spans="3:3" x14ac:dyDescent="0.2">
      <c r="C425" s="2" t="s">
        <v>3802</v>
      </c>
    </row>
    <row r="426" spans="3:3" x14ac:dyDescent="0.2">
      <c r="C426" s="2" t="s">
        <v>3803</v>
      </c>
    </row>
    <row r="427" spans="3:3" x14ac:dyDescent="0.2">
      <c r="C427" s="2" t="s">
        <v>3804</v>
      </c>
    </row>
    <row r="428" spans="3:3" x14ac:dyDescent="0.2">
      <c r="C428" s="2" t="s">
        <v>3805</v>
      </c>
    </row>
    <row r="429" spans="3:3" x14ac:dyDescent="0.2">
      <c r="C429" s="2" t="s">
        <v>3806</v>
      </c>
    </row>
    <row r="430" spans="3:3" x14ac:dyDescent="0.2">
      <c r="C430" s="2" t="s">
        <v>3807</v>
      </c>
    </row>
    <row r="431" spans="3:3" x14ac:dyDescent="0.2">
      <c r="C431" s="2" t="s">
        <v>3808</v>
      </c>
    </row>
    <row r="432" spans="3:3" x14ac:dyDescent="0.2">
      <c r="C432" s="2" t="s">
        <v>3809</v>
      </c>
    </row>
    <row r="433" spans="3:3" x14ac:dyDescent="0.2">
      <c r="C433" s="2" t="s">
        <v>3810</v>
      </c>
    </row>
    <row r="434" spans="3:3" x14ac:dyDescent="0.2">
      <c r="C434" s="2" t="s">
        <v>3811</v>
      </c>
    </row>
    <row r="435" spans="3:3" x14ac:dyDescent="0.2">
      <c r="C435" s="2" t="s">
        <v>3812</v>
      </c>
    </row>
    <row r="436" spans="3:3" x14ac:dyDescent="0.2">
      <c r="C436" s="2" t="s">
        <v>3813</v>
      </c>
    </row>
    <row r="437" spans="3:3" x14ac:dyDescent="0.2">
      <c r="C437" s="2" t="s">
        <v>3814</v>
      </c>
    </row>
    <row r="438" spans="3:3" x14ac:dyDescent="0.2">
      <c r="C438" s="2" t="s">
        <v>3815</v>
      </c>
    </row>
    <row r="439" spans="3:3" x14ac:dyDescent="0.2">
      <c r="C439" s="2" t="s">
        <v>3816</v>
      </c>
    </row>
    <row r="440" spans="3:3" x14ac:dyDescent="0.2">
      <c r="C440" s="2" t="s">
        <v>3817</v>
      </c>
    </row>
    <row r="441" spans="3:3" x14ac:dyDescent="0.2">
      <c r="C441" s="2" t="s">
        <v>3818</v>
      </c>
    </row>
    <row r="442" spans="3:3" x14ac:dyDescent="0.2">
      <c r="C442" s="2" t="s">
        <v>3819</v>
      </c>
    </row>
    <row r="443" spans="3:3" x14ac:dyDescent="0.2">
      <c r="C443" s="2" t="s">
        <v>3820</v>
      </c>
    </row>
    <row r="444" spans="3:3" x14ac:dyDescent="0.2">
      <c r="C444" s="2" t="s">
        <v>3821</v>
      </c>
    </row>
    <row r="445" spans="3:3" x14ac:dyDescent="0.2">
      <c r="C445" s="2" t="s">
        <v>3822</v>
      </c>
    </row>
    <row r="446" spans="3:3" x14ac:dyDescent="0.2">
      <c r="C446" s="2" t="s">
        <v>3823</v>
      </c>
    </row>
    <row r="447" spans="3:3" x14ac:dyDescent="0.2">
      <c r="C447" s="2" t="s">
        <v>3824</v>
      </c>
    </row>
    <row r="448" spans="3:3" x14ac:dyDescent="0.2">
      <c r="C448" s="2" t="s">
        <v>3825</v>
      </c>
    </row>
    <row r="449" spans="3:3" x14ac:dyDescent="0.2">
      <c r="C449" s="2" t="s">
        <v>3826</v>
      </c>
    </row>
    <row r="450" spans="3:3" x14ac:dyDescent="0.2">
      <c r="C450" s="2" t="s">
        <v>3827</v>
      </c>
    </row>
    <row r="451" spans="3:3" x14ac:dyDescent="0.2">
      <c r="C451" s="2" t="s">
        <v>3828</v>
      </c>
    </row>
    <row r="452" spans="3:3" x14ac:dyDescent="0.2">
      <c r="C452" s="2" t="s">
        <v>3829</v>
      </c>
    </row>
    <row r="453" spans="3:3" x14ac:dyDescent="0.2">
      <c r="C453" s="2" t="s">
        <v>3830</v>
      </c>
    </row>
    <row r="454" spans="3:3" x14ac:dyDescent="0.2">
      <c r="C454" s="2" t="s">
        <v>3831</v>
      </c>
    </row>
    <row r="455" spans="3:3" x14ac:dyDescent="0.2">
      <c r="C455" s="2" t="s">
        <v>3832</v>
      </c>
    </row>
    <row r="456" spans="3:3" x14ac:dyDescent="0.2">
      <c r="C456" s="2" t="s">
        <v>3833</v>
      </c>
    </row>
    <row r="457" spans="3:3" x14ac:dyDescent="0.2">
      <c r="C457" s="2" t="s">
        <v>3834</v>
      </c>
    </row>
    <row r="458" spans="3:3" x14ac:dyDescent="0.2">
      <c r="C458" s="2" t="s">
        <v>3835</v>
      </c>
    </row>
    <row r="459" spans="3:3" x14ac:dyDescent="0.2">
      <c r="C459" s="2" t="s">
        <v>3836</v>
      </c>
    </row>
    <row r="460" spans="3:3" x14ac:dyDescent="0.2">
      <c r="C460" s="2" t="s">
        <v>3837</v>
      </c>
    </row>
    <row r="461" spans="3:3" x14ac:dyDescent="0.2">
      <c r="C461" s="2" t="s">
        <v>3838</v>
      </c>
    </row>
    <row r="462" spans="3:3" x14ac:dyDescent="0.2">
      <c r="C462" s="2" t="s">
        <v>3839</v>
      </c>
    </row>
    <row r="463" spans="3:3" x14ac:dyDescent="0.2">
      <c r="C463" s="2" t="s">
        <v>3840</v>
      </c>
    </row>
    <row r="464" spans="3:3" x14ac:dyDescent="0.2">
      <c r="C464" s="2" t="s">
        <v>3841</v>
      </c>
    </row>
    <row r="465" spans="3:3" x14ac:dyDescent="0.2">
      <c r="C465" s="2" t="s">
        <v>3842</v>
      </c>
    </row>
    <row r="466" spans="3:3" x14ac:dyDescent="0.2">
      <c r="C466" s="2" t="s">
        <v>3843</v>
      </c>
    </row>
    <row r="467" spans="3:3" x14ac:dyDescent="0.2">
      <c r="C467" s="2" t="s">
        <v>3844</v>
      </c>
    </row>
    <row r="468" spans="3:3" x14ac:dyDescent="0.2">
      <c r="C468" s="2" t="s">
        <v>3845</v>
      </c>
    </row>
    <row r="469" spans="3:3" x14ac:dyDescent="0.2">
      <c r="C469" s="2" t="s">
        <v>3846</v>
      </c>
    </row>
    <row r="470" spans="3:3" x14ac:dyDescent="0.2">
      <c r="C470" s="2" t="s">
        <v>3847</v>
      </c>
    </row>
    <row r="471" spans="3:3" x14ac:dyDescent="0.2">
      <c r="C471" s="2" t="s">
        <v>3848</v>
      </c>
    </row>
    <row r="472" spans="3:3" x14ac:dyDescent="0.2">
      <c r="C472" s="2" t="s">
        <v>3849</v>
      </c>
    </row>
    <row r="473" spans="3:3" x14ac:dyDescent="0.2">
      <c r="C473" s="2" t="s">
        <v>3850</v>
      </c>
    </row>
    <row r="474" spans="3:3" x14ac:dyDescent="0.2">
      <c r="C474" s="2" t="s">
        <v>3851</v>
      </c>
    </row>
    <row r="475" spans="3:3" x14ac:dyDescent="0.2">
      <c r="C475" s="2" t="s">
        <v>3852</v>
      </c>
    </row>
    <row r="476" spans="3:3" x14ac:dyDescent="0.2">
      <c r="C476" s="2" t="s">
        <v>3853</v>
      </c>
    </row>
    <row r="477" spans="3:3" x14ac:dyDescent="0.2">
      <c r="C477" s="2" t="s">
        <v>3854</v>
      </c>
    </row>
    <row r="478" spans="3:3" x14ac:dyDescent="0.2">
      <c r="C478" s="2" t="s">
        <v>3855</v>
      </c>
    </row>
    <row r="479" spans="3:3" x14ac:dyDescent="0.2">
      <c r="C479" s="2" t="s">
        <v>3856</v>
      </c>
    </row>
    <row r="480" spans="3:3" x14ac:dyDescent="0.2">
      <c r="C480" s="2" t="s">
        <v>3857</v>
      </c>
    </row>
    <row r="481" spans="3:3" x14ac:dyDescent="0.2">
      <c r="C481" s="2" t="s">
        <v>3858</v>
      </c>
    </row>
    <row r="482" spans="3:3" x14ac:dyDescent="0.2">
      <c r="C482" s="2" t="s">
        <v>3859</v>
      </c>
    </row>
    <row r="483" spans="3:3" x14ac:dyDescent="0.2">
      <c r="C483" s="2" t="s">
        <v>3860</v>
      </c>
    </row>
    <row r="484" spans="3:3" x14ac:dyDescent="0.2">
      <c r="C484" s="2" t="s">
        <v>3861</v>
      </c>
    </row>
    <row r="485" spans="3:3" x14ac:dyDescent="0.2">
      <c r="C485" s="2" t="s">
        <v>3862</v>
      </c>
    </row>
    <row r="486" spans="3:3" x14ac:dyDescent="0.2">
      <c r="C486" s="2" t="s">
        <v>3863</v>
      </c>
    </row>
    <row r="487" spans="3:3" x14ac:dyDescent="0.2">
      <c r="C487" s="2" t="s">
        <v>3864</v>
      </c>
    </row>
    <row r="488" spans="3:3" x14ac:dyDescent="0.2">
      <c r="C488" s="2" t="s">
        <v>3865</v>
      </c>
    </row>
    <row r="489" spans="3:3" x14ac:dyDescent="0.2">
      <c r="C489" s="2" t="s">
        <v>3866</v>
      </c>
    </row>
    <row r="490" spans="3:3" x14ac:dyDescent="0.2">
      <c r="C490" s="2" t="s">
        <v>3867</v>
      </c>
    </row>
    <row r="491" spans="3:3" x14ac:dyDescent="0.2">
      <c r="C491" s="2" t="s">
        <v>3868</v>
      </c>
    </row>
    <row r="492" spans="3:3" x14ac:dyDescent="0.2">
      <c r="C492" s="2" t="s">
        <v>3869</v>
      </c>
    </row>
    <row r="493" spans="3:3" x14ac:dyDescent="0.2">
      <c r="C493" s="2" t="s">
        <v>3870</v>
      </c>
    </row>
    <row r="494" spans="3:3" x14ac:dyDescent="0.2">
      <c r="C494" s="2" t="s">
        <v>3871</v>
      </c>
    </row>
    <row r="495" spans="3:3" x14ac:dyDescent="0.2">
      <c r="C495" s="2" t="s">
        <v>3872</v>
      </c>
    </row>
    <row r="496" spans="3:3" x14ac:dyDescent="0.2">
      <c r="C496" s="2" t="s">
        <v>3873</v>
      </c>
    </row>
    <row r="497" spans="3:3" x14ac:dyDescent="0.2">
      <c r="C497" s="2" t="s">
        <v>3874</v>
      </c>
    </row>
    <row r="498" spans="3:3" x14ac:dyDescent="0.2">
      <c r="C498" s="2" t="s">
        <v>3875</v>
      </c>
    </row>
    <row r="499" spans="3:3" x14ac:dyDescent="0.2">
      <c r="C499" s="2" t="s">
        <v>3876</v>
      </c>
    </row>
    <row r="500" spans="3:3" x14ac:dyDescent="0.2">
      <c r="C500" s="2" t="s">
        <v>3877</v>
      </c>
    </row>
    <row r="501" spans="3:3" x14ac:dyDescent="0.2">
      <c r="C501" s="2" t="s">
        <v>3878</v>
      </c>
    </row>
    <row r="502" spans="3:3" x14ac:dyDescent="0.2">
      <c r="C502" s="2" t="s">
        <v>3879</v>
      </c>
    </row>
    <row r="503" spans="3:3" x14ac:dyDescent="0.2">
      <c r="C503" s="2" t="s">
        <v>3880</v>
      </c>
    </row>
    <row r="504" spans="3:3" x14ac:dyDescent="0.2">
      <c r="C504" s="2" t="s">
        <v>3881</v>
      </c>
    </row>
    <row r="505" spans="3:3" x14ac:dyDescent="0.2">
      <c r="C505" s="2" t="s">
        <v>3882</v>
      </c>
    </row>
    <row r="506" spans="3:3" x14ac:dyDescent="0.2">
      <c r="C506" s="2" t="s">
        <v>3883</v>
      </c>
    </row>
    <row r="507" spans="3:3" x14ac:dyDescent="0.2">
      <c r="C507" s="2" t="s">
        <v>3884</v>
      </c>
    </row>
    <row r="508" spans="3:3" x14ac:dyDescent="0.2">
      <c r="C508" s="2" t="s">
        <v>1190</v>
      </c>
    </row>
    <row r="509" spans="3:3" x14ac:dyDescent="0.2">
      <c r="C509" s="2" t="s">
        <v>3885</v>
      </c>
    </row>
    <row r="510" spans="3:3" x14ac:dyDescent="0.2">
      <c r="C510" s="2" t="s">
        <v>3886</v>
      </c>
    </row>
    <row r="511" spans="3:3" x14ac:dyDescent="0.2">
      <c r="C511" s="2" t="s">
        <v>3887</v>
      </c>
    </row>
    <row r="512" spans="3:3" x14ac:dyDescent="0.2">
      <c r="C512" s="2" t="s">
        <v>3888</v>
      </c>
    </row>
    <row r="513" spans="3:3" x14ac:dyDescent="0.2">
      <c r="C513" s="2" t="s">
        <v>1177</v>
      </c>
    </row>
    <row r="514" spans="3:3" x14ac:dyDescent="0.2">
      <c r="C514" s="2" t="s">
        <v>3889</v>
      </c>
    </row>
    <row r="515" spans="3:3" x14ac:dyDescent="0.2">
      <c r="C515" s="2" t="s">
        <v>1156</v>
      </c>
    </row>
    <row r="516" spans="3:3" x14ac:dyDescent="0.2">
      <c r="C516" s="2" t="s">
        <v>3890</v>
      </c>
    </row>
    <row r="517" spans="3:3" x14ac:dyDescent="0.2">
      <c r="C517" s="2" t="s">
        <v>1172</v>
      </c>
    </row>
    <row r="518" spans="3:3" x14ac:dyDescent="0.2">
      <c r="C518" s="2" t="s">
        <v>3891</v>
      </c>
    </row>
    <row r="519" spans="3:3" x14ac:dyDescent="0.2">
      <c r="C519" s="2" t="s">
        <v>3892</v>
      </c>
    </row>
    <row r="520" spans="3:3" x14ac:dyDescent="0.2">
      <c r="C520" s="2" t="s">
        <v>3893</v>
      </c>
    </row>
    <row r="521" spans="3:3" x14ac:dyDescent="0.2">
      <c r="C521" s="2" t="s">
        <v>3894</v>
      </c>
    </row>
    <row r="522" spans="3:3" x14ac:dyDescent="0.2">
      <c r="C522" s="2" t="s">
        <v>3895</v>
      </c>
    </row>
    <row r="523" spans="3:3" x14ac:dyDescent="0.2">
      <c r="C523" s="2" t="s">
        <v>3896</v>
      </c>
    </row>
    <row r="524" spans="3:3" x14ac:dyDescent="0.2">
      <c r="C524" s="2" t="s">
        <v>3897</v>
      </c>
    </row>
    <row r="525" spans="3:3" x14ac:dyDescent="0.2">
      <c r="C525" s="2" t="s">
        <v>1188</v>
      </c>
    </row>
    <row r="526" spans="3:3" x14ac:dyDescent="0.2">
      <c r="C526" s="2" t="s">
        <v>3898</v>
      </c>
    </row>
    <row r="527" spans="3:3" x14ac:dyDescent="0.2">
      <c r="C527" s="2" t="s">
        <v>1171</v>
      </c>
    </row>
    <row r="528" spans="3:3" x14ac:dyDescent="0.2">
      <c r="C528" s="2" t="s">
        <v>3899</v>
      </c>
    </row>
    <row r="529" spans="3:3" x14ac:dyDescent="0.2">
      <c r="C529" s="2" t="s">
        <v>3900</v>
      </c>
    </row>
    <row r="530" spans="3:3" x14ac:dyDescent="0.2">
      <c r="C530" s="2" t="s">
        <v>1162</v>
      </c>
    </row>
    <row r="531" spans="3:3" x14ac:dyDescent="0.2">
      <c r="C531" s="2" t="s">
        <v>1158</v>
      </c>
    </row>
    <row r="532" spans="3:3" x14ac:dyDescent="0.2">
      <c r="C532" s="2" t="s">
        <v>3901</v>
      </c>
    </row>
    <row r="533" spans="3:3" x14ac:dyDescent="0.2">
      <c r="C533" s="2" t="s">
        <v>1161</v>
      </c>
    </row>
    <row r="534" spans="3:3" x14ac:dyDescent="0.2">
      <c r="C534" s="2" t="s">
        <v>1139</v>
      </c>
    </row>
    <row r="535" spans="3:3" x14ac:dyDescent="0.2">
      <c r="C535" s="2" t="s">
        <v>3902</v>
      </c>
    </row>
    <row r="536" spans="3:3" x14ac:dyDescent="0.2">
      <c r="C536" s="2" t="s">
        <v>1165</v>
      </c>
    </row>
    <row r="537" spans="3:3" x14ac:dyDescent="0.2">
      <c r="C537" s="2" t="s">
        <v>1179</v>
      </c>
    </row>
    <row r="538" spans="3:3" x14ac:dyDescent="0.2">
      <c r="C538" s="2" t="s">
        <v>1176</v>
      </c>
    </row>
    <row r="539" spans="3:3" x14ac:dyDescent="0.2">
      <c r="C539" s="2" t="s">
        <v>1185</v>
      </c>
    </row>
    <row r="540" spans="3:3" x14ac:dyDescent="0.2">
      <c r="C540" s="2" t="s">
        <v>1182</v>
      </c>
    </row>
    <row r="541" spans="3:3" x14ac:dyDescent="0.2">
      <c r="C541" s="2" t="s">
        <v>1183</v>
      </c>
    </row>
    <row r="542" spans="3:3" x14ac:dyDescent="0.2">
      <c r="C542" s="2" t="s">
        <v>1170</v>
      </c>
    </row>
    <row r="543" spans="3:3" x14ac:dyDescent="0.2">
      <c r="C543" s="2" t="s">
        <v>1186</v>
      </c>
    </row>
    <row r="544" spans="3:3" x14ac:dyDescent="0.2">
      <c r="C544" s="2" t="s">
        <v>1187</v>
      </c>
    </row>
    <row r="545" spans="3:3" x14ac:dyDescent="0.2">
      <c r="C545" s="2" t="s">
        <v>1167</v>
      </c>
    </row>
    <row r="546" spans="3:3" x14ac:dyDescent="0.2">
      <c r="C546" s="2" t="s">
        <v>1163</v>
      </c>
    </row>
    <row r="547" spans="3:3" x14ac:dyDescent="0.2">
      <c r="C547" s="2" t="s">
        <v>1169</v>
      </c>
    </row>
    <row r="548" spans="3:3" x14ac:dyDescent="0.2">
      <c r="C548" s="2" t="s">
        <v>1160</v>
      </c>
    </row>
    <row r="549" spans="3:3" x14ac:dyDescent="0.2">
      <c r="C549" s="2" t="s">
        <v>1159</v>
      </c>
    </row>
    <row r="550" spans="3:3" x14ac:dyDescent="0.2">
      <c r="C550" s="2" t="s">
        <v>1168</v>
      </c>
    </row>
    <row r="551" spans="3:3" x14ac:dyDescent="0.2">
      <c r="C551" s="2" t="s">
        <v>1166</v>
      </c>
    </row>
    <row r="552" spans="3:3" x14ac:dyDescent="0.2">
      <c r="C552" s="2" t="s">
        <v>1041</v>
      </c>
    </row>
    <row r="553" spans="3:3" x14ac:dyDescent="0.2">
      <c r="C553" s="2" t="s">
        <v>1018</v>
      </c>
    </row>
    <row r="554" spans="3:3" x14ac:dyDescent="0.2">
      <c r="C554" s="2" t="s">
        <v>1019</v>
      </c>
    </row>
    <row r="555" spans="3:3" x14ac:dyDescent="0.2">
      <c r="C555" s="2" t="s">
        <v>1038</v>
      </c>
    </row>
    <row r="556" spans="3:3" x14ac:dyDescent="0.2">
      <c r="C556" s="2" t="s">
        <v>1039</v>
      </c>
    </row>
    <row r="557" spans="3:3" x14ac:dyDescent="0.2">
      <c r="C557" s="2" t="s">
        <v>1029</v>
      </c>
    </row>
    <row r="558" spans="3:3" x14ac:dyDescent="0.2">
      <c r="C558" s="2" t="s">
        <v>1020</v>
      </c>
    </row>
    <row r="559" spans="3:3" x14ac:dyDescent="0.2">
      <c r="C559" s="2" t="s">
        <v>1014</v>
      </c>
    </row>
    <row r="560" spans="3:3" x14ac:dyDescent="0.2">
      <c r="C560" s="2" t="s">
        <v>1027</v>
      </c>
    </row>
    <row r="561" spans="3:3" x14ac:dyDescent="0.2">
      <c r="C561" s="2" t="s">
        <v>1021</v>
      </c>
    </row>
    <row r="562" spans="3:3" x14ac:dyDescent="0.2">
      <c r="C562" s="2" t="s">
        <v>1040</v>
      </c>
    </row>
    <row r="563" spans="3:3" x14ac:dyDescent="0.2">
      <c r="C563" s="2" t="s">
        <v>1157</v>
      </c>
    </row>
    <row r="564" spans="3:3" x14ac:dyDescent="0.2">
      <c r="C564" s="2" t="s">
        <v>1155</v>
      </c>
    </row>
    <row r="565" spans="3:3" x14ac:dyDescent="0.2">
      <c r="C565" s="2" t="s">
        <v>1022</v>
      </c>
    </row>
    <row r="566" spans="3:3" x14ac:dyDescent="0.2">
      <c r="C566" s="2" t="s">
        <v>1173</v>
      </c>
    </row>
    <row r="567" spans="3:3" x14ac:dyDescent="0.2">
      <c r="C567" s="2" t="s">
        <v>1150</v>
      </c>
    </row>
    <row r="568" spans="3:3" x14ac:dyDescent="0.2">
      <c r="C568" s="2" t="s">
        <v>1195</v>
      </c>
    </row>
    <row r="569" spans="3:3" x14ac:dyDescent="0.2">
      <c r="C569" s="2" t="s">
        <v>1048</v>
      </c>
    </row>
    <row r="570" spans="3:3" x14ac:dyDescent="0.2">
      <c r="C570" s="2" t="s">
        <v>1061</v>
      </c>
    </row>
    <row r="571" spans="3:3" x14ac:dyDescent="0.2">
      <c r="C571" s="2" t="s">
        <v>1143</v>
      </c>
    </row>
    <row r="572" spans="3:3" x14ac:dyDescent="0.2">
      <c r="C572" s="2" t="s">
        <v>1096</v>
      </c>
    </row>
    <row r="573" spans="3:3" x14ac:dyDescent="0.2">
      <c r="C573" s="2" t="s">
        <v>1133</v>
      </c>
    </row>
    <row r="574" spans="3:3" x14ac:dyDescent="0.2">
      <c r="C574" s="2" t="s">
        <v>1117</v>
      </c>
    </row>
    <row r="575" spans="3:3" x14ac:dyDescent="0.2">
      <c r="C575" s="2" t="s">
        <v>1080</v>
      </c>
    </row>
    <row r="576" spans="3:3" x14ac:dyDescent="0.2">
      <c r="C576" s="2" t="s">
        <v>1149</v>
      </c>
    </row>
    <row r="577" spans="3:3" x14ac:dyDescent="0.2">
      <c r="C577" s="2" t="s">
        <v>1066</v>
      </c>
    </row>
    <row r="578" spans="3:3" x14ac:dyDescent="0.2">
      <c r="C578" s="2" t="s">
        <v>1087</v>
      </c>
    </row>
    <row r="579" spans="3:3" x14ac:dyDescent="0.2">
      <c r="C579" s="2" t="s">
        <v>1154</v>
      </c>
    </row>
    <row r="580" spans="3:3" x14ac:dyDescent="0.2">
      <c r="C580" s="2" t="s">
        <v>1112</v>
      </c>
    </row>
    <row r="581" spans="3:3" x14ac:dyDescent="0.2">
      <c r="C581" s="2" t="s">
        <v>1078</v>
      </c>
    </row>
    <row r="582" spans="3:3" x14ac:dyDescent="0.2">
      <c r="C582" s="2" t="s">
        <v>1062</v>
      </c>
    </row>
    <row r="583" spans="3:3" x14ac:dyDescent="0.2">
      <c r="C583" s="2" t="s">
        <v>1085</v>
      </c>
    </row>
    <row r="584" spans="3:3" x14ac:dyDescent="0.2">
      <c r="C584" s="2" t="s">
        <v>1104</v>
      </c>
    </row>
    <row r="585" spans="3:3" x14ac:dyDescent="0.2">
      <c r="C585" s="2" t="s">
        <v>1079</v>
      </c>
    </row>
    <row r="586" spans="3:3" x14ac:dyDescent="0.2">
      <c r="C586" s="2" t="s">
        <v>1100</v>
      </c>
    </row>
    <row r="587" spans="3:3" x14ac:dyDescent="0.2">
      <c r="C587" s="2" t="s">
        <v>1116</v>
      </c>
    </row>
    <row r="588" spans="3:3" x14ac:dyDescent="0.2">
      <c r="C588" s="2" t="s">
        <v>1115</v>
      </c>
    </row>
    <row r="589" spans="3:3" x14ac:dyDescent="0.2">
      <c r="C589" s="2" t="s">
        <v>1102</v>
      </c>
    </row>
    <row r="590" spans="3:3" x14ac:dyDescent="0.2">
      <c r="C590" s="2" t="s">
        <v>1025</v>
      </c>
    </row>
    <row r="591" spans="3:3" x14ac:dyDescent="0.2">
      <c r="C591" s="2" t="s">
        <v>1028</v>
      </c>
    </row>
    <row r="592" spans="3:3" x14ac:dyDescent="0.2">
      <c r="C592" s="2" t="s">
        <v>1049</v>
      </c>
    </row>
    <row r="593" spans="3:3" x14ac:dyDescent="0.2">
      <c r="C593" s="2" t="s">
        <v>1043</v>
      </c>
    </row>
    <row r="594" spans="3:3" x14ac:dyDescent="0.2">
      <c r="C594" s="2" t="s">
        <v>1059</v>
      </c>
    </row>
    <row r="595" spans="3:3" x14ac:dyDescent="0.2">
      <c r="C595" s="2" t="s">
        <v>1051</v>
      </c>
    </row>
    <row r="596" spans="3:3" x14ac:dyDescent="0.2">
      <c r="C596" s="2" t="s">
        <v>1037</v>
      </c>
    </row>
    <row r="597" spans="3:3" x14ac:dyDescent="0.2">
      <c r="C597" s="2" t="s">
        <v>1024</v>
      </c>
    </row>
    <row r="598" spans="3:3" x14ac:dyDescent="0.2">
      <c r="C598" s="2" t="s">
        <v>1016</v>
      </c>
    </row>
    <row r="599" spans="3:3" x14ac:dyDescent="0.2">
      <c r="C599" s="2" t="s">
        <v>1015</v>
      </c>
    </row>
    <row r="600" spans="3:3" x14ac:dyDescent="0.2">
      <c r="C600" s="2" t="s">
        <v>1050</v>
      </c>
    </row>
    <row r="601" spans="3:3" x14ac:dyDescent="0.2">
      <c r="C601" s="2" t="s">
        <v>1137</v>
      </c>
    </row>
    <row r="602" spans="3:3" x14ac:dyDescent="0.2">
      <c r="C602" s="2" t="s">
        <v>1099</v>
      </c>
    </row>
    <row r="603" spans="3:3" x14ac:dyDescent="0.2">
      <c r="C603" s="2" t="s">
        <v>1101</v>
      </c>
    </row>
    <row r="604" spans="3:3" x14ac:dyDescent="0.2">
      <c r="C604" s="2" t="s">
        <v>1071</v>
      </c>
    </row>
    <row r="605" spans="3:3" x14ac:dyDescent="0.2">
      <c r="C605" s="2" t="s">
        <v>1109</v>
      </c>
    </row>
    <row r="606" spans="3:3" x14ac:dyDescent="0.2">
      <c r="C606" s="2" t="s">
        <v>1034</v>
      </c>
    </row>
    <row r="607" spans="3:3" x14ac:dyDescent="0.2">
      <c r="C607" s="2" t="s">
        <v>1026</v>
      </c>
    </row>
    <row r="608" spans="3:3" x14ac:dyDescent="0.2">
      <c r="C608" s="2" t="s">
        <v>1089</v>
      </c>
    </row>
    <row r="609" spans="3:3" x14ac:dyDescent="0.2">
      <c r="C609" s="2" t="s">
        <v>1136</v>
      </c>
    </row>
    <row r="610" spans="3:3" x14ac:dyDescent="0.2">
      <c r="C610" s="2" t="s">
        <v>1035</v>
      </c>
    </row>
    <row r="611" spans="3:3" x14ac:dyDescent="0.2">
      <c r="C611" s="2" t="s">
        <v>1134</v>
      </c>
    </row>
    <row r="612" spans="3:3" x14ac:dyDescent="0.2">
      <c r="C612" s="2" t="s">
        <v>1084</v>
      </c>
    </row>
    <row r="613" spans="3:3" x14ac:dyDescent="0.2">
      <c r="C613" s="2" t="s">
        <v>3903</v>
      </c>
    </row>
    <row r="614" spans="3:3" x14ac:dyDescent="0.2">
      <c r="C614" s="2" t="s">
        <v>1017</v>
      </c>
    </row>
    <row r="615" spans="3:3" x14ac:dyDescent="0.2">
      <c r="C615" s="2" t="s">
        <v>1032</v>
      </c>
    </row>
    <row r="616" spans="3:3" x14ac:dyDescent="0.2">
      <c r="C616" s="2" t="s">
        <v>1141</v>
      </c>
    </row>
    <row r="617" spans="3:3" x14ac:dyDescent="0.2">
      <c r="C617" s="2" t="s">
        <v>1023</v>
      </c>
    </row>
    <row r="618" spans="3:3" x14ac:dyDescent="0.2">
      <c r="C618" s="2" t="s">
        <v>1142</v>
      </c>
    </row>
    <row r="619" spans="3:3" x14ac:dyDescent="0.2">
      <c r="C619" s="2" t="s">
        <v>1045</v>
      </c>
    </row>
    <row r="620" spans="3:3" x14ac:dyDescent="0.2">
      <c r="C620" s="2" t="s">
        <v>1130</v>
      </c>
    </row>
    <row r="621" spans="3:3" x14ac:dyDescent="0.2">
      <c r="C621" s="2" t="s">
        <v>1095</v>
      </c>
    </row>
    <row r="622" spans="3:3" x14ac:dyDescent="0.2">
      <c r="C622" s="2" t="s">
        <v>1072</v>
      </c>
    </row>
    <row r="623" spans="3:3" x14ac:dyDescent="0.2">
      <c r="C623" s="2" t="s">
        <v>1131</v>
      </c>
    </row>
    <row r="624" spans="3:3" x14ac:dyDescent="0.2">
      <c r="C624" s="2" t="s">
        <v>1105</v>
      </c>
    </row>
    <row r="625" spans="3:3" x14ac:dyDescent="0.2">
      <c r="C625" s="2" t="s">
        <v>1065</v>
      </c>
    </row>
    <row r="626" spans="3:3" x14ac:dyDescent="0.2">
      <c r="C626" s="2" t="s">
        <v>1138</v>
      </c>
    </row>
    <row r="627" spans="3:3" x14ac:dyDescent="0.2">
      <c r="C627" s="2" t="s">
        <v>1075</v>
      </c>
    </row>
    <row r="628" spans="3:3" x14ac:dyDescent="0.2">
      <c r="C628" s="2" t="s">
        <v>1132</v>
      </c>
    </row>
    <row r="629" spans="3:3" x14ac:dyDescent="0.2">
      <c r="C629" s="2" t="s">
        <v>1097</v>
      </c>
    </row>
    <row r="630" spans="3:3" x14ac:dyDescent="0.2">
      <c r="C630" s="2" t="s">
        <v>1145</v>
      </c>
    </row>
    <row r="631" spans="3:3" x14ac:dyDescent="0.2">
      <c r="C631" s="2" t="s">
        <v>3904</v>
      </c>
    </row>
    <row r="632" spans="3:3" x14ac:dyDescent="0.2">
      <c r="C632" s="2" t="s">
        <v>3905</v>
      </c>
    </row>
    <row r="633" spans="3:3" x14ac:dyDescent="0.2">
      <c r="C633" s="2" t="s">
        <v>3906</v>
      </c>
    </row>
    <row r="634" spans="3:3" x14ac:dyDescent="0.2">
      <c r="C634" s="2" t="s">
        <v>3907</v>
      </c>
    </row>
    <row r="635" spans="3:3" x14ac:dyDescent="0.2">
      <c r="C635" s="2" t="s">
        <v>1144</v>
      </c>
    </row>
    <row r="636" spans="3:3" x14ac:dyDescent="0.2">
      <c r="C636" s="2" t="s">
        <v>1108</v>
      </c>
    </row>
    <row r="637" spans="3:3" x14ac:dyDescent="0.2">
      <c r="C637" s="2" t="s">
        <v>3908</v>
      </c>
    </row>
    <row r="638" spans="3:3" x14ac:dyDescent="0.2">
      <c r="C638" s="2" t="s">
        <v>3909</v>
      </c>
    </row>
    <row r="639" spans="3:3" x14ac:dyDescent="0.2">
      <c r="C639" s="2" t="s">
        <v>1140</v>
      </c>
    </row>
    <row r="640" spans="3:3" x14ac:dyDescent="0.2">
      <c r="C640" s="2" t="s">
        <v>1082</v>
      </c>
    </row>
    <row r="641" spans="3:3" x14ac:dyDescent="0.2">
      <c r="C641" s="2" t="s">
        <v>1055</v>
      </c>
    </row>
    <row r="642" spans="3:3" x14ac:dyDescent="0.2">
      <c r="C642" s="2" t="s">
        <v>3910</v>
      </c>
    </row>
    <row r="643" spans="3:3" x14ac:dyDescent="0.2">
      <c r="C643" s="2" t="s">
        <v>3911</v>
      </c>
    </row>
    <row r="644" spans="3:3" x14ac:dyDescent="0.2">
      <c r="C644" s="2" t="s">
        <v>3912</v>
      </c>
    </row>
    <row r="645" spans="3:3" x14ac:dyDescent="0.2">
      <c r="C645" s="2" t="s">
        <v>3913</v>
      </c>
    </row>
    <row r="646" spans="3:3" x14ac:dyDescent="0.2">
      <c r="C646" s="2" t="s">
        <v>1125</v>
      </c>
    </row>
    <row r="647" spans="3:3" x14ac:dyDescent="0.2">
      <c r="C647" s="2" t="s">
        <v>3914</v>
      </c>
    </row>
    <row r="648" spans="3:3" x14ac:dyDescent="0.2">
      <c r="C648" s="2" t="s">
        <v>3915</v>
      </c>
    </row>
  </sheetData>
  <mergeCells count="3">
    <mergeCell ref="A3:A4"/>
    <mergeCell ref="A64:L64"/>
    <mergeCell ref="O64:P64"/>
  </mergeCells>
  <conditionalFormatting sqref="B3">
    <cfRule type="duplicateValues" dxfId="237" priority="4"/>
  </conditionalFormatting>
  <conditionalFormatting sqref="B4:B63">
    <cfRule type="duplicateValues" dxfId="236" priority="87"/>
  </conditionalFormatting>
  <conditionalFormatting sqref="C72:C648">
    <cfRule type="duplicateValues" dxfId="235" priority="3"/>
  </conditionalFormatting>
  <conditionalFormatting sqref="C72:C648">
    <cfRule type="duplicateValues" dxfId="234" priority="2"/>
  </conditionalFormatting>
  <conditionalFormatting sqref="C1:C1048576">
    <cfRule type="duplicateValues" dxfId="233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88"/>
  <sheetViews>
    <sheetView zoomScale="110" zoomScaleNormal="110" workbookViewId="0">
      <pane xSplit="3" ySplit="2" topLeftCell="D3" activePane="bottomRight" state="frozen"/>
      <selection activeCell="N32" sqref="N32"/>
      <selection pane="topRight" activeCell="N32" sqref="N32"/>
      <selection pane="bottomLeft" activeCell="N32" sqref="N32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23" t="s">
        <v>3519</v>
      </c>
      <c r="B3" s="73" t="s">
        <v>2664</v>
      </c>
      <c r="C3" s="9" t="s">
        <v>2665</v>
      </c>
      <c r="D3" s="75" t="s">
        <v>63</v>
      </c>
      <c r="E3" s="13">
        <v>44432</v>
      </c>
      <c r="F3" s="75" t="s">
        <v>2419</v>
      </c>
      <c r="G3" s="13">
        <v>44438</v>
      </c>
      <c r="H3" s="10" t="s">
        <v>2420</v>
      </c>
      <c r="I3" s="1">
        <v>40</v>
      </c>
      <c r="J3" s="1">
        <v>30</v>
      </c>
      <c r="K3" s="1">
        <v>30</v>
      </c>
      <c r="L3" s="1">
        <v>5</v>
      </c>
      <c r="M3" s="81">
        <v>9</v>
      </c>
      <c r="N3" s="8">
        <v>9</v>
      </c>
      <c r="O3" s="62">
        <v>3000</v>
      </c>
      <c r="P3" s="63">
        <f>Table22452368910111213141516171819202122242345672345689101112131415161718192021222425262728[[#This Row],[PEMBULATAN]]*O3</f>
        <v>27000</v>
      </c>
    </row>
    <row r="4" spans="1:16" ht="22.5" customHeight="1" x14ac:dyDescent="0.2">
      <c r="A4" s="144" t="s">
        <v>33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6"/>
      <c r="M4" s="78">
        <f>SUBTOTAL(109,Table22452368910111213141516171819202122242345672345689101112131415161718192021222425262728[KG VOLUME])</f>
        <v>9</v>
      </c>
      <c r="N4" s="66">
        <f>SUM(N3:N3)</f>
        <v>9</v>
      </c>
      <c r="O4" s="147">
        <f>SUM(P3:P3)</f>
        <v>27000</v>
      </c>
      <c r="P4" s="148"/>
    </row>
    <row r="5" spans="1:16" ht="22.5" customHeight="1" x14ac:dyDescent="0.2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4"/>
      <c r="N5" s="86" t="s">
        <v>54</v>
      </c>
      <c r="O5" s="85"/>
      <c r="P5" s="85">
        <f>O4*10%</f>
        <v>2700</v>
      </c>
    </row>
    <row r="6" spans="1:16" x14ac:dyDescent="0.2">
      <c r="A6" s="11"/>
      <c r="B6" s="54" t="s">
        <v>47</v>
      </c>
      <c r="C6" s="53"/>
      <c r="D6" s="55" t="s">
        <v>48</v>
      </c>
      <c r="H6" s="61"/>
      <c r="N6" s="60" t="s">
        <v>34</v>
      </c>
      <c r="P6" s="67">
        <f>O4*1%</f>
        <v>270</v>
      </c>
    </row>
    <row r="7" spans="1:16" x14ac:dyDescent="0.2">
      <c r="A7" s="11"/>
      <c r="H7" s="61"/>
      <c r="N7" s="60" t="s">
        <v>35</v>
      </c>
      <c r="P7" s="69">
        <v>0</v>
      </c>
    </row>
    <row r="8" spans="1:16" ht="15.75" thickBot="1" x14ac:dyDescent="0.25">
      <c r="A8" s="11"/>
      <c r="H8" s="61"/>
      <c r="N8" s="60" t="s">
        <v>36</v>
      </c>
      <c r="P8" s="69">
        <v>0</v>
      </c>
    </row>
    <row r="9" spans="1:16" x14ac:dyDescent="0.2">
      <c r="A9" s="11"/>
      <c r="H9" s="61"/>
      <c r="N9" s="64" t="s">
        <v>37</v>
      </c>
      <c r="O9" s="65"/>
      <c r="P9" s="68">
        <f>O4-P5+P6</f>
        <v>24570</v>
      </c>
    </row>
    <row r="10" spans="1:16" x14ac:dyDescent="0.2">
      <c r="B10" s="54"/>
      <c r="C10" s="53"/>
      <c r="D10" s="55"/>
    </row>
    <row r="12" spans="1:16" x14ac:dyDescent="0.2">
      <c r="A12" s="11"/>
      <c r="C12" s="53" t="s">
        <v>1205</v>
      </c>
      <c r="H12" s="61"/>
      <c r="P12" s="70"/>
    </row>
    <row r="13" spans="1:16" x14ac:dyDescent="0.2">
      <c r="A13" s="11"/>
      <c r="C13" s="2" t="s">
        <v>1200</v>
      </c>
      <c r="H13" s="61"/>
      <c r="O13" s="56"/>
      <c r="P13" s="70"/>
    </row>
    <row r="14" spans="1:16" s="3" customFormat="1" x14ac:dyDescent="0.25">
      <c r="A14" s="11"/>
      <c r="B14" s="2"/>
      <c r="C14" s="2" t="s">
        <v>1206</v>
      </c>
      <c r="E14" s="12"/>
      <c r="H14" s="61"/>
      <c r="N14" s="14"/>
      <c r="O14" s="14"/>
      <c r="P14" s="14"/>
    </row>
    <row r="15" spans="1:16" s="3" customFormat="1" x14ac:dyDescent="0.25">
      <c r="A15" s="11"/>
      <c r="B15" s="2"/>
      <c r="C15" s="2" t="s">
        <v>3533</v>
      </c>
      <c r="E15" s="12"/>
      <c r="H15" s="61"/>
      <c r="N15" s="14"/>
      <c r="O15" s="14"/>
      <c r="P15" s="14"/>
    </row>
    <row r="16" spans="1:16" s="3" customFormat="1" x14ac:dyDescent="0.2">
      <c r="A16" s="11"/>
      <c r="B16" s="2"/>
      <c r="C16" s="53" t="s">
        <v>1198</v>
      </c>
      <c r="E16" s="12"/>
      <c r="H16" s="61"/>
      <c r="N16" s="14"/>
      <c r="O16" s="14"/>
      <c r="P16" s="14"/>
    </row>
    <row r="17" spans="1:16" s="3" customFormat="1" x14ac:dyDescent="0.25">
      <c r="A17" s="11"/>
      <c r="B17" s="2"/>
      <c r="C17" s="2" t="s">
        <v>3534</v>
      </c>
      <c r="E17" s="12"/>
      <c r="H17" s="61"/>
      <c r="N17" s="14"/>
      <c r="O17" s="14"/>
      <c r="P17" s="14"/>
    </row>
    <row r="18" spans="1:16" s="3" customFormat="1" x14ac:dyDescent="0.25">
      <c r="A18" s="11"/>
      <c r="B18" s="2"/>
      <c r="C18" s="2" t="s">
        <v>1204</v>
      </c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 t="s">
        <v>3535</v>
      </c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 t="s">
        <v>3536</v>
      </c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 t="s">
        <v>3537</v>
      </c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 t="s">
        <v>3538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3539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3540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3541</v>
      </c>
      <c r="E25" s="12"/>
      <c r="H25" s="61"/>
      <c r="N25" s="14"/>
      <c r="O25" s="14"/>
      <c r="P25" s="14"/>
    </row>
    <row r="26" spans="1:16" x14ac:dyDescent="0.2">
      <c r="C26" s="2" t="s">
        <v>3542</v>
      </c>
    </row>
    <row r="27" spans="1:16" x14ac:dyDescent="0.2">
      <c r="C27" s="2" t="s">
        <v>3543</v>
      </c>
    </row>
    <row r="28" spans="1:16" x14ac:dyDescent="0.2">
      <c r="C28" s="2" t="s">
        <v>3544</v>
      </c>
    </row>
    <row r="29" spans="1:16" x14ac:dyDescent="0.2">
      <c r="C29" s="2" t="s">
        <v>3545</v>
      </c>
    </row>
    <row r="30" spans="1:16" x14ac:dyDescent="0.2">
      <c r="C30" s="2" t="s">
        <v>3546</v>
      </c>
    </row>
    <row r="31" spans="1:16" x14ac:dyDescent="0.2">
      <c r="C31" s="2" t="s">
        <v>3547</v>
      </c>
    </row>
    <row r="32" spans="1:16" x14ac:dyDescent="0.2">
      <c r="C32" s="2" t="s">
        <v>3548</v>
      </c>
    </row>
    <row r="33" spans="3:3" x14ac:dyDescent="0.2">
      <c r="C33" s="2" t="s">
        <v>3549</v>
      </c>
    </row>
    <row r="34" spans="3:3" x14ac:dyDescent="0.2">
      <c r="C34" s="2" t="s">
        <v>3550</v>
      </c>
    </row>
    <row r="35" spans="3:3" x14ac:dyDescent="0.2">
      <c r="C35" s="2" t="s">
        <v>3551</v>
      </c>
    </row>
    <row r="36" spans="3:3" x14ac:dyDescent="0.2">
      <c r="C36" s="2" t="s">
        <v>3552</v>
      </c>
    </row>
    <row r="37" spans="3:3" x14ac:dyDescent="0.2">
      <c r="C37" s="2" t="s">
        <v>3553</v>
      </c>
    </row>
    <row r="38" spans="3:3" x14ac:dyDescent="0.2">
      <c r="C38" s="2" t="s">
        <v>3554</v>
      </c>
    </row>
    <row r="39" spans="3:3" x14ac:dyDescent="0.2">
      <c r="C39" s="2" t="s">
        <v>3555</v>
      </c>
    </row>
    <row r="40" spans="3:3" x14ac:dyDescent="0.2">
      <c r="C40" s="2" t="s">
        <v>3556</v>
      </c>
    </row>
    <row r="41" spans="3:3" x14ac:dyDescent="0.2">
      <c r="C41" s="2" t="s">
        <v>3557</v>
      </c>
    </row>
    <row r="42" spans="3:3" x14ac:dyDescent="0.2">
      <c r="C42" s="2" t="s">
        <v>3558</v>
      </c>
    </row>
    <row r="43" spans="3:3" x14ac:dyDescent="0.2">
      <c r="C43" s="2" t="s">
        <v>3559</v>
      </c>
    </row>
    <row r="44" spans="3:3" x14ac:dyDescent="0.2">
      <c r="C44" s="2" t="s">
        <v>3560</v>
      </c>
    </row>
    <row r="45" spans="3:3" x14ac:dyDescent="0.2">
      <c r="C45" s="2" t="s">
        <v>3561</v>
      </c>
    </row>
    <row r="46" spans="3:3" x14ac:dyDescent="0.2">
      <c r="C46" s="2" t="s">
        <v>3562</v>
      </c>
    </row>
    <row r="47" spans="3:3" x14ac:dyDescent="0.2">
      <c r="C47" s="2" t="s">
        <v>3563</v>
      </c>
    </row>
    <row r="48" spans="3:3" x14ac:dyDescent="0.2">
      <c r="C48" s="2" t="s">
        <v>3564</v>
      </c>
    </row>
    <row r="49" spans="3:3" x14ac:dyDescent="0.2">
      <c r="C49" s="2" t="s">
        <v>3565</v>
      </c>
    </row>
    <row r="50" spans="3:3" x14ac:dyDescent="0.2">
      <c r="C50" s="2" t="s">
        <v>3566</v>
      </c>
    </row>
    <row r="51" spans="3:3" x14ac:dyDescent="0.2">
      <c r="C51" s="2" t="s">
        <v>3567</v>
      </c>
    </row>
    <row r="52" spans="3:3" x14ac:dyDescent="0.2">
      <c r="C52" s="2" t="s">
        <v>3568</v>
      </c>
    </row>
    <row r="53" spans="3:3" x14ac:dyDescent="0.2">
      <c r="C53" s="2" t="s">
        <v>3569</v>
      </c>
    </row>
    <row r="54" spans="3:3" x14ac:dyDescent="0.2">
      <c r="C54" s="2" t="s">
        <v>3570</v>
      </c>
    </row>
    <row r="55" spans="3:3" x14ac:dyDescent="0.2">
      <c r="C55" s="2" t="s">
        <v>3571</v>
      </c>
    </row>
    <row r="56" spans="3:3" x14ac:dyDescent="0.2">
      <c r="C56" s="2" t="s">
        <v>3572</v>
      </c>
    </row>
    <row r="57" spans="3:3" x14ac:dyDescent="0.2">
      <c r="C57" s="2" t="s">
        <v>3573</v>
      </c>
    </row>
    <row r="58" spans="3:3" x14ac:dyDescent="0.2">
      <c r="C58" s="2" t="s">
        <v>3574</v>
      </c>
    </row>
    <row r="59" spans="3:3" x14ac:dyDescent="0.2">
      <c r="C59" s="2" t="s">
        <v>3575</v>
      </c>
    </row>
    <row r="60" spans="3:3" x14ac:dyDescent="0.2">
      <c r="C60" s="2" t="s">
        <v>3576</v>
      </c>
    </row>
    <row r="61" spans="3:3" x14ac:dyDescent="0.2">
      <c r="C61" s="2" t="s">
        <v>3577</v>
      </c>
    </row>
    <row r="62" spans="3:3" x14ac:dyDescent="0.2">
      <c r="C62" s="2" t="s">
        <v>3578</v>
      </c>
    </row>
    <row r="63" spans="3:3" x14ac:dyDescent="0.2">
      <c r="C63" s="2" t="s">
        <v>3579</v>
      </c>
    </row>
    <row r="64" spans="3:3" x14ac:dyDescent="0.2">
      <c r="C64" s="2" t="s">
        <v>3580</v>
      </c>
    </row>
    <row r="65" spans="3:3" x14ac:dyDescent="0.2">
      <c r="C65" s="2" t="s">
        <v>3581</v>
      </c>
    </row>
    <row r="66" spans="3:3" x14ac:dyDescent="0.2">
      <c r="C66" s="2" t="s">
        <v>3582</v>
      </c>
    </row>
    <row r="67" spans="3:3" x14ac:dyDescent="0.2">
      <c r="C67" s="2" t="s">
        <v>3583</v>
      </c>
    </row>
    <row r="68" spans="3:3" x14ac:dyDescent="0.2">
      <c r="C68" s="2" t="s">
        <v>3584</v>
      </c>
    </row>
    <row r="69" spans="3:3" x14ac:dyDescent="0.2">
      <c r="C69" s="2" t="s">
        <v>3585</v>
      </c>
    </row>
    <row r="70" spans="3:3" x14ac:dyDescent="0.2">
      <c r="C70" s="2" t="s">
        <v>3586</v>
      </c>
    </row>
    <row r="71" spans="3:3" x14ac:dyDescent="0.2">
      <c r="C71" s="2" t="s">
        <v>3587</v>
      </c>
    </row>
    <row r="72" spans="3:3" x14ac:dyDescent="0.2">
      <c r="C72" s="2" t="s">
        <v>3588</v>
      </c>
    </row>
    <row r="73" spans="3:3" x14ac:dyDescent="0.2">
      <c r="C73" s="2" t="s">
        <v>3589</v>
      </c>
    </row>
    <row r="74" spans="3:3" x14ac:dyDescent="0.2">
      <c r="C74" s="2" t="s">
        <v>3590</v>
      </c>
    </row>
    <row r="75" spans="3:3" x14ac:dyDescent="0.2">
      <c r="C75" s="2" t="s">
        <v>3591</v>
      </c>
    </row>
    <row r="76" spans="3:3" x14ac:dyDescent="0.2">
      <c r="C76" s="2" t="s">
        <v>3592</v>
      </c>
    </row>
    <row r="77" spans="3:3" x14ac:dyDescent="0.2">
      <c r="C77" s="2" t="s">
        <v>3593</v>
      </c>
    </row>
    <row r="78" spans="3:3" x14ac:dyDescent="0.2">
      <c r="C78" s="2" t="s">
        <v>3594</v>
      </c>
    </row>
    <row r="79" spans="3:3" x14ac:dyDescent="0.2">
      <c r="C79" s="2" t="s">
        <v>3595</v>
      </c>
    </row>
    <row r="80" spans="3:3" x14ac:dyDescent="0.2">
      <c r="C80" s="2" t="s">
        <v>3596</v>
      </c>
    </row>
    <row r="81" spans="3:3" x14ac:dyDescent="0.2">
      <c r="C81" s="2" t="s">
        <v>3597</v>
      </c>
    </row>
    <row r="82" spans="3:3" x14ac:dyDescent="0.2">
      <c r="C82" s="2" t="s">
        <v>3598</v>
      </c>
    </row>
    <row r="83" spans="3:3" x14ac:dyDescent="0.2">
      <c r="C83" s="2" t="s">
        <v>3599</v>
      </c>
    </row>
    <row r="84" spans="3:3" x14ac:dyDescent="0.2">
      <c r="C84" s="2" t="s">
        <v>3600</v>
      </c>
    </row>
    <row r="85" spans="3:3" x14ac:dyDescent="0.2">
      <c r="C85" s="2" t="s">
        <v>3601</v>
      </c>
    </row>
    <row r="86" spans="3:3" x14ac:dyDescent="0.2">
      <c r="C86" s="2" t="s">
        <v>3602</v>
      </c>
    </row>
    <row r="87" spans="3:3" x14ac:dyDescent="0.2">
      <c r="C87" s="2" t="s">
        <v>3603</v>
      </c>
    </row>
    <row r="88" spans="3:3" x14ac:dyDescent="0.2">
      <c r="C88" s="2" t="s">
        <v>3604</v>
      </c>
    </row>
    <row r="89" spans="3:3" x14ac:dyDescent="0.2">
      <c r="C89" s="2" t="s">
        <v>3605</v>
      </c>
    </row>
    <row r="90" spans="3:3" x14ac:dyDescent="0.2">
      <c r="C90" s="2" t="s">
        <v>3606</v>
      </c>
    </row>
    <row r="91" spans="3:3" x14ac:dyDescent="0.2">
      <c r="C91" s="2" t="s">
        <v>3607</v>
      </c>
    </row>
    <row r="92" spans="3:3" x14ac:dyDescent="0.2">
      <c r="C92" s="2" t="s">
        <v>3608</v>
      </c>
    </row>
    <row r="93" spans="3:3" x14ac:dyDescent="0.2">
      <c r="C93" s="2" t="s">
        <v>3609</v>
      </c>
    </row>
    <row r="94" spans="3:3" x14ac:dyDescent="0.2">
      <c r="C94" s="2" t="s">
        <v>3610</v>
      </c>
    </row>
    <row r="95" spans="3:3" x14ac:dyDescent="0.2">
      <c r="C95" s="2" t="s">
        <v>3611</v>
      </c>
    </row>
    <row r="96" spans="3:3" x14ac:dyDescent="0.2">
      <c r="C96" s="2" t="s">
        <v>3612</v>
      </c>
    </row>
    <row r="97" spans="3:3" x14ac:dyDescent="0.2">
      <c r="C97" s="2" t="s">
        <v>3613</v>
      </c>
    </row>
    <row r="98" spans="3:3" x14ac:dyDescent="0.2">
      <c r="C98" s="2" t="s">
        <v>3614</v>
      </c>
    </row>
    <row r="99" spans="3:3" x14ac:dyDescent="0.2">
      <c r="C99" s="2" t="s">
        <v>3615</v>
      </c>
    </row>
    <row r="100" spans="3:3" x14ac:dyDescent="0.2">
      <c r="C100" s="2" t="s">
        <v>3616</v>
      </c>
    </row>
    <row r="101" spans="3:3" x14ac:dyDescent="0.2">
      <c r="C101" s="2" t="s">
        <v>3617</v>
      </c>
    </row>
    <row r="102" spans="3:3" x14ac:dyDescent="0.2">
      <c r="C102" s="2" t="s">
        <v>3618</v>
      </c>
    </row>
    <row r="103" spans="3:3" x14ac:dyDescent="0.2">
      <c r="C103" s="2" t="s">
        <v>3619</v>
      </c>
    </row>
    <row r="104" spans="3:3" x14ac:dyDescent="0.2">
      <c r="C104" s="2" t="s">
        <v>3620</v>
      </c>
    </row>
    <row r="105" spans="3:3" x14ac:dyDescent="0.2">
      <c r="C105" s="2" t="s">
        <v>3621</v>
      </c>
    </row>
    <row r="106" spans="3:3" x14ac:dyDescent="0.2">
      <c r="C106" s="2" t="s">
        <v>3622</v>
      </c>
    </row>
    <row r="107" spans="3:3" x14ac:dyDescent="0.2">
      <c r="C107" s="2" t="s">
        <v>3623</v>
      </c>
    </row>
    <row r="108" spans="3:3" x14ac:dyDescent="0.2">
      <c r="C108" s="2" t="s">
        <v>3624</v>
      </c>
    </row>
    <row r="109" spans="3:3" x14ac:dyDescent="0.2">
      <c r="C109" s="2" t="s">
        <v>3625</v>
      </c>
    </row>
    <row r="110" spans="3:3" x14ac:dyDescent="0.2">
      <c r="C110" s="2" t="s">
        <v>3626</v>
      </c>
    </row>
    <row r="111" spans="3:3" x14ac:dyDescent="0.2">
      <c r="C111" s="2" t="s">
        <v>3627</v>
      </c>
    </row>
    <row r="112" spans="3:3" x14ac:dyDescent="0.2">
      <c r="C112" s="2" t="s">
        <v>3628</v>
      </c>
    </row>
    <row r="113" spans="3:3" x14ac:dyDescent="0.2">
      <c r="C113" s="2" t="s">
        <v>3629</v>
      </c>
    </row>
    <row r="114" spans="3:3" x14ac:dyDescent="0.2">
      <c r="C114" s="2" t="s">
        <v>3630</v>
      </c>
    </row>
    <row r="115" spans="3:3" x14ac:dyDescent="0.2">
      <c r="C115" s="2" t="s">
        <v>3631</v>
      </c>
    </row>
    <row r="116" spans="3:3" x14ac:dyDescent="0.2">
      <c r="C116" s="2" t="s">
        <v>3632</v>
      </c>
    </row>
    <row r="117" spans="3:3" x14ac:dyDescent="0.2">
      <c r="C117" s="2" t="s">
        <v>3633</v>
      </c>
    </row>
    <row r="118" spans="3:3" x14ac:dyDescent="0.2">
      <c r="C118" s="2" t="s">
        <v>3634</v>
      </c>
    </row>
    <row r="119" spans="3:3" x14ac:dyDescent="0.2">
      <c r="C119" s="2" t="s">
        <v>3635</v>
      </c>
    </row>
    <row r="120" spans="3:3" x14ac:dyDescent="0.2">
      <c r="C120" s="2" t="s">
        <v>3636</v>
      </c>
    </row>
    <row r="121" spans="3:3" x14ac:dyDescent="0.2">
      <c r="C121" s="2" t="s">
        <v>3637</v>
      </c>
    </row>
    <row r="122" spans="3:3" x14ac:dyDescent="0.2">
      <c r="C122" s="2" t="s">
        <v>3638</v>
      </c>
    </row>
    <row r="123" spans="3:3" x14ac:dyDescent="0.2">
      <c r="C123" s="2" t="s">
        <v>3639</v>
      </c>
    </row>
    <row r="124" spans="3:3" x14ac:dyDescent="0.2">
      <c r="C124" s="2" t="s">
        <v>3640</v>
      </c>
    </row>
    <row r="125" spans="3:3" x14ac:dyDescent="0.2">
      <c r="C125" s="2" t="s">
        <v>3641</v>
      </c>
    </row>
    <row r="126" spans="3:3" x14ac:dyDescent="0.2">
      <c r="C126" s="2" t="s">
        <v>3642</v>
      </c>
    </row>
    <row r="127" spans="3:3" x14ac:dyDescent="0.2">
      <c r="C127" s="2" t="s">
        <v>3643</v>
      </c>
    </row>
    <row r="128" spans="3:3" x14ac:dyDescent="0.2">
      <c r="C128" s="2" t="s">
        <v>3644</v>
      </c>
    </row>
    <row r="129" spans="3:3" x14ac:dyDescent="0.2">
      <c r="C129" s="2" t="s">
        <v>3645</v>
      </c>
    </row>
    <row r="130" spans="3:3" x14ac:dyDescent="0.2">
      <c r="C130" s="2" t="s">
        <v>3646</v>
      </c>
    </row>
    <row r="131" spans="3:3" x14ac:dyDescent="0.2">
      <c r="C131" s="2" t="s">
        <v>3647</v>
      </c>
    </row>
    <row r="132" spans="3:3" x14ac:dyDescent="0.2">
      <c r="C132" s="2" t="s">
        <v>3648</v>
      </c>
    </row>
    <row r="133" spans="3:3" x14ac:dyDescent="0.2">
      <c r="C133" s="2" t="s">
        <v>3649</v>
      </c>
    </row>
    <row r="134" spans="3:3" x14ac:dyDescent="0.2">
      <c r="C134" s="2" t="s">
        <v>3650</v>
      </c>
    </row>
    <row r="135" spans="3:3" x14ac:dyDescent="0.2">
      <c r="C135" s="2" t="s">
        <v>3651</v>
      </c>
    </row>
    <row r="136" spans="3:3" x14ac:dyDescent="0.2">
      <c r="C136" s="2" t="s">
        <v>3652</v>
      </c>
    </row>
    <row r="137" spans="3:3" x14ac:dyDescent="0.2">
      <c r="C137" s="2" t="s">
        <v>3653</v>
      </c>
    </row>
    <row r="138" spans="3:3" x14ac:dyDescent="0.2">
      <c r="C138" s="2" t="s">
        <v>3654</v>
      </c>
    </row>
    <row r="139" spans="3:3" x14ac:dyDescent="0.2">
      <c r="C139" s="2" t="s">
        <v>3655</v>
      </c>
    </row>
    <row r="140" spans="3:3" x14ac:dyDescent="0.2">
      <c r="C140" s="2" t="s">
        <v>3656</v>
      </c>
    </row>
    <row r="141" spans="3:3" x14ac:dyDescent="0.2">
      <c r="C141" s="2" t="s">
        <v>3657</v>
      </c>
    </row>
    <row r="142" spans="3:3" x14ac:dyDescent="0.2">
      <c r="C142" s="2" t="s">
        <v>3658</v>
      </c>
    </row>
    <row r="143" spans="3:3" x14ac:dyDescent="0.2">
      <c r="C143" s="2" t="s">
        <v>3659</v>
      </c>
    </row>
    <row r="144" spans="3:3" x14ac:dyDescent="0.2">
      <c r="C144" s="2" t="s">
        <v>3660</v>
      </c>
    </row>
    <row r="145" spans="3:3" x14ac:dyDescent="0.2">
      <c r="C145" s="2" t="s">
        <v>3661</v>
      </c>
    </row>
    <row r="146" spans="3:3" x14ac:dyDescent="0.2">
      <c r="C146" s="2" t="s">
        <v>3662</v>
      </c>
    </row>
    <row r="147" spans="3:3" x14ac:dyDescent="0.2">
      <c r="C147" s="2" t="s">
        <v>3663</v>
      </c>
    </row>
    <row r="148" spans="3:3" x14ac:dyDescent="0.2">
      <c r="C148" s="2" t="s">
        <v>3664</v>
      </c>
    </row>
    <row r="149" spans="3:3" x14ac:dyDescent="0.2">
      <c r="C149" s="2" t="s">
        <v>3665</v>
      </c>
    </row>
    <row r="150" spans="3:3" x14ac:dyDescent="0.2">
      <c r="C150" s="2" t="s">
        <v>3666</v>
      </c>
    </row>
    <row r="151" spans="3:3" x14ac:dyDescent="0.2">
      <c r="C151" s="2" t="s">
        <v>3667</v>
      </c>
    </row>
    <row r="152" spans="3:3" x14ac:dyDescent="0.2">
      <c r="C152" s="2" t="s">
        <v>3668</v>
      </c>
    </row>
    <row r="153" spans="3:3" x14ac:dyDescent="0.2">
      <c r="C153" s="2" t="s">
        <v>3669</v>
      </c>
    </row>
    <row r="154" spans="3:3" x14ac:dyDescent="0.2">
      <c r="C154" s="2" t="s">
        <v>3670</v>
      </c>
    </row>
    <row r="155" spans="3:3" x14ac:dyDescent="0.2">
      <c r="C155" s="2" t="s">
        <v>3671</v>
      </c>
    </row>
    <row r="156" spans="3:3" x14ac:dyDescent="0.2">
      <c r="C156" s="2" t="s">
        <v>3672</v>
      </c>
    </row>
    <row r="157" spans="3:3" x14ac:dyDescent="0.2">
      <c r="C157" s="2" t="s">
        <v>3673</v>
      </c>
    </row>
    <row r="158" spans="3:3" x14ac:dyDescent="0.2">
      <c r="C158" s="2" t="s">
        <v>3674</v>
      </c>
    </row>
    <row r="159" spans="3:3" x14ac:dyDescent="0.2">
      <c r="C159" s="2" t="s">
        <v>3675</v>
      </c>
    </row>
    <row r="160" spans="3:3" x14ac:dyDescent="0.2">
      <c r="C160" s="2" t="s">
        <v>3676</v>
      </c>
    </row>
    <row r="161" spans="3:3" x14ac:dyDescent="0.2">
      <c r="C161" s="2" t="s">
        <v>3677</v>
      </c>
    </row>
    <row r="162" spans="3:3" x14ac:dyDescent="0.2">
      <c r="C162" s="2" t="s">
        <v>3678</v>
      </c>
    </row>
    <row r="163" spans="3:3" x14ac:dyDescent="0.2">
      <c r="C163" s="2" t="s">
        <v>3679</v>
      </c>
    </row>
    <row r="164" spans="3:3" x14ac:dyDescent="0.2">
      <c r="C164" s="2" t="s">
        <v>3680</v>
      </c>
    </row>
    <row r="165" spans="3:3" x14ac:dyDescent="0.2">
      <c r="C165" s="2" t="s">
        <v>3681</v>
      </c>
    </row>
    <row r="166" spans="3:3" x14ac:dyDescent="0.2">
      <c r="C166" s="2" t="s">
        <v>3682</v>
      </c>
    </row>
    <row r="167" spans="3:3" x14ac:dyDescent="0.2">
      <c r="C167" s="2" t="s">
        <v>3683</v>
      </c>
    </row>
    <row r="168" spans="3:3" x14ac:dyDescent="0.2">
      <c r="C168" s="2" t="s">
        <v>3684</v>
      </c>
    </row>
    <row r="169" spans="3:3" x14ac:dyDescent="0.2">
      <c r="C169" s="2" t="s">
        <v>3685</v>
      </c>
    </row>
    <row r="170" spans="3:3" x14ac:dyDescent="0.2">
      <c r="C170" s="2" t="s">
        <v>3686</v>
      </c>
    </row>
    <row r="171" spans="3:3" x14ac:dyDescent="0.2">
      <c r="C171" s="2" t="s">
        <v>3687</v>
      </c>
    </row>
    <row r="172" spans="3:3" x14ac:dyDescent="0.2">
      <c r="C172" s="2" t="s">
        <v>3688</v>
      </c>
    </row>
    <row r="173" spans="3:3" x14ac:dyDescent="0.2">
      <c r="C173" s="2" t="s">
        <v>3689</v>
      </c>
    </row>
    <row r="174" spans="3:3" x14ac:dyDescent="0.2">
      <c r="C174" s="2" t="s">
        <v>3690</v>
      </c>
    </row>
    <row r="175" spans="3:3" x14ac:dyDescent="0.2">
      <c r="C175" s="2" t="s">
        <v>3691</v>
      </c>
    </row>
    <row r="176" spans="3:3" x14ac:dyDescent="0.2">
      <c r="C176" s="2" t="s">
        <v>3692</v>
      </c>
    </row>
    <row r="177" spans="3:3" x14ac:dyDescent="0.2">
      <c r="C177" s="2" t="s">
        <v>3693</v>
      </c>
    </row>
    <row r="178" spans="3:3" x14ac:dyDescent="0.2">
      <c r="C178" s="2" t="s">
        <v>3694</v>
      </c>
    </row>
    <row r="179" spans="3:3" x14ac:dyDescent="0.2">
      <c r="C179" s="2" t="s">
        <v>1174</v>
      </c>
    </row>
    <row r="180" spans="3:3" x14ac:dyDescent="0.2">
      <c r="C180" s="2" t="s">
        <v>1189</v>
      </c>
    </row>
    <row r="181" spans="3:3" x14ac:dyDescent="0.2">
      <c r="C181" s="2" t="s">
        <v>1175</v>
      </c>
    </row>
    <row r="182" spans="3:3" x14ac:dyDescent="0.2">
      <c r="C182" s="2" t="s">
        <v>1180</v>
      </c>
    </row>
    <row r="183" spans="3:3" x14ac:dyDescent="0.2">
      <c r="C183" s="2" t="s">
        <v>1181</v>
      </c>
    </row>
    <row r="184" spans="3:3" x14ac:dyDescent="0.2">
      <c r="C184" s="2" t="s">
        <v>1178</v>
      </c>
    </row>
    <row r="185" spans="3:3" x14ac:dyDescent="0.2">
      <c r="C185" s="2" t="s">
        <v>3695</v>
      </c>
    </row>
    <row r="186" spans="3:3" x14ac:dyDescent="0.2">
      <c r="C186" s="2" t="s">
        <v>1184</v>
      </c>
    </row>
    <row r="187" spans="3:3" x14ac:dyDescent="0.2">
      <c r="C187" s="2" t="s">
        <v>1191</v>
      </c>
    </row>
    <row r="188" spans="3:3" x14ac:dyDescent="0.2">
      <c r="C188" s="2" t="s">
        <v>1192</v>
      </c>
    </row>
    <row r="189" spans="3:3" x14ac:dyDescent="0.2">
      <c r="C189" s="2" t="s">
        <v>1193</v>
      </c>
    </row>
    <row r="190" spans="3:3" x14ac:dyDescent="0.2">
      <c r="C190" s="2" t="s">
        <v>1118</v>
      </c>
    </row>
    <row r="191" spans="3:3" x14ac:dyDescent="0.2">
      <c r="C191" s="2" t="s">
        <v>1081</v>
      </c>
    </row>
    <row r="192" spans="3:3" x14ac:dyDescent="0.2">
      <c r="C192" s="2" t="s">
        <v>1091</v>
      </c>
    </row>
    <row r="193" spans="3:3" x14ac:dyDescent="0.2">
      <c r="C193" s="2" t="s">
        <v>1092</v>
      </c>
    </row>
    <row r="194" spans="3:3" x14ac:dyDescent="0.2">
      <c r="C194" s="2" t="s">
        <v>1113</v>
      </c>
    </row>
    <row r="195" spans="3:3" x14ac:dyDescent="0.2">
      <c r="C195" s="2" t="s">
        <v>1106</v>
      </c>
    </row>
    <row r="196" spans="3:3" x14ac:dyDescent="0.2">
      <c r="C196" s="2" t="s">
        <v>1068</v>
      </c>
    </row>
    <row r="197" spans="3:3" x14ac:dyDescent="0.2">
      <c r="C197" s="2" t="s">
        <v>1076</v>
      </c>
    </row>
    <row r="198" spans="3:3" x14ac:dyDescent="0.2">
      <c r="C198" s="2" t="s">
        <v>1124</v>
      </c>
    </row>
    <row r="199" spans="3:3" x14ac:dyDescent="0.2">
      <c r="C199" s="2" t="s">
        <v>1120</v>
      </c>
    </row>
    <row r="200" spans="3:3" x14ac:dyDescent="0.2">
      <c r="C200" s="2" t="s">
        <v>1070</v>
      </c>
    </row>
    <row r="201" spans="3:3" x14ac:dyDescent="0.2">
      <c r="C201" s="2" t="s">
        <v>1152</v>
      </c>
    </row>
    <row r="202" spans="3:3" x14ac:dyDescent="0.2">
      <c r="C202" s="2" t="s">
        <v>1056</v>
      </c>
    </row>
    <row r="203" spans="3:3" x14ac:dyDescent="0.2">
      <c r="C203" s="2" t="s">
        <v>1093</v>
      </c>
    </row>
    <row r="204" spans="3:3" x14ac:dyDescent="0.2">
      <c r="C204" s="2" t="s">
        <v>1164</v>
      </c>
    </row>
    <row r="205" spans="3:3" x14ac:dyDescent="0.2">
      <c r="C205" s="2" t="s">
        <v>1064</v>
      </c>
    </row>
    <row r="206" spans="3:3" x14ac:dyDescent="0.2">
      <c r="C206" s="2" t="s">
        <v>1057</v>
      </c>
    </row>
    <row r="207" spans="3:3" x14ac:dyDescent="0.2">
      <c r="C207" s="2" t="s">
        <v>1088</v>
      </c>
    </row>
    <row r="208" spans="3:3" x14ac:dyDescent="0.2">
      <c r="C208" s="2" t="s">
        <v>1054</v>
      </c>
    </row>
    <row r="209" spans="3:3" x14ac:dyDescent="0.2">
      <c r="C209" s="2" t="s">
        <v>1042</v>
      </c>
    </row>
    <row r="210" spans="3:3" x14ac:dyDescent="0.2">
      <c r="C210" s="2" t="s">
        <v>1094</v>
      </c>
    </row>
    <row r="211" spans="3:3" x14ac:dyDescent="0.2">
      <c r="C211" s="2" t="s">
        <v>1153</v>
      </c>
    </row>
    <row r="212" spans="3:3" x14ac:dyDescent="0.2">
      <c r="C212" s="2" t="s">
        <v>1122</v>
      </c>
    </row>
    <row r="213" spans="3:3" x14ac:dyDescent="0.2">
      <c r="C213" s="2" t="s">
        <v>1194</v>
      </c>
    </row>
    <row r="214" spans="3:3" x14ac:dyDescent="0.2">
      <c r="C214" s="2" t="s">
        <v>1073</v>
      </c>
    </row>
    <row r="215" spans="3:3" x14ac:dyDescent="0.2">
      <c r="C215" s="2" t="s">
        <v>1069</v>
      </c>
    </row>
    <row r="216" spans="3:3" x14ac:dyDescent="0.2">
      <c r="C216" s="2" t="s">
        <v>1063</v>
      </c>
    </row>
    <row r="217" spans="3:3" x14ac:dyDescent="0.2">
      <c r="C217" s="2" t="s">
        <v>1044</v>
      </c>
    </row>
    <row r="218" spans="3:3" x14ac:dyDescent="0.2">
      <c r="C218" s="2" t="s">
        <v>1135</v>
      </c>
    </row>
    <row r="219" spans="3:3" x14ac:dyDescent="0.2">
      <c r="C219" s="2" t="s">
        <v>1060</v>
      </c>
    </row>
    <row r="220" spans="3:3" x14ac:dyDescent="0.2">
      <c r="C220" s="2" t="s">
        <v>1053</v>
      </c>
    </row>
    <row r="221" spans="3:3" x14ac:dyDescent="0.2">
      <c r="C221" s="2" t="s">
        <v>1036</v>
      </c>
    </row>
    <row r="222" spans="3:3" x14ac:dyDescent="0.2">
      <c r="C222" s="2" t="s">
        <v>1047</v>
      </c>
    </row>
    <row r="223" spans="3:3" x14ac:dyDescent="0.2">
      <c r="C223" s="2" t="s">
        <v>1033</v>
      </c>
    </row>
    <row r="224" spans="3:3" x14ac:dyDescent="0.2">
      <c r="C224" s="2" t="s">
        <v>1031</v>
      </c>
    </row>
    <row r="225" spans="3:3" x14ac:dyDescent="0.2">
      <c r="C225" s="2" t="s">
        <v>1083</v>
      </c>
    </row>
    <row r="226" spans="3:3" x14ac:dyDescent="0.2">
      <c r="C226" s="2" t="s">
        <v>1098</v>
      </c>
    </row>
    <row r="227" spans="3:3" x14ac:dyDescent="0.2">
      <c r="C227" s="2" t="s">
        <v>1067</v>
      </c>
    </row>
    <row r="228" spans="3:3" x14ac:dyDescent="0.2">
      <c r="C228" s="2" t="s">
        <v>1052</v>
      </c>
    </row>
    <row r="229" spans="3:3" x14ac:dyDescent="0.2">
      <c r="C229" s="2" t="s">
        <v>1074</v>
      </c>
    </row>
    <row r="230" spans="3:3" x14ac:dyDescent="0.2">
      <c r="C230" s="2" t="s">
        <v>1128</v>
      </c>
    </row>
    <row r="231" spans="3:3" x14ac:dyDescent="0.2">
      <c r="C231" s="2" t="s">
        <v>1146</v>
      </c>
    </row>
    <row r="232" spans="3:3" x14ac:dyDescent="0.2">
      <c r="C232" s="2" t="s">
        <v>1090</v>
      </c>
    </row>
    <row r="233" spans="3:3" x14ac:dyDescent="0.2">
      <c r="C233" s="2" t="s">
        <v>1119</v>
      </c>
    </row>
    <row r="234" spans="3:3" x14ac:dyDescent="0.2">
      <c r="C234" s="2" t="s">
        <v>1126</v>
      </c>
    </row>
    <row r="235" spans="3:3" x14ac:dyDescent="0.2">
      <c r="C235" s="2" t="s">
        <v>1127</v>
      </c>
    </row>
    <row r="236" spans="3:3" x14ac:dyDescent="0.2">
      <c r="C236" s="2" t="s">
        <v>1030</v>
      </c>
    </row>
    <row r="237" spans="3:3" x14ac:dyDescent="0.2">
      <c r="C237" s="2" t="s">
        <v>1013</v>
      </c>
    </row>
    <row r="238" spans="3:3" x14ac:dyDescent="0.2">
      <c r="C238" s="2" t="s">
        <v>1111</v>
      </c>
    </row>
    <row r="239" spans="3:3" x14ac:dyDescent="0.2">
      <c r="C239" s="2" t="s">
        <v>1121</v>
      </c>
    </row>
    <row r="240" spans="3:3" x14ac:dyDescent="0.2">
      <c r="C240" s="2" t="s">
        <v>1107</v>
      </c>
    </row>
    <row r="241" spans="3:3" x14ac:dyDescent="0.2">
      <c r="C241" s="2" t="s">
        <v>1058</v>
      </c>
    </row>
    <row r="242" spans="3:3" x14ac:dyDescent="0.2">
      <c r="C242" s="2" t="s">
        <v>1123</v>
      </c>
    </row>
    <row r="243" spans="3:3" x14ac:dyDescent="0.2">
      <c r="C243" s="2" t="s">
        <v>1086</v>
      </c>
    </row>
    <row r="244" spans="3:3" x14ac:dyDescent="0.2">
      <c r="C244" s="2" t="s">
        <v>1046</v>
      </c>
    </row>
    <row r="245" spans="3:3" x14ac:dyDescent="0.2">
      <c r="C245" s="2" t="s">
        <v>1103</v>
      </c>
    </row>
    <row r="246" spans="3:3" x14ac:dyDescent="0.2">
      <c r="C246" s="2" t="s">
        <v>1077</v>
      </c>
    </row>
    <row r="247" spans="3:3" x14ac:dyDescent="0.2">
      <c r="C247" s="2" t="s">
        <v>1114</v>
      </c>
    </row>
    <row r="248" spans="3:3" x14ac:dyDescent="0.2">
      <c r="C248" s="2" t="s">
        <v>1110</v>
      </c>
    </row>
    <row r="249" spans="3:3" x14ac:dyDescent="0.2">
      <c r="C249" s="2" t="s">
        <v>1129</v>
      </c>
    </row>
    <row r="250" spans="3:3" x14ac:dyDescent="0.2">
      <c r="C250" s="2" t="s">
        <v>1148</v>
      </c>
    </row>
    <row r="251" spans="3:3" x14ac:dyDescent="0.2">
      <c r="C251" s="2" t="s">
        <v>1147</v>
      </c>
    </row>
    <row r="252" spans="3:3" x14ac:dyDescent="0.2">
      <c r="C252" s="2" t="s">
        <v>1151</v>
      </c>
    </row>
    <row r="253" spans="3:3" x14ac:dyDescent="0.2">
      <c r="C253" s="2" t="s">
        <v>1197</v>
      </c>
    </row>
    <row r="254" spans="3:3" x14ac:dyDescent="0.2">
      <c r="C254" s="2" t="s">
        <v>3696</v>
      </c>
    </row>
    <row r="255" spans="3:3" x14ac:dyDescent="0.2">
      <c r="C255" s="2" t="s">
        <v>3697</v>
      </c>
    </row>
    <row r="256" spans="3:3" x14ac:dyDescent="0.2">
      <c r="C256" s="2" t="s">
        <v>1202</v>
      </c>
    </row>
    <row r="257" spans="3:3" x14ac:dyDescent="0.2">
      <c r="C257" s="2" t="s">
        <v>3698</v>
      </c>
    </row>
    <row r="258" spans="3:3" x14ac:dyDescent="0.2">
      <c r="C258" s="2" t="s">
        <v>3699</v>
      </c>
    </row>
    <row r="259" spans="3:3" x14ac:dyDescent="0.2">
      <c r="C259" s="2" t="s">
        <v>3700</v>
      </c>
    </row>
    <row r="260" spans="3:3" x14ac:dyDescent="0.2">
      <c r="C260" s="2" t="s">
        <v>3701</v>
      </c>
    </row>
    <row r="261" spans="3:3" x14ac:dyDescent="0.2">
      <c r="C261" s="2" t="s">
        <v>1203</v>
      </c>
    </row>
    <row r="262" spans="3:3" x14ac:dyDescent="0.2">
      <c r="C262" s="2" t="s">
        <v>3702</v>
      </c>
    </row>
    <row r="263" spans="3:3" x14ac:dyDescent="0.2">
      <c r="C263" s="2" t="s">
        <v>1201</v>
      </c>
    </row>
    <row r="264" spans="3:3" x14ac:dyDescent="0.2">
      <c r="C264" s="2" t="s">
        <v>1196</v>
      </c>
    </row>
    <row r="265" spans="3:3" x14ac:dyDescent="0.2">
      <c r="C265" s="2" t="s">
        <v>3703</v>
      </c>
    </row>
    <row r="266" spans="3:3" x14ac:dyDescent="0.2">
      <c r="C266" s="2" t="s">
        <v>1199</v>
      </c>
    </row>
    <row r="267" spans="3:3" x14ac:dyDescent="0.2">
      <c r="C267" s="2" t="s">
        <v>3704</v>
      </c>
    </row>
    <row r="268" spans="3:3" x14ac:dyDescent="0.2">
      <c r="C268" s="2" t="s">
        <v>3705</v>
      </c>
    </row>
    <row r="269" spans="3:3" x14ac:dyDescent="0.2">
      <c r="C269" s="2" t="s">
        <v>3706</v>
      </c>
    </row>
    <row r="270" spans="3:3" x14ac:dyDescent="0.2">
      <c r="C270" s="2" t="s">
        <v>3707</v>
      </c>
    </row>
    <row r="271" spans="3:3" x14ac:dyDescent="0.2">
      <c r="C271" s="2" t="s">
        <v>3708</v>
      </c>
    </row>
    <row r="272" spans="3:3" x14ac:dyDescent="0.2">
      <c r="C272" s="2" t="s">
        <v>3709</v>
      </c>
    </row>
    <row r="273" spans="3:3" x14ac:dyDescent="0.2">
      <c r="C273" s="2" t="s">
        <v>3710</v>
      </c>
    </row>
    <row r="274" spans="3:3" x14ac:dyDescent="0.2">
      <c r="C274" s="2" t="s">
        <v>3711</v>
      </c>
    </row>
    <row r="275" spans="3:3" x14ac:dyDescent="0.2">
      <c r="C275" s="2" t="s">
        <v>3712</v>
      </c>
    </row>
    <row r="276" spans="3:3" x14ac:dyDescent="0.2">
      <c r="C276" s="2" t="s">
        <v>3713</v>
      </c>
    </row>
    <row r="277" spans="3:3" x14ac:dyDescent="0.2">
      <c r="C277" s="2" t="s">
        <v>3714</v>
      </c>
    </row>
    <row r="278" spans="3:3" x14ac:dyDescent="0.2">
      <c r="C278" s="2" t="s">
        <v>3715</v>
      </c>
    </row>
    <row r="279" spans="3:3" x14ac:dyDescent="0.2">
      <c r="C279" s="2" t="s">
        <v>3716</v>
      </c>
    </row>
    <row r="280" spans="3:3" x14ac:dyDescent="0.2">
      <c r="C280" s="2" t="s">
        <v>3717</v>
      </c>
    </row>
    <row r="281" spans="3:3" x14ac:dyDescent="0.2">
      <c r="C281" s="2" t="s">
        <v>3718</v>
      </c>
    </row>
    <row r="282" spans="3:3" x14ac:dyDescent="0.2">
      <c r="C282" s="2" t="s">
        <v>3719</v>
      </c>
    </row>
    <row r="283" spans="3:3" x14ac:dyDescent="0.2">
      <c r="C283" s="2" t="s">
        <v>3720</v>
      </c>
    </row>
    <row r="284" spans="3:3" x14ac:dyDescent="0.2">
      <c r="C284" s="2" t="s">
        <v>3721</v>
      </c>
    </row>
    <row r="285" spans="3:3" x14ac:dyDescent="0.2">
      <c r="C285" s="2" t="s">
        <v>3722</v>
      </c>
    </row>
    <row r="286" spans="3:3" x14ac:dyDescent="0.2">
      <c r="C286" s="2" t="s">
        <v>3723</v>
      </c>
    </row>
    <row r="287" spans="3:3" x14ac:dyDescent="0.2">
      <c r="C287" s="2" t="s">
        <v>3724</v>
      </c>
    </row>
    <row r="288" spans="3:3" x14ac:dyDescent="0.2">
      <c r="C288" s="2" t="s">
        <v>3725</v>
      </c>
    </row>
    <row r="289" spans="3:3" x14ac:dyDescent="0.2">
      <c r="C289" s="2" t="s">
        <v>3726</v>
      </c>
    </row>
    <row r="290" spans="3:3" x14ac:dyDescent="0.2">
      <c r="C290" s="2" t="s">
        <v>3727</v>
      </c>
    </row>
    <row r="291" spans="3:3" x14ac:dyDescent="0.2">
      <c r="C291" s="2" t="s">
        <v>3728</v>
      </c>
    </row>
    <row r="292" spans="3:3" x14ac:dyDescent="0.2">
      <c r="C292" s="2" t="s">
        <v>3729</v>
      </c>
    </row>
    <row r="293" spans="3:3" x14ac:dyDescent="0.2">
      <c r="C293" s="2" t="s">
        <v>3730</v>
      </c>
    </row>
    <row r="294" spans="3:3" x14ac:dyDescent="0.2">
      <c r="C294" s="2" t="s">
        <v>3731</v>
      </c>
    </row>
    <row r="295" spans="3:3" x14ac:dyDescent="0.2">
      <c r="C295" s="2" t="s">
        <v>3732</v>
      </c>
    </row>
    <row r="296" spans="3:3" x14ac:dyDescent="0.2">
      <c r="C296" s="2" t="s">
        <v>3733</v>
      </c>
    </row>
    <row r="297" spans="3:3" x14ac:dyDescent="0.2">
      <c r="C297" s="2" t="s">
        <v>3734</v>
      </c>
    </row>
    <row r="298" spans="3:3" x14ac:dyDescent="0.2">
      <c r="C298" s="2" t="s">
        <v>3735</v>
      </c>
    </row>
    <row r="299" spans="3:3" x14ac:dyDescent="0.2">
      <c r="C299" s="2" t="s">
        <v>3736</v>
      </c>
    </row>
    <row r="300" spans="3:3" x14ac:dyDescent="0.2">
      <c r="C300" s="2" t="s">
        <v>3737</v>
      </c>
    </row>
    <row r="301" spans="3:3" x14ac:dyDescent="0.2">
      <c r="C301" s="2" t="s">
        <v>3738</v>
      </c>
    </row>
    <row r="302" spans="3:3" x14ac:dyDescent="0.2">
      <c r="C302" s="2" t="s">
        <v>3739</v>
      </c>
    </row>
    <row r="303" spans="3:3" x14ac:dyDescent="0.2">
      <c r="C303" s="2" t="s">
        <v>3740</v>
      </c>
    </row>
    <row r="304" spans="3:3" x14ac:dyDescent="0.2">
      <c r="C304" s="2" t="s">
        <v>3741</v>
      </c>
    </row>
    <row r="305" spans="3:3" x14ac:dyDescent="0.2">
      <c r="C305" s="2" t="s">
        <v>3742</v>
      </c>
    </row>
    <row r="306" spans="3:3" x14ac:dyDescent="0.2">
      <c r="C306" s="2" t="s">
        <v>3743</v>
      </c>
    </row>
    <row r="307" spans="3:3" x14ac:dyDescent="0.2">
      <c r="C307" s="2" t="s">
        <v>3744</v>
      </c>
    </row>
    <row r="308" spans="3:3" x14ac:dyDescent="0.2">
      <c r="C308" s="2" t="s">
        <v>3745</v>
      </c>
    </row>
    <row r="309" spans="3:3" x14ac:dyDescent="0.2">
      <c r="C309" s="2" t="s">
        <v>3746</v>
      </c>
    </row>
    <row r="310" spans="3:3" x14ac:dyDescent="0.2">
      <c r="C310" s="2" t="s">
        <v>3747</v>
      </c>
    </row>
    <row r="311" spans="3:3" x14ac:dyDescent="0.2">
      <c r="C311" s="2" t="s">
        <v>3748</v>
      </c>
    </row>
    <row r="312" spans="3:3" x14ac:dyDescent="0.2">
      <c r="C312" s="2" t="s">
        <v>3749</v>
      </c>
    </row>
    <row r="313" spans="3:3" x14ac:dyDescent="0.2">
      <c r="C313" s="2" t="s">
        <v>3750</v>
      </c>
    </row>
    <row r="314" spans="3:3" x14ac:dyDescent="0.2">
      <c r="C314" s="2" t="s">
        <v>3751</v>
      </c>
    </row>
    <row r="315" spans="3:3" x14ac:dyDescent="0.2">
      <c r="C315" s="2" t="s">
        <v>3752</v>
      </c>
    </row>
    <row r="316" spans="3:3" x14ac:dyDescent="0.2">
      <c r="C316" s="2" t="s">
        <v>3753</v>
      </c>
    </row>
    <row r="317" spans="3:3" x14ac:dyDescent="0.2">
      <c r="C317" s="2" t="s">
        <v>3754</v>
      </c>
    </row>
    <row r="318" spans="3:3" x14ac:dyDescent="0.2">
      <c r="C318" s="2" t="s">
        <v>3755</v>
      </c>
    </row>
    <row r="319" spans="3:3" x14ac:dyDescent="0.2">
      <c r="C319" s="2" t="s">
        <v>3756</v>
      </c>
    </row>
    <row r="320" spans="3:3" x14ac:dyDescent="0.2">
      <c r="C320" s="2" t="s">
        <v>3757</v>
      </c>
    </row>
    <row r="321" spans="3:3" x14ac:dyDescent="0.2">
      <c r="C321" s="2" t="s">
        <v>3758</v>
      </c>
    </row>
    <row r="322" spans="3:3" x14ac:dyDescent="0.2">
      <c r="C322" s="2" t="s">
        <v>3759</v>
      </c>
    </row>
    <row r="323" spans="3:3" x14ac:dyDescent="0.2">
      <c r="C323" s="2" t="s">
        <v>3760</v>
      </c>
    </row>
    <row r="324" spans="3:3" x14ac:dyDescent="0.2">
      <c r="C324" s="2" t="s">
        <v>3761</v>
      </c>
    </row>
    <row r="325" spans="3:3" x14ac:dyDescent="0.2">
      <c r="C325" s="2" t="s">
        <v>3762</v>
      </c>
    </row>
    <row r="326" spans="3:3" x14ac:dyDescent="0.2">
      <c r="C326" s="2" t="s">
        <v>3763</v>
      </c>
    </row>
    <row r="327" spans="3:3" x14ac:dyDescent="0.2">
      <c r="C327" s="2" t="s">
        <v>3764</v>
      </c>
    </row>
    <row r="328" spans="3:3" x14ac:dyDescent="0.2">
      <c r="C328" s="2" t="s">
        <v>3765</v>
      </c>
    </row>
    <row r="329" spans="3:3" x14ac:dyDescent="0.2">
      <c r="C329" s="2" t="s">
        <v>3766</v>
      </c>
    </row>
    <row r="330" spans="3:3" x14ac:dyDescent="0.2">
      <c r="C330" s="2" t="s">
        <v>3767</v>
      </c>
    </row>
    <row r="331" spans="3:3" x14ac:dyDescent="0.2">
      <c r="C331" s="2" t="s">
        <v>3768</v>
      </c>
    </row>
    <row r="332" spans="3:3" x14ac:dyDescent="0.2">
      <c r="C332" s="2" t="s">
        <v>3769</v>
      </c>
    </row>
    <row r="333" spans="3:3" x14ac:dyDescent="0.2">
      <c r="C333" s="2" t="s">
        <v>3770</v>
      </c>
    </row>
    <row r="334" spans="3:3" x14ac:dyDescent="0.2">
      <c r="C334" s="2" t="s">
        <v>3771</v>
      </c>
    </row>
    <row r="335" spans="3:3" x14ac:dyDescent="0.2">
      <c r="C335" s="2" t="s">
        <v>3772</v>
      </c>
    </row>
    <row r="336" spans="3:3" x14ac:dyDescent="0.2">
      <c r="C336" s="2" t="s">
        <v>3773</v>
      </c>
    </row>
    <row r="337" spans="3:3" x14ac:dyDescent="0.2">
      <c r="C337" s="2" t="s">
        <v>3774</v>
      </c>
    </row>
    <row r="338" spans="3:3" x14ac:dyDescent="0.2">
      <c r="C338" s="2" t="s">
        <v>3775</v>
      </c>
    </row>
    <row r="339" spans="3:3" x14ac:dyDescent="0.2">
      <c r="C339" s="2" t="s">
        <v>3776</v>
      </c>
    </row>
    <row r="340" spans="3:3" x14ac:dyDescent="0.2">
      <c r="C340" s="2" t="s">
        <v>3777</v>
      </c>
    </row>
    <row r="341" spans="3:3" x14ac:dyDescent="0.2">
      <c r="C341" s="2" t="s">
        <v>3778</v>
      </c>
    </row>
    <row r="342" spans="3:3" x14ac:dyDescent="0.2">
      <c r="C342" s="2" t="s">
        <v>3779</v>
      </c>
    </row>
    <row r="343" spans="3:3" x14ac:dyDescent="0.2">
      <c r="C343" s="2" t="s">
        <v>3780</v>
      </c>
    </row>
    <row r="344" spans="3:3" x14ac:dyDescent="0.2">
      <c r="C344" s="2" t="s">
        <v>3781</v>
      </c>
    </row>
    <row r="345" spans="3:3" x14ac:dyDescent="0.2">
      <c r="C345" s="2" t="s">
        <v>3782</v>
      </c>
    </row>
    <row r="346" spans="3:3" x14ac:dyDescent="0.2">
      <c r="C346" s="2" t="s">
        <v>3783</v>
      </c>
    </row>
    <row r="347" spans="3:3" x14ac:dyDescent="0.2">
      <c r="C347" s="2" t="s">
        <v>3784</v>
      </c>
    </row>
    <row r="348" spans="3:3" x14ac:dyDescent="0.2">
      <c r="C348" s="2" t="s">
        <v>3785</v>
      </c>
    </row>
    <row r="349" spans="3:3" x14ac:dyDescent="0.2">
      <c r="C349" s="2" t="s">
        <v>3786</v>
      </c>
    </row>
    <row r="350" spans="3:3" x14ac:dyDescent="0.2">
      <c r="C350" s="2" t="s">
        <v>3787</v>
      </c>
    </row>
    <row r="351" spans="3:3" x14ac:dyDescent="0.2">
      <c r="C351" s="2" t="s">
        <v>3788</v>
      </c>
    </row>
    <row r="352" spans="3:3" x14ac:dyDescent="0.2">
      <c r="C352" s="2" t="s">
        <v>3789</v>
      </c>
    </row>
    <row r="353" spans="3:3" x14ac:dyDescent="0.2">
      <c r="C353" s="2" t="s">
        <v>3790</v>
      </c>
    </row>
    <row r="354" spans="3:3" x14ac:dyDescent="0.2">
      <c r="C354" s="2" t="s">
        <v>3791</v>
      </c>
    </row>
    <row r="355" spans="3:3" x14ac:dyDescent="0.2">
      <c r="C355" s="2" t="s">
        <v>3792</v>
      </c>
    </row>
    <row r="356" spans="3:3" x14ac:dyDescent="0.2">
      <c r="C356" s="2" t="s">
        <v>3793</v>
      </c>
    </row>
    <row r="357" spans="3:3" x14ac:dyDescent="0.2">
      <c r="C357" s="2" t="s">
        <v>3794</v>
      </c>
    </row>
    <row r="358" spans="3:3" x14ac:dyDescent="0.2">
      <c r="C358" s="2" t="s">
        <v>3795</v>
      </c>
    </row>
    <row r="359" spans="3:3" x14ac:dyDescent="0.2">
      <c r="C359" s="2" t="s">
        <v>3796</v>
      </c>
    </row>
    <row r="360" spans="3:3" x14ac:dyDescent="0.2">
      <c r="C360" s="2" t="s">
        <v>3797</v>
      </c>
    </row>
    <row r="361" spans="3:3" x14ac:dyDescent="0.2">
      <c r="C361" s="2" t="s">
        <v>3798</v>
      </c>
    </row>
    <row r="362" spans="3:3" x14ac:dyDescent="0.2">
      <c r="C362" s="2" t="s">
        <v>3799</v>
      </c>
    </row>
    <row r="363" spans="3:3" x14ac:dyDescent="0.2">
      <c r="C363" s="2" t="s">
        <v>3800</v>
      </c>
    </row>
    <row r="364" spans="3:3" x14ac:dyDescent="0.2">
      <c r="C364" s="2" t="s">
        <v>3801</v>
      </c>
    </row>
    <row r="365" spans="3:3" x14ac:dyDescent="0.2">
      <c r="C365" s="2" t="s">
        <v>3802</v>
      </c>
    </row>
    <row r="366" spans="3:3" x14ac:dyDescent="0.2">
      <c r="C366" s="2" t="s">
        <v>3803</v>
      </c>
    </row>
    <row r="367" spans="3:3" x14ac:dyDescent="0.2">
      <c r="C367" s="2" t="s">
        <v>3804</v>
      </c>
    </row>
    <row r="368" spans="3:3" x14ac:dyDescent="0.2">
      <c r="C368" s="2" t="s">
        <v>3805</v>
      </c>
    </row>
    <row r="369" spans="3:3" x14ac:dyDescent="0.2">
      <c r="C369" s="2" t="s">
        <v>3806</v>
      </c>
    </row>
    <row r="370" spans="3:3" x14ac:dyDescent="0.2">
      <c r="C370" s="2" t="s">
        <v>3807</v>
      </c>
    </row>
    <row r="371" spans="3:3" x14ac:dyDescent="0.2">
      <c r="C371" s="2" t="s">
        <v>3808</v>
      </c>
    </row>
    <row r="372" spans="3:3" x14ac:dyDescent="0.2">
      <c r="C372" s="2" t="s">
        <v>3809</v>
      </c>
    </row>
    <row r="373" spans="3:3" x14ac:dyDescent="0.2">
      <c r="C373" s="2" t="s">
        <v>3810</v>
      </c>
    </row>
    <row r="374" spans="3:3" x14ac:dyDescent="0.2">
      <c r="C374" s="2" t="s">
        <v>3811</v>
      </c>
    </row>
    <row r="375" spans="3:3" x14ac:dyDescent="0.2">
      <c r="C375" s="2" t="s">
        <v>3812</v>
      </c>
    </row>
    <row r="376" spans="3:3" x14ac:dyDescent="0.2">
      <c r="C376" s="2" t="s">
        <v>3813</v>
      </c>
    </row>
    <row r="377" spans="3:3" x14ac:dyDescent="0.2">
      <c r="C377" s="2" t="s">
        <v>3814</v>
      </c>
    </row>
    <row r="378" spans="3:3" x14ac:dyDescent="0.2">
      <c r="C378" s="2" t="s">
        <v>3815</v>
      </c>
    </row>
    <row r="379" spans="3:3" x14ac:dyDescent="0.2">
      <c r="C379" s="2" t="s">
        <v>3816</v>
      </c>
    </row>
    <row r="380" spans="3:3" x14ac:dyDescent="0.2">
      <c r="C380" s="2" t="s">
        <v>3817</v>
      </c>
    </row>
    <row r="381" spans="3:3" x14ac:dyDescent="0.2">
      <c r="C381" s="2" t="s">
        <v>3818</v>
      </c>
    </row>
    <row r="382" spans="3:3" x14ac:dyDescent="0.2">
      <c r="C382" s="2" t="s">
        <v>3819</v>
      </c>
    </row>
    <row r="383" spans="3:3" x14ac:dyDescent="0.2">
      <c r="C383" s="2" t="s">
        <v>3820</v>
      </c>
    </row>
    <row r="384" spans="3:3" x14ac:dyDescent="0.2">
      <c r="C384" s="2" t="s">
        <v>3821</v>
      </c>
    </row>
    <row r="385" spans="3:3" x14ac:dyDescent="0.2">
      <c r="C385" s="2" t="s">
        <v>3822</v>
      </c>
    </row>
    <row r="386" spans="3:3" x14ac:dyDescent="0.2">
      <c r="C386" s="2" t="s">
        <v>3823</v>
      </c>
    </row>
    <row r="387" spans="3:3" x14ac:dyDescent="0.2">
      <c r="C387" s="2" t="s">
        <v>3824</v>
      </c>
    </row>
    <row r="388" spans="3:3" x14ac:dyDescent="0.2">
      <c r="C388" s="2" t="s">
        <v>3825</v>
      </c>
    </row>
    <row r="389" spans="3:3" x14ac:dyDescent="0.2">
      <c r="C389" s="2" t="s">
        <v>3826</v>
      </c>
    </row>
    <row r="390" spans="3:3" x14ac:dyDescent="0.2">
      <c r="C390" s="2" t="s">
        <v>3827</v>
      </c>
    </row>
    <row r="391" spans="3:3" x14ac:dyDescent="0.2">
      <c r="C391" s="2" t="s">
        <v>3828</v>
      </c>
    </row>
    <row r="392" spans="3:3" x14ac:dyDescent="0.2">
      <c r="C392" s="2" t="s">
        <v>3829</v>
      </c>
    </row>
    <row r="393" spans="3:3" x14ac:dyDescent="0.2">
      <c r="C393" s="2" t="s">
        <v>3830</v>
      </c>
    </row>
    <row r="394" spans="3:3" x14ac:dyDescent="0.2">
      <c r="C394" s="2" t="s">
        <v>3831</v>
      </c>
    </row>
    <row r="395" spans="3:3" x14ac:dyDescent="0.2">
      <c r="C395" s="2" t="s">
        <v>3832</v>
      </c>
    </row>
    <row r="396" spans="3:3" x14ac:dyDescent="0.2">
      <c r="C396" s="2" t="s">
        <v>3833</v>
      </c>
    </row>
    <row r="397" spans="3:3" x14ac:dyDescent="0.2">
      <c r="C397" s="2" t="s">
        <v>3834</v>
      </c>
    </row>
    <row r="398" spans="3:3" x14ac:dyDescent="0.2">
      <c r="C398" s="2" t="s">
        <v>3835</v>
      </c>
    </row>
    <row r="399" spans="3:3" x14ac:dyDescent="0.2">
      <c r="C399" s="2" t="s">
        <v>3836</v>
      </c>
    </row>
    <row r="400" spans="3:3" x14ac:dyDescent="0.2">
      <c r="C400" s="2" t="s">
        <v>3837</v>
      </c>
    </row>
    <row r="401" spans="3:3" x14ac:dyDescent="0.2">
      <c r="C401" s="2" t="s">
        <v>3838</v>
      </c>
    </row>
    <row r="402" spans="3:3" x14ac:dyDescent="0.2">
      <c r="C402" s="2" t="s">
        <v>3839</v>
      </c>
    </row>
    <row r="403" spans="3:3" x14ac:dyDescent="0.2">
      <c r="C403" s="2" t="s">
        <v>3840</v>
      </c>
    </row>
    <row r="404" spans="3:3" x14ac:dyDescent="0.2">
      <c r="C404" s="2" t="s">
        <v>3841</v>
      </c>
    </row>
    <row r="405" spans="3:3" x14ac:dyDescent="0.2">
      <c r="C405" s="2" t="s">
        <v>3842</v>
      </c>
    </row>
    <row r="406" spans="3:3" x14ac:dyDescent="0.2">
      <c r="C406" s="2" t="s">
        <v>3843</v>
      </c>
    </row>
    <row r="407" spans="3:3" x14ac:dyDescent="0.2">
      <c r="C407" s="2" t="s">
        <v>3844</v>
      </c>
    </row>
    <row r="408" spans="3:3" x14ac:dyDescent="0.2">
      <c r="C408" s="2" t="s">
        <v>3845</v>
      </c>
    </row>
    <row r="409" spans="3:3" x14ac:dyDescent="0.2">
      <c r="C409" s="2" t="s">
        <v>3846</v>
      </c>
    </row>
    <row r="410" spans="3:3" x14ac:dyDescent="0.2">
      <c r="C410" s="2" t="s">
        <v>3847</v>
      </c>
    </row>
    <row r="411" spans="3:3" x14ac:dyDescent="0.2">
      <c r="C411" s="2" t="s">
        <v>3848</v>
      </c>
    </row>
    <row r="412" spans="3:3" x14ac:dyDescent="0.2">
      <c r="C412" s="2" t="s">
        <v>3849</v>
      </c>
    </row>
    <row r="413" spans="3:3" x14ac:dyDescent="0.2">
      <c r="C413" s="2" t="s">
        <v>3850</v>
      </c>
    </row>
    <row r="414" spans="3:3" x14ac:dyDescent="0.2">
      <c r="C414" s="2" t="s">
        <v>3851</v>
      </c>
    </row>
    <row r="415" spans="3:3" x14ac:dyDescent="0.2">
      <c r="C415" s="2" t="s">
        <v>3852</v>
      </c>
    </row>
    <row r="416" spans="3:3" x14ac:dyDescent="0.2">
      <c r="C416" s="2" t="s">
        <v>3853</v>
      </c>
    </row>
    <row r="417" spans="3:3" x14ac:dyDescent="0.2">
      <c r="C417" s="2" t="s">
        <v>3854</v>
      </c>
    </row>
    <row r="418" spans="3:3" x14ac:dyDescent="0.2">
      <c r="C418" s="2" t="s">
        <v>3855</v>
      </c>
    </row>
    <row r="419" spans="3:3" x14ac:dyDescent="0.2">
      <c r="C419" s="2" t="s">
        <v>3856</v>
      </c>
    </row>
    <row r="420" spans="3:3" x14ac:dyDescent="0.2">
      <c r="C420" s="2" t="s">
        <v>3857</v>
      </c>
    </row>
    <row r="421" spans="3:3" x14ac:dyDescent="0.2">
      <c r="C421" s="2" t="s">
        <v>3858</v>
      </c>
    </row>
    <row r="422" spans="3:3" x14ac:dyDescent="0.2">
      <c r="C422" s="2" t="s">
        <v>3859</v>
      </c>
    </row>
    <row r="423" spans="3:3" x14ac:dyDescent="0.2">
      <c r="C423" s="2" t="s">
        <v>3860</v>
      </c>
    </row>
    <row r="424" spans="3:3" x14ac:dyDescent="0.2">
      <c r="C424" s="2" t="s">
        <v>3861</v>
      </c>
    </row>
    <row r="425" spans="3:3" x14ac:dyDescent="0.2">
      <c r="C425" s="2" t="s">
        <v>3862</v>
      </c>
    </row>
    <row r="426" spans="3:3" x14ac:dyDescent="0.2">
      <c r="C426" s="2" t="s">
        <v>3863</v>
      </c>
    </row>
    <row r="427" spans="3:3" x14ac:dyDescent="0.2">
      <c r="C427" s="2" t="s">
        <v>3864</v>
      </c>
    </row>
    <row r="428" spans="3:3" x14ac:dyDescent="0.2">
      <c r="C428" s="2" t="s">
        <v>3865</v>
      </c>
    </row>
    <row r="429" spans="3:3" x14ac:dyDescent="0.2">
      <c r="C429" s="2" t="s">
        <v>3866</v>
      </c>
    </row>
    <row r="430" spans="3:3" x14ac:dyDescent="0.2">
      <c r="C430" s="2" t="s">
        <v>3867</v>
      </c>
    </row>
    <row r="431" spans="3:3" x14ac:dyDescent="0.2">
      <c r="C431" s="2" t="s">
        <v>3868</v>
      </c>
    </row>
    <row r="432" spans="3:3" x14ac:dyDescent="0.2">
      <c r="C432" s="2" t="s">
        <v>3869</v>
      </c>
    </row>
    <row r="433" spans="3:3" x14ac:dyDescent="0.2">
      <c r="C433" s="2" t="s">
        <v>3870</v>
      </c>
    </row>
    <row r="434" spans="3:3" x14ac:dyDescent="0.2">
      <c r="C434" s="2" t="s">
        <v>3871</v>
      </c>
    </row>
    <row r="435" spans="3:3" x14ac:dyDescent="0.2">
      <c r="C435" s="2" t="s">
        <v>3872</v>
      </c>
    </row>
    <row r="436" spans="3:3" x14ac:dyDescent="0.2">
      <c r="C436" s="2" t="s">
        <v>3873</v>
      </c>
    </row>
    <row r="437" spans="3:3" x14ac:dyDescent="0.2">
      <c r="C437" s="2" t="s">
        <v>3874</v>
      </c>
    </row>
    <row r="438" spans="3:3" x14ac:dyDescent="0.2">
      <c r="C438" s="2" t="s">
        <v>3875</v>
      </c>
    </row>
    <row r="439" spans="3:3" x14ac:dyDescent="0.2">
      <c r="C439" s="2" t="s">
        <v>3876</v>
      </c>
    </row>
    <row r="440" spans="3:3" x14ac:dyDescent="0.2">
      <c r="C440" s="2" t="s">
        <v>3877</v>
      </c>
    </row>
    <row r="441" spans="3:3" x14ac:dyDescent="0.2">
      <c r="C441" s="2" t="s">
        <v>3878</v>
      </c>
    </row>
    <row r="442" spans="3:3" x14ac:dyDescent="0.2">
      <c r="C442" s="2" t="s">
        <v>3879</v>
      </c>
    </row>
    <row r="443" spans="3:3" x14ac:dyDescent="0.2">
      <c r="C443" s="2" t="s">
        <v>3880</v>
      </c>
    </row>
    <row r="444" spans="3:3" x14ac:dyDescent="0.2">
      <c r="C444" s="2" t="s">
        <v>3881</v>
      </c>
    </row>
    <row r="445" spans="3:3" x14ac:dyDescent="0.2">
      <c r="C445" s="2" t="s">
        <v>3882</v>
      </c>
    </row>
    <row r="446" spans="3:3" x14ac:dyDescent="0.2">
      <c r="C446" s="2" t="s">
        <v>3883</v>
      </c>
    </row>
    <row r="447" spans="3:3" x14ac:dyDescent="0.2">
      <c r="C447" s="2" t="s">
        <v>3884</v>
      </c>
    </row>
    <row r="448" spans="3:3" x14ac:dyDescent="0.2">
      <c r="C448" s="2" t="s">
        <v>1190</v>
      </c>
    </row>
    <row r="449" spans="3:3" x14ac:dyDescent="0.2">
      <c r="C449" s="2" t="s">
        <v>3885</v>
      </c>
    </row>
    <row r="450" spans="3:3" x14ac:dyDescent="0.2">
      <c r="C450" s="2" t="s">
        <v>3886</v>
      </c>
    </row>
    <row r="451" spans="3:3" x14ac:dyDescent="0.2">
      <c r="C451" s="2" t="s">
        <v>3887</v>
      </c>
    </row>
    <row r="452" spans="3:3" x14ac:dyDescent="0.2">
      <c r="C452" s="2" t="s">
        <v>3888</v>
      </c>
    </row>
    <row r="453" spans="3:3" x14ac:dyDescent="0.2">
      <c r="C453" s="2" t="s">
        <v>1177</v>
      </c>
    </row>
    <row r="454" spans="3:3" x14ac:dyDescent="0.2">
      <c r="C454" s="2" t="s">
        <v>3889</v>
      </c>
    </row>
    <row r="455" spans="3:3" x14ac:dyDescent="0.2">
      <c r="C455" s="2" t="s">
        <v>1156</v>
      </c>
    </row>
    <row r="456" spans="3:3" x14ac:dyDescent="0.2">
      <c r="C456" s="2" t="s">
        <v>3890</v>
      </c>
    </row>
    <row r="457" spans="3:3" x14ac:dyDescent="0.2">
      <c r="C457" s="2" t="s">
        <v>1172</v>
      </c>
    </row>
    <row r="458" spans="3:3" x14ac:dyDescent="0.2">
      <c r="C458" s="2" t="s">
        <v>3891</v>
      </c>
    </row>
    <row r="459" spans="3:3" x14ac:dyDescent="0.2">
      <c r="C459" s="2" t="s">
        <v>3892</v>
      </c>
    </row>
    <row r="460" spans="3:3" x14ac:dyDescent="0.2">
      <c r="C460" s="2" t="s">
        <v>3893</v>
      </c>
    </row>
    <row r="461" spans="3:3" x14ac:dyDescent="0.2">
      <c r="C461" s="2" t="s">
        <v>3894</v>
      </c>
    </row>
    <row r="462" spans="3:3" x14ac:dyDescent="0.2">
      <c r="C462" s="2" t="s">
        <v>3895</v>
      </c>
    </row>
    <row r="463" spans="3:3" x14ac:dyDescent="0.2">
      <c r="C463" s="2" t="s">
        <v>3896</v>
      </c>
    </row>
    <row r="464" spans="3:3" x14ac:dyDescent="0.2">
      <c r="C464" s="2" t="s">
        <v>3897</v>
      </c>
    </row>
    <row r="465" spans="3:3" x14ac:dyDescent="0.2">
      <c r="C465" s="2" t="s">
        <v>1188</v>
      </c>
    </row>
    <row r="466" spans="3:3" x14ac:dyDescent="0.2">
      <c r="C466" s="2" t="s">
        <v>3898</v>
      </c>
    </row>
    <row r="467" spans="3:3" x14ac:dyDescent="0.2">
      <c r="C467" s="2" t="s">
        <v>1171</v>
      </c>
    </row>
    <row r="468" spans="3:3" x14ac:dyDescent="0.2">
      <c r="C468" s="2" t="s">
        <v>3899</v>
      </c>
    </row>
    <row r="469" spans="3:3" x14ac:dyDescent="0.2">
      <c r="C469" s="2" t="s">
        <v>3900</v>
      </c>
    </row>
    <row r="470" spans="3:3" x14ac:dyDescent="0.2">
      <c r="C470" s="2" t="s">
        <v>1162</v>
      </c>
    </row>
    <row r="471" spans="3:3" x14ac:dyDescent="0.2">
      <c r="C471" s="2" t="s">
        <v>1158</v>
      </c>
    </row>
    <row r="472" spans="3:3" x14ac:dyDescent="0.2">
      <c r="C472" s="2" t="s">
        <v>3901</v>
      </c>
    </row>
    <row r="473" spans="3:3" x14ac:dyDescent="0.2">
      <c r="C473" s="2" t="s">
        <v>1161</v>
      </c>
    </row>
    <row r="474" spans="3:3" x14ac:dyDescent="0.2">
      <c r="C474" s="2" t="s">
        <v>1139</v>
      </c>
    </row>
    <row r="475" spans="3:3" x14ac:dyDescent="0.2">
      <c r="C475" s="2" t="s">
        <v>3902</v>
      </c>
    </row>
    <row r="476" spans="3:3" x14ac:dyDescent="0.2">
      <c r="C476" s="2" t="s">
        <v>1165</v>
      </c>
    </row>
    <row r="477" spans="3:3" x14ac:dyDescent="0.2">
      <c r="C477" s="2" t="s">
        <v>1179</v>
      </c>
    </row>
    <row r="478" spans="3:3" x14ac:dyDescent="0.2">
      <c r="C478" s="2" t="s">
        <v>1176</v>
      </c>
    </row>
    <row r="479" spans="3:3" x14ac:dyDescent="0.2">
      <c r="C479" s="2" t="s">
        <v>1185</v>
      </c>
    </row>
    <row r="480" spans="3:3" x14ac:dyDescent="0.2">
      <c r="C480" s="2" t="s">
        <v>1182</v>
      </c>
    </row>
    <row r="481" spans="3:3" x14ac:dyDescent="0.2">
      <c r="C481" s="2" t="s">
        <v>1183</v>
      </c>
    </row>
    <row r="482" spans="3:3" x14ac:dyDescent="0.2">
      <c r="C482" s="2" t="s">
        <v>1170</v>
      </c>
    </row>
    <row r="483" spans="3:3" x14ac:dyDescent="0.2">
      <c r="C483" s="2" t="s">
        <v>1186</v>
      </c>
    </row>
    <row r="484" spans="3:3" x14ac:dyDescent="0.2">
      <c r="C484" s="2" t="s">
        <v>1187</v>
      </c>
    </row>
    <row r="485" spans="3:3" x14ac:dyDescent="0.2">
      <c r="C485" s="2" t="s">
        <v>1167</v>
      </c>
    </row>
    <row r="486" spans="3:3" x14ac:dyDescent="0.2">
      <c r="C486" s="2" t="s">
        <v>1163</v>
      </c>
    </row>
    <row r="487" spans="3:3" x14ac:dyDescent="0.2">
      <c r="C487" s="2" t="s">
        <v>1169</v>
      </c>
    </row>
    <row r="488" spans="3:3" x14ac:dyDescent="0.2">
      <c r="C488" s="2" t="s">
        <v>1160</v>
      </c>
    </row>
    <row r="489" spans="3:3" x14ac:dyDescent="0.2">
      <c r="C489" s="2" t="s">
        <v>1159</v>
      </c>
    </row>
    <row r="490" spans="3:3" x14ac:dyDescent="0.2">
      <c r="C490" s="2" t="s">
        <v>1168</v>
      </c>
    </row>
    <row r="491" spans="3:3" x14ac:dyDescent="0.2">
      <c r="C491" s="2" t="s">
        <v>1166</v>
      </c>
    </row>
    <row r="492" spans="3:3" x14ac:dyDescent="0.2">
      <c r="C492" s="2" t="s">
        <v>1041</v>
      </c>
    </row>
    <row r="493" spans="3:3" x14ac:dyDescent="0.2">
      <c r="C493" s="2" t="s">
        <v>1018</v>
      </c>
    </row>
    <row r="494" spans="3:3" x14ac:dyDescent="0.2">
      <c r="C494" s="2" t="s">
        <v>1019</v>
      </c>
    </row>
    <row r="495" spans="3:3" x14ac:dyDescent="0.2">
      <c r="C495" s="2" t="s">
        <v>1038</v>
      </c>
    </row>
    <row r="496" spans="3:3" x14ac:dyDescent="0.2">
      <c r="C496" s="2" t="s">
        <v>1039</v>
      </c>
    </row>
    <row r="497" spans="3:3" x14ac:dyDescent="0.2">
      <c r="C497" s="2" t="s">
        <v>1029</v>
      </c>
    </row>
    <row r="498" spans="3:3" x14ac:dyDescent="0.2">
      <c r="C498" s="2" t="s">
        <v>1020</v>
      </c>
    </row>
    <row r="499" spans="3:3" x14ac:dyDescent="0.2">
      <c r="C499" s="2" t="s">
        <v>1014</v>
      </c>
    </row>
    <row r="500" spans="3:3" x14ac:dyDescent="0.2">
      <c r="C500" s="2" t="s">
        <v>1027</v>
      </c>
    </row>
    <row r="501" spans="3:3" x14ac:dyDescent="0.2">
      <c r="C501" s="2" t="s">
        <v>1021</v>
      </c>
    </row>
    <row r="502" spans="3:3" x14ac:dyDescent="0.2">
      <c r="C502" s="2" t="s">
        <v>1040</v>
      </c>
    </row>
    <row r="503" spans="3:3" x14ac:dyDescent="0.2">
      <c r="C503" s="2" t="s">
        <v>1157</v>
      </c>
    </row>
    <row r="504" spans="3:3" x14ac:dyDescent="0.2">
      <c r="C504" s="2" t="s">
        <v>1155</v>
      </c>
    </row>
    <row r="505" spans="3:3" x14ac:dyDescent="0.2">
      <c r="C505" s="2" t="s">
        <v>1022</v>
      </c>
    </row>
    <row r="506" spans="3:3" x14ac:dyDescent="0.2">
      <c r="C506" s="2" t="s">
        <v>1173</v>
      </c>
    </row>
    <row r="507" spans="3:3" x14ac:dyDescent="0.2">
      <c r="C507" s="2" t="s">
        <v>1150</v>
      </c>
    </row>
    <row r="508" spans="3:3" x14ac:dyDescent="0.2">
      <c r="C508" s="2" t="s">
        <v>1195</v>
      </c>
    </row>
    <row r="509" spans="3:3" x14ac:dyDescent="0.2">
      <c r="C509" s="2" t="s">
        <v>1048</v>
      </c>
    </row>
    <row r="510" spans="3:3" x14ac:dyDescent="0.2">
      <c r="C510" s="2" t="s">
        <v>1061</v>
      </c>
    </row>
    <row r="511" spans="3:3" x14ac:dyDescent="0.2">
      <c r="C511" s="2" t="s">
        <v>1143</v>
      </c>
    </row>
    <row r="512" spans="3:3" x14ac:dyDescent="0.2">
      <c r="C512" s="2" t="s">
        <v>1096</v>
      </c>
    </row>
    <row r="513" spans="3:3" x14ac:dyDescent="0.2">
      <c r="C513" s="2" t="s">
        <v>1133</v>
      </c>
    </row>
    <row r="514" spans="3:3" x14ac:dyDescent="0.2">
      <c r="C514" s="2" t="s">
        <v>1117</v>
      </c>
    </row>
    <row r="515" spans="3:3" x14ac:dyDescent="0.2">
      <c r="C515" s="2" t="s">
        <v>1080</v>
      </c>
    </row>
    <row r="516" spans="3:3" x14ac:dyDescent="0.2">
      <c r="C516" s="2" t="s">
        <v>1149</v>
      </c>
    </row>
    <row r="517" spans="3:3" x14ac:dyDescent="0.2">
      <c r="C517" s="2" t="s">
        <v>1066</v>
      </c>
    </row>
    <row r="518" spans="3:3" x14ac:dyDescent="0.2">
      <c r="C518" s="2" t="s">
        <v>1087</v>
      </c>
    </row>
    <row r="519" spans="3:3" x14ac:dyDescent="0.2">
      <c r="C519" s="2" t="s">
        <v>1154</v>
      </c>
    </row>
    <row r="520" spans="3:3" x14ac:dyDescent="0.2">
      <c r="C520" s="2" t="s">
        <v>1112</v>
      </c>
    </row>
    <row r="521" spans="3:3" x14ac:dyDescent="0.2">
      <c r="C521" s="2" t="s">
        <v>1078</v>
      </c>
    </row>
    <row r="522" spans="3:3" x14ac:dyDescent="0.2">
      <c r="C522" s="2" t="s">
        <v>1062</v>
      </c>
    </row>
    <row r="523" spans="3:3" x14ac:dyDescent="0.2">
      <c r="C523" s="2" t="s">
        <v>1085</v>
      </c>
    </row>
    <row r="524" spans="3:3" x14ac:dyDescent="0.2">
      <c r="C524" s="2" t="s">
        <v>1104</v>
      </c>
    </row>
    <row r="525" spans="3:3" x14ac:dyDescent="0.2">
      <c r="C525" s="2" t="s">
        <v>1079</v>
      </c>
    </row>
    <row r="526" spans="3:3" x14ac:dyDescent="0.2">
      <c r="C526" s="2" t="s">
        <v>1100</v>
      </c>
    </row>
    <row r="527" spans="3:3" x14ac:dyDescent="0.2">
      <c r="C527" s="2" t="s">
        <v>1116</v>
      </c>
    </row>
    <row r="528" spans="3:3" x14ac:dyDescent="0.2">
      <c r="C528" s="2" t="s">
        <v>1115</v>
      </c>
    </row>
    <row r="529" spans="3:3" x14ac:dyDescent="0.2">
      <c r="C529" s="2" t="s">
        <v>1102</v>
      </c>
    </row>
    <row r="530" spans="3:3" x14ac:dyDescent="0.2">
      <c r="C530" s="2" t="s">
        <v>1025</v>
      </c>
    </row>
    <row r="531" spans="3:3" x14ac:dyDescent="0.2">
      <c r="C531" s="2" t="s">
        <v>1028</v>
      </c>
    </row>
    <row r="532" spans="3:3" x14ac:dyDescent="0.2">
      <c r="C532" s="2" t="s">
        <v>1049</v>
      </c>
    </row>
    <row r="533" spans="3:3" x14ac:dyDescent="0.2">
      <c r="C533" s="2" t="s">
        <v>1043</v>
      </c>
    </row>
    <row r="534" spans="3:3" x14ac:dyDescent="0.2">
      <c r="C534" s="2" t="s">
        <v>1059</v>
      </c>
    </row>
    <row r="535" spans="3:3" x14ac:dyDescent="0.2">
      <c r="C535" s="2" t="s">
        <v>1051</v>
      </c>
    </row>
    <row r="536" spans="3:3" x14ac:dyDescent="0.2">
      <c r="C536" s="2" t="s">
        <v>1037</v>
      </c>
    </row>
    <row r="537" spans="3:3" x14ac:dyDescent="0.2">
      <c r="C537" s="2" t="s">
        <v>1024</v>
      </c>
    </row>
    <row r="538" spans="3:3" x14ac:dyDescent="0.2">
      <c r="C538" s="2" t="s">
        <v>1016</v>
      </c>
    </row>
    <row r="539" spans="3:3" x14ac:dyDescent="0.2">
      <c r="C539" s="2" t="s">
        <v>1015</v>
      </c>
    </row>
    <row r="540" spans="3:3" x14ac:dyDescent="0.2">
      <c r="C540" s="2" t="s">
        <v>1050</v>
      </c>
    </row>
    <row r="541" spans="3:3" x14ac:dyDescent="0.2">
      <c r="C541" s="2" t="s">
        <v>1137</v>
      </c>
    </row>
    <row r="542" spans="3:3" x14ac:dyDescent="0.2">
      <c r="C542" s="2" t="s">
        <v>1099</v>
      </c>
    </row>
    <row r="543" spans="3:3" x14ac:dyDescent="0.2">
      <c r="C543" s="2" t="s">
        <v>1101</v>
      </c>
    </row>
    <row r="544" spans="3:3" x14ac:dyDescent="0.2">
      <c r="C544" s="2" t="s">
        <v>1071</v>
      </c>
    </row>
    <row r="545" spans="3:3" x14ac:dyDescent="0.2">
      <c r="C545" s="2" t="s">
        <v>1109</v>
      </c>
    </row>
    <row r="546" spans="3:3" x14ac:dyDescent="0.2">
      <c r="C546" s="2" t="s">
        <v>1034</v>
      </c>
    </row>
    <row r="547" spans="3:3" x14ac:dyDescent="0.2">
      <c r="C547" s="2" t="s">
        <v>1026</v>
      </c>
    </row>
    <row r="548" spans="3:3" x14ac:dyDescent="0.2">
      <c r="C548" s="2" t="s">
        <v>1089</v>
      </c>
    </row>
    <row r="549" spans="3:3" x14ac:dyDescent="0.2">
      <c r="C549" s="2" t="s">
        <v>1136</v>
      </c>
    </row>
    <row r="550" spans="3:3" x14ac:dyDescent="0.2">
      <c r="C550" s="2" t="s">
        <v>1035</v>
      </c>
    </row>
    <row r="551" spans="3:3" x14ac:dyDescent="0.2">
      <c r="C551" s="2" t="s">
        <v>1134</v>
      </c>
    </row>
    <row r="552" spans="3:3" x14ac:dyDescent="0.2">
      <c r="C552" s="2" t="s">
        <v>1084</v>
      </c>
    </row>
    <row r="553" spans="3:3" x14ac:dyDescent="0.2">
      <c r="C553" s="2" t="s">
        <v>3903</v>
      </c>
    </row>
    <row r="554" spans="3:3" x14ac:dyDescent="0.2">
      <c r="C554" s="2" t="s">
        <v>1017</v>
      </c>
    </row>
    <row r="555" spans="3:3" x14ac:dyDescent="0.2">
      <c r="C555" s="2" t="s">
        <v>1032</v>
      </c>
    </row>
    <row r="556" spans="3:3" x14ac:dyDescent="0.2">
      <c r="C556" s="2" t="s">
        <v>1141</v>
      </c>
    </row>
    <row r="557" spans="3:3" x14ac:dyDescent="0.2">
      <c r="C557" s="2" t="s">
        <v>1023</v>
      </c>
    </row>
    <row r="558" spans="3:3" x14ac:dyDescent="0.2">
      <c r="C558" s="2" t="s">
        <v>1142</v>
      </c>
    </row>
    <row r="559" spans="3:3" x14ac:dyDescent="0.2">
      <c r="C559" s="2" t="s">
        <v>1045</v>
      </c>
    </row>
    <row r="560" spans="3:3" x14ac:dyDescent="0.2">
      <c r="C560" s="2" t="s">
        <v>1130</v>
      </c>
    </row>
    <row r="561" spans="3:3" x14ac:dyDescent="0.2">
      <c r="C561" s="2" t="s">
        <v>1095</v>
      </c>
    </row>
    <row r="562" spans="3:3" x14ac:dyDescent="0.2">
      <c r="C562" s="2" t="s">
        <v>1072</v>
      </c>
    </row>
    <row r="563" spans="3:3" x14ac:dyDescent="0.2">
      <c r="C563" s="2" t="s">
        <v>1131</v>
      </c>
    </row>
    <row r="564" spans="3:3" x14ac:dyDescent="0.2">
      <c r="C564" s="2" t="s">
        <v>1105</v>
      </c>
    </row>
    <row r="565" spans="3:3" x14ac:dyDescent="0.2">
      <c r="C565" s="2" t="s">
        <v>1065</v>
      </c>
    </row>
    <row r="566" spans="3:3" x14ac:dyDescent="0.2">
      <c r="C566" s="2" t="s">
        <v>1138</v>
      </c>
    </row>
    <row r="567" spans="3:3" x14ac:dyDescent="0.2">
      <c r="C567" s="2" t="s">
        <v>1075</v>
      </c>
    </row>
    <row r="568" spans="3:3" x14ac:dyDescent="0.2">
      <c r="C568" s="2" t="s">
        <v>1132</v>
      </c>
    </row>
    <row r="569" spans="3:3" x14ac:dyDescent="0.2">
      <c r="C569" s="2" t="s">
        <v>1097</v>
      </c>
    </row>
    <row r="570" spans="3:3" x14ac:dyDescent="0.2">
      <c r="C570" s="2" t="s">
        <v>1145</v>
      </c>
    </row>
    <row r="571" spans="3:3" x14ac:dyDescent="0.2">
      <c r="C571" s="2" t="s">
        <v>3904</v>
      </c>
    </row>
    <row r="572" spans="3:3" x14ac:dyDescent="0.2">
      <c r="C572" s="2" t="s">
        <v>3905</v>
      </c>
    </row>
    <row r="573" spans="3:3" x14ac:dyDescent="0.2">
      <c r="C573" s="2" t="s">
        <v>3906</v>
      </c>
    </row>
    <row r="574" spans="3:3" x14ac:dyDescent="0.2">
      <c r="C574" s="2" t="s">
        <v>3907</v>
      </c>
    </row>
    <row r="575" spans="3:3" x14ac:dyDescent="0.2">
      <c r="C575" s="2" t="s">
        <v>1144</v>
      </c>
    </row>
    <row r="576" spans="3:3" x14ac:dyDescent="0.2">
      <c r="C576" s="2" t="s">
        <v>1108</v>
      </c>
    </row>
    <row r="577" spans="3:3" x14ac:dyDescent="0.2">
      <c r="C577" s="2" t="s">
        <v>3908</v>
      </c>
    </row>
    <row r="578" spans="3:3" x14ac:dyDescent="0.2">
      <c r="C578" s="2" t="s">
        <v>3909</v>
      </c>
    </row>
    <row r="579" spans="3:3" x14ac:dyDescent="0.2">
      <c r="C579" s="2" t="s">
        <v>1140</v>
      </c>
    </row>
    <row r="580" spans="3:3" x14ac:dyDescent="0.2">
      <c r="C580" s="2" t="s">
        <v>1082</v>
      </c>
    </row>
    <row r="581" spans="3:3" x14ac:dyDescent="0.2">
      <c r="C581" s="2" t="s">
        <v>1055</v>
      </c>
    </row>
    <row r="582" spans="3:3" x14ac:dyDescent="0.2">
      <c r="C582" s="2" t="s">
        <v>3910</v>
      </c>
    </row>
    <row r="583" spans="3:3" x14ac:dyDescent="0.2">
      <c r="C583" s="2" t="s">
        <v>3911</v>
      </c>
    </row>
    <row r="584" spans="3:3" x14ac:dyDescent="0.2">
      <c r="C584" s="2" t="s">
        <v>3912</v>
      </c>
    </row>
    <row r="585" spans="3:3" x14ac:dyDescent="0.2">
      <c r="C585" s="2" t="s">
        <v>3913</v>
      </c>
    </row>
    <row r="586" spans="3:3" x14ac:dyDescent="0.2">
      <c r="C586" s="2" t="s">
        <v>1125</v>
      </c>
    </row>
    <row r="587" spans="3:3" x14ac:dyDescent="0.2">
      <c r="C587" s="2" t="s">
        <v>3914</v>
      </c>
    </row>
    <row r="588" spans="3:3" x14ac:dyDescent="0.2">
      <c r="C588" s="2" t="s">
        <v>3915</v>
      </c>
    </row>
  </sheetData>
  <mergeCells count="2">
    <mergeCell ref="A4:L4"/>
    <mergeCell ref="O4:P4"/>
  </mergeCells>
  <conditionalFormatting sqref="B3">
    <cfRule type="duplicateValues" dxfId="217" priority="4"/>
  </conditionalFormatting>
  <conditionalFormatting sqref="C12:C588">
    <cfRule type="duplicateValues" dxfId="216" priority="3"/>
  </conditionalFormatting>
  <conditionalFormatting sqref="C12:C588">
    <cfRule type="duplicateValues" dxfId="215" priority="2"/>
  </conditionalFormatting>
  <conditionalFormatting sqref="C1:C1048576">
    <cfRule type="duplicateValues" dxfId="21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51"/>
  <sheetViews>
    <sheetView zoomScale="110" zoomScaleNormal="110" workbookViewId="0">
      <pane xSplit="3" ySplit="2" topLeftCell="D171" activePane="bottomRight" state="frozen"/>
      <selection activeCell="N32" sqref="N32"/>
      <selection pane="topRight" activeCell="N32" sqref="N32"/>
      <selection pane="bottomLeft" activeCell="N32" sqref="N32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6" customHeight="1" x14ac:dyDescent="0.2">
      <c r="A3" s="142" t="s">
        <v>3520</v>
      </c>
      <c r="B3" s="73" t="s">
        <v>2666</v>
      </c>
      <c r="C3" s="9" t="s">
        <v>2667</v>
      </c>
      <c r="D3" s="75" t="s">
        <v>63</v>
      </c>
      <c r="E3" s="13">
        <v>44432</v>
      </c>
      <c r="F3" s="75" t="s">
        <v>2419</v>
      </c>
      <c r="G3" s="13">
        <v>44438</v>
      </c>
      <c r="H3" s="10" t="s">
        <v>2420</v>
      </c>
      <c r="I3" s="1">
        <v>41</v>
      </c>
      <c r="J3" s="1">
        <v>40</v>
      </c>
      <c r="K3" s="1">
        <v>18</v>
      </c>
      <c r="L3" s="1">
        <v>4</v>
      </c>
      <c r="M3" s="81">
        <v>7.38</v>
      </c>
      <c r="N3" s="8">
        <v>7</v>
      </c>
      <c r="O3" s="62">
        <v>3000</v>
      </c>
      <c r="P3" s="63">
        <f>Table2245236891011121314151617181920212224234567234568910111213141516171819202122242526272829[[#This Row],[PEMBULATAN]]*O3</f>
        <v>21000</v>
      </c>
    </row>
    <row r="4" spans="1:16" ht="36" customHeight="1" x14ac:dyDescent="0.2">
      <c r="A4" s="143"/>
      <c r="B4" s="74"/>
      <c r="C4" s="9" t="s">
        <v>2668</v>
      </c>
      <c r="D4" s="75" t="s">
        <v>63</v>
      </c>
      <c r="E4" s="13">
        <v>44432</v>
      </c>
      <c r="F4" s="75" t="s">
        <v>2419</v>
      </c>
      <c r="G4" s="13">
        <v>44438</v>
      </c>
      <c r="H4" s="10" t="s">
        <v>2420</v>
      </c>
      <c r="I4" s="1">
        <v>53</v>
      </c>
      <c r="J4" s="1">
        <v>40</v>
      </c>
      <c r="K4" s="1">
        <v>15</v>
      </c>
      <c r="L4" s="1">
        <v>1</v>
      </c>
      <c r="M4" s="81">
        <v>7.95</v>
      </c>
      <c r="N4" s="8">
        <v>8</v>
      </c>
      <c r="O4" s="62">
        <v>3000</v>
      </c>
      <c r="P4" s="63">
        <f>Table2245236891011121314151617181920212224234567234568910111213141516171819202122242526272829[[#This Row],[PEMBULATAN]]*O4</f>
        <v>24000</v>
      </c>
    </row>
    <row r="5" spans="1:16" ht="36" customHeight="1" x14ac:dyDescent="0.2">
      <c r="A5" s="124"/>
      <c r="B5" s="74"/>
      <c r="C5" s="88" t="s">
        <v>2669</v>
      </c>
      <c r="D5" s="77" t="s">
        <v>63</v>
      </c>
      <c r="E5" s="13">
        <v>44432</v>
      </c>
      <c r="F5" s="75" t="s">
        <v>2419</v>
      </c>
      <c r="G5" s="13">
        <v>44438</v>
      </c>
      <c r="H5" s="76" t="s">
        <v>2420</v>
      </c>
      <c r="I5" s="15">
        <v>93</v>
      </c>
      <c r="J5" s="15">
        <v>42</v>
      </c>
      <c r="K5" s="15">
        <v>48</v>
      </c>
      <c r="L5" s="15">
        <v>29</v>
      </c>
      <c r="M5" s="82">
        <v>46.872</v>
      </c>
      <c r="N5" s="71">
        <v>47</v>
      </c>
      <c r="O5" s="62">
        <v>3000</v>
      </c>
      <c r="P5" s="63">
        <f>Table2245236891011121314151617181920212224234567234568910111213141516171819202122242526272829[[#This Row],[PEMBULATAN]]*O5</f>
        <v>141000</v>
      </c>
    </row>
    <row r="6" spans="1:16" ht="36" customHeight="1" x14ac:dyDescent="0.2">
      <c r="A6" s="124"/>
      <c r="B6" s="74"/>
      <c r="C6" s="92" t="s">
        <v>2670</v>
      </c>
      <c r="D6" s="93" t="s">
        <v>63</v>
      </c>
      <c r="E6" s="94">
        <v>44432</v>
      </c>
      <c r="F6" s="95" t="s">
        <v>2419</v>
      </c>
      <c r="G6" s="94">
        <v>44438</v>
      </c>
      <c r="H6" s="96" t="s">
        <v>2420</v>
      </c>
      <c r="I6" s="97">
        <v>101</v>
      </c>
      <c r="J6" s="97">
        <v>57</v>
      </c>
      <c r="K6" s="97">
        <v>23</v>
      </c>
      <c r="L6" s="97">
        <v>9</v>
      </c>
      <c r="M6" s="98">
        <v>33.10275</v>
      </c>
      <c r="N6" s="99">
        <v>33</v>
      </c>
      <c r="O6" s="62">
        <v>3000</v>
      </c>
      <c r="P6" s="63">
        <f>Table2245236891011121314151617181920212224234567234568910111213141516171819202122242526272829[[#This Row],[PEMBULATAN]]*O6</f>
        <v>99000</v>
      </c>
    </row>
    <row r="7" spans="1:16" ht="36" customHeight="1" x14ac:dyDescent="0.2">
      <c r="A7" s="124"/>
      <c r="B7" s="74"/>
      <c r="C7" s="92" t="s">
        <v>2671</v>
      </c>
      <c r="D7" s="93" t="s">
        <v>63</v>
      </c>
      <c r="E7" s="94">
        <v>44432</v>
      </c>
      <c r="F7" s="95" t="s">
        <v>2419</v>
      </c>
      <c r="G7" s="94">
        <v>44438</v>
      </c>
      <c r="H7" s="96" t="s">
        <v>2420</v>
      </c>
      <c r="I7" s="97">
        <v>88</v>
      </c>
      <c r="J7" s="97">
        <v>52</v>
      </c>
      <c r="K7" s="97">
        <v>33</v>
      </c>
      <c r="L7" s="97">
        <v>13</v>
      </c>
      <c r="M7" s="98">
        <v>37.752000000000002</v>
      </c>
      <c r="N7" s="99">
        <v>38</v>
      </c>
      <c r="O7" s="62">
        <v>3000</v>
      </c>
      <c r="P7" s="63">
        <f>Table2245236891011121314151617181920212224234567234568910111213141516171819202122242526272829[[#This Row],[PEMBULATAN]]*O7</f>
        <v>114000</v>
      </c>
    </row>
    <row r="8" spans="1:16" ht="36" customHeight="1" x14ac:dyDescent="0.2">
      <c r="A8" s="124"/>
      <c r="B8" s="74"/>
      <c r="C8" s="92" t="s">
        <v>2672</v>
      </c>
      <c r="D8" s="93" t="s">
        <v>63</v>
      </c>
      <c r="E8" s="94">
        <v>44432</v>
      </c>
      <c r="F8" s="95" t="s">
        <v>2419</v>
      </c>
      <c r="G8" s="94">
        <v>44438</v>
      </c>
      <c r="H8" s="96" t="s">
        <v>2420</v>
      </c>
      <c r="I8" s="97">
        <v>53</v>
      </c>
      <c r="J8" s="97">
        <v>38</v>
      </c>
      <c r="K8" s="97">
        <v>20</v>
      </c>
      <c r="L8" s="97">
        <v>3</v>
      </c>
      <c r="M8" s="98">
        <v>10.07</v>
      </c>
      <c r="N8" s="99">
        <v>10</v>
      </c>
      <c r="O8" s="62">
        <v>3000</v>
      </c>
      <c r="P8" s="63">
        <f>Table2245236891011121314151617181920212224234567234568910111213141516171819202122242526272829[[#This Row],[PEMBULATAN]]*O8</f>
        <v>30000</v>
      </c>
    </row>
    <row r="9" spans="1:16" ht="36" customHeight="1" x14ac:dyDescent="0.2">
      <c r="A9" s="124"/>
      <c r="B9" s="74"/>
      <c r="C9" s="92" t="s">
        <v>2673</v>
      </c>
      <c r="D9" s="93" t="s">
        <v>63</v>
      </c>
      <c r="E9" s="94">
        <v>44432</v>
      </c>
      <c r="F9" s="95" t="s">
        <v>2419</v>
      </c>
      <c r="G9" s="94">
        <v>44438</v>
      </c>
      <c r="H9" s="96" t="s">
        <v>2420</v>
      </c>
      <c r="I9" s="97">
        <v>50</v>
      </c>
      <c r="J9" s="97">
        <v>20</v>
      </c>
      <c r="K9" s="97">
        <v>20</v>
      </c>
      <c r="L9" s="97">
        <v>8</v>
      </c>
      <c r="M9" s="98">
        <v>5</v>
      </c>
      <c r="N9" s="99">
        <v>8</v>
      </c>
      <c r="O9" s="62">
        <v>3000</v>
      </c>
      <c r="P9" s="63">
        <f>Table2245236891011121314151617181920212224234567234568910111213141516171819202122242526272829[[#This Row],[PEMBULATAN]]*O9</f>
        <v>24000</v>
      </c>
    </row>
    <row r="10" spans="1:16" ht="36" customHeight="1" x14ac:dyDescent="0.2">
      <c r="A10" s="124"/>
      <c r="B10" s="74"/>
      <c r="C10" s="92" t="s">
        <v>2674</v>
      </c>
      <c r="D10" s="93" t="s">
        <v>63</v>
      </c>
      <c r="E10" s="94">
        <v>44432</v>
      </c>
      <c r="F10" s="95" t="s">
        <v>2419</v>
      </c>
      <c r="G10" s="94">
        <v>44438</v>
      </c>
      <c r="H10" s="96" t="s">
        <v>2420</v>
      </c>
      <c r="I10" s="97">
        <v>35</v>
      </c>
      <c r="J10" s="97">
        <v>20</v>
      </c>
      <c r="K10" s="97">
        <v>20</v>
      </c>
      <c r="L10" s="97">
        <v>2</v>
      </c>
      <c r="M10" s="98">
        <v>3.5</v>
      </c>
      <c r="N10" s="99">
        <v>4</v>
      </c>
      <c r="O10" s="62">
        <v>3000</v>
      </c>
      <c r="P10" s="63">
        <f>Table2245236891011121314151617181920212224234567234568910111213141516171819202122242526272829[[#This Row],[PEMBULATAN]]*O10</f>
        <v>12000</v>
      </c>
    </row>
    <row r="11" spans="1:16" ht="36" customHeight="1" x14ac:dyDescent="0.2">
      <c r="A11" s="124"/>
      <c r="B11" s="74"/>
      <c r="C11" s="92" t="s">
        <v>2675</v>
      </c>
      <c r="D11" s="93" t="s">
        <v>63</v>
      </c>
      <c r="E11" s="94">
        <v>44432</v>
      </c>
      <c r="F11" s="95" t="s">
        <v>2419</v>
      </c>
      <c r="G11" s="94">
        <v>44438</v>
      </c>
      <c r="H11" s="96" t="s">
        <v>2420</v>
      </c>
      <c r="I11" s="97">
        <v>93</v>
      </c>
      <c r="J11" s="97">
        <v>53</v>
      </c>
      <c r="K11" s="97">
        <v>35</v>
      </c>
      <c r="L11" s="97">
        <v>26</v>
      </c>
      <c r="M11" s="98">
        <v>43.128749999999997</v>
      </c>
      <c r="N11" s="99">
        <v>43</v>
      </c>
      <c r="O11" s="62">
        <v>3000</v>
      </c>
      <c r="P11" s="63">
        <f>Table2245236891011121314151617181920212224234567234568910111213141516171819202122242526272829[[#This Row],[PEMBULATAN]]*O11</f>
        <v>129000</v>
      </c>
    </row>
    <row r="12" spans="1:16" ht="36" customHeight="1" x14ac:dyDescent="0.2">
      <c r="A12" s="124"/>
      <c r="B12" s="74"/>
      <c r="C12" s="92" t="s">
        <v>2676</v>
      </c>
      <c r="D12" s="93" t="s">
        <v>63</v>
      </c>
      <c r="E12" s="94">
        <v>44432</v>
      </c>
      <c r="F12" s="95" t="s">
        <v>2419</v>
      </c>
      <c r="G12" s="94">
        <v>44438</v>
      </c>
      <c r="H12" s="96" t="s">
        <v>2420</v>
      </c>
      <c r="I12" s="97">
        <v>60</v>
      </c>
      <c r="J12" s="97">
        <v>31</v>
      </c>
      <c r="K12" s="97">
        <v>49</v>
      </c>
      <c r="L12" s="97">
        <v>13</v>
      </c>
      <c r="M12" s="98">
        <v>22.785</v>
      </c>
      <c r="N12" s="99">
        <v>23</v>
      </c>
      <c r="O12" s="62">
        <v>3000</v>
      </c>
      <c r="P12" s="63">
        <f>Table2245236891011121314151617181920212224234567234568910111213141516171819202122242526272829[[#This Row],[PEMBULATAN]]*O12</f>
        <v>69000</v>
      </c>
    </row>
    <row r="13" spans="1:16" ht="36" customHeight="1" x14ac:dyDescent="0.2">
      <c r="A13" s="124"/>
      <c r="B13" s="74"/>
      <c r="C13" s="92" t="s">
        <v>2677</v>
      </c>
      <c r="D13" s="93" t="s">
        <v>63</v>
      </c>
      <c r="E13" s="94">
        <v>44432</v>
      </c>
      <c r="F13" s="95" t="s">
        <v>2419</v>
      </c>
      <c r="G13" s="94">
        <v>44438</v>
      </c>
      <c r="H13" s="96" t="s">
        <v>2420</v>
      </c>
      <c r="I13" s="97">
        <v>100</v>
      </c>
      <c r="J13" s="97">
        <v>50</v>
      </c>
      <c r="K13" s="97">
        <v>20</v>
      </c>
      <c r="L13" s="97">
        <v>19</v>
      </c>
      <c r="M13" s="98">
        <v>25</v>
      </c>
      <c r="N13" s="99">
        <v>25</v>
      </c>
      <c r="O13" s="62">
        <v>3000</v>
      </c>
      <c r="P13" s="63">
        <f>Table2245236891011121314151617181920212224234567234568910111213141516171819202122242526272829[[#This Row],[PEMBULATAN]]*O13</f>
        <v>75000</v>
      </c>
    </row>
    <row r="14" spans="1:16" ht="36" customHeight="1" x14ac:dyDescent="0.2">
      <c r="A14" s="124"/>
      <c r="B14" s="74"/>
      <c r="C14" s="92" t="s">
        <v>2678</v>
      </c>
      <c r="D14" s="93" t="s">
        <v>63</v>
      </c>
      <c r="E14" s="94">
        <v>44432</v>
      </c>
      <c r="F14" s="95" t="s">
        <v>2419</v>
      </c>
      <c r="G14" s="94">
        <v>44438</v>
      </c>
      <c r="H14" s="96" t="s">
        <v>2420</v>
      </c>
      <c r="I14" s="97">
        <v>65</v>
      </c>
      <c r="J14" s="97">
        <v>60</v>
      </c>
      <c r="K14" s="97">
        <v>42</v>
      </c>
      <c r="L14" s="97">
        <v>6</v>
      </c>
      <c r="M14" s="98">
        <v>40.950000000000003</v>
      </c>
      <c r="N14" s="99">
        <v>41</v>
      </c>
      <c r="O14" s="62">
        <v>3000</v>
      </c>
      <c r="P14" s="63">
        <f>Table2245236891011121314151617181920212224234567234568910111213141516171819202122242526272829[[#This Row],[PEMBULATAN]]*O14</f>
        <v>123000</v>
      </c>
    </row>
    <row r="15" spans="1:16" ht="36" customHeight="1" x14ac:dyDescent="0.2">
      <c r="A15" s="124"/>
      <c r="B15" s="74"/>
      <c r="C15" s="92" t="s">
        <v>2679</v>
      </c>
      <c r="D15" s="93" t="s">
        <v>63</v>
      </c>
      <c r="E15" s="94">
        <v>44432</v>
      </c>
      <c r="F15" s="95" t="s">
        <v>2419</v>
      </c>
      <c r="G15" s="94">
        <v>44438</v>
      </c>
      <c r="H15" s="96" t="s">
        <v>2420</v>
      </c>
      <c r="I15" s="97">
        <v>85</v>
      </c>
      <c r="J15" s="97">
        <v>60</v>
      </c>
      <c r="K15" s="97">
        <v>36</v>
      </c>
      <c r="L15" s="97">
        <v>24</v>
      </c>
      <c r="M15" s="98">
        <v>45.9</v>
      </c>
      <c r="N15" s="99">
        <v>46</v>
      </c>
      <c r="O15" s="62">
        <v>3000</v>
      </c>
      <c r="P15" s="63">
        <f>Table2245236891011121314151617181920212224234567234568910111213141516171819202122242526272829[[#This Row],[PEMBULATAN]]*O15</f>
        <v>138000</v>
      </c>
    </row>
    <row r="16" spans="1:16" ht="36" customHeight="1" x14ac:dyDescent="0.2">
      <c r="A16" s="124"/>
      <c r="B16" s="74"/>
      <c r="C16" s="92" t="s">
        <v>2680</v>
      </c>
      <c r="D16" s="93" t="s">
        <v>63</v>
      </c>
      <c r="E16" s="94">
        <v>44432</v>
      </c>
      <c r="F16" s="95" t="s">
        <v>2419</v>
      </c>
      <c r="G16" s="94">
        <v>44438</v>
      </c>
      <c r="H16" s="96" t="s">
        <v>2420</v>
      </c>
      <c r="I16" s="97">
        <v>55</v>
      </c>
      <c r="J16" s="97">
        <v>45</v>
      </c>
      <c r="K16" s="97">
        <v>46</v>
      </c>
      <c r="L16" s="97">
        <v>10</v>
      </c>
      <c r="M16" s="98">
        <v>28.462499999999999</v>
      </c>
      <c r="N16" s="99">
        <v>28</v>
      </c>
      <c r="O16" s="62">
        <v>3000</v>
      </c>
      <c r="P16" s="63">
        <f>Table2245236891011121314151617181920212224234567234568910111213141516171819202122242526272829[[#This Row],[PEMBULATAN]]*O16</f>
        <v>84000</v>
      </c>
    </row>
    <row r="17" spans="1:16" ht="36" customHeight="1" x14ac:dyDescent="0.2">
      <c r="A17" s="124"/>
      <c r="B17" s="74"/>
      <c r="C17" s="92" t="s">
        <v>2681</v>
      </c>
      <c r="D17" s="93" t="s">
        <v>63</v>
      </c>
      <c r="E17" s="94">
        <v>44432</v>
      </c>
      <c r="F17" s="95" t="s">
        <v>2419</v>
      </c>
      <c r="G17" s="94">
        <v>44438</v>
      </c>
      <c r="H17" s="96" t="s">
        <v>2420</v>
      </c>
      <c r="I17" s="97">
        <v>85</v>
      </c>
      <c r="J17" s="97">
        <v>20</v>
      </c>
      <c r="K17" s="97">
        <v>10</v>
      </c>
      <c r="L17" s="97">
        <v>1</v>
      </c>
      <c r="M17" s="98">
        <v>4.25</v>
      </c>
      <c r="N17" s="99">
        <v>4</v>
      </c>
      <c r="O17" s="62">
        <v>3000</v>
      </c>
      <c r="P17" s="63">
        <f>Table2245236891011121314151617181920212224234567234568910111213141516171819202122242526272829[[#This Row],[PEMBULATAN]]*O17</f>
        <v>12000</v>
      </c>
    </row>
    <row r="18" spans="1:16" ht="36" customHeight="1" x14ac:dyDescent="0.2">
      <c r="A18" s="124"/>
      <c r="B18" s="74"/>
      <c r="C18" s="92" t="s">
        <v>2682</v>
      </c>
      <c r="D18" s="93" t="s">
        <v>63</v>
      </c>
      <c r="E18" s="94">
        <v>44432</v>
      </c>
      <c r="F18" s="95" t="s">
        <v>2419</v>
      </c>
      <c r="G18" s="94">
        <v>44438</v>
      </c>
      <c r="H18" s="96" t="s">
        <v>2420</v>
      </c>
      <c r="I18" s="97">
        <v>60</v>
      </c>
      <c r="J18" s="97">
        <v>40</v>
      </c>
      <c r="K18" s="97">
        <v>50</v>
      </c>
      <c r="L18" s="97">
        <v>27</v>
      </c>
      <c r="M18" s="98">
        <v>30</v>
      </c>
      <c r="N18" s="99">
        <v>30</v>
      </c>
      <c r="O18" s="62">
        <v>3000</v>
      </c>
      <c r="P18" s="63">
        <f>Table2245236891011121314151617181920212224234567234568910111213141516171819202122242526272829[[#This Row],[PEMBULATAN]]*O18</f>
        <v>90000</v>
      </c>
    </row>
    <row r="19" spans="1:16" ht="36" customHeight="1" x14ac:dyDescent="0.2">
      <c r="A19" s="124"/>
      <c r="B19" s="74"/>
      <c r="C19" s="92" t="s">
        <v>2683</v>
      </c>
      <c r="D19" s="93" t="s">
        <v>63</v>
      </c>
      <c r="E19" s="94">
        <v>44432</v>
      </c>
      <c r="F19" s="95" t="s">
        <v>2419</v>
      </c>
      <c r="G19" s="94">
        <v>44438</v>
      </c>
      <c r="H19" s="96" t="s">
        <v>2420</v>
      </c>
      <c r="I19" s="97">
        <v>60</v>
      </c>
      <c r="J19" s="97">
        <v>30</v>
      </c>
      <c r="K19" s="97">
        <v>24</v>
      </c>
      <c r="L19" s="97">
        <v>2</v>
      </c>
      <c r="M19" s="98">
        <v>10.8</v>
      </c>
      <c r="N19" s="99">
        <v>11</v>
      </c>
      <c r="O19" s="62">
        <v>3000</v>
      </c>
      <c r="P19" s="63">
        <f>Table2245236891011121314151617181920212224234567234568910111213141516171819202122242526272829[[#This Row],[PEMBULATAN]]*O19</f>
        <v>33000</v>
      </c>
    </row>
    <row r="20" spans="1:16" ht="36" customHeight="1" x14ac:dyDescent="0.2">
      <c r="A20" s="124"/>
      <c r="B20" s="74"/>
      <c r="C20" s="92" t="s">
        <v>2684</v>
      </c>
      <c r="D20" s="93" t="s">
        <v>63</v>
      </c>
      <c r="E20" s="94">
        <v>44432</v>
      </c>
      <c r="F20" s="95" t="s">
        <v>2419</v>
      </c>
      <c r="G20" s="94">
        <v>44438</v>
      </c>
      <c r="H20" s="96" t="s">
        <v>2420</v>
      </c>
      <c r="I20" s="97">
        <v>50</v>
      </c>
      <c r="J20" s="97">
        <v>30</v>
      </c>
      <c r="K20" s="97">
        <v>16</v>
      </c>
      <c r="L20" s="97">
        <v>4</v>
      </c>
      <c r="M20" s="98">
        <v>6</v>
      </c>
      <c r="N20" s="99">
        <v>6</v>
      </c>
      <c r="O20" s="62">
        <v>3000</v>
      </c>
      <c r="P20" s="63">
        <f>Table2245236891011121314151617181920212224234567234568910111213141516171819202122242526272829[[#This Row],[PEMBULATAN]]*O20</f>
        <v>18000</v>
      </c>
    </row>
    <row r="21" spans="1:16" ht="36" customHeight="1" x14ac:dyDescent="0.2">
      <c r="A21" s="124"/>
      <c r="B21" s="74"/>
      <c r="C21" s="92" t="s">
        <v>2685</v>
      </c>
      <c r="D21" s="93" t="s">
        <v>63</v>
      </c>
      <c r="E21" s="94">
        <v>44432</v>
      </c>
      <c r="F21" s="95" t="s">
        <v>2419</v>
      </c>
      <c r="G21" s="94">
        <v>44438</v>
      </c>
      <c r="H21" s="96" t="s">
        <v>2420</v>
      </c>
      <c r="I21" s="97">
        <v>40</v>
      </c>
      <c r="J21" s="97">
        <v>38</v>
      </c>
      <c r="K21" s="97">
        <v>23</v>
      </c>
      <c r="L21" s="97">
        <v>4</v>
      </c>
      <c r="M21" s="98">
        <v>8.74</v>
      </c>
      <c r="N21" s="99">
        <v>9</v>
      </c>
      <c r="O21" s="62">
        <v>3000</v>
      </c>
      <c r="P21" s="63">
        <f>Table2245236891011121314151617181920212224234567234568910111213141516171819202122242526272829[[#This Row],[PEMBULATAN]]*O21</f>
        <v>27000</v>
      </c>
    </row>
    <row r="22" spans="1:16" ht="36" customHeight="1" x14ac:dyDescent="0.2">
      <c r="A22" s="124"/>
      <c r="B22" s="74"/>
      <c r="C22" s="92" t="s">
        <v>2686</v>
      </c>
      <c r="D22" s="93" t="s">
        <v>63</v>
      </c>
      <c r="E22" s="94">
        <v>44432</v>
      </c>
      <c r="F22" s="95" t="s">
        <v>2419</v>
      </c>
      <c r="G22" s="94">
        <v>44438</v>
      </c>
      <c r="H22" s="96" t="s">
        <v>2420</v>
      </c>
      <c r="I22" s="97">
        <v>50</v>
      </c>
      <c r="J22" s="97">
        <v>47</v>
      </c>
      <c r="K22" s="97">
        <v>30</v>
      </c>
      <c r="L22" s="97">
        <v>10</v>
      </c>
      <c r="M22" s="98">
        <v>17.625</v>
      </c>
      <c r="N22" s="99">
        <v>18</v>
      </c>
      <c r="O22" s="62">
        <v>3000</v>
      </c>
      <c r="P22" s="63">
        <f>Table2245236891011121314151617181920212224234567234568910111213141516171819202122242526272829[[#This Row],[PEMBULATAN]]*O22</f>
        <v>54000</v>
      </c>
    </row>
    <row r="23" spans="1:16" ht="36" customHeight="1" x14ac:dyDescent="0.2">
      <c r="A23" s="124"/>
      <c r="B23" s="74"/>
      <c r="C23" s="92" t="s">
        <v>2687</v>
      </c>
      <c r="D23" s="93" t="s">
        <v>63</v>
      </c>
      <c r="E23" s="94">
        <v>44432</v>
      </c>
      <c r="F23" s="95" t="s">
        <v>2419</v>
      </c>
      <c r="G23" s="94">
        <v>44438</v>
      </c>
      <c r="H23" s="96" t="s">
        <v>2420</v>
      </c>
      <c r="I23" s="97">
        <v>95</v>
      </c>
      <c r="J23" s="97">
        <v>53</v>
      </c>
      <c r="K23" s="97">
        <v>15</v>
      </c>
      <c r="L23" s="97">
        <v>10</v>
      </c>
      <c r="M23" s="98">
        <v>18.881250000000001</v>
      </c>
      <c r="N23" s="99">
        <v>19</v>
      </c>
      <c r="O23" s="62">
        <v>3000</v>
      </c>
      <c r="P23" s="63">
        <f>Table2245236891011121314151617181920212224234567234568910111213141516171819202122242526272829[[#This Row],[PEMBULATAN]]*O23</f>
        <v>57000</v>
      </c>
    </row>
    <row r="24" spans="1:16" ht="36" customHeight="1" x14ac:dyDescent="0.2">
      <c r="A24" s="124"/>
      <c r="B24" s="74"/>
      <c r="C24" s="92" t="s">
        <v>2688</v>
      </c>
      <c r="D24" s="93" t="s">
        <v>63</v>
      </c>
      <c r="E24" s="94">
        <v>44432</v>
      </c>
      <c r="F24" s="95" t="s">
        <v>2419</v>
      </c>
      <c r="G24" s="94">
        <v>44438</v>
      </c>
      <c r="H24" s="96" t="s">
        <v>2420</v>
      </c>
      <c r="I24" s="97">
        <v>45</v>
      </c>
      <c r="J24" s="97">
        <v>45</v>
      </c>
      <c r="K24" s="97">
        <v>18</v>
      </c>
      <c r="L24" s="97">
        <v>1</v>
      </c>
      <c r="M24" s="98">
        <v>9.1125000000000007</v>
      </c>
      <c r="N24" s="99">
        <v>9</v>
      </c>
      <c r="O24" s="62">
        <v>3000</v>
      </c>
      <c r="P24" s="63">
        <f>Table2245236891011121314151617181920212224234567234568910111213141516171819202122242526272829[[#This Row],[PEMBULATAN]]*O24</f>
        <v>27000</v>
      </c>
    </row>
    <row r="25" spans="1:16" ht="36" customHeight="1" x14ac:dyDescent="0.2">
      <c r="A25" s="124"/>
      <c r="B25" s="74"/>
      <c r="C25" s="92" t="s">
        <v>2689</v>
      </c>
      <c r="D25" s="93" t="s">
        <v>63</v>
      </c>
      <c r="E25" s="94">
        <v>44432</v>
      </c>
      <c r="F25" s="95" t="s">
        <v>2419</v>
      </c>
      <c r="G25" s="94">
        <v>44438</v>
      </c>
      <c r="H25" s="96" t="s">
        <v>2420</v>
      </c>
      <c r="I25" s="97">
        <v>110</v>
      </c>
      <c r="J25" s="97">
        <v>34</v>
      </c>
      <c r="K25" s="97">
        <v>34</v>
      </c>
      <c r="L25" s="97">
        <v>14</v>
      </c>
      <c r="M25" s="98">
        <v>31.79</v>
      </c>
      <c r="N25" s="99">
        <v>32</v>
      </c>
      <c r="O25" s="62">
        <v>3000</v>
      </c>
      <c r="P25" s="63">
        <f>Table2245236891011121314151617181920212224234567234568910111213141516171819202122242526272829[[#This Row],[PEMBULATAN]]*O25</f>
        <v>96000</v>
      </c>
    </row>
    <row r="26" spans="1:16" ht="36" customHeight="1" x14ac:dyDescent="0.2">
      <c r="A26" s="124"/>
      <c r="B26" s="74"/>
      <c r="C26" s="92" t="s">
        <v>2690</v>
      </c>
      <c r="D26" s="93" t="s">
        <v>63</v>
      </c>
      <c r="E26" s="94">
        <v>44432</v>
      </c>
      <c r="F26" s="95" t="s">
        <v>2419</v>
      </c>
      <c r="G26" s="94">
        <v>44438</v>
      </c>
      <c r="H26" s="96" t="s">
        <v>2420</v>
      </c>
      <c r="I26" s="97">
        <v>110</v>
      </c>
      <c r="J26" s="97">
        <v>34</v>
      </c>
      <c r="K26" s="97">
        <v>34</v>
      </c>
      <c r="L26" s="97">
        <v>14</v>
      </c>
      <c r="M26" s="98">
        <v>31.79</v>
      </c>
      <c r="N26" s="99">
        <v>32</v>
      </c>
      <c r="O26" s="62">
        <v>3000</v>
      </c>
      <c r="P26" s="63">
        <f>Table2245236891011121314151617181920212224234567234568910111213141516171819202122242526272829[[#This Row],[PEMBULATAN]]*O26</f>
        <v>96000</v>
      </c>
    </row>
    <row r="27" spans="1:16" ht="36" customHeight="1" x14ac:dyDescent="0.2">
      <c r="A27" s="124"/>
      <c r="B27" s="74"/>
      <c r="C27" s="92" t="s">
        <v>2691</v>
      </c>
      <c r="D27" s="93" t="s">
        <v>63</v>
      </c>
      <c r="E27" s="94">
        <v>44432</v>
      </c>
      <c r="F27" s="95" t="s">
        <v>2419</v>
      </c>
      <c r="G27" s="94">
        <v>44438</v>
      </c>
      <c r="H27" s="96" t="s">
        <v>2420</v>
      </c>
      <c r="I27" s="97">
        <v>125</v>
      </c>
      <c r="J27" s="97">
        <v>39</v>
      </c>
      <c r="K27" s="97">
        <v>15</v>
      </c>
      <c r="L27" s="97">
        <v>15</v>
      </c>
      <c r="M27" s="98">
        <v>18.28125</v>
      </c>
      <c r="N27" s="99">
        <v>18</v>
      </c>
      <c r="O27" s="62">
        <v>3000</v>
      </c>
      <c r="P27" s="63">
        <f>Table2245236891011121314151617181920212224234567234568910111213141516171819202122242526272829[[#This Row],[PEMBULATAN]]*O27</f>
        <v>54000</v>
      </c>
    </row>
    <row r="28" spans="1:16" ht="36" customHeight="1" x14ac:dyDescent="0.2">
      <c r="A28" s="124"/>
      <c r="B28" s="74"/>
      <c r="C28" s="92" t="s">
        <v>2692</v>
      </c>
      <c r="D28" s="93" t="s">
        <v>63</v>
      </c>
      <c r="E28" s="94">
        <v>44432</v>
      </c>
      <c r="F28" s="95" t="s">
        <v>2419</v>
      </c>
      <c r="G28" s="94">
        <v>44438</v>
      </c>
      <c r="H28" s="96" t="s">
        <v>2420</v>
      </c>
      <c r="I28" s="97">
        <v>50</v>
      </c>
      <c r="J28" s="97">
        <v>37</v>
      </c>
      <c r="K28" s="97">
        <v>40</v>
      </c>
      <c r="L28" s="97">
        <v>3</v>
      </c>
      <c r="M28" s="98">
        <v>18.5</v>
      </c>
      <c r="N28" s="99">
        <v>19</v>
      </c>
      <c r="O28" s="62">
        <v>3000</v>
      </c>
      <c r="P28" s="63">
        <f>Table2245236891011121314151617181920212224234567234568910111213141516171819202122242526272829[[#This Row],[PEMBULATAN]]*O28</f>
        <v>57000</v>
      </c>
    </row>
    <row r="29" spans="1:16" ht="36" customHeight="1" x14ac:dyDescent="0.2">
      <c r="A29" s="124"/>
      <c r="B29" s="74"/>
      <c r="C29" s="92" t="s">
        <v>2693</v>
      </c>
      <c r="D29" s="93" t="s">
        <v>63</v>
      </c>
      <c r="E29" s="94">
        <v>44432</v>
      </c>
      <c r="F29" s="95" t="s">
        <v>2419</v>
      </c>
      <c r="G29" s="94">
        <v>44438</v>
      </c>
      <c r="H29" s="96" t="s">
        <v>2420</v>
      </c>
      <c r="I29" s="97">
        <v>73</v>
      </c>
      <c r="J29" s="97">
        <v>55</v>
      </c>
      <c r="K29" s="97">
        <v>25</v>
      </c>
      <c r="L29" s="97">
        <v>14</v>
      </c>
      <c r="M29" s="98">
        <v>25.09375</v>
      </c>
      <c r="N29" s="99">
        <v>25</v>
      </c>
      <c r="O29" s="62">
        <v>3000</v>
      </c>
      <c r="P29" s="63">
        <f>Table2245236891011121314151617181920212224234567234568910111213141516171819202122242526272829[[#This Row],[PEMBULATAN]]*O29</f>
        <v>75000</v>
      </c>
    </row>
    <row r="30" spans="1:16" ht="36" customHeight="1" x14ac:dyDescent="0.2">
      <c r="A30" s="124"/>
      <c r="B30" s="74"/>
      <c r="C30" s="92" t="s">
        <v>2694</v>
      </c>
      <c r="D30" s="93" t="s">
        <v>63</v>
      </c>
      <c r="E30" s="94">
        <v>44432</v>
      </c>
      <c r="F30" s="95" t="s">
        <v>2419</v>
      </c>
      <c r="G30" s="94">
        <v>44438</v>
      </c>
      <c r="H30" s="96" t="s">
        <v>2420</v>
      </c>
      <c r="I30" s="97">
        <v>62</v>
      </c>
      <c r="J30" s="97">
        <v>50</v>
      </c>
      <c r="K30" s="97">
        <v>28</v>
      </c>
      <c r="L30" s="97">
        <v>7</v>
      </c>
      <c r="M30" s="98">
        <v>21.7</v>
      </c>
      <c r="N30" s="99">
        <v>22</v>
      </c>
      <c r="O30" s="62">
        <v>3000</v>
      </c>
      <c r="P30" s="63">
        <f>Table2245236891011121314151617181920212224234567234568910111213141516171819202122242526272829[[#This Row],[PEMBULATAN]]*O30</f>
        <v>66000</v>
      </c>
    </row>
    <row r="31" spans="1:16" ht="36" customHeight="1" x14ac:dyDescent="0.2">
      <c r="A31" s="124"/>
      <c r="B31" s="74"/>
      <c r="C31" s="92" t="s">
        <v>2695</v>
      </c>
      <c r="D31" s="93" t="s">
        <v>63</v>
      </c>
      <c r="E31" s="94">
        <v>44432</v>
      </c>
      <c r="F31" s="95" t="s">
        <v>2419</v>
      </c>
      <c r="G31" s="94">
        <v>44438</v>
      </c>
      <c r="H31" s="96" t="s">
        <v>2420</v>
      </c>
      <c r="I31" s="97">
        <v>72</v>
      </c>
      <c r="J31" s="97">
        <v>51</v>
      </c>
      <c r="K31" s="97">
        <v>19</v>
      </c>
      <c r="L31" s="97">
        <v>8</v>
      </c>
      <c r="M31" s="98">
        <v>17.442</v>
      </c>
      <c r="N31" s="99">
        <v>17</v>
      </c>
      <c r="O31" s="62">
        <v>3000</v>
      </c>
      <c r="P31" s="63">
        <f>Table2245236891011121314151617181920212224234567234568910111213141516171819202122242526272829[[#This Row],[PEMBULATAN]]*O31</f>
        <v>51000</v>
      </c>
    </row>
    <row r="32" spans="1:16" ht="36" customHeight="1" x14ac:dyDescent="0.2">
      <c r="A32" s="124"/>
      <c r="B32" s="74"/>
      <c r="C32" s="92" t="s">
        <v>2696</v>
      </c>
      <c r="D32" s="93" t="s">
        <v>63</v>
      </c>
      <c r="E32" s="94">
        <v>44432</v>
      </c>
      <c r="F32" s="95" t="s">
        <v>2419</v>
      </c>
      <c r="G32" s="94">
        <v>44438</v>
      </c>
      <c r="H32" s="96" t="s">
        <v>2420</v>
      </c>
      <c r="I32" s="97">
        <v>91</v>
      </c>
      <c r="J32" s="97">
        <v>47</v>
      </c>
      <c r="K32" s="97">
        <v>36</v>
      </c>
      <c r="L32" s="97">
        <v>22</v>
      </c>
      <c r="M32" s="98">
        <v>38.493000000000002</v>
      </c>
      <c r="N32" s="99">
        <v>38</v>
      </c>
      <c r="O32" s="62">
        <v>3000</v>
      </c>
      <c r="P32" s="63">
        <f>Table2245236891011121314151617181920212224234567234568910111213141516171819202122242526272829[[#This Row],[PEMBULATAN]]*O32</f>
        <v>114000</v>
      </c>
    </row>
    <row r="33" spans="1:16" ht="36" customHeight="1" x14ac:dyDescent="0.2">
      <c r="A33" s="124"/>
      <c r="B33" s="74"/>
      <c r="C33" s="92" t="s">
        <v>2697</v>
      </c>
      <c r="D33" s="93" t="s">
        <v>63</v>
      </c>
      <c r="E33" s="94">
        <v>44432</v>
      </c>
      <c r="F33" s="95" t="s">
        <v>2419</v>
      </c>
      <c r="G33" s="94">
        <v>44438</v>
      </c>
      <c r="H33" s="96" t="s">
        <v>2420</v>
      </c>
      <c r="I33" s="97">
        <v>61</v>
      </c>
      <c r="J33" s="97">
        <v>55</v>
      </c>
      <c r="K33" s="97">
        <v>30</v>
      </c>
      <c r="L33" s="97">
        <v>9</v>
      </c>
      <c r="M33" s="98">
        <v>25.162500000000001</v>
      </c>
      <c r="N33" s="99">
        <v>25</v>
      </c>
      <c r="O33" s="62">
        <v>3000</v>
      </c>
      <c r="P33" s="63">
        <f>Table2245236891011121314151617181920212224234567234568910111213141516171819202122242526272829[[#This Row],[PEMBULATAN]]*O33</f>
        <v>75000</v>
      </c>
    </row>
    <row r="34" spans="1:16" ht="36" customHeight="1" x14ac:dyDescent="0.2">
      <c r="A34" s="124"/>
      <c r="B34" s="74"/>
      <c r="C34" s="92" t="s">
        <v>2698</v>
      </c>
      <c r="D34" s="93" t="s">
        <v>63</v>
      </c>
      <c r="E34" s="94">
        <v>44432</v>
      </c>
      <c r="F34" s="95" t="s">
        <v>2419</v>
      </c>
      <c r="G34" s="94">
        <v>44438</v>
      </c>
      <c r="H34" s="96" t="s">
        <v>2420</v>
      </c>
      <c r="I34" s="97">
        <v>87</v>
      </c>
      <c r="J34" s="97">
        <v>65</v>
      </c>
      <c r="K34" s="97">
        <v>20</v>
      </c>
      <c r="L34" s="97">
        <v>16</v>
      </c>
      <c r="M34" s="98">
        <v>28.274999999999999</v>
      </c>
      <c r="N34" s="99">
        <v>28</v>
      </c>
      <c r="O34" s="62">
        <v>3000</v>
      </c>
      <c r="P34" s="63">
        <f>Table2245236891011121314151617181920212224234567234568910111213141516171819202122242526272829[[#This Row],[PEMBULATAN]]*O34</f>
        <v>84000</v>
      </c>
    </row>
    <row r="35" spans="1:16" ht="36" customHeight="1" x14ac:dyDescent="0.2">
      <c r="A35" s="124"/>
      <c r="B35" s="74"/>
      <c r="C35" s="92" t="s">
        <v>2699</v>
      </c>
      <c r="D35" s="93" t="s">
        <v>63</v>
      </c>
      <c r="E35" s="94">
        <v>44432</v>
      </c>
      <c r="F35" s="95" t="s">
        <v>2419</v>
      </c>
      <c r="G35" s="94">
        <v>44438</v>
      </c>
      <c r="H35" s="96" t="s">
        <v>2420</v>
      </c>
      <c r="I35" s="97">
        <v>58</v>
      </c>
      <c r="J35" s="97">
        <v>44</v>
      </c>
      <c r="K35" s="97">
        <v>27</v>
      </c>
      <c r="L35" s="97">
        <v>2</v>
      </c>
      <c r="M35" s="98">
        <v>17.225999999999999</v>
      </c>
      <c r="N35" s="99">
        <v>17</v>
      </c>
      <c r="O35" s="62">
        <v>3000</v>
      </c>
      <c r="P35" s="63">
        <f>Table2245236891011121314151617181920212224234567234568910111213141516171819202122242526272829[[#This Row],[PEMBULATAN]]*O35</f>
        <v>51000</v>
      </c>
    </row>
    <row r="36" spans="1:16" ht="36" customHeight="1" x14ac:dyDescent="0.2">
      <c r="A36" s="124"/>
      <c r="B36" s="74"/>
      <c r="C36" s="92" t="s">
        <v>2700</v>
      </c>
      <c r="D36" s="93" t="s">
        <v>63</v>
      </c>
      <c r="E36" s="94">
        <v>44432</v>
      </c>
      <c r="F36" s="95" t="s">
        <v>2419</v>
      </c>
      <c r="G36" s="94">
        <v>44438</v>
      </c>
      <c r="H36" s="96" t="s">
        <v>2420</v>
      </c>
      <c r="I36" s="97">
        <v>101</v>
      </c>
      <c r="J36" s="97">
        <v>55</v>
      </c>
      <c r="K36" s="97">
        <v>37</v>
      </c>
      <c r="L36" s="97">
        <v>33</v>
      </c>
      <c r="M36" s="98">
        <v>51.383749999999999</v>
      </c>
      <c r="N36" s="99">
        <v>51</v>
      </c>
      <c r="O36" s="62">
        <v>3000</v>
      </c>
      <c r="P36" s="63">
        <f>Table2245236891011121314151617181920212224234567234568910111213141516171819202122242526272829[[#This Row],[PEMBULATAN]]*O36</f>
        <v>153000</v>
      </c>
    </row>
    <row r="37" spans="1:16" ht="36" customHeight="1" x14ac:dyDescent="0.2">
      <c r="A37" s="124"/>
      <c r="B37" s="74"/>
      <c r="C37" s="92" t="s">
        <v>2701</v>
      </c>
      <c r="D37" s="93" t="s">
        <v>63</v>
      </c>
      <c r="E37" s="94">
        <v>44432</v>
      </c>
      <c r="F37" s="95" t="s">
        <v>2419</v>
      </c>
      <c r="G37" s="94">
        <v>44438</v>
      </c>
      <c r="H37" s="96" t="s">
        <v>2420</v>
      </c>
      <c r="I37" s="97">
        <v>51</v>
      </c>
      <c r="J37" s="97">
        <v>50</v>
      </c>
      <c r="K37" s="97">
        <v>15</v>
      </c>
      <c r="L37" s="97">
        <v>4</v>
      </c>
      <c r="M37" s="98">
        <v>9.5625</v>
      </c>
      <c r="N37" s="99">
        <v>10</v>
      </c>
      <c r="O37" s="62">
        <v>3000</v>
      </c>
      <c r="P37" s="63">
        <f>Table2245236891011121314151617181920212224234567234568910111213141516171819202122242526272829[[#This Row],[PEMBULATAN]]*O37</f>
        <v>30000</v>
      </c>
    </row>
    <row r="38" spans="1:16" ht="36" customHeight="1" x14ac:dyDescent="0.2">
      <c r="A38" s="124"/>
      <c r="B38" s="74"/>
      <c r="C38" s="92" t="s">
        <v>2702</v>
      </c>
      <c r="D38" s="93" t="s">
        <v>63</v>
      </c>
      <c r="E38" s="94">
        <v>44432</v>
      </c>
      <c r="F38" s="95" t="s">
        <v>2419</v>
      </c>
      <c r="G38" s="94">
        <v>44438</v>
      </c>
      <c r="H38" s="96" t="s">
        <v>2420</v>
      </c>
      <c r="I38" s="97">
        <v>80</v>
      </c>
      <c r="J38" s="97">
        <v>58</v>
      </c>
      <c r="K38" s="97">
        <v>40</v>
      </c>
      <c r="L38" s="97">
        <v>16</v>
      </c>
      <c r="M38" s="98">
        <v>46.4</v>
      </c>
      <c r="N38" s="99">
        <v>46</v>
      </c>
      <c r="O38" s="62">
        <v>3000</v>
      </c>
      <c r="P38" s="63">
        <f>Table2245236891011121314151617181920212224234567234568910111213141516171819202122242526272829[[#This Row],[PEMBULATAN]]*O38</f>
        <v>138000</v>
      </c>
    </row>
    <row r="39" spans="1:16" ht="36" customHeight="1" x14ac:dyDescent="0.2">
      <c r="A39" s="124"/>
      <c r="B39" s="74"/>
      <c r="C39" s="92" t="s">
        <v>2703</v>
      </c>
      <c r="D39" s="93" t="s">
        <v>63</v>
      </c>
      <c r="E39" s="94">
        <v>44432</v>
      </c>
      <c r="F39" s="95" t="s">
        <v>2419</v>
      </c>
      <c r="G39" s="94">
        <v>44438</v>
      </c>
      <c r="H39" s="96" t="s">
        <v>2420</v>
      </c>
      <c r="I39" s="97">
        <v>97</v>
      </c>
      <c r="J39" s="97">
        <v>67</v>
      </c>
      <c r="K39" s="97">
        <v>46</v>
      </c>
      <c r="L39" s="97">
        <v>28</v>
      </c>
      <c r="M39" s="98">
        <v>74.738500000000002</v>
      </c>
      <c r="N39" s="99">
        <v>75</v>
      </c>
      <c r="O39" s="62">
        <v>3000</v>
      </c>
      <c r="P39" s="63">
        <f>Table2245236891011121314151617181920212224234567234568910111213141516171819202122242526272829[[#This Row],[PEMBULATAN]]*O39</f>
        <v>225000</v>
      </c>
    </row>
    <row r="40" spans="1:16" ht="36" customHeight="1" x14ac:dyDescent="0.2">
      <c r="A40" s="124"/>
      <c r="B40" s="74"/>
      <c r="C40" s="92" t="s">
        <v>2704</v>
      </c>
      <c r="D40" s="93" t="s">
        <v>63</v>
      </c>
      <c r="E40" s="94">
        <v>44432</v>
      </c>
      <c r="F40" s="95" t="s">
        <v>2419</v>
      </c>
      <c r="G40" s="94">
        <v>44438</v>
      </c>
      <c r="H40" s="96" t="s">
        <v>2420</v>
      </c>
      <c r="I40" s="97">
        <v>97</v>
      </c>
      <c r="J40" s="97">
        <v>55</v>
      </c>
      <c r="K40" s="97">
        <v>41</v>
      </c>
      <c r="L40" s="97">
        <v>21</v>
      </c>
      <c r="M40" s="98">
        <v>54.683750000000003</v>
      </c>
      <c r="N40" s="99">
        <v>55</v>
      </c>
      <c r="O40" s="62">
        <v>3000</v>
      </c>
      <c r="P40" s="63">
        <f>Table2245236891011121314151617181920212224234567234568910111213141516171819202122242526272829[[#This Row],[PEMBULATAN]]*O40</f>
        <v>165000</v>
      </c>
    </row>
    <row r="41" spans="1:16" ht="36" customHeight="1" x14ac:dyDescent="0.2">
      <c r="A41" s="124"/>
      <c r="B41" s="74"/>
      <c r="C41" s="92" t="s">
        <v>2705</v>
      </c>
      <c r="D41" s="93" t="s">
        <v>63</v>
      </c>
      <c r="E41" s="94">
        <v>44432</v>
      </c>
      <c r="F41" s="95" t="s">
        <v>2419</v>
      </c>
      <c r="G41" s="94">
        <v>44438</v>
      </c>
      <c r="H41" s="96" t="s">
        <v>2420</v>
      </c>
      <c r="I41" s="97">
        <v>43</v>
      </c>
      <c r="J41" s="97">
        <v>30</v>
      </c>
      <c r="K41" s="97">
        <v>31</v>
      </c>
      <c r="L41" s="97">
        <v>4</v>
      </c>
      <c r="M41" s="98">
        <v>9.9975000000000005</v>
      </c>
      <c r="N41" s="99">
        <v>10</v>
      </c>
      <c r="O41" s="62">
        <v>3000</v>
      </c>
      <c r="P41" s="63">
        <f>Table2245236891011121314151617181920212224234567234568910111213141516171819202122242526272829[[#This Row],[PEMBULATAN]]*O41</f>
        <v>30000</v>
      </c>
    </row>
    <row r="42" spans="1:16" ht="36" customHeight="1" x14ac:dyDescent="0.2">
      <c r="A42" s="124"/>
      <c r="B42" s="74"/>
      <c r="C42" s="92" t="s">
        <v>2706</v>
      </c>
      <c r="D42" s="93" t="s">
        <v>63</v>
      </c>
      <c r="E42" s="94">
        <v>44432</v>
      </c>
      <c r="F42" s="95" t="s">
        <v>2419</v>
      </c>
      <c r="G42" s="94">
        <v>44438</v>
      </c>
      <c r="H42" s="96" t="s">
        <v>2420</v>
      </c>
      <c r="I42" s="97">
        <v>98</v>
      </c>
      <c r="J42" s="97">
        <v>50</v>
      </c>
      <c r="K42" s="97">
        <v>42</v>
      </c>
      <c r="L42" s="97">
        <v>22</v>
      </c>
      <c r="M42" s="98">
        <v>51.45</v>
      </c>
      <c r="N42" s="99">
        <v>51</v>
      </c>
      <c r="O42" s="62">
        <v>3000</v>
      </c>
      <c r="P42" s="63">
        <f>Table2245236891011121314151617181920212224234567234568910111213141516171819202122242526272829[[#This Row],[PEMBULATAN]]*O42</f>
        <v>153000</v>
      </c>
    </row>
    <row r="43" spans="1:16" ht="36" customHeight="1" x14ac:dyDescent="0.2">
      <c r="A43" s="124"/>
      <c r="B43" s="74"/>
      <c r="C43" s="92" t="s">
        <v>2707</v>
      </c>
      <c r="D43" s="93" t="s">
        <v>63</v>
      </c>
      <c r="E43" s="94">
        <v>44432</v>
      </c>
      <c r="F43" s="95" t="s">
        <v>2419</v>
      </c>
      <c r="G43" s="94">
        <v>44438</v>
      </c>
      <c r="H43" s="96" t="s">
        <v>2420</v>
      </c>
      <c r="I43" s="97">
        <v>92</v>
      </c>
      <c r="J43" s="97">
        <v>43</v>
      </c>
      <c r="K43" s="97">
        <v>28</v>
      </c>
      <c r="L43" s="97">
        <v>11</v>
      </c>
      <c r="M43" s="98">
        <v>27.692</v>
      </c>
      <c r="N43" s="99">
        <v>28</v>
      </c>
      <c r="O43" s="62">
        <v>3000</v>
      </c>
      <c r="P43" s="63">
        <f>Table2245236891011121314151617181920212224234567234568910111213141516171819202122242526272829[[#This Row],[PEMBULATAN]]*O43</f>
        <v>84000</v>
      </c>
    </row>
    <row r="44" spans="1:16" ht="36" customHeight="1" x14ac:dyDescent="0.2">
      <c r="A44" s="124"/>
      <c r="B44" s="74"/>
      <c r="C44" s="92" t="s">
        <v>2708</v>
      </c>
      <c r="D44" s="93" t="s">
        <v>63</v>
      </c>
      <c r="E44" s="94">
        <v>44432</v>
      </c>
      <c r="F44" s="95" t="s">
        <v>2419</v>
      </c>
      <c r="G44" s="94">
        <v>44438</v>
      </c>
      <c r="H44" s="96" t="s">
        <v>2420</v>
      </c>
      <c r="I44" s="97">
        <v>61</v>
      </c>
      <c r="J44" s="97">
        <v>43</v>
      </c>
      <c r="K44" s="97">
        <v>15</v>
      </c>
      <c r="L44" s="97">
        <v>4</v>
      </c>
      <c r="M44" s="98">
        <v>9.8362499999999997</v>
      </c>
      <c r="N44" s="99">
        <v>10</v>
      </c>
      <c r="O44" s="62">
        <v>3000</v>
      </c>
      <c r="P44" s="63">
        <f>Table2245236891011121314151617181920212224234567234568910111213141516171819202122242526272829[[#This Row],[PEMBULATAN]]*O44</f>
        <v>30000</v>
      </c>
    </row>
    <row r="45" spans="1:16" ht="36" customHeight="1" x14ac:dyDescent="0.2">
      <c r="A45" s="124"/>
      <c r="B45" s="74"/>
      <c r="C45" s="92" t="s">
        <v>2709</v>
      </c>
      <c r="D45" s="93" t="s">
        <v>63</v>
      </c>
      <c r="E45" s="94">
        <v>44432</v>
      </c>
      <c r="F45" s="95" t="s">
        <v>2419</v>
      </c>
      <c r="G45" s="94">
        <v>44438</v>
      </c>
      <c r="H45" s="96" t="s">
        <v>2420</v>
      </c>
      <c r="I45" s="97">
        <v>70</v>
      </c>
      <c r="J45" s="97">
        <v>52</v>
      </c>
      <c r="K45" s="97">
        <v>17</v>
      </c>
      <c r="L45" s="97">
        <v>5</v>
      </c>
      <c r="M45" s="98">
        <v>15.47</v>
      </c>
      <c r="N45" s="99">
        <v>15</v>
      </c>
      <c r="O45" s="62">
        <v>3000</v>
      </c>
      <c r="P45" s="63">
        <f>Table2245236891011121314151617181920212224234567234568910111213141516171819202122242526272829[[#This Row],[PEMBULATAN]]*O45</f>
        <v>45000</v>
      </c>
    </row>
    <row r="46" spans="1:16" ht="36" customHeight="1" x14ac:dyDescent="0.2">
      <c r="A46" s="124"/>
      <c r="B46" s="74"/>
      <c r="C46" s="92" t="s">
        <v>2710</v>
      </c>
      <c r="D46" s="93" t="s">
        <v>63</v>
      </c>
      <c r="E46" s="94">
        <v>44432</v>
      </c>
      <c r="F46" s="95" t="s">
        <v>2419</v>
      </c>
      <c r="G46" s="94">
        <v>44438</v>
      </c>
      <c r="H46" s="96" t="s">
        <v>2420</v>
      </c>
      <c r="I46" s="97">
        <v>76</v>
      </c>
      <c r="J46" s="97">
        <v>43</v>
      </c>
      <c r="K46" s="97">
        <v>21</v>
      </c>
      <c r="L46" s="97">
        <v>11</v>
      </c>
      <c r="M46" s="98">
        <v>17.157</v>
      </c>
      <c r="N46" s="99">
        <v>17</v>
      </c>
      <c r="O46" s="62">
        <v>3000</v>
      </c>
      <c r="P46" s="63">
        <f>Table2245236891011121314151617181920212224234567234568910111213141516171819202122242526272829[[#This Row],[PEMBULATAN]]*O46</f>
        <v>51000</v>
      </c>
    </row>
    <row r="47" spans="1:16" ht="36" customHeight="1" x14ac:dyDescent="0.2">
      <c r="A47" s="124"/>
      <c r="B47" s="74"/>
      <c r="C47" s="92" t="s">
        <v>2711</v>
      </c>
      <c r="D47" s="93" t="s">
        <v>63</v>
      </c>
      <c r="E47" s="94">
        <v>44432</v>
      </c>
      <c r="F47" s="95" t="s">
        <v>2419</v>
      </c>
      <c r="G47" s="94">
        <v>44438</v>
      </c>
      <c r="H47" s="96" t="s">
        <v>2420</v>
      </c>
      <c r="I47" s="97">
        <v>74</v>
      </c>
      <c r="J47" s="97">
        <v>53</v>
      </c>
      <c r="K47" s="97">
        <v>24</v>
      </c>
      <c r="L47" s="97">
        <v>9</v>
      </c>
      <c r="M47" s="98">
        <v>23.532</v>
      </c>
      <c r="N47" s="99">
        <v>24</v>
      </c>
      <c r="O47" s="62">
        <v>3000</v>
      </c>
      <c r="P47" s="63">
        <f>Table2245236891011121314151617181920212224234567234568910111213141516171819202122242526272829[[#This Row],[PEMBULATAN]]*O47</f>
        <v>72000</v>
      </c>
    </row>
    <row r="48" spans="1:16" ht="36" customHeight="1" x14ac:dyDescent="0.2">
      <c r="A48" s="124"/>
      <c r="B48" s="74"/>
      <c r="C48" s="92" t="s">
        <v>2712</v>
      </c>
      <c r="D48" s="93" t="s">
        <v>63</v>
      </c>
      <c r="E48" s="94">
        <v>44432</v>
      </c>
      <c r="F48" s="95" t="s">
        <v>2419</v>
      </c>
      <c r="G48" s="94">
        <v>44438</v>
      </c>
      <c r="H48" s="96" t="s">
        <v>2420</v>
      </c>
      <c r="I48" s="97">
        <v>66</v>
      </c>
      <c r="J48" s="97">
        <v>53</v>
      </c>
      <c r="K48" s="97">
        <v>27</v>
      </c>
      <c r="L48" s="97">
        <v>11</v>
      </c>
      <c r="M48" s="98">
        <v>23.611499999999999</v>
      </c>
      <c r="N48" s="99">
        <v>24</v>
      </c>
      <c r="O48" s="62">
        <v>3000</v>
      </c>
      <c r="P48" s="63">
        <f>Table2245236891011121314151617181920212224234567234568910111213141516171819202122242526272829[[#This Row],[PEMBULATAN]]*O48</f>
        <v>72000</v>
      </c>
    </row>
    <row r="49" spans="1:16" ht="36" customHeight="1" x14ac:dyDescent="0.2">
      <c r="A49" s="124"/>
      <c r="B49" s="74"/>
      <c r="C49" s="92" t="s">
        <v>2713</v>
      </c>
      <c r="D49" s="93" t="s">
        <v>63</v>
      </c>
      <c r="E49" s="94">
        <v>44432</v>
      </c>
      <c r="F49" s="95" t="s">
        <v>2419</v>
      </c>
      <c r="G49" s="94">
        <v>44438</v>
      </c>
      <c r="H49" s="96" t="s">
        <v>2420</v>
      </c>
      <c r="I49" s="97">
        <v>101</v>
      </c>
      <c r="J49" s="97">
        <v>58</v>
      </c>
      <c r="K49" s="97">
        <v>38</v>
      </c>
      <c r="L49" s="97">
        <v>23</v>
      </c>
      <c r="M49" s="98">
        <v>55.651000000000003</v>
      </c>
      <c r="N49" s="99">
        <v>56</v>
      </c>
      <c r="O49" s="62">
        <v>3000</v>
      </c>
      <c r="P49" s="63">
        <f>Table2245236891011121314151617181920212224234567234568910111213141516171819202122242526272829[[#This Row],[PEMBULATAN]]*O49</f>
        <v>168000</v>
      </c>
    </row>
    <row r="50" spans="1:16" ht="36" customHeight="1" x14ac:dyDescent="0.2">
      <c r="A50" s="124"/>
      <c r="B50" s="74"/>
      <c r="C50" s="92" t="s">
        <v>2714</v>
      </c>
      <c r="D50" s="93" t="s">
        <v>63</v>
      </c>
      <c r="E50" s="94">
        <v>44432</v>
      </c>
      <c r="F50" s="95" t="s">
        <v>2419</v>
      </c>
      <c r="G50" s="94">
        <v>44438</v>
      </c>
      <c r="H50" s="96" t="s">
        <v>2420</v>
      </c>
      <c r="I50" s="97">
        <v>40</v>
      </c>
      <c r="J50" s="97">
        <v>33</v>
      </c>
      <c r="K50" s="97">
        <v>14</v>
      </c>
      <c r="L50" s="97">
        <v>6</v>
      </c>
      <c r="M50" s="98">
        <v>4.62</v>
      </c>
      <c r="N50" s="99">
        <v>6</v>
      </c>
      <c r="O50" s="62">
        <v>3000</v>
      </c>
      <c r="P50" s="63">
        <f>Table2245236891011121314151617181920212224234567234568910111213141516171819202122242526272829[[#This Row],[PEMBULATAN]]*O50</f>
        <v>18000</v>
      </c>
    </row>
    <row r="51" spans="1:16" ht="36" customHeight="1" x14ac:dyDescent="0.2">
      <c r="A51" s="124"/>
      <c r="B51" s="74"/>
      <c r="C51" s="92" t="s">
        <v>2715</v>
      </c>
      <c r="D51" s="93" t="s">
        <v>63</v>
      </c>
      <c r="E51" s="94">
        <v>44432</v>
      </c>
      <c r="F51" s="95" t="s">
        <v>2419</v>
      </c>
      <c r="G51" s="94">
        <v>44438</v>
      </c>
      <c r="H51" s="96" t="s">
        <v>2420</v>
      </c>
      <c r="I51" s="97">
        <v>80</v>
      </c>
      <c r="J51" s="97">
        <v>55</v>
      </c>
      <c r="K51" s="97">
        <v>27</v>
      </c>
      <c r="L51" s="97">
        <v>9</v>
      </c>
      <c r="M51" s="98">
        <v>29.7</v>
      </c>
      <c r="N51" s="99">
        <v>30</v>
      </c>
      <c r="O51" s="62">
        <v>3000</v>
      </c>
      <c r="P51" s="63">
        <f>Table2245236891011121314151617181920212224234567234568910111213141516171819202122242526272829[[#This Row],[PEMBULATAN]]*O51</f>
        <v>90000</v>
      </c>
    </row>
    <row r="52" spans="1:16" ht="36" customHeight="1" x14ac:dyDescent="0.2">
      <c r="A52" s="124"/>
      <c r="B52" s="74"/>
      <c r="C52" s="92" t="s">
        <v>2716</v>
      </c>
      <c r="D52" s="93" t="s">
        <v>63</v>
      </c>
      <c r="E52" s="94">
        <v>44432</v>
      </c>
      <c r="F52" s="95" t="s">
        <v>2419</v>
      </c>
      <c r="G52" s="94">
        <v>44438</v>
      </c>
      <c r="H52" s="96" t="s">
        <v>2420</v>
      </c>
      <c r="I52" s="97">
        <v>70</v>
      </c>
      <c r="J52" s="97">
        <v>30</v>
      </c>
      <c r="K52" s="97">
        <v>20</v>
      </c>
      <c r="L52" s="97">
        <v>8</v>
      </c>
      <c r="M52" s="98">
        <v>10.5</v>
      </c>
      <c r="N52" s="99">
        <v>11</v>
      </c>
      <c r="O52" s="62">
        <v>3000</v>
      </c>
      <c r="P52" s="63">
        <f>Table2245236891011121314151617181920212224234567234568910111213141516171819202122242526272829[[#This Row],[PEMBULATAN]]*O52</f>
        <v>33000</v>
      </c>
    </row>
    <row r="53" spans="1:16" ht="36" customHeight="1" x14ac:dyDescent="0.2">
      <c r="A53" s="124"/>
      <c r="B53" s="74"/>
      <c r="C53" s="92" t="s">
        <v>2717</v>
      </c>
      <c r="D53" s="93" t="s">
        <v>63</v>
      </c>
      <c r="E53" s="94">
        <v>44432</v>
      </c>
      <c r="F53" s="95" t="s">
        <v>2419</v>
      </c>
      <c r="G53" s="94">
        <v>44438</v>
      </c>
      <c r="H53" s="96" t="s">
        <v>2420</v>
      </c>
      <c r="I53" s="97">
        <v>66</v>
      </c>
      <c r="J53" s="97">
        <v>46</v>
      </c>
      <c r="K53" s="97">
        <v>10</v>
      </c>
      <c r="L53" s="97">
        <v>4</v>
      </c>
      <c r="M53" s="98">
        <v>7.59</v>
      </c>
      <c r="N53" s="99">
        <v>8</v>
      </c>
      <c r="O53" s="62">
        <v>3000</v>
      </c>
      <c r="P53" s="63">
        <f>Table2245236891011121314151617181920212224234567234568910111213141516171819202122242526272829[[#This Row],[PEMBULATAN]]*O53</f>
        <v>24000</v>
      </c>
    </row>
    <row r="54" spans="1:16" ht="36" customHeight="1" x14ac:dyDescent="0.2">
      <c r="A54" s="124"/>
      <c r="B54" s="74"/>
      <c r="C54" s="92" t="s">
        <v>2718</v>
      </c>
      <c r="D54" s="93" t="s">
        <v>63</v>
      </c>
      <c r="E54" s="94">
        <v>44432</v>
      </c>
      <c r="F54" s="95" t="s">
        <v>2419</v>
      </c>
      <c r="G54" s="94">
        <v>44438</v>
      </c>
      <c r="H54" s="96" t="s">
        <v>2420</v>
      </c>
      <c r="I54" s="97">
        <v>80</v>
      </c>
      <c r="J54" s="97">
        <v>58</v>
      </c>
      <c r="K54" s="97">
        <v>21</v>
      </c>
      <c r="L54" s="97">
        <v>13</v>
      </c>
      <c r="M54" s="98">
        <v>24.36</v>
      </c>
      <c r="N54" s="99">
        <v>24</v>
      </c>
      <c r="O54" s="62">
        <v>3000</v>
      </c>
      <c r="P54" s="63">
        <f>Table2245236891011121314151617181920212224234567234568910111213141516171819202122242526272829[[#This Row],[PEMBULATAN]]*O54</f>
        <v>72000</v>
      </c>
    </row>
    <row r="55" spans="1:16" ht="36" customHeight="1" x14ac:dyDescent="0.2">
      <c r="A55" s="124"/>
      <c r="B55" s="74"/>
      <c r="C55" s="92" t="s">
        <v>2719</v>
      </c>
      <c r="D55" s="93" t="s">
        <v>63</v>
      </c>
      <c r="E55" s="94">
        <v>44432</v>
      </c>
      <c r="F55" s="95" t="s">
        <v>2419</v>
      </c>
      <c r="G55" s="94">
        <v>44438</v>
      </c>
      <c r="H55" s="96" t="s">
        <v>2420</v>
      </c>
      <c r="I55" s="97">
        <v>65</v>
      </c>
      <c r="J55" s="97">
        <v>20</v>
      </c>
      <c r="K55" s="97">
        <v>17</v>
      </c>
      <c r="L55" s="97">
        <v>3</v>
      </c>
      <c r="M55" s="98">
        <v>5.5250000000000004</v>
      </c>
      <c r="N55" s="99">
        <v>6</v>
      </c>
      <c r="O55" s="62">
        <v>3000</v>
      </c>
      <c r="P55" s="63">
        <f>Table2245236891011121314151617181920212224234567234568910111213141516171819202122242526272829[[#This Row],[PEMBULATAN]]*O55</f>
        <v>18000</v>
      </c>
    </row>
    <row r="56" spans="1:16" ht="36" customHeight="1" x14ac:dyDescent="0.2">
      <c r="A56" s="124"/>
      <c r="B56" s="74"/>
      <c r="C56" s="92" t="s">
        <v>2720</v>
      </c>
      <c r="D56" s="93" t="s">
        <v>63</v>
      </c>
      <c r="E56" s="94">
        <v>44432</v>
      </c>
      <c r="F56" s="95" t="s">
        <v>2419</v>
      </c>
      <c r="G56" s="94">
        <v>44438</v>
      </c>
      <c r="H56" s="96" t="s">
        <v>2420</v>
      </c>
      <c r="I56" s="97">
        <v>90</v>
      </c>
      <c r="J56" s="97">
        <v>62</v>
      </c>
      <c r="K56" s="97">
        <v>23</v>
      </c>
      <c r="L56" s="97">
        <v>10</v>
      </c>
      <c r="M56" s="98">
        <v>32.085000000000001</v>
      </c>
      <c r="N56" s="99">
        <v>32</v>
      </c>
      <c r="O56" s="62">
        <v>3000</v>
      </c>
      <c r="P56" s="63">
        <f>Table2245236891011121314151617181920212224234567234568910111213141516171819202122242526272829[[#This Row],[PEMBULATAN]]*O56</f>
        <v>96000</v>
      </c>
    </row>
    <row r="57" spans="1:16" ht="36" customHeight="1" x14ac:dyDescent="0.2">
      <c r="A57" s="124"/>
      <c r="B57" s="74"/>
      <c r="C57" s="92" t="s">
        <v>2721</v>
      </c>
      <c r="D57" s="93" t="s">
        <v>63</v>
      </c>
      <c r="E57" s="94">
        <v>44432</v>
      </c>
      <c r="F57" s="95" t="s">
        <v>2419</v>
      </c>
      <c r="G57" s="94">
        <v>44438</v>
      </c>
      <c r="H57" s="96" t="s">
        <v>2420</v>
      </c>
      <c r="I57" s="97">
        <v>42</v>
      </c>
      <c r="J57" s="97">
        <v>32</v>
      </c>
      <c r="K57" s="97">
        <v>20</v>
      </c>
      <c r="L57" s="97">
        <v>4</v>
      </c>
      <c r="M57" s="98">
        <v>6.72</v>
      </c>
      <c r="N57" s="99">
        <v>7</v>
      </c>
      <c r="O57" s="62">
        <v>3000</v>
      </c>
      <c r="P57" s="63">
        <f>Table2245236891011121314151617181920212224234567234568910111213141516171819202122242526272829[[#This Row],[PEMBULATAN]]*O57</f>
        <v>21000</v>
      </c>
    </row>
    <row r="58" spans="1:16" ht="36" customHeight="1" x14ac:dyDescent="0.2">
      <c r="A58" s="124"/>
      <c r="B58" s="74"/>
      <c r="C58" s="92" t="s">
        <v>2722</v>
      </c>
      <c r="D58" s="93" t="s">
        <v>63</v>
      </c>
      <c r="E58" s="94">
        <v>44432</v>
      </c>
      <c r="F58" s="95" t="s">
        <v>2419</v>
      </c>
      <c r="G58" s="94">
        <v>44438</v>
      </c>
      <c r="H58" s="96" t="s">
        <v>2420</v>
      </c>
      <c r="I58" s="97">
        <v>36</v>
      </c>
      <c r="J58" s="97">
        <v>34</v>
      </c>
      <c r="K58" s="97">
        <v>30</v>
      </c>
      <c r="L58" s="97">
        <v>4</v>
      </c>
      <c r="M58" s="98">
        <v>9.18</v>
      </c>
      <c r="N58" s="99">
        <v>9</v>
      </c>
      <c r="O58" s="62">
        <v>3000</v>
      </c>
      <c r="P58" s="63">
        <f>Table2245236891011121314151617181920212224234567234568910111213141516171819202122242526272829[[#This Row],[PEMBULATAN]]*O58</f>
        <v>27000</v>
      </c>
    </row>
    <row r="59" spans="1:16" ht="36" customHeight="1" x14ac:dyDescent="0.2">
      <c r="A59" s="124"/>
      <c r="B59" s="74"/>
      <c r="C59" s="92" t="s">
        <v>2723</v>
      </c>
      <c r="D59" s="93" t="s">
        <v>63</v>
      </c>
      <c r="E59" s="94">
        <v>44432</v>
      </c>
      <c r="F59" s="95" t="s">
        <v>2419</v>
      </c>
      <c r="G59" s="94">
        <v>44438</v>
      </c>
      <c r="H59" s="96" t="s">
        <v>2420</v>
      </c>
      <c r="I59" s="97">
        <v>90</v>
      </c>
      <c r="J59" s="97">
        <v>61</v>
      </c>
      <c r="K59" s="97">
        <v>21</v>
      </c>
      <c r="L59" s="97">
        <v>8</v>
      </c>
      <c r="M59" s="98">
        <v>28.822500000000002</v>
      </c>
      <c r="N59" s="99">
        <v>29</v>
      </c>
      <c r="O59" s="62">
        <v>3000</v>
      </c>
      <c r="P59" s="63">
        <f>Table2245236891011121314151617181920212224234567234568910111213141516171819202122242526272829[[#This Row],[PEMBULATAN]]*O59</f>
        <v>87000</v>
      </c>
    </row>
    <row r="60" spans="1:16" ht="36" customHeight="1" x14ac:dyDescent="0.2">
      <c r="A60" s="124"/>
      <c r="B60" s="74"/>
      <c r="C60" s="92" t="s">
        <v>2724</v>
      </c>
      <c r="D60" s="93" t="s">
        <v>63</v>
      </c>
      <c r="E60" s="94">
        <v>44432</v>
      </c>
      <c r="F60" s="95" t="s">
        <v>2419</v>
      </c>
      <c r="G60" s="94">
        <v>44438</v>
      </c>
      <c r="H60" s="96" t="s">
        <v>2420</v>
      </c>
      <c r="I60" s="97">
        <v>60</v>
      </c>
      <c r="J60" s="97">
        <v>52</v>
      </c>
      <c r="K60" s="97">
        <v>30</v>
      </c>
      <c r="L60" s="97">
        <v>3</v>
      </c>
      <c r="M60" s="98">
        <v>23.4</v>
      </c>
      <c r="N60" s="99">
        <v>23</v>
      </c>
      <c r="O60" s="62">
        <v>3000</v>
      </c>
      <c r="P60" s="63">
        <f>Table2245236891011121314151617181920212224234567234568910111213141516171819202122242526272829[[#This Row],[PEMBULATAN]]*O60</f>
        <v>69000</v>
      </c>
    </row>
    <row r="61" spans="1:16" ht="36" customHeight="1" x14ac:dyDescent="0.2">
      <c r="A61" s="124"/>
      <c r="B61" s="74"/>
      <c r="C61" s="92" t="s">
        <v>2725</v>
      </c>
      <c r="D61" s="93" t="s">
        <v>63</v>
      </c>
      <c r="E61" s="94">
        <v>44432</v>
      </c>
      <c r="F61" s="95" t="s">
        <v>2419</v>
      </c>
      <c r="G61" s="94">
        <v>44438</v>
      </c>
      <c r="H61" s="96" t="s">
        <v>2420</v>
      </c>
      <c r="I61" s="97">
        <v>55</v>
      </c>
      <c r="J61" s="97">
        <v>35</v>
      </c>
      <c r="K61" s="97">
        <v>22</v>
      </c>
      <c r="L61" s="97">
        <v>7</v>
      </c>
      <c r="M61" s="98">
        <v>10.5875</v>
      </c>
      <c r="N61" s="99">
        <v>11</v>
      </c>
      <c r="O61" s="62">
        <v>3000</v>
      </c>
      <c r="P61" s="63">
        <f>Table2245236891011121314151617181920212224234567234568910111213141516171819202122242526272829[[#This Row],[PEMBULATAN]]*O61</f>
        <v>33000</v>
      </c>
    </row>
    <row r="62" spans="1:16" ht="36" customHeight="1" x14ac:dyDescent="0.2">
      <c r="A62" s="124"/>
      <c r="B62" s="74"/>
      <c r="C62" s="92" t="s">
        <v>2726</v>
      </c>
      <c r="D62" s="93" t="s">
        <v>63</v>
      </c>
      <c r="E62" s="94">
        <v>44432</v>
      </c>
      <c r="F62" s="95" t="s">
        <v>2419</v>
      </c>
      <c r="G62" s="94">
        <v>44438</v>
      </c>
      <c r="H62" s="96" t="s">
        <v>2420</v>
      </c>
      <c r="I62" s="97">
        <v>126</v>
      </c>
      <c r="J62" s="97">
        <v>12</v>
      </c>
      <c r="K62" s="97">
        <v>12</v>
      </c>
      <c r="L62" s="97">
        <v>2</v>
      </c>
      <c r="M62" s="98">
        <v>4.5359999999999996</v>
      </c>
      <c r="N62" s="99">
        <v>5</v>
      </c>
      <c r="O62" s="62">
        <v>3000</v>
      </c>
      <c r="P62" s="63">
        <f>Table2245236891011121314151617181920212224234567234568910111213141516171819202122242526272829[[#This Row],[PEMBULATAN]]*O62</f>
        <v>15000</v>
      </c>
    </row>
    <row r="63" spans="1:16" ht="36" customHeight="1" x14ac:dyDescent="0.2">
      <c r="A63" s="124"/>
      <c r="B63" s="74"/>
      <c r="C63" s="92" t="s">
        <v>2727</v>
      </c>
      <c r="D63" s="93" t="s">
        <v>63</v>
      </c>
      <c r="E63" s="94">
        <v>44432</v>
      </c>
      <c r="F63" s="95" t="s">
        <v>2419</v>
      </c>
      <c r="G63" s="94">
        <v>44438</v>
      </c>
      <c r="H63" s="96" t="s">
        <v>2420</v>
      </c>
      <c r="I63" s="97">
        <v>45</v>
      </c>
      <c r="J63" s="97">
        <v>36</v>
      </c>
      <c r="K63" s="97">
        <v>24</v>
      </c>
      <c r="L63" s="97">
        <v>12</v>
      </c>
      <c r="M63" s="98">
        <v>9.7200000000000006</v>
      </c>
      <c r="N63" s="99">
        <v>12</v>
      </c>
      <c r="O63" s="62">
        <v>3000</v>
      </c>
      <c r="P63" s="63">
        <f>Table2245236891011121314151617181920212224234567234568910111213141516171819202122242526272829[[#This Row],[PEMBULATAN]]*O63</f>
        <v>36000</v>
      </c>
    </row>
    <row r="64" spans="1:16" ht="36" customHeight="1" x14ac:dyDescent="0.2">
      <c r="A64" s="124"/>
      <c r="B64" s="74"/>
      <c r="C64" s="92" t="s">
        <v>2728</v>
      </c>
      <c r="D64" s="93" t="s">
        <v>63</v>
      </c>
      <c r="E64" s="94">
        <v>44432</v>
      </c>
      <c r="F64" s="95" t="s">
        <v>2419</v>
      </c>
      <c r="G64" s="94">
        <v>44438</v>
      </c>
      <c r="H64" s="96" t="s">
        <v>2420</v>
      </c>
      <c r="I64" s="97">
        <v>87</v>
      </c>
      <c r="J64" s="97">
        <v>53</v>
      </c>
      <c r="K64" s="97">
        <v>31</v>
      </c>
      <c r="L64" s="97">
        <v>13</v>
      </c>
      <c r="M64" s="98">
        <v>35.735250000000001</v>
      </c>
      <c r="N64" s="99">
        <v>36</v>
      </c>
      <c r="O64" s="62">
        <v>3000</v>
      </c>
      <c r="P64" s="63">
        <f>Table2245236891011121314151617181920212224234567234568910111213141516171819202122242526272829[[#This Row],[PEMBULATAN]]*O64</f>
        <v>108000</v>
      </c>
    </row>
    <row r="65" spans="1:16" ht="36" customHeight="1" x14ac:dyDescent="0.2">
      <c r="A65" s="124"/>
      <c r="B65" s="74"/>
      <c r="C65" s="92" t="s">
        <v>2729</v>
      </c>
      <c r="D65" s="93" t="s">
        <v>63</v>
      </c>
      <c r="E65" s="94">
        <v>44432</v>
      </c>
      <c r="F65" s="95" t="s">
        <v>2419</v>
      </c>
      <c r="G65" s="94">
        <v>44438</v>
      </c>
      <c r="H65" s="96" t="s">
        <v>2420</v>
      </c>
      <c r="I65" s="97">
        <v>80</v>
      </c>
      <c r="J65" s="97">
        <v>55</v>
      </c>
      <c r="K65" s="97">
        <v>32</v>
      </c>
      <c r="L65" s="97">
        <v>13</v>
      </c>
      <c r="M65" s="98">
        <v>35.200000000000003</v>
      </c>
      <c r="N65" s="99">
        <v>35</v>
      </c>
      <c r="O65" s="62">
        <v>3000</v>
      </c>
      <c r="P65" s="63">
        <f>Table2245236891011121314151617181920212224234567234568910111213141516171819202122242526272829[[#This Row],[PEMBULATAN]]*O65</f>
        <v>105000</v>
      </c>
    </row>
    <row r="66" spans="1:16" ht="36" customHeight="1" x14ac:dyDescent="0.2">
      <c r="A66" s="124"/>
      <c r="B66" s="74"/>
      <c r="C66" s="92" t="s">
        <v>2730</v>
      </c>
      <c r="D66" s="93" t="s">
        <v>63</v>
      </c>
      <c r="E66" s="94">
        <v>44432</v>
      </c>
      <c r="F66" s="95" t="s">
        <v>2419</v>
      </c>
      <c r="G66" s="94">
        <v>44438</v>
      </c>
      <c r="H66" s="96" t="s">
        <v>2420</v>
      </c>
      <c r="I66" s="97">
        <v>80</v>
      </c>
      <c r="J66" s="97">
        <v>61</v>
      </c>
      <c r="K66" s="97">
        <v>25</v>
      </c>
      <c r="L66" s="97">
        <v>9</v>
      </c>
      <c r="M66" s="98">
        <v>30.5</v>
      </c>
      <c r="N66" s="99">
        <v>31</v>
      </c>
      <c r="O66" s="62">
        <v>3000</v>
      </c>
      <c r="P66" s="63">
        <f>Table2245236891011121314151617181920212224234567234568910111213141516171819202122242526272829[[#This Row],[PEMBULATAN]]*O66</f>
        <v>93000</v>
      </c>
    </row>
    <row r="67" spans="1:16" ht="36" customHeight="1" x14ac:dyDescent="0.2">
      <c r="A67" s="124"/>
      <c r="B67" s="74"/>
      <c r="C67" s="92" t="s">
        <v>2731</v>
      </c>
      <c r="D67" s="93" t="s">
        <v>63</v>
      </c>
      <c r="E67" s="94">
        <v>44432</v>
      </c>
      <c r="F67" s="95" t="s">
        <v>2419</v>
      </c>
      <c r="G67" s="94">
        <v>44438</v>
      </c>
      <c r="H67" s="96" t="s">
        <v>2420</v>
      </c>
      <c r="I67" s="97">
        <v>98</v>
      </c>
      <c r="J67" s="97">
        <v>61</v>
      </c>
      <c r="K67" s="97">
        <v>37</v>
      </c>
      <c r="L67" s="97">
        <v>25</v>
      </c>
      <c r="M67" s="98">
        <v>55.296500000000002</v>
      </c>
      <c r="N67" s="99">
        <v>55</v>
      </c>
      <c r="O67" s="62">
        <v>3000</v>
      </c>
      <c r="P67" s="63">
        <f>Table2245236891011121314151617181920212224234567234568910111213141516171819202122242526272829[[#This Row],[PEMBULATAN]]*O67</f>
        <v>165000</v>
      </c>
    </row>
    <row r="68" spans="1:16" ht="36" customHeight="1" x14ac:dyDescent="0.2">
      <c r="A68" s="124"/>
      <c r="B68" s="74"/>
      <c r="C68" s="92" t="s">
        <v>2732</v>
      </c>
      <c r="D68" s="93" t="s">
        <v>63</v>
      </c>
      <c r="E68" s="94">
        <v>44432</v>
      </c>
      <c r="F68" s="95" t="s">
        <v>2419</v>
      </c>
      <c r="G68" s="94">
        <v>44438</v>
      </c>
      <c r="H68" s="96" t="s">
        <v>2420</v>
      </c>
      <c r="I68" s="97">
        <v>54</v>
      </c>
      <c r="J68" s="97">
        <v>51</v>
      </c>
      <c r="K68" s="97">
        <v>30</v>
      </c>
      <c r="L68" s="97">
        <v>10</v>
      </c>
      <c r="M68" s="98">
        <v>20.655000000000001</v>
      </c>
      <c r="N68" s="99">
        <v>21</v>
      </c>
      <c r="O68" s="62">
        <v>3000</v>
      </c>
      <c r="P68" s="63">
        <f>Table2245236891011121314151617181920212224234567234568910111213141516171819202122242526272829[[#This Row],[PEMBULATAN]]*O68</f>
        <v>63000</v>
      </c>
    </row>
    <row r="69" spans="1:16" ht="36" customHeight="1" x14ac:dyDescent="0.2">
      <c r="A69" s="124"/>
      <c r="B69" s="74"/>
      <c r="C69" s="92" t="s">
        <v>2733</v>
      </c>
      <c r="D69" s="93" t="s">
        <v>63</v>
      </c>
      <c r="E69" s="94">
        <v>44432</v>
      </c>
      <c r="F69" s="95" t="s">
        <v>2419</v>
      </c>
      <c r="G69" s="94">
        <v>44438</v>
      </c>
      <c r="H69" s="96" t="s">
        <v>2420</v>
      </c>
      <c r="I69" s="97">
        <v>40</v>
      </c>
      <c r="J69" s="97">
        <v>40</v>
      </c>
      <c r="K69" s="97">
        <v>42</v>
      </c>
      <c r="L69" s="97">
        <v>4</v>
      </c>
      <c r="M69" s="98">
        <v>16.8</v>
      </c>
      <c r="N69" s="99">
        <v>17</v>
      </c>
      <c r="O69" s="62">
        <v>3000</v>
      </c>
      <c r="P69" s="63">
        <f>Table2245236891011121314151617181920212224234567234568910111213141516171819202122242526272829[[#This Row],[PEMBULATAN]]*O69</f>
        <v>51000</v>
      </c>
    </row>
    <row r="70" spans="1:16" ht="36" customHeight="1" x14ac:dyDescent="0.2">
      <c r="A70" s="124"/>
      <c r="B70" s="74"/>
      <c r="C70" s="92" t="s">
        <v>2734</v>
      </c>
      <c r="D70" s="93" t="s">
        <v>63</v>
      </c>
      <c r="E70" s="94">
        <v>44432</v>
      </c>
      <c r="F70" s="95" t="s">
        <v>2419</v>
      </c>
      <c r="G70" s="94">
        <v>44438</v>
      </c>
      <c r="H70" s="96" t="s">
        <v>2420</v>
      </c>
      <c r="I70" s="97">
        <v>100</v>
      </c>
      <c r="J70" s="97">
        <v>80</v>
      </c>
      <c r="K70" s="97">
        <v>25</v>
      </c>
      <c r="L70" s="97">
        <v>9</v>
      </c>
      <c r="M70" s="98">
        <v>50</v>
      </c>
      <c r="N70" s="99">
        <v>50</v>
      </c>
      <c r="O70" s="62">
        <v>3000</v>
      </c>
      <c r="P70" s="63">
        <f>Table2245236891011121314151617181920212224234567234568910111213141516171819202122242526272829[[#This Row],[PEMBULATAN]]*O70</f>
        <v>150000</v>
      </c>
    </row>
    <row r="71" spans="1:16" ht="36" customHeight="1" x14ac:dyDescent="0.2">
      <c r="A71" s="124"/>
      <c r="B71" s="74"/>
      <c r="C71" s="92" t="s">
        <v>2735</v>
      </c>
      <c r="D71" s="93" t="s">
        <v>63</v>
      </c>
      <c r="E71" s="94">
        <v>44432</v>
      </c>
      <c r="F71" s="95" t="s">
        <v>2419</v>
      </c>
      <c r="G71" s="94">
        <v>44438</v>
      </c>
      <c r="H71" s="96" t="s">
        <v>2420</v>
      </c>
      <c r="I71" s="97">
        <v>80</v>
      </c>
      <c r="J71" s="97">
        <v>57</v>
      </c>
      <c r="K71" s="97">
        <v>30</v>
      </c>
      <c r="L71" s="97">
        <v>9</v>
      </c>
      <c r="M71" s="98">
        <v>34.200000000000003</v>
      </c>
      <c r="N71" s="99">
        <v>34</v>
      </c>
      <c r="O71" s="62">
        <v>3000</v>
      </c>
      <c r="P71" s="63">
        <f>Table2245236891011121314151617181920212224234567234568910111213141516171819202122242526272829[[#This Row],[PEMBULATAN]]*O71</f>
        <v>102000</v>
      </c>
    </row>
    <row r="72" spans="1:16" ht="36" customHeight="1" x14ac:dyDescent="0.2">
      <c r="A72" s="124"/>
      <c r="B72" s="74"/>
      <c r="C72" s="92" t="s">
        <v>2736</v>
      </c>
      <c r="D72" s="93" t="s">
        <v>63</v>
      </c>
      <c r="E72" s="94">
        <v>44432</v>
      </c>
      <c r="F72" s="95" t="s">
        <v>2419</v>
      </c>
      <c r="G72" s="94">
        <v>44438</v>
      </c>
      <c r="H72" s="96" t="s">
        <v>2420</v>
      </c>
      <c r="I72" s="97">
        <v>40</v>
      </c>
      <c r="J72" s="97">
        <v>36</v>
      </c>
      <c r="K72" s="97">
        <v>24</v>
      </c>
      <c r="L72" s="97">
        <v>10</v>
      </c>
      <c r="M72" s="98">
        <v>8.64</v>
      </c>
      <c r="N72" s="99">
        <v>10</v>
      </c>
      <c r="O72" s="62">
        <v>3000</v>
      </c>
      <c r="P72" s="63">
        <f>Table2245236891011121314151617181920212224234567234568910111213141516171819202122242526272829[[#This Row],[PEMBULATAN]]*O72</f>
        <v>30000</v>
      </c>
    </row>
    <row r="73" spans="1:16" ht="36" customHeight="1" x14ac:dyDescent="0.2">
      <c r="A73" s="124"/>
      <c r="B73" s="74"/>
      <c r="C73" s="92" t="s">
        <v>2737</v>
      </c>
      <c r="D73" s="93" t="s">
        <v>63</v>
      </c>
      <c r="E73" s="94">
        <v>44432</v>
      </c>
      <c r="F73" s="95" t="s">
        <v>2419</v>
      </c>
      <c r="G73" s="94">
        <v>44438</v>
      </c>
      <c r="H73" s="96" t="s">
        <v>2420</v>
      </c>
      <c r="I73" s="97">
        <v>66</v>
      </c>
      <c r="J73" s="97">
        <v>48</v>
      </c>
      <c r="K73" s="97">
        <v>10</v>
      </c>
      <c r="L73" s="97">
        <v>3</v>
      </c>
      <c r="M73" s="98">
        <v>7.92</v>
      </c>
      <c r="N73" s="99">
        <v>8</v>
      </c>
      <c r="O73" s="62">
        <v>3000</v>
      </c>
      <c r="P73" s="63">
        <f>Table2245236891011121314151617181920212224234567234568910111213141516171819202122242526272829[[#This Row],[PEMBULATAN]]*O73</f>
        <v>24000</v>
      </c>
    </row>
    <row r="74" spans="1:16" ht="36" customHeight="1" x14ac:dyDescent="0.2">
      <c r="A74" s="124"/>
      <c r="B74" s="74"/>
      <c r="C74" s="88" t="s">
        <v>2738</v>
      </c>
      <c r="D74" s="77" t="s">
        <v>63</v>
      </c>
      <c r="E74" s="13">
        <v>44432</v>
      </c>
      <c r="F74" s="75" t="s">
        <v>2419</v>
      </c>
      <c r="G74" s="13">
        <v>44438</v>
      </c>
      <c r="H74" s="76" t="s">
        <v>2420</v>
      </c>
      <c r="I74" s="15">
        <v>95</v>
      </c>
      <c r="J74" s="15">
        <v>53</v>
      </c>
      <c r="K74" s="15">
        <v>37</v>
      </c>
      <c r="L74" s="15">
        <v>22</v>
      </c>
      <c r="M74" s="82">
        <v>46.573749999999997</v>
      </c>
      <c r="N74" s="71">
        <v>47</v>
      </c>
      <c r="O74" s="62">
        <v>3000</v>
      </c>
      <c r="P74" s="63">
        <f>Table2245236891011121314151617181920212224234567234568910111213141516171819202122242526272829[[#This Row],[PEMBULATAN]]*O74</f>
        <v>141000</v>
      </c>
    </row>
    <row r="75" spans="1:16" ht="36" customHeight="1" x14ac:dyDescent="0.2">
      <c r="A75" s="124"/>
      <c r="B75" s="74"/>
      <c r="C75" s="88" t="s">
        <v>2739</v>
      </c>
      <c r="D75" s="77" t="s">
        <v>63</v>
      </c>
      <c r="E75" s="13">
        <v>44432</v>
      </c>
      <c r="F75" s="75" t="s">
        <v>2419</v>
      </c>
      <c r="G75" s="13">
        <v>44438</v>
      </c>
      <c r="H75" s="76" t="s">
        <v>2420</v>
      </c>
      <c r="I75" s="15">
        <v>92</v>
      </c>
      <c r="J75" s="15">
        <v>52</v>
      </c>
      <c r="K75" s="15">
        <v>40</v>
      </c>
      <c r="L75" s="15">
        <v>24</v>
      </c>
      <c r="M75" s="82">
        <v>47.84</v>
      </c>
      <c r="N75" s="71">
        <v>48</v>
      </c>
      <c r="O75" s="62">
        <v>3000</v>
      </c>
      <c r="P75" s="63">
        <f>Table2245236891011121314151617181920212224234567234568910111213141516171819202122242526272829[[#This Row],[PEMBULATAN]]*O75</f>
        <v>144000</v>
      </c>
    </row>
    <row r="76" spans="1:16" ht="36" customHeight="1" x14ac:dyDescent="0.2">
      <c r="A76" s="124"/>
      <c r="B76" s="74"/>
      <c r="C76" s="88" t="s">
        <v>2740</v>
      </c>
      <c r="D76" s="77" t="s">
        <v>63</v>
      </c>
      <c r="E76" s="13">
        <v>44432</v>
      </c>
      <c r="F76" s="75" t="s">
        <v>2419</v>
      </c>
      <c r="G76" s="13">
        <v>44438</v>
      </c>
      <c r="H76" s="76" t="s">
        <v>2420</v>
      </c>
      <c r="I76" s="15">
        <v>35</v>
      </c>
      <c r="J76" s="15">
        <v>25</v>
      </c>
      <c r="K76" s="15">
        <v>30</v>
      </c>
      <c r="L76" s="15">
        <v>14</v>
      </c>
      <c r="M76" s="82">
        <v>6.5625</v>
      </c>
      <c r="N76" s="71">
        <v>14</v>
      </c>
      <c r="O76" s="62">
        <v>3000</v>
      </c>
      <c r="P76" s="63">
        <f>Table2245236891011121314151617181920212224234567234568910111213141516171819202122242526272829[[#This Row],[PEMBULATAN]]*O76</f>
        <v>42000</v>
      </c>
    </row>
    <row r="77" spans="1:16" ht="36" customHeight="1" x14ac:dyDescent="0.2">
      <c r="A77" s="124"/>
      <c r="B77" s="74"/>
      <c r="C77" s="88" t="s">
        <v>2741</v>
      </c>
      <c r="D77" s="77" t="s">
        <v>63</v>
      </c>
      <c r="E77" s="13">
        <v>44432</v>
      </c>
      <c r="F77" s="75" t="s">
        <v>2419</v>
      </c>
      <c r="G77" s="13">
        <v>44438</v>
      </c>
      <c r="H77" s="76" t="s">
        <v>2420</v>
      </c>
      <c r="I77" s="15">
        <v>91</v>
      </c>
      <c r="J77" s="15">
        <v>52</v>
      </c>
      <c r="K77" s="15">
        <v>37</v>
      </c>
      <c r="L77" s="15">
        <v>25</v>
      </c>
      <c r="M77" s="82">
        <v>43.771000000000001</v>
      </c>
      <c r="N77" s="71">
        <v>44</v>
      </c>
      <c r="O77" s="62">
        <v>3000</v>
      </c>
      <c r="P77" s="63">
        <f>Table2245236891011121314151617181920212224234567234568910111213141516171819202122242526272829[[#This Row],[PEMBULATAN]]*O77</f>
        <v>132000</v>
      </c>
    </row>
    <row r="78" spans="1:16" ht="36" customHeight="1" x14ac:dyDescent="0.2">
      <c r="A78" s="124"/>
      <c r="B78" s="74"/>
      <c r="C78" s="88" t="s">
        <v>2742</v>
      </c>
      <c r="D78" s="77" t="s">
        <v>63</v>
      </c>
      <c r="E78" s="13">
        <v>44432</v>
      </c>
      <c r="F78" s="75" t="s">
        <v>2419</v>
      </c>
      <c r="G78" s="13">
        <v>44438</v>
      </c>
      <c r="H78" s="76" t="s">
        <v>2420</v>
      </c>
      <c r="I78" s="15">
        <v>80</v>
      </c>
      <c r="J78" s="15">
        <v>37</v>
      </c>
      <c r="K78" s="15">
        <v>27</v>
      </c>
      <c r="L78" s="15">
        <v>14</v>
      </c>
      <c r="M78" s="82">
        <v>19.98</v>
      </c>
      <c r="N78" s="71">
        <v>20</v>
      </c>
      <c r="O78" s="62">
        <v>3000</v>
      </c>
      <c r="P78" s="63">
        <f>Table2245236891011121314151617181920212224234567234568910111213141516171819202122242526272829[[#This Row],[PEMBULATAN]]*O78</f>
        <v>60000</v>
      </c>
    </row>
    <row r="79" spans="1:16" ht="36" customHeight="1" x14ac:dyDescent="0.2">
      <c r="A79" s="124"/>
      <c r="B79" s="74"/>
      <c r="C79" s="88" t="s">
        <v>2743</v>
      </c>
      <c r="D79" s="77" t="s">
        <v>63</v>
      </c>
      <c r="E79" s="13">
        <v>44432</v>
      </c>
      <c r="F79" s="75" t="s">
        <v>2419</v>
      </c>
      <c r="G79" s="13">
        <v>44438</v>
      </c>
      <c r="H79" s="76" t="s">
        <v>2420</v>
      </c>
      <c r="I79" s="15">
        <v>40</v>
      </c>
      <c r="J79" s="15">
        <v>27</v>
      </c>
      <c r="K79" s="15">
        <v>21</v>
      </c>
      <c r="L79" s="15">
        <v>13</v>
      </c>
      <c r="M79" s="82">
        <v>5.67</v>
      </c>
      <c r="N79" s="71">
        <v>13</v>
      </c>
      <c r="O79" s="62">
        <v>3000</v>
      </c>
      <c r="P79" s="63">
        <f>Table2245236891011121314151617181920212224234567234568910111213141516171819202122242526272829[[#This Row],[PEMBULATAN]]*O79</f>
        <v>39000</v>
      </c>
    </row>
    <row r="80" spans="1:16" ht="36" customHeight="1" x14ac:dyDescent="0.2">
      <c r="A80" s="124"/>
      <c r="B80" s="74"/>
      <c r="C80" s="88" t="s">
        <v>2744</v>
      </c>
      <c r="D80" s="77" t="s">
        <v>63</v>
      </c>
      <c r="E80" s="13">
        <v>44432</v>
      </c>
      <c r="F80" s="75" t="s">
        <v>2419</v>
      </c>
      <c r="G80" s="13">
        <v>44438</v>
      </c>
      <c r="H80" s="76" t="s">
        <v>2420</v>
      </c>
      <c r="I80" s="15">
        <v>97</v>
      </c>
      <c r="J80" s="15">
        <v>50</v>
      </c>
      <c r="K80" s="15">
        <v>19</v>
      </c>
      <c r="L80" s="15">
        <v>9</v>
      </c>
      <c r="M80" s="82">
        <v>23.037500000000001</v>
      </c>
      <c r="N80" s="71">
        <v>23</v>
      </c>
      <c r="O80" s="62">
        <v>3000</v>
      </c>
      <c r="P80" s="63">
        <f>Table2245236891011121314151617181920212224234567234568910111213141516171819202122242526272829[[#This Row],[PEMBULATAN]]*O80</f>
        <v>69000</v>
      </c>
    </row>
    <row r="81" spans="1:16" ht="36" customHeight="1" x14ac:dyDescent="0.2">
      <c r="A81" s="124"/>
      <c r="B81" s="74"/>
      <c r="C81" s="88" t="s">
        <v>2745</v>
      </c>
      <c r="D81" s="77" t="s">
        <v>63</v>
      </c>
      <c r="E81" s="13">
        <v>44432</v>
      </c>
      <c r="F81" s="75" t="s">
        <v>2419</v>
      </c>
      <c r="G81" s="13">
        <v>44438</v>
      </c>
      <c r="H81" s="76" t="s">
        <v>2420</v>
      </c>
      <c r="I81" s="15">
        <v>64</v>
      </c>
      <c r="J81" s="15">
        <v>54</v>
      </c>
      <c r="K81" s="15">
        <v>22</v>
      </c>
      <c r="L81" s="15">
        <v>5</v>
      </c>
      <c r="M81" s="82">
        <v>19.007999999999999</v>
      </c>
      <c r="N81" s="71">
        <v>19</v>
      </c>
      <c r="O81" s="62">
        <v>3000</v>
      </c>
      <c r="P81" s="63">
        <f>Table2245236891011121314151617181920212224234567234568910111213141516171819202122242526272829[[#This Row],[PEMBULATAN]]*O81</f>
        <v>57000</v>
      </c>
    </row>
    <row r="82" spans="1:16" ht="36" customHeight="1" x14ac:dyDescent="0.2">
      <c r="A82" s="124"/>
      <c r="B82" s="74"/>
      <c r="C82" s="88" t="s">
        <v>2746</v>
      </c>
      <c r="D82" s="77" t="s">
        <v>63</v>
      </c>
      <c r="E82" s="13">
        <v>44432</v>
      </c>
      <c r="F82" s="75" t="s">
        <v>2419</v>
      </c>
      <c r="G82" s="13">
        <v>44438</v>
      </c>
      <c r="H82" s="76" t="s">
        <v>2420</v>
      </c>
      <c r="I82" s="15">
        <v>51</v>
      </c>
      <c r="J82" s="15">
        <v>32</v>
      </c>
      <c r="K82" s="15">
        <v>21</v>
      </c>
      <c r="L82" s="15">
        <v>8</v>
      </c>
      <c r="M82" s="82">
        <v>8.5679999999999996</v>
      </c>
      <c r="N82" s="71">
        <v>9</v>
      </c>
      <c r="O82" s="62">
        <v>3000</v>
      </c>
      <c r="P82" s="63">
        <f>Table2245236891011121314151617181920212224234567234568910111213141516171819202122242526272829[[#This Row],[PEMBULATAN]]*O82</f>
        <v>27000</v>
      </c>
    </row>
    <row r="83" spans="1:16" ht="36" customHeight="1" x14ac:dyDescent="0.2">
      <c r="A83" s="124"/>
      <c r="B83" s="74"/>
      <c r="C83" s="88" t="s">
        <v>2747</v>
      </c>
      <c r="D83" s="77" t="s">
        <v>63</v>
      </c>
      <c r="E83" s="13">
        <v>44432</v>
      </c>
      <c r="F83" s="75" t="s">
        <v>2419</v>
      </c>
      <c r="G83" s="13">
        <v>44438</v>
      </c>
      <c r="H83" s="76" t="s">
        <v>2420</v>
      </c>
      <c r="I83" s="15">
        <v>53</v>
      </c>
      <c r="J83" s="15">
        <v>45</v>
      </c>
      <c r="K83" s="15">
        <v>30</v>
      </c>
      <c r="L83" s="15">
        <v>11</v>
      </c>
      <c r="M83" s="82">
        <v>17.887499999999999</v>
      </c>
      <c r="N83" s="71">
        <v>18</v>
      </c>
      <c r="O83" s="62">
        <v>3000</v>
      </c>
      <c r="P83" s="63">
        <f>Table2245236891011121314151617181920212224234567234568910111213141516171819202122242526272829[[#This Row],[PEMBULATAN]]*O83</f>
        <v>54000</v>
      </c>
    </row>
    <row r="84" spans="1:16" ht="36" customHeight="1" x14ac:dyDescent="0.2">
      <c r="A84" s="124"/>
      <c r="B84" s="74"/>
      <c r="C84" s="88" t="s">
        <v>2748</v>
      </c>
      <c r="D84" s="77" t="s">
        <v>63</v>
      </c>
      <c r="E84" s="13">
        <v>44432</v>
      </c>
      <c r="F84" s="75" t="s">
        <v>2419</v>
      </c>
      <c r="G84" s="13">
        <v>44438</v>
      </c>
      <c r="H84" s="76" t="s">
        <v>2420</v>
      </c>
      <c r="I84" s="15">
        <v>75</v>
      </c>
      <c r="J84" s="15">
        <v>55</v>
      </c>
      <c r="K84" s="15">
        <v>42</v>
      </c>
      <c r="L84" s="15">
        <v>5</v>
      </c>
      <c r="M84" s="82">
        <v>43.3125</v>
      </c>
      <c r="N84" s="71">
        <v>43</v>
      </c>
      <c r="O84" s="62">
        <v>3000</v>
      </c>
      <c r="P84" s="63">
        <f>Table2245236891011121314151617181920212224234567234568910111213141516171819202122242526272829[[#This Row],[PEMBULATAN]]*O84</f>
        <v>129000</v>
      </c>
    </row>
    <row r="85" spans="1:16" ht="36" customHeight="1" x14ac:dyDescent="0.2">
      <c r="A85" s="124"/>
      <c r="B85" s="74"/>
      <c r="C85" s="88" t="s">
        <v>2749</v>
      </c>
      <c r="D85" s="77" t="s">
        <v>63</v>
      </c>
      <c r="E85" s="13">
        <v>44432</v>
      </c>
      <c r="F85" s="75" t="s">
        <v>2419</v>
      </c>
      <c r="G85" s="13">
        <v>44438</v>
      </c>
      <c r="H85" s="76" t="s">
        <v>2420</v>
      </c>
      <c r="I85" s="15">
        <v>80</v>
      </c>
      <c r="J85" s="15">
        <v>56</v>
      </c>
      <c r="K85" s="15">
        <v>28</v>
      </c>
      <c r="L85" s="15">
        <v>9</v>
      </c>
      <c r="M85" s="82">
        <v>31.36</v>
      </c>
      <c r="N85" s="71">
        <v>31</v>
      </c>
      <c r="O85" s="62">
        <v>3000</v>
      </c>
      <c r="P85" s="63">
        <f>Table2245236891011121314151617181920212224234567234568910111213141516171819202122242526272829[[#This Row],[PEMBULATAN]]*O85</f>
        <v>93000</v>
      </c>
    </row>
    <row r="86" spans="1:16" ht="36" customHeight="1" x14ac:dyDescent="0.2">
      <c r="A86" s="124"/>
      <c r="B86" s="74"/>
      <c r="C86" s="88" t="s">
        <v>2750</v>
      </c>
      <c r="D86" s="77" t="s">
        <v>63</v>
      </c>
      <c r="E86" s="13">
        <v>44432</v>
      </c>
      <c r="F86" s="75" t="s">
        <v>2419</v>
      </c>
      <c r="G86" s="13">
        <v>44438</v>
      </c>
      <c r="H86" s="76" t="s">
        <v>2420</v>
      </c>
      <c r="I86" s="15">
        <v>90</v>
      </c>
      <c r="J86" s="15">
        <v>60</v>
      </c>
      <c r="K86" s="15">
        <v>17</v>
      </c>
      <c r="L86" s="15">
        <v>8</v>
      </c>
      <c r="M86" s="82">
        <v>22.95</v>
      </c>
      <c r="N86" s="71">
        <v>23</v>
      </c>
      <c r="O86" s="62">
        <v>3000</v>
      </c>
      <c r="P86" s="63">
        <f>Table2245236891011121314151617181920212224234567234568910111213141516171819202122242526272829[[#This Row],[PEMBULATAN]]*O86</f>
        <v>69000</v>
      </c>
    </row>
    <row r="87" spans="1:16" ht="36" customHeight="1" x14ac:dyDescent="0.2">
      <c r="A87" s="124"/>
      <c r="B87" s="74"/>
      <c r="C87" s="88" t="s">
        <v>2751</v>
      </c>
      <c r="D87" s="77" t="s">
        <v>63</v>
      </c>
      <c r="E87" s="13">
        <v>44432</v>
      </c>
      <c r="F87" s="75" t="s">
        <v>2419</v>
      </c>
      <c r="G87" s="13">
        <v>44438</v>
      </c>
      <c r="H87" s="76" t="s">
        <v>2420</v>
      </c>
      <c r="I87" s="15">
        <v>62</v>
      </c>
      <c r="J87" s="15">
        <v>30</v>
      </c>
      <c r="K87" s="15">
        <v>13</v>
      </c>
      <c r="L87" s="15">
        <v>5</v>
      </c>
      <c r="M87" s="82">
        <v>6.0449999999999999</v>
      </c>
      <c r="N87" s="71">
        <v>6</v>
      </c>
      <c r="O87" s="62">
        <v>3000</v>
      </c>
      <c r="P87" s="63">
        <f>Table2245236891011121314151617181920212224234567234568910111213141516171819202122242526272829[[#This Row],[PEMBULATAN]]*O87</f>
        <v>18000</v>
      </c>
    </row>
    <row r="88" spans="1:16" ht="36" customHeight="1" x14ac:dyDescent="0.2">
      <c r="A88" s="124"/>
      <c r="B88" s="74"/>
      <c r="C88" s="88" t="s">
        <v>2752</v>
      </c>
      <c r="D88" s="77" t="s">
        <v>63</v>
      </c>
      <c r="E88" s="13">
        <v>44432</v>
      </c>
      <c r="F88" s="75" t="s">
        <v>2419</v>
      </c>
      <c r="G88" s="13">
        <v>44438</v>
      </c>
      <c r="H88" s="76" t="s">
        <v>2420</v>
      </c>
      <c r="I88" s="15">
        <v>77</v>
      </c>
      <c r="J88" s="15">
        <v>53</v>
      </c>
      <c r="K88" s="15">
        <v>30</v>
      </c>
      <c r="L88" s="15">
        <v>10</v>
      </c>
      <c r="M88" s="82">
        <v>30.607500000000002</v>
      </c>
      <c r="N88" s="71">
        <v>31</v>
      </c>
      <c r="O88" s="62">
        <v>3000</v>
      </c>
      <c r="P88" s="63">
        <f>Table2245236891011121314151617181920212224234567234568910111213141516171819202122242526272829[[#This Row],[PEMBULATAN]]*O88</f>
        <v>93000</v>
      </c>
    </row>
    <row r="89" spans="1:16" ht="36" customHeight="1" x14ac:dyDescent="0.2">
      <c r="A89" s="124"/>
      <c r="B89" s="74"/>
      <c r="C89" s="88" t="s">
        <v>2753</v>
      </c>
      <c r="D89" s="77" t="s">
        <v>63</v>
      </c>
      <c r="E89" s="13">
        <v>44432</v>
      </c>
      <c r="F89" s="75" t="s">
        <v>2419</v>
      </c>
      <c r="G89" s="13">
        <v>44438</v>
      </c>
      <c r="H89" s="76" t="s">
        <v>2420</v>
      </c>
      <c r="I89" s="15">
        <v>61</v>
      </c>
      <c r="J89" s="15">
        <v>50</v>
      </c>
      <c r="K89" s="15">
        <v>22</v>
      </c>
      <c r="L89" s="15">
        <v>8</v>
      </c>
      <c r="M89" s="82">
        <v>16.774999999999999</v>
      </c>
      <c r="N89" s="71">
        <v>17</v>
      </c>
      <c r="O89" s="62">
        <v>3000</v>
      </c>
      <c r="P89" s="63">
        <f>Table2245236891011121314151617181920212224234567234568910111213141516171819202122242526272829[[#This Row],[PEMBULATAN]]*O89</f>
        <v>51000</v>
      </c>
    </row>
    <row r="90" spans="1:16" ht="36" customHeight="1" x14ac:dyDescent="0.2">
      <c r="A90" s="124"/>
      <c r="B90" s="74"/>
      <c r="C90" s="88" t="s">
        <v>2754</v>
      </c>
      <c r="D90" s="77" t="s">
        <v>63</v>
      </c>
      <c r="E90" s="13">
        <v>44432</v>
      </c>
      <c r="F90" s="75" t="s">
        <v>2419</v>
      </c>
      <c r="G90" s="13">
        <v>44438</v>
      </c>
      <c r="H90" s="76" t="s">
        <v>2420</v>
      </c>
      <c r="I90" s="15">
        <v>60</v>
      </c>
      <c r="J90" s="15">
        <v>44</v>
      </c>
      <c r="K90" s="15">
        <v>31</v>
      </c>
      <c r="L90" s="15">
        <v>7</v>
      </c>
      <c r="M90" s="82">
        <v>20.46</v>
      </c>
      <c r="N90" s="71">
        <v>20</v>
      </c>
      <c r="O90" s="62">
        <v>3000</v>
      </c>
      <c r="P90" s="63">
        <f>Table2245236891011121314151617181920212224234567234568910111213141516171819202122242526272829[[#This Row],[PEMBULATAN]]*O90</f>
        <v>60000</v>
      </c>
    </row>
    <row r="91" spans="1:16" ht="36" customHeight="1" x14ac:dyDescent="0.2">
      <c r="A91" s="124"/>
      <c r="B91" s="74"/>
      <c r="C91" s="88" t="s">
        <v>2755</v>
      </c>
      <c r="D91" s="77" t="s">
        <v>63</v>
      </c>
      <c r="E91" s="13">
        <v>44432</v>
      </c>
      <c r="F91" s="75" t="s">
        <v>2419</v>
      </c>
      <c r="G91" s="13">
        <v>44438</v>
      </c>
      <c r="H91" s="76" t="s">
        <v>2420</v>
      </c>
      <c r="I91" s="15">
        <v>89</v>
      </c>
      <c r="J91" s="15">
        <v>53</v>
      </c>
      <c r="K91" s="15">
        <v>32</v>
      </c>
      <c r="L91" s="15">
        <v>17</v>
      </c>
      <c r="M91" s="82">
        <v>37.735999999999997</v>
      </c>
      <c r="N91" s="71">
        <v>38</v>
      </c>
      <c r="O91" s="62">
        <v>3000</v>
      </c>
      <c r="P91" s="63">
        <f>Table2245236891011121314151617181920212224234567234568910111213141516171819202122242526272829[[#This Row],[PEMBULATAN]]*O91</f>
        <v>114000</v>
      </c>
    </row>
    <row r="92" spans="1:16" ht="36" customHeight="1" x14ac:dyDescent="0.2">
      <c r="A92" s="124"/>
      <c r="B92" s="74"/>
      <c r="C92" s="88" t="s">
        <v>2756</v>
      </c>
      <c r="D92" s="77" t="s">
        <v>63</v>
      </c>
      <c r="E92" s="13">
        <v>44432</v>
      </c>
      <c r="F92" s="75" t="s">
        <v>2419</v>
      </c>
      <c r="G92" s="13">
        <v>44438</v>
      </c>
      <c r="H92" s="76" t="s">
        <v>2420</v>
      </c>
      <c r="I92" s="15">
        <v>50</v>
      </c>
      <c r="J92" s="15">
        <v>45</v>
      </c>
      <c r="K92" s="15">
        <v>10</v>
      </c>
      <c r="L92" s="15">
        <v>3</v>
      </c>
      <c r="M92" s="82">
        <v>5.625</v>
      </c>
      <c r="N92" s="71">
        <v>6</v>
      </c>
      <c r="O92" s="62">
        <v>3000</v>
      </c>
      <c r="P92" s="63">
        <f>Table2245236891011121314151617181920212224234567234568910111213141516171819202122242526272829[[#This Row],[PEMBULATAN]]*O92</f>
        <v>18000</v>
      </c>
    </row>
    <row r="93" spans="1:16" ht="36" customHeight="1" x14ac:dyDescent="0.2">
      <c r="A93" s="124"/>
      <c r="B93" s="74"/>
      <c r="C93" s="88" t="s">
        <v>2757</v>
      </c>
      <c r="D93" s="77" t="s">
        <v>63</v>
      </c>
      <c r="E93" s="13">
        <v>44432</v>
      </c>
      <c r="F93" s="75" t="s">
        <v>2419</v>
      </c>
      <c r="G93" s="13">
        <v>44438</v>
      </c>
      <c r="H93" s="76" t="s">
        <v>2420</v>
      </c>
      <c r="I93" s="15">
        <v>110</v>
      </c>
      <c r="J93" s="15">
        <v>10</v>
      </c>
      <c r="K93" s="15">
        <v>5</v>
      </c>
      <c r="L93" s="15">
        <v>1</v>
      </c>
      <c r="M93" s="82">
        <v>1.375</v>
      </c>
      <c r="N93" s="71">
        <v>1</v>
      </c>
      <c r="O93" s="62">
        <v>3000</v>
      </c>
      <c r="P93" s="63">
        <f>Table2245236891011121314151617181920212224234567234568910111213141516171819202122242526272829[[#This Row],[PEMBULATAN]]*O93</f>
        <v>3000</v>
      </c>
    </row>
    <row r="94" spans="1:16" ht="36" customHeight="1" x14ac:dyDescent="0.2">
      <c r="A94" s="124"/>
      <c r="B94" s="74"/>
      <c r="C94" s="88" t="s">
        <v>2758</v>
      </c>
      <c r="D94" s="77" t="s">
        <v>63</v>
      </c>
      <c r="E94" s="13">
        <v>44432</v>
      </c>
      <c r="F94" s="75" t="s">
        <v>2419</v>
      </c>
      <c r="G94" s="13">
        <v>44438</v>
      </c>
      <c r="H94" s="76" t="s">
        <v>2420</v>
      </c>
      <c r="I94" s="15">
        <v>100</v>
      </c>
      <c r="J94" s="15">
        <v>10</v>
      </c>
      <c r="K94" s="15">
        <v>10</v>
      </c>
      <c r="L94" s="15">
        <v>1</v>
      </c>
      <c r="M94" s="82">
        <v>2.5</v>
      </c>
      <c r="N94" s="71">
        <v>3</v>
      </c>
      <c r="O94" s="62">
        <v>3000</v>
      </c>
      <c r="P94" s="63">
        <f>Table2245236891011121314151617181920212224234567234568910111213141516171819202122242526272829[[#This Row],[PEMBULATAN]]*O94</f>
        <v>9000</v>
      </c>
    </row>
    <row r="95" spans="1:16" ht="36" customHeight="1" x14ac:dyDescent="0.2">
      <c r="A95" s="124"/>
      <c r="B95" s="74"/>
      <c r="C95" s="88" t="s">
        <v>2759</v>
      </c>
      <c r="D95" s="77" t="s">
        <v>63</v>
      </c>
      <c r="E95" s="13">
        <v>44432</v>
      </c>
      <c r="F95" s="75" t="s">
        <v>2419</v>
      </c>
      <c r="G95" s="13">
        <v>44438</v>
      </c>
      <c r="H95" s="76" t="s">
        <v>2420</v>
      </c>
      <c r="I95" s="15">
        <v>62</v>
      </c>
      <c r="J95" s="15">
        <v>30</v>
      </c>
      <c r="K95" s="15">
        <v>13</v>
      </c>
      <c r="L95" s="15">
        <v>4</v>
      </c>
      <c r="M95" s="82">
        <v>6.0449999999999999</v>
      </c>
      <c r="N95" s="71">
        <v>6</v>
      </c>
      <c r="O95" s="62">
        <v>3000</v>
      </c>
      <c r="P95" s="63">
        <f>Table2245236891011121314151617181920212224234567234568910111213141516171819202122242526272829[[#This Row],[PEMBULATAN]]*O95</f>
        <v>18000</v>
      </c>
    </row>
    <row r="96" spans="1:16" ht="36" customHeight="1" x14ac:dyDescent="0.2">
      <c r="A96" s="124"/>
      <c r="B96" s="74"/>
      <c r="C96" s="88" t="s">
        <v>2760</v>
      </c>
      <c r="D96" s="77" t="s">
        <v>63</v>
      </c>
      <c r="E96" s="13">
        <v>44432</v>
      </c>
      <c r="F96" s="75" t="s">
        <v>2419</v>
      </c>
      <c r="G96" s="13">
        <v>44438</v>
      </c>
      <c r="H96" s="76" t="s">
        <v>2420</v>
      </c>
      <c r="I96" s="15">
        <v>33</v>
      </c>
      <c r="J96" s="15">
        <v>30</v>
      </c>
      <c r="K96" s="15">
        <v>40</v>
      </c>
      <c r="L96" s="15">
        <v>1</v>
      </c>
      <c r="M96" s="82">
        <v>9.9</v>
      </c>
      <c r="N96" s="71">
        <v>10</v>
      </c>
      <c r="O96" s="62">
        <v>3000</v>
      </c>
      <c r="P96" s="63">
        <f>Table2245236891011121314151617181920212224234567234568910111213141516171819202122242526272829[[#This Row],[PEMBULATAN]]*O96</f>
        <v>30000</v>
      </c>
    </row>
    <row r="97" spans="1:16" ht="36" customHeight="1" x14ac:dyDescent="0.2">
      <c r="A97" s="124"/>
      <c r="B97" s="74"/>
      <c r="C97" s="88" t="s">
        <v>2761</v>
      </c>
      <c r="D97" s="77" t="s">
        <v>63</v>
      </c>
      <c r="E97" s="13">
        <v>44432</v>
      </c>
      <c r="F97" s="75" t="s">
        <v>2419</v>
      </c>
      <c r="G97" s="13">
        <v>44438</v>
      </c>
      <c r="H97" s="76" t="s">
        <v>2420</v>
      </c>
      <c r="I97" s="15">
        <v>100</v>
      </c>
      <c r="J97" s="15">
        <v>52</v>
      </c>
      <c r="K97" s="15">
        <v>25</v>
      </c>
      <c r="L97" s="15">
        <v>12</v>
      </c>
      <c r="M97" s="82">
        <v>32.5</v>
      </c>
      <c r="N97" s="71">
        <v>33</v>
      </c>
      <c r="O97" s="62">
        <v>3000</v>
      </c>
      <c r="P97" s="63">
        <f>Table2245236891011121314151617181920212224234567234568910111213141516171819202122242526272829[[#This Row],[PEMBULATAN]]*O97</f>
        <v>99000</v>
      </c>
    </row>
    <row r="98" spans="1:16" ht="36" customHeight="1" x14ac:dyDescent="0.2">
      <c r="A98" s="124"/>
      <c r="B98" s="74"/>
      <c r="C98" s="88" t="s">
        <v>2762</v>
      </c>
      <c r="D98" s="77" t="s">
        <v>63</v>
      </c>
      <c r="E98" s="13">
        <v>44432</v>
      </c>
      <c r="F98" s="75" t="s">
        <v>2419</v>
      </c>
      <c r="G98" s="13">
        <v>44438</v>
      </c>
      <c r="H98" s="76" t="s">
        <v>2420</v>
      </c>
      <c r="I98" s="15">
        <v>68</v>
      </c>
      <c r="J98" s="15">
        <v>55</v>
      </c>
      <c r="K98" s="15">
        <v>27</v>
      </c>
      <c r="L98" s="15">
        <v>12</v>
      </c>
      <c r="M98" s="82">
        <v>25.245000000000001</v>
      </c>
      <c r="N98" s="71">
        <v>25</v>
      </c>
      <c r="O98" s="62">
        <v>3000</v>
      </c>
      <c r="P98" s="63">
        <f>Table2245236891011121314151617181920212224234567234568910111213141516171819202122242526272829[[#This Row],[PEMBULATAN]]*O98</f>
        <v>75000</v>
      </c>
    </row>
    <row r="99" spans="1:16" ht="36" customHeight="1" x14ac:dyDescent="0.2">
      <c r="A99" s="124"/>
      <c r="B99" s="74"/>
      <c r="C99" s="88" t="s">
        <v>2763</v>
      </c>
      <c r="D99" s="77" t="s">
        <v>63</v>
      </c>
      <c r="E99" s="13">
        <v>44432</v>
      </c>
      <c r="F99" s="75" t="s">
        <v>2419</v>
      </c>
      <c r="G99" s="13">
        <v>44438</v>
      </c>
      <c r="H99" s="76" t="s">
        <v>2420</v>
      </c>
      <c r="I99" s="15">
        <v>32</v>
      </c>
      <c r="J99" s="15">
        <v>21</v>
      </c>
      <c r="K99" s="15">
        <v>21</v>
      </c>
      <c r="L99" s="15">
        <v>6</v>
      </c>
      <c r="M99" s="82">
        <v>3.528</v>
      </c>
      <c r="N99" s="71">
        <v>6</v>
      </c>
      <c r="O99" s="62">
        <v>3000</v>
      </c>
      <c r="P99" s="63">
        <f>Table2245236891011121314151617181920212224234567234568910111213141516171819202122242526272829[[#This Row],[PEMBULATAN]]*O99</f>
        <v>18000</v>
      </c>
    </row>
    <row r="100" spans="1:16" ht="36" customHeight="1" x14ac:dyDescent="0.2">
      <c r="A100" s="124"/>
      <c r="B100" s="74"/>
      <c r="C100" s="88" t="s">
        <v>2764</v>
      </c>
      <c r="D100" s="77" t="s">
        <v>63</v>
      </c>
      <c r="E100" s="13">
        <v>44432</v>
      </c>
      <c r="F100" s="75" t="s">
        <v>2419</v>
      </c>
      <c r="G100" s="13">
        <v>44438</v>
      </c>
      <c r="H100" s="76" t="s">
        <v>2420</v>
      </c>
      <c r="I100" s="15">
        <v>150</v>
      </c>
      <c r="J100" s="15">
        <v>5</v>
      </c>
      <c r="K100" s="15">
        <v>5</v>
      </c>
      <c r="L100" s="15">
        <v>4</v>
      </c>
      <c r="M100" s="82">
        <v>0.9375</v>
      </c>
      <c r="N100" s="71">
        <v>4</v>
      </c>
      <c r="O100" s="62">
        <v>3000</v>
      </c>
      <c r="P100" s="63">
        <f>Table2245236891011121314151617181920212224234567234568910111213141516171819202122242526272829[[#This Row],[PEMBULATAN]]*O100</f>
        <v>12000</v>
      </c>
    </row>
    <row r="101" spans="1:16" ht="36" customHeight="1" x14ac:dyDescent="0.2">
      <c r="A101" s="124"/>
      <c r="B101" s="74"/>
      <c r="C101" s="88" t="s">
        <v>2765</v>
      </c>
      <c r="D101" s="77" t="s">
        <v>63</v>
      </c>
      <c r="E101" s="13">
        <v>44432</v>
      </c>
      <c r="F101" s="75" t="s">
        <v>2419</v>
      </c>
      <c r="G101" s="13">
        <v>44438</v>
      </c>
      <c r="H101" s="76" t="s">
        <v>2420</v>
      </c>
      <c r="I101" s="15">
        <v>130</v>
      </c>
      <c r="J101" s="15">
        <v>15</v>
      </c>
      <c r="K101" s="15">
        <v>15</v>
      </c>
      <c r="L101" s="15">
        <v>1</v>
      </c>
      <c r="M101" s="82">
        <v>7.3125</v>
      </c>
      <c r="N101" s="71">
        <v>7</v>
      </c>
      <c r="O101" s="62">
        <v>3000</v>
      </c>
      <c r="P101" s="63">
        <f>Table2245236891011121314151617181920212224234567234568910111213141516171819202122242526272829[[#This Row],[PEMBULATAN]]*O101</f>
        <v>21000</v>
      </c>
    </row>
    <row r="102" spans="1:16" ht="36" customHeight="1" x14ac:dyDescent="0.2">
      <c r="A102" s="124"/>
      <c r="B102" s="74"/>
      <c r="C102" s="88" t="s">
        <v>2766</v>
      </c>
      <c r="D102" s="77" t="s">
        <v>63</v>
      </c>
      <c r="E102" s="13">
        <v>44432</v>
      </c>
      <c r="F102" s="75" t="s">
        <v>2419</v>
      </c>
      <c r="G102" s="13">
        <v>44438</v>
      </c>
      <c r="H102" s="76" t="s">
        <v>2420</v>
      </c>
      <c r="I102" s="15">
        <v>95</v>
      </c>
      <c r="J102" s="15">
        <v>26</v>
      </c>
      <c r="K102" s="15">
        <v>11</v>
      </c>
      <c r="L102" s="15">
        <v>3</v>
      </c>
      <c r="M102" s="82">
        <v>6.7925000000000004</v>
      </c>
      <c r="N102" s="71">
        <v>7</v>
      </c>
      <c r="O102" s="62">
        <v>3000</v>
      </c>
      <c r="P102" s="63">
        <f>Table2245236891011121314151617181920212224234567234568910111213141516171819202122242526272829[[#This Row],[PEMBULATAN]]*O102</f>
        <v>21000</v>
      </c>
    </row>
    <row r="103" spans="1:16" ht="36" customHeight="1" x14ac:dyDescent="0.2">
      <c r="A103" s="124"/>
      <c r="B103" s="74"/>
      <c r="C103" s="88" t="s">
        <v>2767</v>
      </c>
      <c r="D103" s="77" t="s">
        <v>63</v>
      </c>
      <c r="E103" s="13">
        <v>44432</v>
      </c>
      <c r="F103" s="75" t="s">
        <v>2419</v>
      </c>
      <c r="G103" s="13">
        <v>44438</v>
      </c>
      <c r="H103" s="76" t="s">
        <v>2420</v>
      </c>
      <c r="I103" s="15">
        <v>97</v>
      </c>
      <c r="J103" s="15">
        <v>52</v>
      </c>
      <c r="K103" s="15">
        <v>42</v>
      </c>
      <c r="L103" s="15">
        <v>22</v>
      </c>
      <c r="M103" s="82">
        <v>52.962000000000003</v>
      </c>
      <c r="N103" s="71">
        <v>53</v>
      </c>
      <c r="O103" s="62">
        <v>3000</v>
      </c>
      <c r="P103" s="63">
        <f>Table2245236891011121314151617181920212224234567234568910111213141516171819202122242526272829[[#This Row],[PEMBULATAN]]*O103</f>
        <v>159000</v>
      </c>
    </row>
    <row r="104" spans="1:16" ht="36" customHeight="1" x14ac:dyDescent="0.2">
      <c r="A104" s="124"/>
      <c r="B104" s="74"/>
      <c r="C104" s="88" t="s">
        <v>2768</v>
      </c>
      <c r="D104" s="77" t="s">
        <v>63</v>
      </c>
      <c r="E104" s="13">
        <v>44432</v>
      </c>
      <c r="F104" s="75" t="s">
        <v>2419</v>
      </c>
      <c r="G104" s="13">
        <v>44438</v>
      </c>
      <c r="H104" s="76" t="s">
        <v>2420</v>
      </c>
      <c r="I104" s="15">
        <v>57</v>
      </c>
      <c r="J104" s="15">
        <v>30</v>
      </c>
      <c r="K104" s="15">
        <v>15</v>
      </c>
      <c r="L104" s="15">
        <v>4</v>
      </c>
      <c r="M104" s="82">
        <v>6.4124999999999996</v>
      </c>
      <c r="N104" s="71">
        <v>6</v>
      </c>
      <c r="O104" s="62">
        <v>3000</v>
      </c>
      <c r="P104" s="63">
        <f>Table2245236891011121314151617181920212224234567234568910111213141516171819202122242526272829[[#This Row],[PEMBULATAN]]*O104</f>
        <v>18000</v>
      </c>
    </row>
    <row r="105" spans="1:16" ht="36" customHeight="1" x14ac:dyDescent="0.2">
      <c r="A105" s="124"/>
      <c r="B105" s="74"/>
      <c r="C105" s="88" t="s">
        <v>2769</v>
      </c>
      <c r="D105" s="77" t="s">
        <v>63</v>
      </c>
      <c r="E105" s="13">
        <v>44432</v>
      </c>
      <c r="F105" s="75" t="s">
        <v>2419</v>
      </c>
      <c r="G105" s="13">
        <v>44438</v>
      </c>
      <c r="H105" s="76" t="s">
        <v>2420</v>
      </c>
      <c r="I105" s="15">
        <v>63</v>
      </c>
      <c r="J105" s="15">
        <v>43</v>
      </c>
      <c r="K105" s="15">
        <v>7</v>
      </c>
      <c r="L105" s="15">
        <v>1</v>
      </c>
      <c r="M105" s="82">
        <v>4.7407500000000002</v>
      </c>
      <c r="N105" s="71">
        <v>5</v>
      </c>
      <c r="O105" s="62">
        <v>3000</v>
      </c>
      <c r="P105" s="63">
        <f>Table2245236891011121314151617181920212224234567234568910111213141516171819202122242526272829[[#This Row],[PEMBULATAN]]*O105</f>
        <v>15000</v>
      </c>
    </row>
    <row r="106" spans="1:16" ht="36" customHeight="1" x14ac:dyDescent="0.2">
      <c r="A106" s="124"/>
      <c r="B106" s="74"/>
      <c r="C106" s="88" t="s">
        <v>2770</v>
      </c>
      <c r="D106" s="77" t="s">
        <v>63</v>
      </c>
      <c r="E106" s="13">
        <v>44432</v>
      </c>
      <c r="F106" s="75" t="s">
        <v>2419</v>
      </c>
      <c r="G106" s="13">
        <v>44438</v>
      </c>
      <c r="H106" s="76" t="s">
        <v>2420</v>
      </c>
      <c r="I106" s="15">
        <v>50</v>
      </c>
      <c r="J106" s="15">
        <v>43</v>
      </c>
      <c r="K106" s="15">
        <v>20</v>
      </c>
      <c r="L106" s="15">
        <v>6</v>
      </c>
      <c r="M106" s="82">
        <v>10.75</v>
      </c>
      <c r="N106" s="71">
        <v>11</v>
      </c>
      <c r="O106" s="62">
        <v>3000</v>
      </c>
      <c r="P106" s="63">
        <f>Table2245236891011121314151617181920212224234567234568910111213141516171819202122242526272829[[#This Row],[PEMBULATAN]]*O106</f>
        <v>33000</v>
      </c>
    </row>
    <row r="107" spans="1:16" ht="36" customHeight="1" x14ac:dyDescent="0.2">
      <c r="A107" s="124"/>
      <c r="B107" s="74"/>
      <c r="C107" s="88" t="s">
        <v>2771</v>
      </c>
      <c r="D107" s="77" t="s">
        <v>63</v>
      </c>
      <c r="E107" s="13">
        <v>44432</v>
      </c>
      <c r="F107" s="75" t="s">
        <v>2419</v>
      </c>
      <c r="G107" s="13">
        <v>44438</v>
      </c>
      <c r="H107" s="76" t="s">
        <v>2420</v>
      </c>
      <c r="I107" s="15">
        <v>83</v>
      </c>
      <c r="J107" s="15">
        <v>56</v>
      </c>
      <c r="K107" s="15">
        <v>26</v>
      </c>
      <c r="L107" s="15">
        <v>10</v>
      </c>
      <c r="M107" s="82">
        <v>30.212</v>
      </c>
      <c r="N107" s="71">
        <v>30</v>
      </c>
      <c r="O107" s="62">
        <v>3000</v>
      </c>
      <c r="P107" s="63">
        <f>Table2245236891011121314151617181920212224234567234568910111213141516171819202122242526272829[[#This Row],[PEMBULATAN]]*O107</f>
        <v>90000</v>
      </c>
    </row>
    <row r="108" spans="1:16" ht="36" customHeight="1" x14ac:dyDescent="0.2">
      <c r="A108" s="124"/>
      <c r="B108" s="74"/>
      <c r="C108" s="88" t="s">
        <v>2772</v>
      </c>
      <c r="D108" s="77" t="s">
        <v>63</v>
      </c>
      <c r="E108" s="13">
        <v>44432</v>
      </c>
      <c r="F108" s="75" t="s">
        <v>2419</v>
      </c>
      <c r="G108" s="13">
        <v>44438</v>
      </c>
      <c r="H108" s="76" t="s">
        <v>2420</v>
      </c>
      <c r="I108" s="15">
        <v>95</v>
      </c>
      <c r="J108" s="15">
        <v>53</v>
      </c>
      <c r="K108" s="15">
        <v>15</v>
      </c>
      <c r="L108" s="15">
        <v>13</v>
      </c>
      <c r="M108" s="82">
        <v>18.881250000000001</v>
      </c>
      <c r="N108" s="71">
        <v>19</v>
      </c>
      <c r="O108" s="62">
        <v>3000</v>
      </c>
      <c r="P108" s="63">
        <f>Table2245236891011121314151617181920212224234567234568910111213141516171819202122242526272829[[#This Row],[PEMBULATAN]]*O108</f>
        <v>57000</v>
      </c>
    </row>
    <row r="109" spans="1:16" ht="36" customHeight="1" x14ac:dyDescent="0.2">
      <c r="A109" s="124"/>
      <c r="B109" s="74"/>
      <c r="C109" s="88" t="s">
        <v>2773</v>
      </c>
      <c r="D109" s="77" t="s">
        <v>63</v>
      </c>
      <c r="E109" s="13">
        <v>44432</v>
      </c>
      <c r="F109" s="75" t="s">
        <v>2419</v>
      </c>
      <c r="G109" s="13">
        <v>44438</v>
      </c>
      <c r="H109" s="76" t="s">
        <v>2420</v>
      </c>
      <c r="I109" s="15">
        <v>93</v>
      </c>
      <c r="J109" s="15">
        <v>60</v>
      </c>
      <c r="K109" s="15">
        <v>25</v>
      </c>
      <c r="L109" s="15">
        <v>9</v>
      </c>
      <c r="M109" s="82">
        <v>34.875</v>
      </c>
      <c r="N109" s="71">
        <v>35</v>
      </c>
      <c r="O109" s="62">
        <v>3000</v>
      </c>
      <c r="P109" s="63">
        <f>Table2245236891011121314151617181920212224234567234568910111213141516171819202122242526272829[[#This Row],[PEMBULATAN]]*O109</f>
        <v>105000</v>
      </c>
    </row>
    <row r="110" spans="1:16" ht="36" customHeight="1" x14ac:dyDescent="0.2">
      <c r="A110" s="124"/>
      <c r="B110" s="74"/>
      <c r="C110" s="88" t="s">
        <v>2774</v>
      </c>
      <c r="D110" s="77" t="s">
        <v>63</v>
      </c>
      <c r="E110" s="13">
        <v>44432</v>
      </c>
      <c r="F110" s="75" t="s">
        <v>2419</v>
      </c>
      <c r="G110" s="13">
        <v>44438</v>
      </c>
      <c r="H110" s="76" t="s">
        <v>2420</v>
      </c>
      <c r="I110" s="15">
        <v>90</v>
      </c>
      <c r="J110" s="15">
        <v>45</v>
      </c>
      <c r="K110" s="15">
        <v>40</v>
      </c>
      <c r="L110" s="15">
        <v>25</v>
      </c>
      <c r="M110" s="82">
        <v>40.5</v>
      </c>
      <c r="N110" s="71">
        <v>41</v>
      </c>
      <c r="O110" s="62">
        <v>3000</v>
      </c>
      <c r="P110" s="63">
        <f>Table2245236891011121314151617181920212224234567234568910111213141516171819202122242526272829[[#This Row],[PEMBULATAN]]*O110</f>
        <v>123000</v>
      </c>
    </row>
    <row r="111" spans="1:16" ht="36" customHeight="1" x14ac:dyDescent="0.2">
      <c r="A111" s="124"/>
      <c r="B111" s="74"/>
      <c r="C111" s="88" t="s">
        <v>2775</v>
      </c>
      <c r="D111" s="77" t="s">
        <v>63</v>
      </c>
      <c r="E111" s="13">
        <v>44432</v>
      </c>
      <c r="F111" s="75" t="s">
        <v>2419</v>
      </c>
      <c r="G111" s="13">
        <v>44438</v>
      </c>
      <c r="H111" s="76" t="s">
        <v>2420</v>
      </c>
      <c r="I111" s="15">
        <v>56</v>
      </c>
      <c r="J111" s="15">
        <v>36</v>
      </c>
      <c r="K111" s="15">
        <v>15</v>
      </c>
      <c r="L111" s="15">
        <v>3</v>
      </c>
      <c r="M111" s="82">
        <v>7.56</v>
      </c>
      <c r="N111" s="71">
        <v>8</v>
      </c>
      <c r="O111" s="62">
        <v>3000</v>
      </c>
      <c r="P111" s="63">
        <f>Table2245236891011121314151617181920212224234567234568910111213141516171819202122242526272829[[#This Row],[PEMBULATAN]]*O111</f>
        <v>24000</v>
      </c>
    </row>
    <row r="112" spans="1:16" ht="36" customHeight="1" x14ac:dyDescent="0.2">
      <c r="A112" s="124"/>
      <c r="B112" s="74"/>
      <c r="C112" s="88" t="s">
        <v>2776</v>
      </c>
      <c r="D112" s="77" t="s">
        <v>63</v>
      </c>
      <c r="E112" s="13">
        <v>44432</v>
      </c>
      <c r="F112" s="75" t="s">
        <v>2419</v>
      </c>
      <c r="G112" s="13">
        <v>44438</v>
      </c>
      <c r="H112" s="76" t="s">
        <v>2420</v>
      </c>
      <c r="I112" s="15">
        <v>125</v>
      </c>
      <c r="J112" s="15">
        <v>5</v>
      </c>
      <c r="K112" s="15">
        <v>5</v>
      </c>
      <c r="L112" s="15">
        <v>1</v>
      </c>
      <c r="M112" s="82">
        <v>0.78125</v>
      </c>
      <c r="N112" s="71">
        <v>1</v>
      </c>
      <c r="O112" s="62">
        <v>3000</v>
      </c>
      <c r="P112" s="63">
        <f>Table2245236891011121314151617181920212224234567234568910111213141516171819202122242526272829[[#This Row],[PEMBULATAN]]*O112</f>
        <v>3000</v>
      </c>
    </row>
    <row r="113" spans="1:16" ht="36" customHeight="1" x14ac:dyDescent="0.2">
      <c r="A113" s="124"/>
      <c r="B113" s="74"/>
      <c r="C113" s="88" t="s">
        <v>2777</v>
      </c>
      <c r="D113" s="77" t="s">
        <v>63</v>
      </c>
      <c r="E113" s="13">
        <v>44432</v>
      </c>
      <c r="F113" s="75" t="s">
        <v>2419</v>
      </c>
      <c r="G113" s="13">
        <v>44438</v>
      </c>
      <c r="H113" s="76" t="s">
        <v>2420</v>
      </c>
      <c r="I113" s="15">
        <v>74</v>
      </c>
      <c r="J113" s="15">
        <v>66</v>
      </c>
      <c r="K113" s="15">
        <v>25</v>
      </c>
      <c r="L113" s="15">
        <v>9</v>
      </c>
      <c r="M113" s="82">
        <v>30.524999999999999</v>
      </c>
      <c r="N113" s="71">
        <v>31</v>
      </c>
      <c r="O113" s="62">
        <v>3000</v>
      </c>
      <c r="P113" s="63">
        <f>Table2245236891011121314151617181920212224234567234568910111213141516171819202122242526272829[[#This Row],[PEMBULATAN]]*O113</f>
        <v>93000</v>
      </c>
    </row>
    <row r="114" spans="1:16" ht="36" customHeight="1" x14ac:dyDescent="0.2">
      <c r="A114" s="124"/>
      <c r="B114" s="74"/>
      <c r="C114" s="88" t="s">
        <v>2778</v>
      </c>
      <c r="D114" s="77" t="s">
        <v>63</v>
      </c>
      <c r="E114" s="13">
        <v>44432</v>
      </c>
      <c r="F114" s="75" t="s">
        <v>2419</v>
      </c>
      <c r="G114" s="13">
        <v>44438</v>
      </c>
      <c r="H114" s="76" t="s">
        <v>2420</v>
      </c>
      <c r="I114" s="15">
        <v>95</v>
      </c>
      <c r="J114" s="15">
        <v>60</v>
      </c>
      <c r="K114" s="15">
        <v>25</v>
      </c>
      <c r="L114" s="15">
        <v>22</v>
      </c>
      <c r="M114" s="82">
        <v>35.625</v>
      </c>
      <c r="N114" s="71">
        <v>36</v>
      </c>
      <c r="O114" s="62">
        <v>3000</v>
      </c>
      <c r="P114" s="63">
        <f>Table2245236891011121314151617181920212224234567234568910111213141516171819202122242526272829[[#This Row],[PEMBULATAN]]*O114</f>
        <v>108000</v>
      </c>
    </row>
    <row r="115" spans="1:16" ht="36" customHeight="1" x14ac:dyDescent="0.2">
      <c r="A115" s="124"/>
      <c r="B115" s="74"/>
      <c r="C115" s="88" t="s">
        <v>2779</v>
      </c>
      <c r="D115" s="77" t="s">
        <v>63</v>
      </c>
      <c r="E115" s="13">
        <v>44432</v>
      </c>
      <c r="F115" s="75" t="s">
        <v>2419</v>
      </c>
      <c r="G115" s="13">
        <v>44438</v>
      </c>
      <c r="H115" s="76" t="s">
        <v>2420</v>
      </c>
      <c r="I115" s="15">
        <v>45</v>
      </c>
      <c r="J115" s="15">
        <v>35</v>
      </c>
      <c r="K115" s="15">
        <v>15</v>
      </c>
      <c r="L115" s="15">
        <v>7</v>
      </c>
      <c r="M115" s="82">
        <v>5.90625</v>
      </c>
      <c r="N115" s="71">
        <v>7</v>
      </c>
      <c r="O115" s="62">
        <v>3000</v>
      </c>
      <c r="P115" s="63">
        <f>Table2245236891011121314151617181920212224234567234568910111213141516171819202122242526272829[[#This Row],[PEMBULATAN]]*O115</f>
        <v>21000</v>
      </c>
    </row>
    <row r="116" spans="1:16" ht="36" customHeight="1" x14ac:dyDescent="0.2">
      <c r="A116" s="124"/>
      <c r="B116" s="74"/>
      <c r="C116" s="88" t="s">
        <v>2780</v>
      </c>
      <c r="D116" s="77" t="s">
        <v>63</v>
      </c>
      <c r="E116" s="13">
        <v>44432</v>
      </c>
      <c r="F116" s="75" t="s">
        <v>2419</v>
      </c>
      <c r="G116" s="13">
        <v>44438</v>
      </c>
      <c r="H116" s="76" t="s">
        <v>2420</v>
      </c>
      <c r="I116" s="15">
        <v>57</v>
      </c>
      <c r="J116" s="15">
        <v>42</v>
      </c>
      <c r="K116" s="15">
        <v>27</v>
      </c>
      <c r="L116" s="15">
        <v>7</v>
      </c>
      <c r="M116" s="82">
        <v>16.159500000000001</v>
      </c>
      <c r="N116" s="71">
        <v>16</v>
      </c>
      <c r="O116" s="62">
        <v>3000</v>
      </c>
      <c r="P116" s="63">
        <f>Table2245236891011121314151617181920212224234567234568910111213141516171819202122242526272829[[#This Row],[PEMBULATAN]]*O116</f>
        <v>48000</v>
      </c>
    </row>
    <row r="117" spans="1:16" ht="36" customHeight="1" x14ac:dyDescent="0.2">
      <c r="A117" s="124"/>
      <c r="B117" s="74"/>
      <c r="C117" s="88" t="s">
        <v>2781</v>
      </c>
      <c r="D117" s="77" t="s">
        <v>63</v>
      </c>
      <c r="E117" s="13">
        <v>44432</v>
      </c>
      <c r="F117" s="75" t="s">
        <v>2419</v>
      </c>
      <c r="G117" s="13">
        <v>44438</v>
      </c>
      <c r="H117" s="76" t="s">
        <v>2420</v>
      </c>
      <c r="I117" s="15">
        <v>70</v>
      </c>
      <c r="J117" s="15">
        <v>59</v>
      </c>
      <c r="K117" s="15">
        <v>24</v>
      </c>
      <c r="L117" s="15">
        <v>13</v>
      </c>
      <c r="M117" s="82">
        <v>24.78</v>
      </c>
      <c r="N117" s="71">
        <v>25</v>
      </c>
      <c r="O117" s="62">
        <v>3000</v>
      </c>
      <c r="P117" s="63">
        <f>Table2245236891011121314151617181920212224234567234568910111213141516171819202122242526272829[[#This Row],[PEMBULATAN]]*O117</f>
        <v>75000</v>
      </c>
    </row>
    <row r="118" spans="1:16" ht="36" customHeight="1" x14ac:dyDescent="0.2">
      <c r="A118" s="124"/>
      <c r="B118" s="74"/>
      <c r="C118" s="88" t="s">
        <v>2782</v>
      </c>
      <c r="D118" s="77" t="s">
        <v>63</v>
      </c>
      <c r="E118" s="13">
        <v>44432</v>
      </c>
      <c r="F118" s="75" t="s">
        <v>2419</v>
      </c>
      <c r="G118" s="13">
        <v>44438</v>
      </c>
      <c r="H118" s="76" t="s">
        <v>2420</v>
      </c>
      <c r="I118" s="15">
        <v>44</v>
      </c>
      <c r="J118" s="15">
        <v>43</v>
      </c>
      <c r="K118" s="15">
        <v>32</v>
      </c>
      <c r="L118" s="15">
        <v>5</v>
      </c>
      <c r="M118" s="82">
        <v>15.135999999999999</v>
      </c>
      <c r="N118" s="71">
        <v>15</v>
      </c>
      <c r="O118" s="62">
        <v>3000</v>
      </c>
      <c r="P118" s="63">
        <f>Table2245236891011121314151617181920212224234567234568910111213141516171819202122242526272829[[#This Row],[PEMBULATAN]]*O118</f>
        <v>45000</v>
      </c>
    </row>
    <row r="119" spans="1:16" ht="36" customHeight="1" x14ac:dyDescent="0.2">
      <c r="A119" s="124"/>
      <c r="B119" s="74"/>
      <c r="C119" s="88" t="s">
        <v>2783</v>
      </c>
      <c r="D119" s="77" t="s">
        <v>63</v>
      </c>
      <c r="E119" s="13">
        <v>44432</v>
      </c>
      <c r="F119" s="75" t="s">
        <v>2419</v>
      </c>
      <c r="G119" s="13">
        <v>44438</v>
      </c>
      <c r="H119" s="76" t="s">
        <v>2420</v>
      </c>
      <c r="I119" s="15">
        <v>75</v>
      </c>
      <c r="J119" s="15">
        <v>25</v>
      </c>
      <c r="K119" s="15">
        <v>10</v>
      </c>
      <c r="L119" s="15">
        <v>1</v>
      </c>
      <c r="M119" s="82">
        <v>4.6875</v>
      </c>
      <c r="N119" s="71">
        <v>5</v>
      </c>
      <c r="O119" s="62">
        <v>3000</v>
      </c>
      <c r="P119" s="63">
        <f>Table2245236891011121314151617181920212224234567234568910111213141516171819202122242526272829[[#This Row],[PEMBULATAN]]*O119</f>
        <v>15000</v>
      </c>
    </row>
    <row r="120" spans="1:16" ht="36" customHeight="1" x14ac:dyDescent="0.2">
      <c r="A120" s="124"/>
      <c r="B120" s="74"/>
      <c r="C120" s="88" t="s">
        <v>2784</v>
      </c>
      <c r="D120" s="77" t="s">
        <v>63</v>
      </c>
      <c r="E120" s="13">
        <v>44432</v>
      </c>
      <c r="F120" s="75" t="s">
        <v>2419</v>
      </c>
      <c r="G120" s="13">
        <v>44438</v>
      </c>
      <c r="H120" s="76" t="s">
        <v>2420</v>
      </c>
      <c r="I120" s="15">
        <v>30</v>
      </c>
      <c r="J120" s="15">
        <v>30</v>
      </c>
      <c r="K120" s="15">
        <v>10</v>
      </c>
      <c r="L120" s="15">
        <v>1</v>
      </c>
      <c r="M120" s="82">
        <v>2.25</v>
      </c>
      <c r="N120" s="71">
        <v>2</v>
      </c>
      <c r="O120" s="62">
        <v>3000</v>
      </c>
      <c r="P120" s="63">
        <f>Table2245236891011121314151617181920212224234567234568910111213141516171819202122242526272829[[#This Row],[PEMBULATAN]]*O120</f>
        <v>6000</v>
      </c>
    </row>
    <row r="121" spans="1:16" ht="36" customHeight="1" x14ac:dyDescent="0.2">
      <c r="A121" s="124"/>
      <c r="B121" s="74"/>
      <c r="C121" s="88" t="s">
        <v>2785</v>
      </c>
      <c r="D121" s="77" t="s">
        <v>63</v>
      </c>
      <c r="E121" s="13">
        <v>44432</v>
      </c>
      <c r="F121" s="75" t="s">
        <v>2419</v>
      </c>
      <c r="G121" s="13">
        <v>44438</v>
      </c>
      <c r="H121" s="76" t="s">
        <v>2420</v>
      </c>
      <c r="I121" s="15">
        <v>62</v>
      </c>
      <c r="J121" s="15">
        <v>25</v>
      </c>
      <c r="K121" s="15">
        <v>12</v>
      </c>
      <c r="L121" s="15">
        <v>3</v>
      </c>
      <c r="M121" s="82">
        <v>4.6500000000000004</v>
      </c>
      <c r="N121" s="71">
        <v>5</v>
      </c>
      <c r="O121" s="62">
        <v>3000</v>
      </c>
      <c r="P121" s="63">
        <f>Table2245236891011121314151617181920212224234567234568910111213141516171819202122242526272829[[#This Row],[PEMBULATAN]]*O121</f>
        <v>15000</v>
      </c>
    </row>
    <row r="122" spans="1:16" ht="36" customHeight="1" x14ac:dyDescent="0.2">
      <c r="A122" s="124"/>
      <c r="B122" s="74"/>
      <c r="C122" s="88" t="s">
        <v>2786</v>
      </c>
      <c r="D122" s="77" t="s">
        <v>63</v>
      </c>
      <c r="E122" s="13">
        <v>44432</v>
      </c>
      <c r="F122" s="75" t="s">
        <v>2419</v>
      </c>
      <c r="G122" s="13">
        <v>44438</v>
      </c>
      <c r="H122" s="76" t="s">
        <v>2420</v>
      </c>
      <c r="I122" s="15">
        <v>40</v>
      </c>
      <c r="J122" s="15">
        <v>35</v>
      </c>
      <c r="K122" s="15">
        <v>32</v>
      </c>
      <c r="L122" s="15">
        <v>6</v>
      </c>
      <c r="M122" s="82">
        <v>11.2</v>
      </c>
      <c r="N122" s="71">
        <v>11</v>
      </c>
      <c r="O122" s="62">
        <v>3000</v>
      </c>
      <c r="P122" s="63">
        <f>Table2245236891011121314151617181920212224234567234568910111213141516171819202122242526272829[[#This Row],[PEMBULATAN]]*O122</f>
        <v>33000</v>
      </c>
    </row>
    <row r="123" spans="1:16" ht="36" customHeight="1" x14ac:dyDescent="0.2">
      <c r="A123" s="124"/>
      <c r="B123" s="74"/>
      <c r="C123" s="88" t="s">
        <v>2787</v>
      </c>
      <c r="D123" s="77" t="s">
        <v>63</v>
      </c>
      <c r="E123" s="13">
        <v>44432</v>
      </c>
      <c r="F123" s="75" t="s">
        <v>2419</v>
      </c>
      <c r="G123" s="13">
        <v>44438</v>
      </c>
      <c r="H123" s="76" t="s">
        <v>2420</v>
      </c>
      <c r="I123" s="15">
        <v>100</v>
      </c>
      <c r="J123" s="15">
        <v>60</v>
      </c>
      <c r="K123" s="15">
        <v>23</v>
      </c>
      <c r="L123" s="15">
        <v>35</v>
      </c>
      <c r="M123" s="82">
        <v>34.5</v>
      </c>
      <c r="N123" s="71">
        <v>35</v>
      </c>
      <c r="O123" s="62">
        <v>3000</v>
      </c>
      <c r="P123" s="63">
        <f>Table2245236891011121314151617181920212224234567234568910111213141516171819202122242526272829[[#This Row],[PEMBULATAN]]*O123</f>
        <v>105000</v>
      </c>
    </row>
    <row r="124" spans="1:16" ht="36" customHeight="1" x14ac:dyDescent="0.2">
      <c r="A124" s="124"/>
      <c r="B124" s="74"/>
      <c r="C124" s="88" t="s">
        <v>2788</v>
      </c>
      <c r="D124" s="77" t="s">
        <v>63</v>
      </c>
      <c r="E124" s="13">
        <v>44432</v>
      </c>
      <c r="F124" s="75" t="s">
        <v>2419</v>
      </c>
      <c r="G124" s="13">
        <v>44438</v>
      </c>
      <c r="H124" s="76" t="s">
        <v>2420</v>
      </c>
      <c r="I124" s="15">
        <v>70</v>
      </c>
      <c r="J124" s="15">
        <v>55</v>
      </c>
      <c r="K124" s="15">
        <v>40</v>
      </c>
      <c r="L124" s="15">
        <v>6</v>
      </c>
      <c r="M124" s="82">
        <v>38.5</v>
      </c>
      <c r="N124" s="71">
        <v>39</v>
      </c>
      <c r="O124" s="62">
        <v>3000</v>
      </c>
      <c r="P124" s="63">
        <f>Table2245236891011121314151617181920212224234567234568910111213141516171819202122242526272829[[#This Row],[PEMBULATAN]]*O124</f>
        <v>117000</v>
      </c>
    </row>
    <row r="125" spans="1:16" ht="36" customHeight="1" x14ac:dyDescent="0.2">
      <c r="A125" s="124"/>
      <c r="B125" s="74"/>
      <c r="C125" s="88" t="s">
        <v>2789</v>
      </c>
      <c r="D125" s="77" t="s">
        <v>63</v>
      </c>
      <c r="E125" s="13">
        <v>44432</v>
      </c>
      <c r="F125" s="75" t="s">
        <v>2419</v>
      </c>
      <c r="G125" s="13">
        <v>44438</v>
      </c>
      <c r="H125" s="76" t="s">
        <v>2420</v>
      </c>
      <c r="I125" s="15">
        <v>130</v>
      </c>
      <c r="J125" s="15">
        <v>5</v>
      </c>
      <c r="K125" s="15">
        <v>5</v>
      </c>
      <c r="L125" s="15">
        <v>1</v>
      </c>
      <c r="M125" s="82">
        <v>0.8125</v>
      </c>
      <c r="N125" s="71">
        <v>1</v>
      </c>
      <c r="O125" s="62">
        <v>3000</v>
      </c>
      <c r="P125" s="63">
        <f>Table2245236891011121314151617181920212224234567234568910111213141516171819202122242526272829[[#This Row],[PEMBULATAN]]*O125</f>
        <v>3000</v>
      </c>
    </row>
    <row r="126" spans="1:16" ht="36" customHeight="1" x14ac:dyDescent="0.2">
      <c r="A126" s="124"/>
      <c r="B126" s="74"/>
      <c r="C126" s="88" t="s">
        <v>2790</v>
      </c>
      <c r="D126" s="77" t="s">
        <v>63</v>
      </c>
      <c r="E126" s="13">
        <v>44432</v>
      </c>
      <c r="F126" s="75" t="s">
        <v>2419</v>
      </c>
      <c r="G126" s="13">
        <v>44438</v>
      </c>
      <c r="H126" s="76" t="s">
        <v>2420</v>
      </c>
      <c r="I126" s="15">
        <v>36</v>
      </c>
      <c r="J126" s="15">
        <v>26</v>
      </c>
      <c r="K126" s="15">
        <v>20</v>
      </c>
      <c r="L126" s="15">
        <v>5</v>
      </c>
      <c r="M126" s="82">
        <v>4.68</v>
      </c>
      <c r="N126" s="71">
        <v>5</v>
      </c>
      <c r="O126" s="62">
        <v>3000</v>
      </c>
      <c r="P126" s="63">
        <f>Table2245236891011121314151617181920212224234567234568910111213141516171819202122242526272829[[#This Row],[PEMBULATAN]]*O126</f>
        <v>15000</v>
      </c>
    </row>
    <row r="127" spans="1:16" ht="36" customHeight="1" x14ac:dyDescent="0.2">
      <c r="A127" s="124"/>
      <c r="B127" s="74"/>
      <c r="C127" s="88" t="s">
        <v>2791</v>
      </c>
      <c r="D127" s="77" t="s">
        <v>63</v>
      </c>
      <c r="E127" s="13">
        <v>44432</v>
      </c>
      <c r="F127" s="75" t="s">
        <v>2419</v>
      </c>
      <c r="G127" s="13">
        <v>44438</v>
      </c>
      <c r="H127" s="76" t="s">
        <v>2420</v>
      </c>
      <c r="I127" s="15">
        <v>48</v>
      </c>
      <c r="J127" s="15">
        <v>32</v>
      </c>
      <c r="K127" s="15">
        <v>35</v>
      </c>
      <c r="L127" s="15">
        <v>5</v>
      </c>
      <c r="M127" s="82">
        <v>13.44</v>
      </c>
      <c r="N127" s="71">
        <v>13</v>
      </c>
      <c r="O127" s="62">
        <v>3000</v>
      </c>
      <c r="P127" s="63">
        <f>Table2245236891011121314151617181920212224234567234568910111213141516171819202122242526272829[[#This Row],[PEMBULATAN]]*O127</f>
        <v>39000</v>
      </c>
    </row>
    <row r="128" spans="1:16" ht="36" customHeight="1" x14ac:dyDescent="0.2">
      <c r="A128" s="124"/>
      <c r="B128" s="74"/>
      <c r="C128" s="88" t="s">
        <v>2792</v>
      </c>
      <c r="D128" s="77" t="s">
        <v>63</v>
      </c>
      <c r="E128" s="13">
        <v>44432</v>
      </c>
      <c r="F128" s="75" t="s">
        <v>2419</v>
      </c>
      <c r="G128" s="13">
        <v>44438</v>
      </c>
      <c r="H128" s="76" t="s">
        <v>2420</v>
      </c>
      <c r="I128" s="15">
        <v>90</v>
      </c>
      <c r="J128" s="15">
        <v>57</v>
      </c>
      <c r="K128" s="15">
        <v>28</v>
      </c>
      <c r="L128" s="15">
        <v>12</v>
      </c>
      <c r="M128" s="82">
        <v>35.909999999999997</v>
      </c>
      <c r="N128" s="71">
        <v>36</v>
      </c>
      <c r="O128" s="62">
        <v>3000</v>
      </c>
      <c r="P128" s="63">
        <f>Table2245236891011121314151617181920212224234567234568910111213141516171819202122242526272829[[#This Row],[PEMBULATAN]]*O128</f>
        <v>108000</v>
      </c>
    </row>
    <row r="129" spans="1:16" ht="36" customHeight="1" x14ac:dyDescent="0.2">
      <c r="A129" s="124"/>
      <c r="B129" s="74"/>
      <c r="C129" s="88" t="s">
        <v>2793</v>
      </c>
      <c r="D129" s="77" t="s">
        <v>63</v>
      </c>
      <c r="E129" s="13">
        <v>44432</v>
      </c>
      <c r="F129" s="75" t="s">
        <v>2419</v>
      </c>
      <c r="G129" s="13">
        <v>44438</v>
      </c>
      <c r="H129" s="76" t="s">
        <v>2420</v>
      </c>
      <c r="I129" s="15">
        <v>25</v>
      </c>
      <c r="J129" s="15">
        <v>20</v>
      </c>
      <c r="K129" s="15">
        <v>10</v>
      </c>
      <c r="L129" s="15">
        <v>2</v>
      </c>
      <c r="M129" s="82">
        <v>1.25</v>
      </c>
      <c r="N129" s="71">
        <v>2</v>
      </c>
      <c r="O129" s="62">
        <v>3000</v>
      </c>
      <c r="P129" s="63">
        <f>Table2245236891011121314151617181920212224234567234568910111213141516171819202122242526272829[[#This Row],[PEMBULATAN]]*O129</f>
        <v>6000</v>
      </c>
    </row>
    <row r="130" spans="1:16" ht="36" customHeight="1" x14ac:dyDescent="0.2">
      <c r="A130" s="124"/>
      <c r="B130" s="74"/>
      <c r="C130" s="88" t="s">
        <v>2794</v>
      </c>
      <c r="D130" s="77" t="s">
        <v>63</v>
      </c>
      <c r="E130" s="13">
        <v>44432</v>
      </c>
      <c r="F130" s="75" t="s">
        <v>2419</v>
      </c>
      <c r="G130" s="13">
        <v>44438</v>
      </c>
      <c r="H130" s="76" t="s">
        <v>2420</v>
      </c>
      <c r="I130" s="15">
        <v>98</v>
      </c>
      <c r="J130" s="15">
        <v>15</v>
      </c>
      <c r="K130" s="15">
        <v>5</v>
      </c>
      <c r="L130" s="15">
        <v>3</v>
      </c>
      <c r="M130" s="82">
        <v>1.8374999999999999</v>
      </c>
      <c r="N130" s="71">
        <v>3</v>
      </c>
      <c r="O130" s="62">
        <v>3000</v>
      </c>
      <c r="P130" s="63">
        <f>Table2245236891011121314151617181920212224234567234568910111213141516171819202122242526272829[[#This Row],[PEMBULATAN]]*O130</f>
        <v>9000</v>
      </c>
    </row>
    <row r="131" spans="1:16" ht="36" customHeight="1" x14ac:dyDescent="0.2">
      <c r="A131" s="124"/>
      <c r="B131" s="74"/>
      <c r="C131" s="88" t="s">
        <v>2795</v>
      </c>
      <c r="D131" s="77" t="s">
        <v>63</v>
      </c>
      <c r="E131" s="13">
        <v>44432</v>
      </c>
      <c r="F131" s="75" t="s">
        <v>2419</v>
      </c>
      <c r="G131" s="13">
        <v>44438</v>
      </c>
      <c r="H131" s="76" t="s">
        <v>2420</v>
      </c>
      <c r="I131" s="15">
        <v>52</v>
      </c>
      <c r="J131" s="15">
        <v>41</v>
      </c>
      <c r="K131" s="15">
        <v>27</v>
      </c>
      <c r="L131" s="15">
        <v>6</v>
      </c>
      <c r="M131" s="82">
        <v>14.391</v>
      </c>
      <c r="N131" s="71">
        <v>14</v>
      </c>
      <c r="O131" s="62">
        <v>3000</v>
      </c>
      <c r="P131" s="63">
        <f>Table2245236891011121314151617181920212224234567234568910111213141516171819202122242526272829[[#This Row],[PEMBULATAN]]*O131</f>
        <v>42000</v>
      </c>
    </row>
    <row r="132" spans="1:16" ht="36" customHeight="1" x14ac:dyDescent="0.2">
      <c r="A132" s="124"/>
      <c r="B132" s="74"/>
      <c r="C132" s="88" t="s">
        <v>2796</v>
      </c>
      <c r="D132" s="77" t="s">
        <v>63</v>
      </c>
      <c r="E132" s="13">
        <v>44432</v>
      </c>
      <c r="F132" s="75" t="s">
        <v>2419</v>
      </c>
      <c r="G132" s="13">
        <v>44438</v>
      </c>
      <c r="H132" s="76" t="s">
        <v>2420</v>
      </c>
      <c r="I132" s="15">
        <v>41</v>
      </c>
      <c r="J132" s="15">
        <v>41</v>
      </c>
      <c r="K132" s="15">
        <v>16</v>
      </c>
      <c r="L132" s="15">
        <v>3</v>
      </c>
      <c r="M132" s="82">
        <v>6.7240000000000002</v>
      </c>
      <c r="N132" s="71">
        <v>7</v>
      </c>
      <c r="O132" s="62">
        <v>3000</v>
      </c>
      <c r="P132" s="63">
        <f>Table2245236891011121314151617181920212224234567234568910111213141516171819202122242526272829[[#This Row],[PEMBULATAN]]*O132</f>
        <v>21000</v>
      </c>
    </row>
    <row r="133" spans="1:16" ht="36" customHeight="1" x14ac:dyDescent="0.2">
      <c r="A133" s="124"/>
      <c r="B133" s="74"/>
      <c r="C133" s="88" t="s">
        <v>2797</v>
      </c>
      <c r="D133" s="77" t="s">
        <v>63</v>
      </c>
      <c r="E133" s="13">
        <v>44432</v>
      </c>
      <c r="F133" s="75" t="s">
        <v>2419</v>
      </c>
      <c r="G133" s="13">
        <v>44438</v>
      </c>
      <c r="H133" s="76" t="s">
        <v>2420</v>
      </c>
      <c r="I133" s="15">
        <v>100</v>
      </c>
      <c r="J133" s="15">
        <v>25</v>
      </c>
      <c r="K133" s="15">
        <v>12</v>
      </c>
      <c r="L133" s="15">
        <v>3</v>
      </c>
      <c r="M133" s="82">
        <v>7.5</v>
      </c>
      <c r="N133" s="71">
        <v>8</v>
      </c>
      <c r="O133" s="62">
        <v>3000</v>
      </c>
      <c r="P133" s="63">
        <f>Table2245236891011121314151617181920212224234567234568910111213141516171819202122242526272829[[#This Row],[PEMBULATAN]]*O133</f>
        <v>24000</v>
      </c>
    </row>
    <row r="134" spans="1:16" ht="36" customHeight="1" x14ac:dyDescent="0.2">
      <c r="A134" s="124"/>
      <c r="B134" s="74"/>
      <c r="C134" s="88" t="s">
        <v>2798</v>
      </c>
      <c r="D134" s="77" t="s">
        <v>63</v>
      </c>
      <c r="E134" s="13">
        <v>44432</v>
      </c>
      <c r="F134" s="75" t="s">
        <v>2419</v>
      </c>
      <c r="G134" s="13">
        <v>44438</v>
      </c>
      <c r="H134" s="76" t="s">
        <v>2420</v>
      </c>
      <c r="I134" s="15">
        <v>55</v>
      </c>
      <c r="J134" s="15">
        <v>45</v>
      </c>
      <c r="K134" s="15">
        <v>18</v>
      </c>
      <c r="L134" s="15">
        <v>6</v>
      </c>
      <c r="M134" s="82">
        <v>11.137499999999999</v>
      </c>
      <c r="N134" s="71">
        <v>11</v>
      </c>
      <c r="O134" s="62">
        <v>3000</v>
      </c>
      <c r="P134" s="63">
        <f>Table2245236891011121314151617181920212224234567234568910111213141516171819202122242526272829[[#This Row],[PEMBULATAN]]*O134</f>
        <v>33000</v>
      </c>
    </row>
    <row r="135" spans="1:16" ht="36" customHeight="1" x14ac:dyDescent="0.2">
      <c r="A135" s="124"/>
      <c r="B135" s="74"/>
      <c r="C135" s="88" t="s">
        <v>2799</v>
      </c>
      <c r="D135" s="77" t="s">
        <v>63</v>
      </c>
      <c r="E135" s="13">
        <v>44432</v>
      </c>
      <c r="F135" s="75" t="s">
        <v>2419</v>
      </c>
      <c r="G135" s="13">
        <v>44438</v>
      </c>
      <c r="H135" s="76" t="s">
        <v>2420</v>
      </c>
      <c r="I135" s="15">
        <v>52</v>
      </c>
      <c r="J135" s="15">
        <v>42</v>
      </c>
      <c r="K135" s="15">
        <v>20</v>
      </c>
      <c r="L135" s="15">
        <v>8</v>
      </c>
      <c r="M135" s="82">
        <v>10.92</v>
      </c>
      <c r="N135" s="71">
        <v>11</v>
      </c>
      <c r="O135" s="62">
        <v>3000</v>
      </c>
      <c r="P135" s="63">
        <f>Table2245236891011121314151617181920212224234567234568910111213141516171819202122242526272829[[#This Row],[PEMBULATAN]]*O135</f>
        <v>33000</v>
      </c>
    </row>
    <row r="136" spans="1:16" ht="36" customHeight="1" x14ac:dyDescent="0.2">
      <c r="A136" s="124"/>
      <c r="B136" s="74"/>
      <c r="C136" s="88" t="s">
        <v>2800</v>
      </c>
      <c r="D136" s="77" t="s">
        <v>63</v>
      </c>
      <c r="E136" s="13">
        <v>44432</v>
      </c>
      <c r="F136" s="75" t="s">
        <v>2419</v>
      </c>
      <c r="G136" s="13">
        <v>44438</v>
      </c>
      <c r="H136" s="76" t="s">
        <v>2420</v>
      </c>
      <c r="I136" s="15">
        <v>43</v>
      </c>
      <c r="J136" s="15">
        <v>25</v>
      </c>
      <c r="K136" s="15">
        <v>20</v>
      </c>
      <c r="L136" s="15">
        <v>2</v>
      </c>
      <c r="M136" s="82">
        <v>5.375</v>
      </c>
      <c r="N136" s="71">
        <v>5</v>
      </c>
      <c r="O136" s="62">
        <v>3000</v>
      </c>
      <c r="P136" s="63">
        <f>Table2245236891011121314151617181920212224234567234568910111213141516171819202122242526272829[[#This Row],[PEMBULATAN]]*O136</f>
        <v>15000</v>
      </c>
    </row>
    <row r="137" spans="1:16" ht="36" customHeight="1" x14ac:dyDescent="0.2">
      <c r="A137" s="124"/>
      <c r="B137" s="74"/>
      <c r="C137" s="88" t="s">
        <v>2801</v>
      </c>
      <c r="D137" s="77" t="s">
        <v>63</v>
      </c>
      <c r="E137" s="13">
        <v>44432</v>
      </c>
      <c r="F137" s="75" t="s">
        <v>2419</v>
      </c>
      <c r="G137" s="13">
        <v>44438</v>
      </c>
      <c r="H137" s="76" t="s">
        <v>2420</v>
      </c>
      <c r="I137" s="15">
        <v>61</v>
      </c>
      <c r="J137" s="15">
        <v>52</v>
      </c>
      <c r="K137" s="15">
        <v>20</v>
      </c>
      <c r="L137" s="15">
        <v>6</v>
      </c>
      <c r="M137" s="82">
        <v>15.86</v>
      </c>
      <c r="N137" s="71">
        <v>16</v>
      </c>
      <c r="O137" s="62">
        <v>3000</v>
      </c>
      <c r="P137" s="63">
        <f>Table2245236891011121314151617181920212224234567234568910111213141516171819202122242526272829[[#This Row],[PEMBULATAN]]*O137</f>
        <v>48000</v>
      </c>
    </row>
    <row r="138" spans="1:16" ht="36" customHeight="1" x14ac:dyDescent="0.2">
      <c r="A138" s="124"/>
      <c r="B138" s="74"/>
      <c r="C138" s="88" t="s">
        <v>2802</v>
      </c>
      <c r="D138" s="77" t="s">
        <v>63</v>
      </c>
      <c r="E138" s="13">
        <v>44432</v>
      </c>
      <c r="F138" s="75" t="s">
        <v>2419</v>
      </c>
      <c r="G138" s="13">
        <v>44438</v>
      </c>
      <c r="H138" s="76" t="s">
        <v>2420</v>
      </c>
      <c r="I138" s="15">
        <v>58</v>
      </c>
      <c r="J138" s="15">
        <v>40</v>
      </c>
      <c r="K138" s="15">
        <v>17</v>
      </c>
      <c r="L138" s="15">
        <v>6</v>
      </c>
      <c r="M138" s="82">
        <v>9.86</v>
      </c>
      <c r="N138" s="71">
        <v>10</v>
      </c>
      <c r="O138" s="62">
        <v>3000</v>
      </c>
      <c r="P138" s="63">
        <f>Table2245236891011121314151617181920212224234567234568910111213141516171819202122242526272829[[#This Row],[PEMBULATAN]]*O138</f>
        <v>30000</v>
      </c>
    </row>
    <row r="139" spans="1:16" ht="36" customHeight="1" x14ac:dyDescent="0.2">
      <c r="A139" s="124"/>
      <c r="B139" s="74"/>
      <c r="C139" s="88" t="s">
        <v>2803</v>
      </c>
      <c r="D139" s="77" t="s">
        <v>63</v>
      </c>
      <c r="E139" s="13">
        <v>44432</v>
      </c>
      <c r="F139" s="75" t="s">
        <v>2419</v>
      </c>
      <c r="G139" s="13">
        <v>44438</v>
      </c>
      <c r="H139" s="76" t="s">
        <v>2420</v>
      </c>
      <c r="I139" s="15">
        <v>65</v>
      </c>
      <c r="J139" s="15">
        <v>45</v>
      </c>
      <c r="K139" s="15">
        <v>20</v>
      </c>
      <c r="L139" s="15">
        <v>13</v>
      </c>
      <c r="M139" s="82">
        <v>14.625</v>
      </c>
      <c r="N139" s="71">
        <v>15</v>
      </c>
      <c r="O139" s="62">
        <v>3000</v>
      </c>
      <c r="P139" s="63">
        <f>Table2245236891011121314151617181920212224234567234568910111213141516171819202122242526272829[[#This Row],[PEMBULATAN]]*O139</f>
        <v>45000</v>
      </c>
    </row>
    <row r="140" spans="1:16" ht="36" customHeight="1" x14ac:dyDescent="0.2">
      <c r="A140" s="124"/>
      <c r="B140" s="74"/>
      <c r="C140" s="88" t="s">
        <v>2804</v>
      </c>
      <c r="D140" s="77" t="s">
        <v>63</v>
      </c>
      <c r="E140" s="13">
        <v>44432</v>
      </c>
      <c r="F140" s="75" t="s">
        <v>2419</v>
      </c>
      <c r="G140" s="13">
        <v>44438</v>
      </c>
      <c r="H140" s="76" t="s">
        <v>2420</v>
      </c>
      <c r="I140" s="15">
        <v>158</v>
      </c>
      <c r="J140" s="15">
        <v>7</v>
      </c>
      <c r="K140" s="15">
        <v>7</v>
      </c>
      <c r="L140" s="15">
        <v>1</v>
      </c>
      <c r="M140" s="82">
        <v>1.9355</v>
      </c>
      <c r="N140" s="71">
        <v>2</v>
      </c>
      <c r="O140" s="62">
        <v>3000</v>
      </c>
      <c r="P140" s="63">
        <f>Table2245236891011121314151617181920212224234567234568910111213141516171819202122242526272829[[#This Row],[PEMBULATAN]]*O140</f>
        <v>6000</v>
      </c>
    </row>
    <row r="141" spans="1:16" ht="36" customHeight="1" x14ac:dyDescent="0.2">
      <c r="A141" s="124"/>
      <c r="B141" s="74"/>
      <c r="C141" s="88" t="s">
        <v>2805</v>
      </c>
      <c r="D141" s="77" t="s">
        <v>63</v>
      </c>
      <c r="E141" s="13">
        <v>44432</v>
      </c>
      <c r="F141" s="75" t="s">
        <v>2419</v>
      </c>
      <c r="G141" s="13">
        <v>44438</v>
      </c>
      <c r="H141" s="76" t="s">
        <v>2420</v>
      </c>
      <c r="I141" s="15">
        <v>55</v>
      </c>
      <c r="J141" s="15">
        <v>45</v>
      </c>
      <c r="K141" s="15">
        <v>20</v>
      </c>
      <c r="L141" s="15">
        <v>5</v>
      </c>
      <c r="M141" s="82">
        <v>12.375</v>
      </c>
      <c r="N141" s="71">
        <v>12</v>
      </c>
      <c r="O141" s="62">
        <v>3000</v>
      </c>
      <c r="P141" s="63">
        <f>Table2245236891011121314151617181920212224234567234568910111213141516171819202122242526272829[[#This Row],[PEMBULATAN]]*O141</f>
        <v>36000</v>
      </c>
    </row>
    <row r="142" spans="1:16" ht="36" customHeight="1" x14ac:dyDescent="0.2">
      <c r="A142" s="124"/>
      <c r="B142" s="74"/>
      <c r="C142" s="88" t="s">
        <v>2806</v>
      </c>
      <c r="D142" s="77" t="s">
        <v>63</v>
      </c>
      <c r="E142" s="13">
        <v>44432</v>
      </c>
      <c r="F142" s="75" t="s">
        <v>2419</v>
      </c>
      <c r="G142" s="13">
        <v>44438</v>
      </c>
      <c r="H142" s="76" t="s">
        <v>2420</v>
      </c>
      <c r="I142" s="15">
        <v>105</v>
      </c>
      <c r="J142" s="15">
        <v>15</v>
      </c>
      <c r="K142" s="15">
        <v>10</v>
      </c>
      <c r="L142" s="15">
        <v>2</v>
      </c>
      <c r="M142" s="82">
        <v>3.9375</v>
      </c>
      <c r="N142" s="71">
        <v>4</v>
      </c>
      <c r="O142" s="62">
        <v>3000</v>
      </c>
      <c r="P142" s="63">
        <f>Table2245236891011121314151617181920212224234567234568910111213141516171819202122242526272829[[#This Row],[PEMBULATAN]]*O142</f>
        <v>12000</v>
      </c>
    </row>
    <row r="143" spans="1:16" ht="36" customHeight="1" x14ac:dyDescent="0.2">
      <c r="A143" s="124"/>
      <c r="B143" s="74"/>
      <c r="C143" s="88" t="s">
        <v>2807</v>
      </c>
      <c r="D143" s="77" t="s">
        <v>63</v>
      </c>
      <c r="E143" s="13">
        <v>44432</v>
      </c>
      <c r="F143" s="75" t="s">
        <v>2419</v>
      </c>
      <c r="G143" s="13">
        <v>44438</v>
      </c>
      <c r="H143" s="76" t="s">
        <v>2420</v>
      </c>
      <c r="I143" s="15">
        <v>95</v>
      </c>
      <c r="J143" s="15">
        <v>48</v>
      </c>
      <c r="K143" s="15">
        <v>30</v>
      </c>
      <c r="L143" s="15">
        <v>5</v>
      </c>
      <c r="M143" s="82">
        <v>34.200000000000003</v>
      </c>
      <c r="N143" s="71">
        <v>34</v>
      </c>
      <c r="O143" s="62">
        <v>3000</v>
      </c>
      <c r="P143" s="63">
        <f>Table2245236891011121314151617181920212224234567234568910111213141516171819202122242526272829[[#This Row],[PEMBULATAN]]*O143</f>
        <v>102000</v>
      </c>
    </row>
    <row r="144" spans="1:16" ht="36" customHeight="1" x14ac:dyDescent="0.2">
      <c r="A144" s="124"/>
      <c r="B144" s="74"/>
      <c r="C144" s="88" t="s">
        <v>2808</v>
      </c>
      <c r="D144" s="77" t="s">
        <v>63</v>
      </c>
      <c r="E144" s="13">
        <v>44432</v>
      </c>
      <c r="F144" s="75" t="s">
        <v>2419</v>
      </c>
      <c r="G144" s="13">
        <v>44438</v>
      </c>
      <c r="H144" s="76" t="s">
        <v>2420</v>
      </c>
      <c r="I144" s="15">
        <v>101</v>
      </c>
      <c r="J144" s="15">
        <v>56</v>
      </c>
      <c r="K144" s="15">
        <v>27</v>
      </c>
      <c r="L144" s="15">
        <v>10</v>
      </c>
      <c r="M144" s="82">
        <v>38.177999999999997</v>
      </c>
      <c r="N144" s="71">
        <v>38</v>
      </c>
      <c r="O144" s="62">
        <v>3000</v>
      </c>
      <c r="P144" s="63">
        <f>Table2245236891011121314151617181920212224234567234568910111213141516171819202122242526272829[[#This Row],[PEMBULATAN]]*O144</f>
        <v>114000</v>
      </c>
    </row>
    <row r="145" spans="1:16" ht="36" customHeight="1" x14ac:dyDescent="0.2">
      <c r="A145" s="124"/>
      <c r="B145" s="74"/>
      <c r="C145" s="88" t="s">
        <v>2809</v>
      </c>
      <c r="D145" s="77" t="s">
        <v>63</v>
      </c>
      <c r="E145" s="13">
        <v>44432</v>
      </c>
      <c r="F145" s="75" t="s">
        <v>2419</v>
      </c>
      <c r="G145" s="13">
        <v>44438</v>
      </c>
      <c r="H145" s="76" t="s">
        <v>2420</v>
      </c>
      <c r="I145" s="15">
        <v>55</v>
      </c>
      <c r="J145" s="15">
        <v>37</v>
      </c>
      <c r="K145" s="15">
        <v>15</v>
      </c>
      <c r="L145" s="15">
        <v>8</v>
      </c>
      <c r="M145" s="82">
        <v>7.6312499999999996</v>
      </c>
      <c r="N145" s="71">
        <v>8</v>
      </c>
      <c r="O145" s="62">
        <v>3000</v>
      </c>
      <c r="P145" s="63">
        <f>Table2245236891011121314151617181920212224234567234568910111213141516171819202122242526272829[[#This Row],[PEMBULATAN]]*O145</f>
        <v>24000</v>
      </c>
    </row>
    <row r="146" spans="1:16" ht="36" customHeight="1" x14ac:dyDescent="0.2">
      <c r="A146" s="124"/>
      <c r="B146" s="74"/>
      <c r="C146" s="88" t="s">
        <v>2810</v>
      </c>
      <c r="D146" s="77" t="s">
        <v>63</v>
      </c>
      <c r="E146" s="13">
        <v>44432</v>
      </c>
      <c r="F146" s="75" t="s">
        <v>2419</v>
      </c>
      <c r="G146" s="13">
        <v>44438</v>
      </c>
      <c r="H146" s="76" t="s">
        <v>2420</v>
      </c>
      <c r="I146" s="15">
        <v>82</v>
      </c>
      <c r="J146" s="15">
        <v>47</v>
      </c>
      <c r="K146" s="15">
        <v>40</v>
      </c>
      <c r="L146" s="15">
        <v>18</v>
      </c>
      <c r="M146" s="82">
        <v>38.54</v>
      </c>
      <c r="N146" s="71">
        <v>39</v>
      </c>
      <c r="O146" s="62">
        <v>3000</v>
      </c>
      <c r="P146" s="63">
        <f>Table2245236891011121314151617181920212224234567234568910111213141516171819202122242526272829[[#This Row],[PEMBULATAN]]*O146</f>
        <v>117000</v>
      </c>
    </row>
    <row r="147" spans="1:16" ht="36" customHeight="1" x14ac:dyDescent="0.2">
      <c r="A147" s="124"/>
      <c r="B147" s="74"/>
      <c r="C147" s="88" t="s">
        <v>2811</v>
      </c>
      <c r="D147" s="77" t="s">
        <v>63</v>
      </c>
      <c r="E147" s="13">
        <v>44432</v>
      </c>
      <c r="F147" s="75" t="s">
        <v>2419</v>
      </c>
      <c r="G147" s="13">
        <v>44438</v>
      </c>
      <c r="H147" s="76" t="s">
        <v>2420</v>
      </c>
      <c r="I147" s="15">
        <v>92</v>
      </c>
      <c r="J147" s="15">
        <v>42</v>
      </c>
      <c r="K147" s="15">
        <v>40</v>
      </c>
      <c r="L147" s="15">
        <v>23</v>
      </c>
      <c r="M147" s="82">
        <v>38.64</v>
      </c>
      <c r="N147" s="71">
        <v>39</v>
      </c>
      <c r="O147" s="62">
        <v>3000</v>
      </c>
      <c r="P147" s="63">
        <f>Table2245236891011121314151617181920212224234567234568910111213141516171819202122242526272829[[#This Row],[PEMBULATAN]]*O147</f>
        <v>117000</v>
      </c>
    </row>
    <row r="148" spans="1:16" ht="36" customHeight="1" x14ac:dyDescent="0.2">
      <c r="A148" s="124"/>
      <c r="B148" s="74"/>
      <c r="C148" s="88" t="s">
        <v>2812</v>
      </c>
      <c r="D148" s="77" t="s">
        <v>63</v>
      </c>
      <c r="E148" s="13">
        <v>44432</v>
      </c>
      <c r="F148" s="75" t="s">
        <v>2419</v>
      </c>
      <c r="G148" s="13">
        <v>44438</v>
      </c>
      <c r="H148" s="76" t="s">
        <v>2420</v>
      </c>
      <c r="I148" s="15">
        <v>45</v>
      </c>
      <c r="J148" s="15">
        <v>45</v>
      </c>
      <c r="K148" s="15">
        <v>25</v>
      </c>
      <c r="L148" s="15">
        <v>3</v>
      </c>
      <c r="M148" s="82">
        <v>12.65625</v>
      </c>
      <c r="N148" s="71">
        <v>13</v>
      </c>
      <c r="O148" s="62">
        <v>3000</v>
      </c>
      <c r="P148" s="63">
        <f>Table2245236891011121314151617181920212224234567234568910111213141516171819202122242526272829[[#This Row],[PEMBULATAN]]*O148</f>
        <v>39000</v>
      </c>
    </row>
    <row r="149" spans="1:16" ht="36" customHeight="1" x14ac:dyDescent="0.2">
      <c r="A149" s="124"/>
      <c r="B149" s="74"/>
      <c r="C149" s="88" t="s">
        <v>2813</v>
      </c>
      <c r="D149" s="77" t="s">
        <v>63</v>
      </c>
      <c r="E149" s="13">
        <v>44432</v>
      </c>
      <c r="F149" s="75" t="s">
        <v>2419</v>
      </c>
      <c r="G149" s="13">
        <v>44438</v>
      </c>
      <c r="H149" s="76" t="s">
        <v>2420</v>
      </c>
      <c r="I149" s="15">
        <v>35</v>
      </c>
      <c r="J149" s="15">
        <v>33</v>
      </c>
      <c r="K149" s="15">
        <v>22</v>
      </c>
      <c r="L149" s="15">
        <v>3</v>
      </c>
      <c r="M149" s="82">
        <v>6.3525</v>
      </c>
      <c r="N149" s="71">
        <v>6</v>
      </c>
      <c r="O149" s="62">
        <v>3000</v>
      </c>
      <c r="P149" s="63">
        <f>Table2245236891011121314151617181920212224234567234568910111213141516171819202122242526272829[[#This Row],[PEMBULATAN]]*O149</f>
        <v>18000</v>
      </c>
    </row>
    <row r="150" spans="1:16" ht="36" customHeight="1" x14ac:dyDescent="0.2">
      <c r="A150" s="124"/>
      <c r="B150" s="74"/>
      <c r="C150" s="88" t="s">
        <v>2814</v>
      </c>
      <c r="D150" s="77" t="s">
        <v>63</v>
      </c>
      <c r="E150" s="13">
        <v>44432</v>
      </c>
      <c r="F150" s="75" t="s">
        <v>2419</v>
      </c>
      <c r="G150" s="13">
        <v>44438</v>
      </c>
      <c r="H150" s="76" t="s">
        <v>2420</v>
      </c>
      <c r="I150" s="15">
        <v>65</v>
      </c>
      <c r="J150" s="15">
        <v>55</v>
      </c>
      <c r="K150" s="15">
        <v>20</v>
      </c>
      <c r="L150" s="15">
        <v>7</v>
      </c>
      <c r="M150" s="82">
        <v>17.875</v>
      </c>
      <c r="N150" s="71">
        <v>18</v>
      </c>
      <c r="O150" s="62">
        <v>3000</v>
      </c>
      <c r="P150" s="63">
        <f>Table2245236891011121314151617181920212224234567234568910111213141516171819202122242526272829[[#This Row],[PEMBULATAN]]*O150</f>
        <v>54000</v>
      </c>
    </row>
    <row r="151" spans="1:16" ht="36" customHeight="1" x14ac:dyDescent="0.2">
      <c r="A151" s="124"/>
      <c r="B151" s="74"/>
      <c r="C151" s="88" t="s">
        <v>2815</v>
      </c>
      <c r="D151" s="77" t="s">
        <v>63</v>
      </c>
      <c r="E151" s="13">
        <v>44432</v>
      </c>
      <c r="F151" s="75" t="s">
        <v>2419</v>
      </c>
      <c r="G151" s="13">
        <v>44438</v>
      </c>
      <c r="H151" s="76" t="s">
        <v>2420</v>
      </c>
      <c r="I151" s="15">
        <v>71</v>
      </c>
      <c r="J151" s="15">
        <v>62</v>
      </c>
      <c r="K151" s="15">
        <v>22</v>
      </c>
      <c r="L151" s="15">
        <v>20</v>
      </c>
      <c r="M151" s="82">
        <v>24.210999999999999</v>
      </c>
      <c r="N151" s="71">
        <v>24</v>
      </c>
      <c r="O151" s="62">
        <v>3000</v>
      </c>
      <c r="P151" s="63">
        <f>Table2245236891011121314151617181920212224234567234568910111213141516171819202122242526272829[[#This Row],[PEMBULATAN]]*O151</f>
        <v>72000</v>
      </c>
    </row>
    <row r="152" spans="1:16" ht="36" customHeight="1" x14ac:dyDescent="0.2">
      <c r="A152" s="124"/>
      <c r="B152" s="74"/>
      <c r="C152" s="88" t="s">
        <v>2816</v>
      </c>
      <c r="D152" s="77" t="s">
        <v>63</v>
      </c>
      <c r="E152" s="13">
        <v>44432</v>
      </c>
      <c r="F152" s="75" t="s">
        <v>2419</v>
      </c>
      <c r="G152" s="13">
        <v>44438</v>
      </c>
      <c r="H152" s="76" t="s">
        <v>2420</v>
      </c>
      <c r="I152" s="15">
        <v>43</v>
      </c>
      <c r="J152" s="15">
        <v>47</v>
      </c>
      <c r="K152" s="15">
        <v>35</v>
      </c>
      <c r="L152" s="15">
        <v>16</v>
      </c>
      <c r="M152" s="82">
        <v>17.68375</v>
      </c>
      <c r="N152" s="71">
        <v>18</v>
      </c>
      <c r="O152" s="62">
        <v>3000</v>
      </c>
      <c r="P152" s="63">
        <f>Table2245236891011121314151617181920212224234567234568910111213141516171819202122242526272829[[#This Row],[PEMBULATAN]]*O152</f>
        <v>54000</v>
      </c>
    </row>
    <row r="153" spans="1:16" ht="36" customHeight="1" x14ac:dyDescent="0.2">
      <c r="A153" s="124"/>
      <c r="B153" s="74"/>
      <c r="C153" s="88" t="s">
        <v>2817</v>
      </c>
      <c r="D153" s="77" t="s">
        <v>63</v>
      </c>
      <c r="E153" s="13">
        <v>44432</v>
      </c>
      <c r="F153" s="75" t="s">
        <v>2419</v>
      </c>
      <c r="G153" s="13">
        <v>44438</v>
      </c>
      <c r="H153" s="76" t="s">
        <v>2420</v>
      </c>
      <c r="I153" s="15">
        <v>96</v>
      </c>
      <c r="J153" s="15">
        <v>60</v>
      </c>
      <c r="K153" s="15">
        <v>37</v>
      </c>
      <c r="L153" s="15">
        <v>25</v>
      </c>
      <c r="M153" s="82">
        <v>53.28</v>
      </c>
      <c r="N153" s="71">
        <v>53</v>
      </c>
      <c r="O153" s="62">
        <v>3000</v>
      </c>
      <c r="P153" s="63">
        <f>Table2245236891011121314151617181920212224234567234568910111213141516171819202122242526272829[[#This Row],[PEMBULATAN]]*O153</f>
        <v>159000</v>
      </c>
    </row>
    <row r="154" spans="1:16" ht="36" customHeight="1" x14ac:dyDescent="0.2">
      <c r="A154" s="124"/>
      <c r="B154" s="74"/>
      <c r="C154" s="88" t="s">
        <v>2818</v>
      </c>
      <c r="D154" s="77" t="s">
        <v>63</v>
      </c>
      <c r="E154" s="13">
        <v>44432</v>
      </c>
      <c r="F154" s="75" t="s">
        <v>2419</v>
      </c>
      <c r="G154" s="13">
        <v>44438</v>
      </c>
      <c r="H154" s="76" t="s">
        <v>2420</v>
      </c>
      <c r="I154" s="15">
        <v>52</v>
      </c>
      <c r="J154" s="15">
        <v>52</v>
      </c>
      <c r="K154" s="15">
        <v>31</v>
      </c>
      <c r="L154" s="15">
        <v>7</v>
      </c>
      <c r="M154" s="82">
        <v>20.956</v>
      </c>
      <c r="N154" s="71">
        <v>21</v>
      </c>
      <c r="O154" s="62">
        <v>3000</v>
      </c>
      <c r="P154" s="63">
        <f>Table2245236891011121314151617181920212224234567234568910111213141516171819202122242526272829[[#This Row],[PEMBULATAN]]*O154</f>
        <v>63000</v>
      </c>
    </row>
    <row r="155" spans="1:16" ht="36" customHeight="1" x14ac:dyDescent="0.2">
      <c r="A155" s="124"/>
      <c r="B155" s="74"/>
      <c r="C155" s="88" t="s">
        <v>2819</v>
      </c>
      <c r="D155" s="77" t="s">
        <v>63</v>
      </c>
      <c r="E155" s="13">
        <v>44432</v>
      </c>
      <c r="F155" s="75" t="s">
        <v>2419</v>
      </c>
      <c r="G155" s="13">
        <v>44438</v>
      </c>
      <c r="H155" s="76" t="s">
        <v>2420</v>
      </c>
      <c r="I155" s="15">
        <v>87</v>
      </c>
      <c r="J155" s="15">
        <v>78</v>
      </c>
      <c r="K155" s="15">
        <v>30</v>
      </c>
      <c r="L155" s="15">
        <v>21</v>
      </c>
      <c r="M155" s="82">
        <v>50.895000000000003</v>
      </c>
      <c r="N155" s="71">
        <v>51</v>
      </c>
      <c r="O155" s="62">
        <v>3000</v>
      </c>
      <c r="P155" s="63">
        <f>Table2245236891011121314151617181920212224234567234568910111213141516171819202122242526272829[[#This Row],[PEMBULATAN]]*O155</f>
        <v>153000</v>
      </c>
    </row>
    <row r="156" spans="1:16" ht="36" customHeight="1" x14ac:dyDescent="0.2">
      <c r="A156" s="124"/>
      <c r="B156" s="74"/>
      <c r="C156" s="88" t="s">
        <v>2820</v>
      </c>
      <c r="D156" s="77" t="s">
        <v>63</v>
      </c>
      <c r="E156" s="13">
        <v>44432</v>
      </c>
      <c r="F156" s="75" t="s">
        <v>2419</v>
      </c>
      <c r="G156" s="13">
        <v>44438</v>
      </c>
      <c r="H156" s="76" t="s">
        <v>2420</v>
      </c>
      <c r="I156" s="15">
        <v>25</v>
      </c>
      <c r="J156" s="15">
        <v>20</v>
      </c>
      <c r="K156" s="15">
        <v>10</v>
      </c>
      <c r="L156" s="15">
        <v>2</v>
      </c>
      <c r="M156" s="82">
        <v>1.25</v>
      </c>
      <c r="N156" s="71">
        <v>2</v>
      </c>
      <c r="O156" s="62">
        <v>3000</v>
      </c>
      <c r="P156" s="63">
        <f>Table2245236891011121314151617181920212224234567234568910111213141516171819202122242526272829[[#This Row],[PEMBULATAN]]*O156</f>
        <v>6000</v>
      </c>
    </row>
    <row r="157" spans="1:16" ht="36" customHeight="1" x14ac:dyDescent="0.2">
      <c r="A157" s="124"/>
      <c r="B157" s="74"/>
      <c r="C157" s="88" t="s">
        <v>2821</v>
      </c>
      <c r="D157" s="77" t="s">
        <v>63</v>
      </c>
      <c r="E157" s="13">
        <v>44432</v>
      </c>
      <c r="F157" s="75" t="s">
        <v>2419</v>
      </c>
      <c r="G157" s="13">
        <v>44438</v>
      </c>
      <c r="H157" s="76" t="s">
        <v>2420</v>
      </c>
      <c r="I157" s="15">
        <v>71</v>
      </c>
      <c r="J157" s="15">
        <v>62</v>
      </c>
      <c r="K157" s="15">
        <v>22</v>
      </c>
      <c r="L157" s="15">
        <v>22</v>
      </c>
      <c r="M157" s="82">
        <v>24.210999999999999</v>
      </c>
      <c r="N157" s="71">
        <v>24</v>
      </c>
      <c r="O157" s="62">
        <v>3000</v>
      </c>
      <c r="P157" s="63">
        <f>Table2245236891011121314151617181920212224234567234568910111213141516171819202122242526272829[[#This Row],[PEMBULATAN]]*O157</f>
        <v>72000</v>
      </c>
    </row>
    <row r="158" spans="1:16" ht="36" customHeight="1" x14ac:dyDescent="0.2">
      <c r="A158" s="124"/>
      <c r="B158" s="74"/>
      <c r="C158" s="88" t="s">
        <v>2822</v>
      </c>
      <c r="D158" s="77" t="s">
        <v>63</v>
      </c>
      <c r="E158" s="13">
        <v>44432</v>
      </c>
      <c r="F158" s="75" t="s">
        <v>2419</v>
      </c>
      <c r="G158" s="13">
        <v>44438</v>
      </c>
      <c r="H158" s="76" t="s">
        <v>2420</v>
      </c>
      <c r="I158" s="15">
        <v>85</v>
      </c>
      <c r="J158" s="15">
        <v>52</v>
      </c>
      <c r="K158" s="15">
        <v>33</v>
      </c>
      <c r="L158" s="15">
        <v>28</v>
      </c>
      <c r="M158" s="82">
        <v>36.465000000000003</v>
      </c>
      <c r="N158" s="71">
        <v>36</v>
      </c>
      <c r="O158" s="62">
        <v>3000</v>
      </c>
      <c r="P158" s="63">
        <f>Table2245236891011121314151617181920212224234567234568910111213141516171819202122242526272829[[#This Row],[PEMBULATAN]]*O158</f>
        <v>108000</v>
      </c>
    </row>
    <row r="159" spans="1:16" ht="36" customHeight="1" x14ac:dyDescent="0.2">
      <c r="A159" s="124"/>
      <c r="B159" s="74"/>
      <c r="C159" s="88" t="s">
        <v>2823</v>
      </c>
      <c r="D159" s="77" t="s">
        <v>63</v>
      </c>
      <c r="E159" s="13">
        <v>44432</v>
      </c>
      <c r="F159" s="75" t="s">
        <v>2419</v>
      </c>
      <c r="G159" s="13">
        <v>44438</v>
      </c>
      <c r="H159" s="76" t="s">
        <v>2420</v>
      </c>
      <c r="I159" s="15">
        <v>80</v>
      </c>
      <c r="J159" s="15">
        <v>65</v>
      </c>
      <c r="K159" s="15">
        <v>30</v>
      </c>
      <c r="L159" s="15">
        <v>20</v>
      </c>
      <c r="M159" s="82">
        <v>39</v>
      </c>
      <c r="N159" s="71">
        <v>39</v>
      </c>
      <c r="O159" s="62">
        <v>3000</v>
      </c>
      <c r="P159" s="63">
        <f>Table2245236891011121314151617181920212224234567234568910111213141516171819202122242526272829[[#This Row],[PEMBULATAN]]*O159</f>
        <v>117000</v>
      </c>
    </row>
    <row r="160" spans="1:16" ht="22.5" customHeight="1" x14ac:dyDescent="0.2">
      <c r="A160" s="144" t="s">
        <v>33</v>
      </c>
      <c r="B160" s="145"/>
      <c r="C160" s="145"/>
      <c r="D160" s="145"/>
      <c r="E160" s="145"/>
      <c r="F160" s="145"/>
      <c r="G160" s="145"/>
      <c r="H160" s="145"/>
      <c r="I160" s="145"/>
      <c r="J160" s="145"/>
      <c r="K160" s="145"/>
      <c r="L160" s="146"/>
      <c r="M160" s="78">
        <f>SUBTOTAL(109,Table2245236891011121314151617181920212224234567234568910111213141516171819202122242526272829[KG VOLUME])</f>
        <v>3326.5677500000002</v>
      </c>
      <c r="N160" s="66">
        <f>SUM(N3:N159)</f>
        <v>3368</v>
      </c>
      <c r="O160" s="147">
        <f>SUM(P3:P159)</f>
        <v>10104000</v>
      </c>
      <c r="P160" s="148"/>
    </row>
    <row r="161" spans="1:16" ht="22.5" customHeight="1" x14ac:dyDescent="0.2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4"/>
      <c r="N161" s="86" t="s">
        <v>54</v>
      </c>
      <c r="O161" s="85"/>
      <c r="P161" s="85">
        <f>O160*10%</f>
        <v>1010400</v>
      </c>
    </row>
    <row r="162" spans="1:16" x14ac:dyDescent="0.2">
      <c r="A162" s="11"/>
      <c r="B162" s="54" t="s">
        <v>47</v>
      </c>
      <c r="C162" s="53"/>
      <c r="D162" s="55" t="s">
        <v>48</v>
      </c>
      <c r="H162" s="61"/>
      <c r="N162" s="60" t="s">
        <v>34</v>
      </c>
      <c r="P162" s="67">
        <f>O160*1%</f>
        <v>101040</v>
      </c>
    </row>
    <row r="163" spans="1:16" x14ac:dyDescent="0.2">
      <c r="A163" s="11"/>
      <c r="H163" s="61"/>
      <c r="N163" s="60" t="s">
        <v>35</v>
      </c>
      <c r="P163" s="69">
        <v>0</v>
      </c>
    </row>
    <row r="164" spans="1:16" ht="15.75" thickBot="1" x14ac:dyDescent="0.25">
      <c r="A164" s="11"/>
      <c r="H164" s="61"/>
      <c r="N164" s="60" t="s">
        <v>36</v>
      </c>
      <c r="P164" s="69">
        <v>0</v>
      </c>
    </row>
    <row r="165" spans="1:16" x14ac:dyDescent="0.2">
      <c r="A165" s="11"/>
      <c r="H165" s="61"/>
      <c r="N165" s="64" t="s">
        <v>37</v>
      </c>
      <c r="O165" s="65"/>
      <c r="P165" s="68">
        <f>O160-P161+P162</f>
        <v>9194640</v>
      </c>
    </row>
    <row r="166" spans="1:16" x14ac:dyDescent="0.2">
      <c r="B166" s="54"/>
      <c r="C166" s="53"/>
      <c r="D166" s="55"/>
    </row>
    <row r="168" spans="1:16" x14ac:dyDescent="0.2">
      <c r="A168" s="11"/>
      <c r="H168" s="61"/>
      <c r="P168" s="70"/>
    </row>
    <row r="169" spans="1:16" x14ac:dyDescent="0.2">
      <c r="A169" s="11"/>
      <c r="H169" s="61"/>
      <c r="O169" s="56"/>
      <c r="P169" s="70"/>
    </row>
    <row r="170" spans="1:16" s="3" customFormat="1" x14ac:dyDescent="0.25">
      <c r="A170" s="11"/>
      <c r="B170" s="2"/>
      <c r="C170" s="2"/>
      <c r="E170" s="12"/>
      <c r="H170" s="61"/>
      <c r="N170" s="14"/>
      <c r="O170" s="14"/>
      <c r="P170" s="14"/>
    </row>
    <row r="171" spans="1:16" s="3" customFormat="1" x14ac:dyDescent="0.25">
      <c r="A171" s="11"/>
      <c r="B171" s="2"/>
      <c r="C171" s="2"/>
      <c r="E171" s="12"/>
      <c r="H171" s="61"/>
      <c r="N171" s="14"/>
      <c r="O171" s="14"/>
      <c r="P171" s="14"/>
    </row>
    <row r="172" spans="1:16" s="3" customFormat="1" x14ac:dyDescent="0.25">
      <c r="A172" s="11"/>
      <c r="B172" s="2"/>
      <c r="C172" s="2"/>
      <c r="E172" s="12"/>
      <c r="H172" s="61"/>
      <c r="N172" s="14"/>
      <c r="O172" s="14"/>
      <c r="P172" s="14"/>
    </row>
    <row r="173" spans="1:16" s="3" customFormat="1" x14ac:dyDescent="0.25">
      <c r="A173" s="11"/>
      <c r="B173" s="2"/>
      <c r="C173" s="2"/>
      <c r="E173" s="12"/>
      <c r="H173" s="61"/>
      <c r="N173" s="14"/>
      <c r="O173" s="14"/>
      <c r="P173" s="14"/>
    </row>
    <row r="174" spans="1:16" s="3" customFormat="1" x14ac:dyDescent="0.25">
      <c r="A174" s="11"/>
      <c r="B174" s="2"/>
      <c r="C174" s="2"/>
      <c r="E174" s="12"/>
      <c r="H174" s="61"/>
      <c r="N174" s="14"/>
      <c r="O174" s="14"/>
      <c r="P174" s="14"/>
    </row>
    <row r="175" spans="1:16" s="3" customFormat="1" x14ac:dyDescent="0.2">
      <c r="A175" s="11"/>
      <c r="B175" s="2"/>
      <c r="C175" s="53" t="s">
        <v>1205</v>
      </c>
      <c r="E175" s="12"/>
      <c r="H175" s="61"/>
      <c r="N175" s="14"/>
      <c r="O175" s="14"/>
      <c r="P175" s="14"/>
    </row>
    <row r="176" spans="1:16" s="3" customFormat="1" x14ac:dyDescent="0.25">
      <c r="A176" s="11"/>
      <c r="B176" s="2"/>
      <c r="C176" s="2" t="s">
        <v>1200</v>
      </c>
      <c r="E176" s="12"/>
      <c r="H176" s="61"/>
      <c r="N176" s="14"/>
      <c r="O176" s="14"/>
      <c r="P176" s="14"/>
    </row>
    <row r="177" spans="1:16" s="3" customFormat="1" x14ac:dyDescent="0.25">
      <c r="A177" s="11"/>
      <c r="B177" s="2"/>
      <c r="C177" s="2" t="s">
        <v>1206</v>
      </c>
      <c r="E177" s="12"/>
      <c r="H177" s="61"/>
      <c r="N177" s="14"/>
      <c r="O177" s="14"/>
      <c r="P177" s="14"/>
    </row>
    <row r="178" spans="1:16" s="3" customFormat="1" x14ac:dyDescent="0.25">
      <c r="A178" s="11"/>
      <c r="B178" s="2"/>
      <c r="C178" s="2" t="s">
        <v>3533</v>
      </c>
      <c r="E178" s="12"/>
      <c r="H178" s="61"/>
      <c r="N178" s="14"/>
      <c r="O178" s="14"/>
      <c r="P178" s="14"/>
    </row>
    <row r="179" spans="1:16" s="3" customFormat="1" x14ac:dyDescent="0.2">
      <c r="A179" s="11"/>
      <c r="B179" s="2"/>
      <c r="C179" s="53" t="s">
        <v>1198</v>
      </c>
      <c r="E179" s="12"/>
      <c r="H179" s="61"/>
      <c r="N179" s="14"/>
      <c r="O179" s="14"/>
      <c r="P179" s="14"/>
    </row>
    <row r="180" spans="1:16" s="3" customFormat="1" x14ac:dyDescent="0.25">
      <c r="A180" s="11"/>
      <c r="B180" s="2"/>
      <c r="C180" s="2" t="s">
        <v>3534</v>
      </c>
      <c r="E180" s="12"/>
      <c r="H180" s="61"/>
      <c r="N180" s="14"/>
      <c r="O180" s="14"/>
      <c r="P180" s="14"/>
    </row>
    <row r="181" spans="1:16" s="3" customFormat="1" x14ac:dyDescent="0.25">
      <c r="A181" s="11"/>
      <c r="B181" s="2"/>
      <c r="C181" s="2" t="s">
        <v>1204</v>
      </c>
      <c r="E181" s="12"/>
      <c r="H181" s="61"/>
      <c r="N181" s="14"/>
      <c r="O181" s="14"/>
      <c r="P181" s="14"/>
    </row>
    <row r="182" spans="1:16" x14ac:dyDescent="0.2">
      <c r="C182" s="2" t="s">
        <v>3535</v>
      </c>
    </row>
    <row r="183" spans="1:16" x14ac:dyDescent="0.2">
      <c r="C183" s="2" t="s">
        <v>3536</v>
      </c>
    </row>
    <row r="184" spans="1:16" x14ac:dyDescent="0.2">
      <c r="C184" s="2" t="s">
        <v>3537</v>
      </c>
    </row>
    <row r="185" spans="1:16" x14ac:dyDescent="0.2">
      <c r="C185" s="2" t="s">
        <v>3538</v>
      </c>
    </row>
    <row r="186" spans="1:16" x14ac:dyDescent="0.2">
      <c r="C186" s="2" t="s">
        <v>3539</v>
      </c>
    </row>
    <row r="187" spans="1:16" x14ac:dyDescent="0.2">
      <c r="C187" s="2" t="s">
        <v>3540</v>
      </c>
    </row>
    <row r="188" spans="1:16" x14ac:dyDescent="0.2">
      <c r="C188" s="2" t="s">
        <v>3541</v>
      </c>
    </row>
    <row r="189" spans="1:16" x14ac:dyDescent="0.2">
      <c r="C189" s="2" t="s">
        <v>3542</v>
      </c>
    </row>
    <row r="190" spans="1:16" x14ac:dyDescent="0.2">
      <c r="C190" s="2" t="s">
        <v>3543</v>
      </c>
    </row>
    <row r="191" spans="1:16" x14ac:dyDescent="0.2">
      <c r="C191" s="2" t="s">
        <v>3544</v>
      </c>
    </row>
    <row r="192" spans="1:16" x14ac:dyDescent="0.2">
      <c r="C192" s="2" t="s">
        <v>3545</v>
      </c>
    </row>
    <row r="193" spans="3:3" x14ac:dyDescent="0.2">
      <c r="C193" s="2" t="s">
        <v>3546</v>
      </c>
    </row>
    <row r="194" spans="3:3" x14ac:dyDescent="0.2">
      <c r="C194" s="2" t="s">
        <v>3547</v>
      </c>
    </row>
    <row r="195" spans="3:3" x14ac:dyDescent="0.2">
      <c r="C195" s="2" t="s">
        <v>3548</v>
      </c>
    </row>
    <row r="196" spans="3:3" x14ac:dyDescent="0.2">
      <c r="C196" s="2" t="s">
        <v>3549</v>
      </c>
    </row>
    <row r="197" spans="3:3" x14ac:dyDescent="0.2">
      <c r="C197" s="2" t="s">
        <v>3550</v>
      </c>
    </row>
    <row r="198" spans="3:3" x14ac:dyDescent="0.2">
      <c r="C198" s="2" t="s">
        <v>3551</v>
      </c>
    </row>
    <row r="199" spans="3:3" x14ac:dyDescent="0.2">
      <c r="C199" s="2" t="s">
        <v>3552</v>
      </c>
    </row>
    <row r="200" spans="3:3" x14ac:dyDescent="0.2">
      <c r="C200" s="2" t="s">
        <v>3553</v>
      </c>
    </row>
    <row r="201" spans="3:3" x14ac:dyDescent="0.2">
      <c r="C201" s="2" t="s">
        <v>3554</v>
      </c>
    </row>
    <row r="202" spans="3:3" x14ac:dyDescent="0.2">
      <c r="C202" s="2" t="s">
        <v>3555</v>
      </c>
    </row>
    <row r="203" spans="3:3" x14ac:dyDescent="0.2">
      <c r="C203" s="2" t="s">
        <v>3556</v>
      </c>
    </row>
    <row r="204" spans="3:3" x14ac:dyDescent="0.2">
      <c r="C204" s="2" t="s">
        <v>3557</v>
      </c>
    </row>
    <row r="205" spans="3:3" x14ac:dyDescent="0.2">
      <c r="C205" s="2" t="s">
        <v>3558</v>
      </c>
    </row>
    <row r="206" spans="3:3" x14ac:dyDescent="0.2">
      <c r="C206" s="2" t="s">
        <v>3559</v>
      </c>
    </row>
    <row r="207" spans="3:3" x14ac:dyDescent="0.2">
      <c r="C207" s="2" t="s">
        <v>3560</v>
      </c>
    </row>
    <row r="208" spans="3:3" x14ac:dyDescent="0.2">
      <c r="C208" s="2" t="s">
        <v>3561</v>
      </c>
    </row>
    <row r="209" spans="3:3" x14ac:dyDescent="0.2">
      <c r="C209" s="2" t="s">
        <v>3562</v>
      </c>
    </row>
    <row r="210" spans="3:3" x14ac:dyDescent="0.2">
      <c r="C210" s="2" t="s">
        <v>3563</v>
      </c>
    </row>
    <row r="211" spans="3:3" x14ac:dyDescent="0.2">
      <c r="C211" s="2" t="s">
        <v>3564</v>
      </c>
    </row>
    <row r="212" spans="3:3" x14ac:dyDescent="0.2">
      <c r="C212" s="2" t="s">
        <v>3565</v>
      </c>
    </row>
    <row r="213" spans="3:3" x14ac:dyDescent="0.2">
      <c r="C213" s="2" t="s">
        <v>3566</v>
      </c>
    </row>
    <row r="214" spans="3:3" x14ac:dyDescent="0.2">
      <c r="C214" s="2" t="s">
        <v>3567</v>
      </c>
    </row>
    <row r="215" spans="3:3" x14ac:dyDescent="0.2">
      <c r="C215" s="2" t="s">
        <v>3568</v>
      </c>
    </row>
    <row r="216" spans="3:3" x14ac:dyDescent="0.2">
      <c r="C216" s="2" t="s">
        <v>3569</v>
      </c>
    </row>
    <row r="217" spans="3:3" x14ac:dyDescent="0.2">
      <c r="C217" s="2" t="s">
        <v>3570</v>
      </c>
    </row>
    <row r="218" spans="3:3" x14ac:dyDescent="0.2">
      <c r="C218" s="2" t="s">
        <v>3571</v>
      </c>
    </row>
    <row r="219" spans="3:3" x14ac:dyDescent="0.2">
      <c r="C219" s="2" t="s">
        <v>3572</v>
      </c>
    </row>
    <row r="220" spans="3:3" x14ac:dyDescent="0.2">
      <c r="C220" s="2" t="s">
        <v>3573</v>
      </c>
    </row>
    <row r="221" spans="3:3" x14ac:dyDescent="0.2">
      <c r="C221" s="2" t="s">
        <v>3574</v>
      </c>
    </row>
    <row r="222" spans="3:3" x14ac:dyDescent="0.2">
      <c r="C222" s="2" t="s">
        <v>3575</v>
      </c>
    </row>
    <row r="223" spans="3:3" x14ac:dyDescent="0.2">
      <c r="C223" s="2" t="s">
        <v>3576</v>
      </c>
    </row>
    <row r="224" spans="3:3" x14ac:dyDescent="0.2">
      <c r="C224" s="2" t="s">
        <v>3577</v>
      </c>
    </row>
    <row r="225" spans="3:3" x14ac:dyDescent="0.2">
      <c r="C225" s="2" t="s">
        <v>3578</v>
      </c>
    </row>
    <row r="226" spans="3:3" x14ac:dyDescent="0.2">
      <c r="C226" s="2" t="s">
        <v>3579</v>
      </c>
    </row>
    <row r="227" spans="3:3" x14ac:dyDescent="0.2">
      <c r="C227" s="2" t="s">
        <v>3580</v>
      </c>
    </row>
    <row r="228" spans="3:3" x14ac:dyDescent="0.2">
      <c r="C228" s="2" t="s">
        <v>3581</v>
      </c>
    </row>
    <row r="229" spans="3:3" x14ac:dyDescent="0.2">
      <c r="C229" s="2" t="s">
        <v>3582</v>
      </c>
    </row>
    <row r="230" spans="3:3" x14ac:dyDescent="0.2">
      <c r="C230" s="2" t="s">
        <v>3583</v>
      </c>
    </row>
    <row r="231" spans="3:3" x14ac:dyDescent="0.2">
      <c r="C231" s="2" t="s">
        <v>3584</v>
      </c>
    </row>
    <row r="232" spans="3:3" x14ac:dyDescent="0.2">
      <c r="C232" s="2" t="s">
        <v>3585</v>
      </c>
    </row>
    <row r="233" spans="3:3" x14ac:dyDescent="0.2">
      <c r="C233" s="2" t="s">
        <v>3586</v>
      </c>
    </row>
    <row r="234" spans="3:3" x14ac:dyDescent="0.2">
      <c r="C234" s="2" t="s">
        <v>3587</v>
      </c>
    </row>
    <row r="235" spans="3:3" x14ac:dyDescent="0.2">
      <c r="C235" s="2" t="s">
        <v>3588</v>
      </c>
    </row>
    <row r="236" spans="3:3" x14ac:dyDescent="0.2">
      <c r="C236" s="2" t="s">
        <v>3589</v>
      </c>
    </row>
    <row r="237" spans="3:3" x14ac:dyDescent="0.2">
      <c r="C237" s="2" t="s">
        <v>3590</v>
      </c>
    </row>
    <row r="238" spans="3:3" x14ac:dyDescent="0.2">
      <c r="C238" s="2" t="s">
        <v>3591</v>
      </c>
    </row>
    <row r="239" spans="3:3" x14ac:dyDescent="0.2">
      <c r="C239" s="2" t="s">
        <v>3592</v>
      </c>
    </row>
    <row r="240" spans="3:3" x14ac:dyDescent="0.2">
      <c r="C240" s="2" t="s">
        <v>3593</v>
      </c>
    </row>
    <row r="241" spans="3:3" x14ac:dyDescent="0.2">
      <c r="C241" s="2" t="s">
        <v>3594</v>
      </c>
    </row>
    <row r="242" spans="3:3" x14ac:dyDescent="0.2">
      <c r="C242" s="2" t="s">
        <v>3595</v>
      </c>
    </row>
    <row r="243" spans="3:3" x14ac:dyDescent="0.2">
      <c r="C243" s="2" t="s">
        <v>3596</v>
      </c>
    </row>
    <row r="244" spans="3:3" x14ac:dyDescent="0.2">
      <c r="C244" s="2" t="s">
        <v>3597</v>
      </c>
    </row>
    <row r="245" spans="3:3" x14ac:dyDescent="0.2">
      <c r="C245" s="2" t="s">
        <v>3598</v>
      </c>
    </row>
    <row r="246" spans="3:3" x14ac:dyDescent="0.2">
      <c r="C246" s="2" t="s">
        <v>3599</v>
      </c>
    </row>
    <row r="247" spans="3:3" x14ac:dyDescent="0.2">
      <c r="C247" s="2" t="s">
        <v>3600</v>
      </c>
    </row>
    <row r="248" spans="3:3" x14ac:dyDescent="0.2">
      <c r="C248" s="2" t="s">
        <v>3601</v>
      </c>
    </row>
    <row r="249" spans="3:3" x14ac:dyDescent="0.2">
      <c r="C249" s="2" t="s">
        <v>3602</v>
      </c>
    </row>
    <row r="250" spans="3:3" x14ac:dyDescent="0.2">
      <c r="C250" s="2" t="s">
        <v>3603</v>
      </c>
    </row>
    <row r="251" spans="3:3" x14ac:dyDescent="0.2">
      <c r="C251" s="2" t="s">
        <v>3604</v>
      </c>
    </row>
    <row r="252" spans="3:3" x14ac:dyDescent="0.2">
      <c r="C252" s="2" t="s">
        <v>3605</v>
      </c>
    </row>
    <row r="253" spans="3:3" x14ac:dyDescent="0.2">
      <c r="C253" s="2" t="s">
        <v>3606</v>
      </c>
    </row>
    <row r="254" spans="3:3" x14ac:dyDescent="0.2">
      <c r="C254" s="2" t="s">
        <v>3607</v>
      </c>
    </row>
    <row r="255" spans="3:3" x14ac:dyDescent="0.2">
      <c r="C255" s="2" t="s">
        <v>3608</v>
      </c>
    </row>
    <row r="256" spans="3:3" x14ac:dyDescent="0.2">
      <c r="C256" s="2" t="s">
        <v>3609</v>
      </c>
    </row>
    <row r="257" spans="3:3" x14ac:dyDescent="0.2">
      <c r="C257" s="2" t="s">
        <v>3610</v>
      </c>
    </row>
    <row r="258" spans="3:3" x14ac:dyDescent="0.2">
      <c r="C258" s="2" t="s">
        <v>3611</v>
      </c>
    </row>
    <row r="259" spans="3:3" x14ac:dyDescent="0.2">
      <c r="C259" s="2" t="s">
        <v>3612</v>
      </c>
    </row>
    <row r="260" spans="3:3" x14ac:dyDescent="0.2">
      <c r="C260" s="2" t="s">
        <v>3613</v>
      </c>
    </row>
    <row r="261" spans="3:3" x14ac:dyDescent="0.2">
      <c r="C261" s="2" t="s">
        <v>3614</v>
      </c>
    </row>
    <row r="262" spans="3:3" x14ac:dyDescent="0.2">
      <c r="C262" s="2" t="s">
        <v>3615</v>
      </c>
    </row>
    <row r="263" spans="3:3" x14ac:dyDescent="0.2">
      <c r="C263" s="2" t="s">
        <v>3616</v>
      </c>
    </row>
    <row r="264" spans="3:3" x14ac:dyDescent="0.2">
      <c r="C264" s="2" t="s">
        <v>3617</v>
      </c>
    </row>
    <row r="265" spans="3:3" x14ac:dyDescent="0.2">
      <c r="C265" s="2" t="s">
        <v>3618</v>
      </c>
    </row>
    <row r="266" spans="3:3" x14ac:dyDescent="0.2">
      <c r="C266" s="2" t="s">
        <v>3619</v>
      </c>
    </row>
    <row r="267" spans="3:3" x14ac:dyDescent="0.2">
      <c r="C267" s="2" t="s">
        <v>3620</v>
      </c>
    </row>
    <row r="268" spans="3:3" x14ac:dyDescent="0.2">
      <c r="C268" s="2" t="s">
        <v>3621</v>
      </c>
    </row>
    <row r="269" spans="3:3" x14ac:dyDescent="0.2">
      <c r="C269" s="2" t="s">
        <v>3622</v>
      </c>
    </row>
    <row r="270" spans="3:3" x14ac:dyDescent="0.2">
      <c r="C270" s="2" t="s">
        <v>3623</v>
      </c>
    </row>
    <row r="271" spans="3:3" x14ac:dyDescent="0.2">
      <c r="C271" s="2" t="s">
        <v>3624</v>
      </c>
    </row>
    <row r="272" spans="3:3" x14ac:dyDescent="0.2">
      <c r="C272" s="2" t="s">
        <v>3625</v>
      </c>
    </row>
    <row r="273" spans="3:3" x14ac:dyDescent="0.2">
      <c r="C273" s="2" t="s">
        <v>3626</v>
      </c>
    </row>
    <row r="274" spans="3:3" x14ac:dyDescent="0.2">
      <c r="C274" s="2" t="s">
        <v>3627</v>
      </c>
    </row>
    <row r="275" spans="3:3" x14ac:dyDescent="0.2">
      <c r="C275" s="2" t="s">
        <v>3628</v>
      </c>
    </row>
    <row r="276" spans="3:3" x14ac:dyDescent="0.2">
      <c r="C276" s="2" t="s">
        <v>3629</v>
      </c>
    </row>
    <row r="277" spans="3:3" x14ac:dyDescent="0.2">
      <c r="C277" s="2" t="s">
        <v>3630</v>
      </c>
    </row>
    <row r="278" spans="3:3" x14ac:dyDescent="0.2">
      <c r="C278" s="2" t="s">
        <v>3631</v>
      </c>
    </row>
    <row r="279" spans="3:3" x14ac:dyDescent="0.2">
      <c r="C279" s="2" t="s">
        <v>3632</v>
      </c>
    </row>
    <row r="280" spans="3:3" x14ac:dyDescent="0.2">
      <c r="C280" s="2" t="s">
        <v>3633</v>
      </c>
    </row>
    <row r="281" spans="3:3" x14ac:dyDescent="0.2">
      <c r="C281" s="2" t="s">
        <v>3634</v>
      </c>
    </row>
    <row r="282" spans="3:3" x14ac:dyDescent="0.2">
      <c r="C282" s="2" t="s">
        <v>3635</v>
      </c>
    </row>
    <row r="283" spans="3:3" x14ac:dyDescent="0.2">
      <c r="C283" s="2" t="s">
        <v>3636</v>
      </c>
    </row>
    <row r="284" spans="3:3" x14ac:dyDescent="0.2">
      <c r="C284" s="2" t="s">
        <v>3637</v>
      </c>
    </row>
    <row r="285" spans="3:3" x14ac:dyDescent="0.2">
      <c r="C285" s="2" t="s">
        <v>3638</v>
      </c>
    </row>
    <row r="286" spans="3:3" x14ac:dyDescent="0.2">
      <c r="C286" s="2" t="s">
        <v>3639</v>
      </c>
    </row>
    <row r="287" spans="3:3" x14ac:dyDescent="0.2">
      <c r="C287" s="2" t="s">
        <v>3640</v>
      </c>
    </row>
    <row r="288" spans="3:3" x14ac:dyDescent="0.2">
      <c r="C288" s="2" t="s">
        <v>3641</v>
      </c>
    </row>
    <row r="289" spans="3:3" x14ac:dyDescent="0.2">
      <c r="C289" s="2" t="s">
        <v>3642</v>
      </c>
    </row>
    <row r="290" spans="3:3" x14ac:dyDescent="0.2">
      <c r="C290" s="2" t="s">
        <v>3643</v>
      </c>
    </row>
    <row r="291" spans="3:3" x14ac:dyDescent="0.2">
      <c r="C291" s="2" t="s">
        <v>3644</v>
      </c>
    </row>
    <row r="292" spans="3:3" x14ac:dyDescent="0.2">
      <c r="C292" s="2" t="s">
        <v>3645</v>
      </c>
    </row>
    <row r="293" spans="3:3" x14ac:dyDescent="0.2">
      <c r="C293" s="2" t="s">
        <v>3646</v>
      </c>
    </row>
    <row r="294" spans="3:3" x14ac:dyDescent="0.2">
      <c r="C294" s="2" t="s">
        <v>3647</v>
      </c>
    </row>
    <row r="295" spans="3:3" x14ac:dyDescent="0.2">
      <c r="C295" s="2" t="s">
        <v>3648</v>
      </c>
    </row>
    <row r="296" spans="3:3" x14ac:dyDescent="0.2">
      <c r="C296" s="2" t="s">
        <v>3649</v>
      </c>
    </row>
    <row r="297" spans="3:3" x14ac:dyDescent="0.2">
      <c r="C297" s="2" t="s">
        <v>3650</v>
      </c>
    </row>
    <row r="298" spans="3:3" x14ac:dyDescent="0.2">
      <c r="C298" s="2" t="s">
        <v>3651</v>
      </c>
    </row>
    <row r="299" spans="3:3" x14ac:dyDescent="0.2">
      <c r="C299" s="2" t="s">
        <v>3652</v>
      </c>
    </row>
    <row r="300" spans="3:3" x14ac:dyDescent="0.2">
      <c r="C300" s="2" t="s">
        <v>3653</v>
      </c>
    </row>
    <row r="301" spans="3:3" x14ac:dyDescent="0.2">
      <c r="C301" s="2" t="s">
        <v>3654</v>
      </c>
    </row>
    <row r="302" spans="3:3" x14ac:dyDescent="0.2">
      <c r="C302" s="2" t="s">
        <v>3655</v>
      </c>
    </row>
    <row r="303" spans="3:3" x14ac:dyDescent="0.2">
      <c r="C303" s="2" t="s">
        <v>3656</v>
      </c>
    </row>
    <row r="304" spans="3:3" x14ac:dyDescent="0.2">
      <c r="C304" s="2" t="s">
        <v>3657</v>
      </c>
    </row>
    <row r="305" spans="3:3" x14ac:dyDescent="0.2">
      <c r="C305" s="2" t="s">
        <v>3658</v>
      </c>
    </row>
    <row r="306" spans="3:3" x14ac:dyDescent="0.2">
      <c r="C306" s="2" t="s">
        <v>3659</v>
      </c>
    </row>
    <row r="307" spans="3:3" x14ac:dyDescent="0.2">
      <c r="C307" s="2" t="s">
        <v>3660</v>
      </c>
    </row>
    <row r="308" spans="3:3" x14ac:dyDescent="0.2">
      <c r="C308" s="2" t="s">
        <v>3661</v>
      </c>
    </row>
    <row r="309" spans="3:3" x14ac:dyDescent="0.2">
      <c r="C309" s="2" t="s">
        <v>3662</v>
      </c>
    </row>
    <row r="310" spans="3:3" x14ac:dyDescent="0.2">
      <c r="C310" s="2" t="s">
        <v>3663</v>
      </c>
    </row>
    <row r="311" spans="3:3" x14ac:dyDescent="0.2">
      <c r="C311" s="2" t="s">
        <v>3664</v>
      </c>
    </row>
    <row r="312" spans="3:3" x14ac:dyDescent="0.2">
      <c r="C312" s="2" t="s">
        <v>3665</v>
      </c>
    </row>
    <row r="313" spans="3:3" x14ac:dyDescent="0.2">
      <c r="C313" s="2" t="s">
        <v>3666</v>
      </c>
    </row>
    <row r="314" spans="3:3" x14ac:dyDescent="0.2">
      <c r="C314" s="2" t="s">
        <v>3667</v>
      </c>
    </row>
    <row r="315" spans="3:3" x14ac:dyDescent="0.2">
      <c r="C315" s="2" t="s">
        <v>3668</v>
      </c>
    </row>
    <row r="316" spans="3:3" x14ac:dyDescent="0.2">
      <c r="C316" s="2" t="s">
        <v>3669</v>
      </c>
    </row>
    <row r="317" spans="3:3" x14ac:dyDescent="0.2">
      <c r="C317" s="2" t="s">
        <v>3670</v>
      </c>
    </row>
    <row r="318" spans="3:3" x14ac:dyDescent="0.2">
      <c r="C318" s="2" t="s">
        <v>3671</v>
      </c>
    </row>
    <row r="319" spans="3:3" x14ac:dyDescent="0.2">
      <c r="C319" s="2" t="s">
        <v>3672</v>
      </c>
    </row>
    <row r="320" spans="3:3" x14ac:dyDescent="0.2">
      <c r="C320" s="2" t="s">
        <v>3673</v>
      </c>
    </row>
    <row r="321" spans="3:3" x14ac:dyDescent="0.2">
      <c r="C321" s="2" t="s">
        <v>3674</v>
      </c>
    </row>
    <row r="322" spans="3:3" x14ac:dyDescent="0.2">
      <c r="C322" s="2" t="s">
        <v>3675</v>
      </c>
    </row>
    <row r="323" spans="3:3" x14ac:dyDescent="0.2">
      <c r="C323" s="2" t="s">
        <v>3676</v>
      </c>
    </row>
    <row r="324" spans="3:3" x14ac:dyDescent="0.2">
      <c r="C324" s="2" t="s">
        <v>3677</v>
      </c>
    </row>
    <row r="325" spans="3:3" x14ac:dyDescent="0.2">
      <c r="C325" s="2" t="s">
        <v>3678</v>
      </c>
    </row>
    <row r="326" spans="3:3" x14ac:dyDescent="0.2">
      <c r="C326" s="2" t="s">
        <v>3679</v>
      </c>
    </row>
    <row r="327" spans="3:3" x14ac:dyDescent="0.2">
      <c r="C327" s="2" t="s">
        <v>3680</v>
      </c>
    </row>
    <row r="328" spans="3:3" x14ac:dyDescent="0.2">
      <c r="C328" s="2" t="s">
        <v>3681</v>
      </c>
    </row>
    <row r="329" spans="3:3" x14ac:dyDescent="0.2">
      <c r="C329" s="2" t="s">
        <v>3682</v>
      </c>
    </row>
    <row r="330" spans="3:3" x14ac:dyDescent="0.2">
      <c r="C330" s="2" t="s">
        <v>3683</v>
      </c>
    </row>
    <row r="331" spans="3:3" x14ac:dyDescent="0.2">
      <c r="C331" s="2" t="s">
        <v>3684</v>
      </c>
    </row>
    <row r="332" spans="3:3" x14ac:dyDescent="0.2">
      <c r="C332" s="2" t="s">
        <v>3685</v>
      </c>
    </row>
    <row r="333" spans="3:3" x14ac:dyDescent="0.2">
      <c r="C333" s="2" t="s">
        <v>3686</v>
      </c>
    </row>
    <row r="334" spans="3:3" x14ac:dyDescent="0.2">
      <c r="C334" s="2" t="s">
        <v>3687</v>
      </c>
    </row>
    <row r="335" spans="3:3" x14ac:dyDescent="0.2">
      <c r="C335" s="2" t="s">
        <v>3688</v>
      </c>
    </row>
    <row r="336" spans="3:3" x14ac:dyDescent="0.2">
      <c r="C336" s="2" t="s">
        <v>3689</v>
      </c>
    </row>
    <row r="337" spans="3:3" x14ac:dyDescent="0.2">
      <c r="C337" s="2" t="s">
        <v>3690</v>
      </c>
    </row>
    <row r="338" spans="3:3" x14ac:dyDescent="0.2">
      <c r="C338" s="2" t="s">
        <v>3691</v>
      </c>
    </row>
    <row r="339" spans="3:3" x14ac:dyDescent="0.2">
      <c r="C339" s="2" t="s">
        <v>3692</v>
      </c>
    </row>
    <row r="340" spans="3:3" x14ac:dyDescent="0.2">
      <c r="C340" s="2" t="s">
        <v>3693</v>
      </c>
    </row>
    <row r="341" spans="3:3" x14ac:dyDescent="0.2">
      <c r="C341" s="2" t="s">
        <v>3694</v>
      </c>
    </row>
    <row r="342" spans="3:3" x14ac:dyDescent="0.2">
      <c r="C342" s="2" t="s">
        <v>1174</v>
      </c>
    </row>
    <row r="343" spans="3:3" x14ac:dyDescent="0.2">
      <c r="C343" s="2" t="s">
        <v>1189</v>
      </c>
    </row>
    <row r="344" spans="3:3" x14ac:dyDescent="0.2">
      <c r="C344" s="2" t="s">
        <v>1175</v>
      </c>
    </row>
    <row r="345" spans="3:3" x14ac:dyDescent="0.2">
      <c r="C345" s="2" t="s">
        <v>1180</v>
      </c>
    </row>
    <row r="346" spans="3:3" x14ac:dyDescent="0.2">
      <c r="C346" s="2" t="s">
        <v>1181</v>
      </c>
    </row>
    <row r="347" spans="3:3" x14ac:dyDescent="0.2">
      <c r="C347" s="2" t="s">
        <v>1178</v>
      </c>
    </row>
    <row r="348" spans="3:3" x14ac:dyDescent="0.2">
      <c r="C348" s="2" t="s">
        <v>3695</v>
      </c>
    </row>
    <row r="349" spans="3:3" x14ac:dyDescent="0.2">
      <c r="C349" s="2" t="s">
        <v>1184</v>
      </c>
    </row>
    <row r="350" spans="3:3" x14ac:dyDescent="0.2">
      <c r="C350" s="2" t="s">
        <v>1191</v>
      </c>
    </row>
    <row r="351" spans="3:3" x14ac:dyDescent="0.2">
      <c r="C351" s="2" t="s">
        <v>1192</v>
      </c>
    </row>
    <row r="352" spans="3:3" x14ac:dyDescent="0.2">
      <c r="C352" s="2" t="s">
        <v>1193</v>
      </c>
    </row>
    <row r="353" spans="3:3" x14ac:dyDescent="0.2">
      <c r="C353" s="2" t="s">
        <v>1118</v>
      </c>
    </row>
    <row r="354" spans="3:3" x14ac:dyDescent="0.2">
      <c r="C354" s="2" t="s">
        <v>1081</v>
      </c>
    </row>
    <row r="355" spans="3:3" x14ac:dyDescent="0.2">
      <c r="C355" s="2" t="s">
        <v>1091</v>
      </c>
    </row>
    <row r="356" spans="3:3" x14ac:dyDescent="0.2">
      <c r="C356" s="2" t="s">
        <v>1092</v>
      </c>
    </row>
    <row r="357" spans="3:3" x14ac:dyDescent="0.2">
      <c r="C357" s="2" t="s">
        <v>1113</v>
      </c>
    </row>
    <row r="358" spans="3:3" x14ac:dyDescent="0.2">
      <c r="C358" s="2" t="s">
        <v>1106</v>
      </c>
    </row>
    <row r="359" spans="3:3" x14ac:dyDescent="0.2">
      <c r="C359" s="2" t="s">
        <v>1068</v>
      </c>
    </row>
    <row r="360" spans="3:3" x14ac:dyDescent="0.2">
      <c r="C360" s="2" t="s">
        <v>1076</v>
      </c>
    </row>
    <row r="361" spans="3:3" x14ac:dyDescent="0.2">
      <c r="C361" s="2" t="s">
        <v>1124</v>
      </c>
    </row>
    <row r="362" spans="3:3" x14ac:dyDescent="0.2">
      <c r="C362" s="2" t="s">
        <v>1120</v>
      </c>
    </row>
    <row r="363" spans="3:3" x14ac:dyDescent="0.2">
      <c r="C363" s="2" t="s">
        <v>1070</v>
      </c>
    </row>
    <row r="364" spans="3:3" x14ac:dyDescent="0.2">
      <c r="C364" s="2" t="s">
        <v>1152</v>
      </c>
    </row>
    <row r="365" spans="3:3" x14ac:dyDescent="0.2">
      <c r="C365" s="2" t="s">
        <v>1056</v>
      </c>
    </row>
    <row r="366" spans="3:3" x14ac:dyDescent="0.2">
      <c r="C366" s="2" t="s">
        <v>1093</v>
      </c>
    </row>
    <row r="367" spans="3:3" x14ac:dyDescent="0.2">
      <c r="C367" s="2" t="s">
        <v>1164</v>
      </c>
    </row>
    <row r="368" spans="3:3" x14ac:dyDescent="0.2">
      <c r="C368" s="2" t="s">
        <v>1064</v>
      </c>
    </row>
    <row r="369" spans="3:3" x14ac:dyDescent="0.2">
      <c r="C369" s="2" t="s">
        <v>1057</v>
      </c>
    </row>
    <row r="370" spans="3:3" x14ac:dyDescent="0.2">
      <c r="C370" s="2" t="s">
        <v>1088</v>
      </c>
    </row>
    <row r="371" spans="3:3" x14ac:dyDescent="0.2">
      <c r="C371" s="2" t="s">
        <v>1054</v>
      </c>
    </row>
    <row r="372" spans="3:3" x14ac:dyDescent="0.2">
      <c r="C372" s="2" t="s">
        <v>1042</v>
      </c>
    </row>
    <row r="373" spans="3:3" x14ac:dyDescent="0.2">
      <c r="C373" s="2" t="s">
        <v>1094</v>
      </c>
    </row>
    <row r="374" spans="3:3" x14ac:dyDescent="0.2">
      <c r="C374" s="2" t="s">
        <v>1153</v>
      </c>
    </row>
    <row r="375" spans="3:3" x14ac:dyDescent="0.2">
      <c r="C375" s="2" t="s">
        <v>1122</v>
      </c>
    </row>
    <row r="376" spans="3:3" x14ac:dyDescent="0.2">
      <c r="C376" s="2" t="s">
        <v>1194</v>
      </c>
    </row>
    <row r="377" spans="3:3" x14ac:dyDescent="0.2">
      <c r="C377" s="2" t="s">
        <v>1073</v>
      </c>
    </row>
    <row r="378" spans="3:3" x14ac:dyDescent="0.2">
      <c r="C378" s="2" t="s">
        <v>1069</v>
      </c>
    </row>
    <row r="379" spans="3:3" x14ac:dyDescent="0.2">
      <c r="C379" s="2" t="s">
        <v>1063</v>
      </c>
    </row>
    <row r="380" spans="3:3" x14ac:dyDescent="0.2">
      <c r="C380" s="2" t="s">
        <v>1044</v>
      </c>
    </row>
    <row r="381" spans="3:3" x14ac:dyDescent="0.2">
      <c r="C381" s="2" t="s">
        <v>1135</v>
      </c>
    </row>
    <row r="382" spans="3:3" x14ac:dyDescent="0.2">
      <c r="C382" s="2" t="s">
        <v>1060</v>
      </c>
    </row>
    <row r="383" spans="3:3" x14ac:dyDescent="0.2">
      <c r="C383" s="2" t="s">
        <v>1053</v>
      </c>
    </row>
    <row r="384" spans="3:3" x14ac:dyDescent="0.2">
      <c r="C384" s="2" t="s">
        <v>1036</v>
      </c>
    </row>
    <row r="385" spans="3:3" x14ac:dyDescent="0.2">
      <c r="C385" s="2" t="s">
        <v>1047</v>
      </c>
    </row>
    <row r="386" spans="3:3" x14ac:dyDescent="0.2">
      <c r="C386" s="2" t="s">
        <v>1033</v>
      </c>
    </row>
    <row r="387" spans="3:3" x14ac:dyDescent="0.2">
      <c r="C387" s="2" t="s">
        <v>1031</v>
      </c>
    </row>
    <row r="388" spans="3:3" x14ac:dyDescent="0.2">
      <c r="C388" s="2" t="s">
        <v>1083</v>
      </c>
    </row>
    <row r="389" spans="3:3" x14ac:dyDescent="0.2">
      <c r="C389" s="2" t="s">
        <v>1098</v>
      </c>
    </row>
    <row r="390" spans="3:3" x14ac:dyDescent="0.2">
      <c r="C390" s="2" t="s">
        <v>1067</v>
      </c>
    </row>
    <row r="391" spans="3:3" x14ac:dyDescent="0.2">
      <c r="C391" s="2" t="s">
        <v>1052</v>
      </c>
    </row>
    <row r="392" spans="3:3" x14ac:dyDescent="0.2">
      <c r="C392" s="2" t="s">
        <v>1074</v>
      </c>
    </row>
    <row r="393" spans="3:3" x14ac:dyDescent="0.2">
      <c r="C393" s="2" t="s">
        <v>1128</v>
      </c>
    </row>
    <row r="394" spans="3:3" x14ac:dyDescent="0.2">
      <c r="C394" s="2" t="s">
        <v>1146</v>
      </c>
    </row>
    <row r="395" spans="3:3" x14ac:dyDescent="0.2">
      <c r="C395" s="2" t="s">
        <v>1090</v>
      </c>
    </row>
    <row r="396" spans="3:3" x14ac:dyDescent="0.2">
      <c r="C396" s="2" t="s">
        <v>1119</v>
      </c>
    </row>
    <row r="397" spans="3:3" x14ac:dyDescent="0.2">
      <c r="C397" s="2" t="s">
        <v>1126</v>
      </c>
    </row>
    <row r="398" spans="3:3" x14ac:dyDescent="0.2">
      <c r="C398" s="2" t="s">
        <v>1127</v>
      </c>
    </row>
    <row r="399" spans="3:3" x14ac:dyDescent="0.2">
      <c r="C399" s="2" t="s">
        <v>1030</v>
      </c>
    </row>
    <row r="400" spans="3:3" x14ac:dyDescent="0.2">
      <c r="C400" s="2" t="s">
        <v>1013</v>
      </c>
    </row>
    <row r="401" spans="3:3" x14ac:dyDescent="0.2">
      <c r="C401" s="2" t="s">
        <v>1111</v>
      </c>
    </row>
    <row r="402" spans="3:3" x14ac:dyDescent="0.2">
      <c r="C402" s="2" t="s">
        <v>1121</v>
      </c>
    </row>
    <row r="403" spans="3:3" x14ac:dyDescent="0.2">
      <c r="C403" s="2" t="s">
        <v>1107</v>
      </c>
    </row>
    <row r="404" spans="3:3" x14ac:dyDescent="0.2">
      <c r="C404" s="2" t="s">
        <v>1058</v>
      </c>
    </row>
    <row r="405" spans="3:3" x14ac:dyDescent="0.2">
      <c r="C405" s="2" t="s">
        <v>1123</v>
      </c>
    </row>
    <row r="406" spans="3:3" x14ac:dyDescent="0.2">
      <c r="C406" s="2" t="s">
        <v>1086</v>
      </c>
    </row>
    <row r="407" spans="3:3" x14ac:dyDescent="0.2">
      <c r="C407" s="2" t="s">
        <v>1046</v>
      </c>
    </row>
    <row r="408" spans="3:3" x14ac:dyDescent="0.2">
      <c r="C408" s="2" t="s">
        <v>1103</v>
      </c>
    </row>
    <row r="409" spans="3:3" x14ac:dyDescent="0.2">
      <c r="C409" s="2" t="s">
        <v>1077</v>
      </c>
    </row>
    <row r="410" spans="3:3" x14ac:dyDescent="0.2">
      <c r="C410" s="2" t="s">
        <v>1114</v>
      </c>
    </row>
    <row r="411" spans="3:3" x14ac:dyDescent="0.2">
      <c r="C411" s="2" t="s">
        <v>1110</v>
      </c>
    </row>
    <row r="412" spans="3:3" x14ac:dyDescent="0.2">
      <c r="C412" s="2" t="s">
        <v>1129</v>
      </c>
    </row>
    <row r="413" spans="3:3" x14ac:dyDescent="0.2">
      <c r="C413" s="2" t="s">
        <v>1148</v>
      </c>
    </row>
    <row r="414" spans="3:3" x14ac:dyDescent="0.2">
      <c r="C414" s="2" t="s">
        <v>1147</v>
      </c>
    </row>
    <row r="415" spans="3:3" x14ac:dyDescent="0.2">
      <c r="C415" s="2" t="s">
        <v>1151</v>
      </c>
    </row>
    <row r="416" spans="3:3" x14ac:dyDescent="0.2">
      <c r="C416" s="2" t="s">
        <v>1197</v>
      </c>
    </row>
    <row r="417" spans="3:3" x14ac:dyDescent="0.2">
      <c r="C417" s="2" t="s">
        <v>3696</v>
      </c>
    </row>
    <row r="418" spans="3:3" x14ac:dyDescent="0.2">
      <c r="C418" s="2" t="s">
        <v>3697</v>
      </c>
    </row>
    <row r="419" spans="3:3" x14ac:dyDescent="0.2">
      <c r="C419" s="2" t="s">
        <v>1202</v>
      </c>
    </row>
    <row r="420" spans="3:3" x14ac:dyDescent="0.2">
      <c r="C420" s="2" t="s">
        <v>3698</v>
      </c>
    </row>
    <row r="421" spans="3:3" x14ac:dyDescent="0.2">
      <c r="C421" s="2" t="s">
        <v>3699</v>
      </c>
    </row>
    <row r="422" spans="3:3" x14ac:dyDescent="0.2">
      <c r="C422" s="2" t="s">
        <v>3700</v>
      </c>
    </row>
    <row r="423" spans="3:3" x14ac:dyDescent="0.2">
      <c r="C423" s="2" t="s">
        <v>3701</v>
      </c>
    </row>
    <row r="424" spans="3:3" x14ac:dyDescent="0.2">
      <c r="C424" s="2" t="s">
        <v>1203</v>
      </c>
    </row>
    <row r="425" spans="3:3" x14ac:dyDescent="0.2">
      <c r="C425" s="2" t="s">
        <v>3702</v>
      </c>
    </row>
    <row r="426" spans="3:3" x14ac:dyDescent="0.2">
      <c r="C426" s="2" t="s">
        <v>1201</v>
      </c>
    </row>
    <row r="427" spans="3:3" x14ac:dyDescent="0.2">
      <c r="C427" s="2" t="s">
        <v>1196</v>
      </c>
    </row>
    <row r="428" spans="3:3" x14ac:dyDescent="0.2">
      <c r="C428" s="2" t="s">
        <v>3703</v>
      </c>
    </row>
    <row r="429" spans="3:3" x14ac:dyDescent="0.2">
      <c r="C429" s="2" t="s">
        <v>1199</v>
      </c>
    </row>
    <row r="430" spans="3:3" x14ac:dyDescent="0.2">
      <c r="C430" s="2" t="s">
        <v>3704</v>
      </c>
    </row>
    <row r="431" spans="3:3" x14ac:dyDescent="0.2">
      <c r="C431" s="2" t="s">
        <v>3705</v>
      </c>
    </row>
    <row r="432" spans="3:3" x14ac:dyDescent="0.2">
      <c r="C432" s="2" t="s">
        <v>3706</v>
      </c>
    </row>
    <row r="433" spans="3:3" x14ac:dyDescent="0.2">
      <c r="C433" s="2" t="s">
        <v>3707</v>
      </c>
    </row>
    <row r="434" spans="3:3" x14ac:dyDescent="0.2">
      <c r="C434" s="2" t="s">
        <v>3708</v>
      </c>
    </row>
    <row r="435" spans="3:3" x14ac:dyDescent="0.2">
      <c r="C435" s="2" t="s">
        <v>3709</v>
      </c>
    </row>
    <row r="436" spans="3:3" x14ac:dyDescent="0.2">
      <c r="C436" s="2" t="s">
        <v>3710</v>
      </c>
    </row>
    <row r="437" spans="3:3" x14ac:dyDescent="0.2">
      <c r="C437" s="2" t="s">
        <v>3711</v>
      </c>
    </row>
    <row r="438" spans="3:3" x14ac:dyDescent="0.2">
      <c r="C438" s="2" t="s">
        <v>3712</v>
      </c>
    </row>
    <row r="439" spans="3:3" x14ac:dyDescent="0.2">
      <c r="C439" s="2" t="s">
        <v>3713</v>
      </c>
    </row>
    <row r="440" spans="3:3" x14ac:dyDescent="0.2">
      <c r="C440" s="2" t="s">
        <v>3714</v>
      </c>
    </row>
    <row r="441" spans="3:3" x14ac:dyDescent="0.2">
      <c r="C441" s="2" t="s">
        <v>3715</v>
      </c>
    </row>
    <row r="442" spans="3:3" x14ac:dyDescent="0.2">
      <c r="C442" s="2" t="s">
        <v>3716</v>
      </c>
    </row>
    <row r="443" spans="3:3" x14ac:dyDescent="0.2">
      <c r="C443" s="2" t="s">
        <v>3717</v>
      </c>
    </row>
    <row r="444" spans="3:3" x14ac:dyDescent="0.2">
      <c r="C444" s="2" t="s">
        <v>3718</v>
      </c>
    </row>
    <row r="445" spans="3:3" x14ac:dyDescent="0.2">
      <c r="C445" s="2" t="s">
        <v>3719</v>
      </c>
    </row>
    <row r="446" spans="3:3" x14ac:dyDescent="0.2">
      <c r="C446" s="2" t="s">
        <v>3720</v>
      </c>
    </row>
    <row r="447" spans="3:3" x14ac:dyDescent="0.2">
      <c r="C447" s="2" t="s">
        <v>3721</v>
      </c>
    </row>
    <row r="448" spans="3:3" x14ac:dyDescent="0.2">
      <c r="C448" s="2" t="s">
        <v>3722</v>
      </c>
    </row>
    <row r="449" spans="3:3" x14ac:dyDescent="0.2">
      <c r="C449" s="2" t="s">
        <v>3723</v>
      </c>
    </row>
    <row r="450" spans="3:3" x14ac:dyDescent="0.2">
      <c r="C450" s="2" t="s">
        <v>3724</v>
      </c>
    </row>
    <row r="451" spans="3:3" x14ac:dyDescent="0.2">
      <c r="C451" s="2" t="s">
        <v>3725</v>
      </c>
    </row>
    <row r="452" spans="3:3" x14ac:dyDescent="0.2">
      <c r="C452" s="2" t="s">
        <v>3726</v>
      </c>
    </row>
    <row r="453" spans="3:3" x14ac:dyDescent="0.2">
      <c r="C453" s="2" t="s">
        <v>3727</v>
      </c>
    </row>
    <row r="454" spans="3:3" x14ac:dyDescent="0.2">
      <c r="C454" s="2" t="s">
        <v>3728</v>
      </c>
    </row>
    <row r="455" spans="3:3" x14ac:dyDescent="0.2">
      <c r="C455" s="2" t="s">
        <v>3729</v>
      </c>
    </row>
    <row r="456" spans="3:3" x14ac:dyDescent="0.2">
      <c r="C456" s="2" t="s">
        <v>3730</v>
      </c>
    </row>
    <row r="457" spans="3:3" x14ac:dyDescent="0.2">
      <c r="C457" s="2" t="s">
        <v>3731</v>
      </c>
    </row>
    <row r="458" spans="3:3" x14ac:dyDescent="0.2">
      <c r="C458" s="2" t="s">
        <v>3732</v>
      </c>
    </row>
    <row r="459" spans="3:3" x14ac:dyDescent="0.2">
      <c r="C459" s="2" t="s">
        <v>3733</v>
      </c>
    </row>
    <row r="460" spans="3:3" x14ac:dyDescent="0.2">
      <c r="C460" s="2" t="s">
        <v>3734</v>
      </c>
    </row>
    <row r="461" spans="3:3" x14ac:dyDescent="0.2">
      <c r="C461" s="2" t="s">
        <v>3735</v>
      </c>
    </row>
    <row r="462" spans="3:3" x14ac:dyDescent="0.2">
      <c r="C462" s="2" t="s">
        <v>3736</v>
      </c>
    </row>
    <row r="463" spans="3:3" x14ac:dyDescent="0.2">
      <c r="C463" s="2" t="s">
        <v>3737</v>
      </c>
    </row>
    <row r="464" spans="3:3" x14ac:dyDescent="0.2">
      <c r="C464" s="2" t="s">
        <v>3738</v>
      </c>
    </row>
    <row r="465" spans="3:3" x14ac:dyDescent="0.2">
      <c r="C465" s="2" t="s">
        <v>3739</v>
      </c>
    </row>
    <row r="466" spans="3:3" x14ac:dyDescent="0.2">
      <c r="C466" s="2" t="s">
        <v>3740</v>
      </c>
    </row>
    <row r="467" spans="3:3" x14ac:dyDescent="0.2">
      <c r="C467" s="2" t="s">
        <v>3741</v>
      </c>
    </row>
    <row r="468" spans="3:3" x14ac:dyDescent="0.2">
      <c r="C468" s="2" t="s">
        <v>3742</v>
      </c>
    </row>
    <row r="469" spans="3:3" x14ac:dyDescent="0.2">
      <c r="C469" s="2" t="s">
        <v>3743</v>
      </c>
    </row>
    <row r="470" spans="3:3" x14ac:dyDescent="0.2">
      <c r="C470" s="2" t="s">
        <v>3744</v>
      </c>
    </row>
    <row r="471" spans="3:3" x14ac:dyDescent="0.2">
      <c r="C471" s="2" t="s">
        <v>3745</v>
      </c>
    </row>
    <row r="472" spans="3:3" x14ac:dyDescent="0.2">
      <c r="C472" s="2" t="s">
        <v>3746</v>
      </c>
    </row>
    <row r="473" spans="3:3" x14ac:dyDescent="0.2">
      <c r="C473" s="2" t="s">
        <v>3747</v>
      </c>
    </row>
    <row r="474" spans="3:3" x14ac:dyDescent="0.2">
      <c r="C474" s="2" t="s">
        <v>3748</v>
      </c>
    </row>
    <row r="475" spans="3:3" x14ac:dyDescent="0.2">
      <c r="C475" s="2" t="s">
        <v>3749</v>
      </c>
    </row>
    <row r="476" spans="3:3" x14ac:dyDescent="0.2">
      <c r="C476" s="2" t="s">
        <v>3750</v>
      </c>
    </row>
    <row r="477" spans="3:3" x14ac:dyDescent="0.2">
      <c r="C477" s="2" t="s">
        <v>3751</v>
      </c>
    </row>
    <row r="478" spans="3:3" x14ac:dyDescent="0.2">
      <c r="C478" s="2" t="s">
        <v>3752</v>
      </c>
    </row>
    <row r="479" spans="3:3" x14ac:dyDescent="0.2">
      <c r="C479" s="2" t="s">
        <v>3753</v>
      </c>
    </row>
    <row r="480" spans="3:3" x14ac:dyDescent="0.2">
      <c r="C480" s="2" t="s">
        <v>3754</v>
      </c>
    </row>
    <row r="481" spans="3:3" x14ac:dyDescent="0.2">
      <c r="C481" s="2" t="s">
        <v>3755</v>
      </c>
    </row>
    <row r="482" spans="3:3" x14ac:dyDescent="0.2">
      <c r="C482" s="2" t="s">
        <v>3756</v>
      </c>
    </row>
    <row r="483" spans="3:3" x14ac:dyDescent="0.2">
      <c r="C483" s="2" t="s">
        <v>3757</v>
      </c>
    </row>
    <row r="484" spans="3:3" x14ac:dyDescent="0.2">
      <c r="C484" s="2" t="s">
        <v>3758</v>
      </c>
    </row>
    <row r="485" spans="3:3" x14ac:dyDescent="0.2">
      <c r="C485" s="2" t="s">
        <v>3759</v>
      </c>
    </row>
    <row r="486" spans="3:3" x14ac:dyDescent="0.2">
      <c r="C486" s="2" t="s">
        <v>3760</v>
      </c>
    </row>
    <row r="487" spans="3:3" x14ac:dyDescent="0.2">
      <c r="C487" s="2" t="s">
        <v>3761</v>
      </c>
    </row>
    <row r="488" spans="3:3" x14ac:dyDescent="0.2">
      <c r="C488" s="2" t="s">
        <v>3762</v>
      </c>
    </row>
    <row r="489" spans="3:3" x14ac:dyDescent="0.2">
      <c r="C489" s="2" t="s">
        <v>3763</v>
      </c>
    </row>
    <row r="490" spans="3:3" x14ac:dyDescent="0.2">
      <c r="C490" s="2" t="s">
        <v>3764</v>
      </c>
    </row>
    <row r="491" spans="3:3" x14ac:dyDescent="0.2">
      <c r="C491" s="2" t="s">
        <v>3765</v>
      </c>
    </row>
    <row r="492" spans="3:3" x14ac:dyDescent="0.2">
      <c r="C492" s="2" t="s">
        <v>3766</v>
      </c>
    </row>
    <row r="493" spans="3:3" x14ac:dyDescent="0.2">
      <c r="C493" s="2" t="s">
        <v>3767</v>
      </c>
    </row>
    <row r="494" spans="3:3" x14ac:dyDescent="0.2">
      <c r="C494" s="2" t="s">
        <v>3768</v>
      </c>
    </row>
    <row r="495" spans="3:3" x14ac:dyDescent="0.2">
      <c r="C495" s="2" t="s">
        <v>3769</v>
      </c>
    </row>
    <row r="496" spans="3:3" x14ac:dyDescent="0.2">
      <c r="C496" s="2" t="s">
        <v>3770</v>
      </c>
    </row>
    <row r="497" spans="3:3" x14ac:dyDescent="0.2">
      <c r="C497" s="2" t="s">
        <v>3771</v>
      </c>
    </row>
    <row r="498" spans="3:3" x14ac:dyDescent="0.2">
      <c r="C498" s="2" t="s">
        <v>3772</v>
      </c>
    </row>
    <row r="499" spans="3:3" x14ac:dyDescent="0.2">
      <c r="C499" s="2" t="s">
        <v>3773</v>
      </c>
    </row>
    <row r="500" spans="3:3" x14ac:dyDescent="0.2">
      <c r="C500" s="2" t="s">
        <v>3774</v>
      </c>
    </row>
    <row r="501" spans="3:3" x14ac:dyDescent="0.2">
      <c r="C501" s="2" t="s">
        <v>3775</v>
      </c>
    </row>
    <row r="502" spans="3:3" x14ac:dyDescent="0.2">
      <c r="C502" s="2" t="s">
        <v>3776</v>
      </c>
    </row>
    <row r="503" spans="3:3" x14ac:dyDescent="0.2">
      <c r="C503" s="2" t="s">
        <v>3777</v>
      </c>
    </row>
    <row r="504" spans="3:3" x14ac:dyDescent="0.2">
      <c r="C504" s="2" t="s">
        <v>3778</v>
      </c>
    </row>
    <row r="505" spans="3:3" x14ac:dyDescent="0.2">
      <c r="C505" s="2" t="s">
        <v>3779</v>
      </c>
    </row>
    <row r="506" spans="3:3" x14ac:dyDescent="0.2">
      <c r="C506" s="2" t="s">
        <v>3780</v>
      </c>
    </row>
    <row r="507" spans="3:3" x14ac:dyDescent="0.2">
      <c r="C507" s="2" t="s">
        <v>3781</v>
      </c>
    </row>
    <row r="508" spans="3:3" x14ac:dyDescent="0.2">
      <c r="C508" s="2" t="s">
        <v>3782</v>
      </c>
    </row>
    <row r="509" spans="3:3" x14ac:dyDescent="0.2">
      <c r="C509" s="2" t="s">
        <v>3783</v>
      </c>
    </row>
    <row r="510" spans="3:3" x14ac:dyDescent="0.2">
      <c r="C510" s="2" t="s">
        <v>3784</v>
      </c>
    </row>
    <row r="511" spans="3:3" x14ac:dyDescent="0.2">
      <c r="C511" s="2" t="s">
        <v>3785</v>
      </c>
    </row>
    <row r="512" spans="3:3" x14ac:dyDescent="0.2">
      <c r="C512" s="2" t="s">
        <v>3786</v>
      </c>
    </row>
    <row r="513" spans="3:3" x14ac:dyDescent="0.2">
      <c r="C513" s="2" t="s">
        <v>3787</v>
      </c>
    </row>
    <row r="514" spans="3:3" x14ac:dyDescent="0.2">
      <c r="C514" s="2" t="s">
        <v>3788</v>
      </c>
    </row>
    <row r="515" spans="3:3" x14ac:dyDescent="0.2">
      <c r="C515" s="2" t="s">
        <v>3789</v>
      </c>
    </row>
    <row r="516" spans="3:3" x14ac:dyDescent="0.2">
      <c r="C516" s="2" t="s">
        <v>3790</v>
      </c>
    </row>
    <row r="517" spans="3:3" x14ac:dyDescent="0.2">
      <c r="C517" s="2" t="s">
        <v>3791</v>
      </c>
    </row>
    <row r="518" spans="3:3" x14ac:dyDescent="0.2">
      <c r="C518" s="2" t="s">
        <v>3792</v>
      </c>
    </row>
    <row r="519" spans="3:3" x14ac:dyDescent="0.2">
      <c r="C519" s="2" t="s">
        <v>3793</v>
      </c>
    </row>
    <row r="520" spans="3:3" x14ac:dyDescent="0.2">
      <c r="C520" s="2" t="s">
        <v>3794</v>
      </c>
    </row>
    <row r="521" spans="3:3" x14ac:dyDescent="0.2">
      <c r="C521" s="2" t="s">
        <v>3795</v>
      </c>
    </row>
    <row r="522" spans="3:3" x14ac:dyDescent="0.2">
      <c r="C522" s="2" t="s">
        <v>3796</v>
      </c>
    </row>
    <row r="523" spans="3:3" x14ac:dyDescent="0.2">
      <c r="C523" s="2" t="s">
        <v>3797</v>
      </c>
    </row>
    <row r="524" spans="3:3" x14ac:dyDescent="0.2">
      <c r="C524" s="2" t="s">
        <v>3798</v>
      </c>
    </row>
    <row r="525" spans="3:3" x14ac:dyDescent="0.2">
      <c r="C525" s="2" t="s">
        <v>3799</v>
      </c>
    </row>
    <row r="526" spans="3:3" x14ac:dyDescent="0.2">
      <c r="C526" s="2" t="s">
        <v>3800</v>
      </c>
    </row>
    <row r="527" spans="3:3" x14ac:dyDescent="0.2">
      <c r="C527" s="2" t="s">
        <v>3801</v>
      </c>
    </row>
    <row r="528" spans="3:3" x14ac:dyDescent="0.2">
      <c r="C528" s="2" t="s">
        <v>3802</v>
      </c>
    </row>
    <row r="529" spans="3:3" x14ac:dyDescent="0.2">
      <c r="C529" s="2" t="s">
        <v>3803</v>
      </c>
    </row>
    <row r="530" spans="3:3" x14ac:dyDescent="0.2">
      <c r="C530" s="2" t="s">
        <v>3804</v>
      </c>
    </row>
    <row r="531" spans="3:3" x14ac:dyDescent="0.2">
      <c r="C531" s="2" t="s">
        <v>3805</v>
      </c>
    </row>
    <row r="532" spans="3:3" x14ac:dyDescent="0.2">
      <c r="C532" s="2" t="s">
        <v>3806</v>
      </c>
    </row>
    <row r="533" spans="3:3" x14ac:dyDescent="0.2">
      <c r="C533" s="2" t="s">
        <v>3807</v>
      </c>
    </row>
    <row r="534" spans="3:3" x14ac:dyDescent="0.2">
      <c r="C534" s="2" t="s">
        <v>3808</v>
      </c>
    </row>
    <row r="535" spans="3:3" x14ac:dyDescent="0.2">
      <c r="C535" s="2" t="s">
        <v>3809</v>
      </c>
    </row>
    <row r="536" spans="3:3" x14ac:dyDescent="0.2">
      <c r="C536" s="2" t="s">
        <v>3810</v>
      </c>
    </row>
    <row r="537" spans="3:3" x14ac:dyDescent="0.2">
      <c r="C537" s="2" t="s">
        <v>3811</v>
      </c>
    </row>
    <row r="538" spans="3:3" x14ac:dyDescent="0.2">
      <c r="C538" s="2" t="s">
        <v>3812</v>
      </c>
    </row>
    <row r="539" spans="3:3" x14ac:dyDescent="0.2">
      <c r="C539" s="2" t="s">
        <v>3813</v>
      </c>
    </row>
    <row r="540" spans="3:3" x14ac:dyDescent="0.2">
      <c r="C540" s="2" t="s">
        <v>3814</v>
      </c>
    </row>
    <row r="541" spans="3:3" x14ac:dyDescent="0.2">
      <c r="C541" s="2" t="s">
        <v>3815</v>
      </c>
    </row>
    <row r="542" spans="3:3" x14ac:dyDescent="0.2">
      <c r="C542" s="2" t="s">
        <v>3816</v>
      </c>
    </row>
    <row r="543" spans="3:3" x14ac:dyDescent="0.2">
      <c r="C543" s="2" t="s">
        <v>3817</v>
      </c>
    </row>
    <row r="544" spans="3:3" x14ac:dyDescent="0.2">
      <c r="C544" s="2" t="s">
        <v>3818</v>
      </c>
    </row>
    <row r="545" spans="3:3" x14ac:dyDescent="0.2">
      <c r="C545" s="2" t="s">
        <v>3819</v>
      </c>
    </row>
    <row r="546" spans="3:3" x14ac:dyDescent="0.2">
      <c r="C546" s="2" t="s">
        <v>3820</v>
      </c>
    </row>
    <row r="547" spans="3:3" x14ac:dyDescent="0.2">
      <c r="C547" s="2" t="s">
        <v>3821</v>
      </c>
    </row>
    <row r="548" spans="3:3" x14ac:dyDescent="0.2">
      <c r="C548" s="2" t="s">
        <v>3822</v>
      </c>
    </row>
    <row r="549" spans="3:3" x14ac:dyDescent="0.2">
      <c r="C549" s="2" t="s">
        <v>3823</v>
      </c>
    </row>
    <row r="550" spans="3:3" x14ac:dyDescent="0.2">
      <c r="C550" s="2" t="s">
        <v>3824</v>
      </c>
    </row>
    <row r="551" spans="3:3" x14ac:dyDescent="0.2">
      <c r="C551" s="2" t="s">
        <v>3825</v>
      </c>
    </row>
    <row r="552" spans="3:3" x14ac:dyDescent="0.2">
      <c r="C552" s="2" t="s">
        <v>3826</v>
      </c>
    </row>
    <row r="553" spans="3:3" x14ac:dyDescent="0.2">
      <c r="C553" s="2" t="s">
        <v>3827</v>
      </c>
    </row>
    <row r="554" spans="3:3" x14ac:dyDescent="0.2">
      <c r="C554" s="2" t="s">
        <v>3828</v>
      </c>
    </row>
    <row r="555" spans="3:3" x14ac:dyDescent="0.2">
      <c r="C555" s="2" t="s">
        <v>3829</v>
      </c>
    </row>
    <row r="556" spans="3:3" x14ac:dyDescent="0.2">
      <c r="C556" s="2" t="s">
        <v>3830</v>
      </c>
    </row>
    <row r="557" spans="3:3" x14ac:dyDescent="0.2">
      <c r="C557" s="2" t="s">
        <v>3831</v>
      </c>
    </row>
    <row r="558" spans="3:3" x14ac:dyDescent="0.2">
      <c r="C558" s="2" t="s">
        <v>3832</v>
      </c>
    </row>
    <row r="559" spans="3:3" x14ac:dyDescent="0.2">
      <c r="C559" s="2" t="s">
        <v>3833</v>
      </c>
    </row>
    <row r="560" spans="3:3" x14ac:dyDescent="0.2">
      <c r="C560" s="2" t="s">
        <v>3834</v>
      </c>
    </row>
    <row r="561" spans="3:3" x14ac:dyDescent="0.2">
      <c r="C561" s="2" t="s">
        <v>3835</v>
      </c>
    </row>
    <row r="562" spans="3:3" x14ac:dyDescent="0.2">
      <c r="C562" s="2" t="s">
        <v>3836</v>
      </c>
    </row>
    <row r="563" spans="3:3" x14ac:dyDescent="0.2">
      <c r="C563" s="2" t="s">
        <v>3837</v>
      </c>
    </row>
    <row r="564" spans="3:3" x14ac:dyDescent="0.2">
      <c r="C564" s="2" t="s">
        <v>3838</v>
      </c>
    </row>
    <row r="565" spans="3:3" x14ac:dyDescent="0.2">
      <c r="C565" s="2" t="s">
        <v>3839</v>
      </c>
    </row>
    <row r="566" spans="3:3" x14ac:dyDescent="0.2">
      <c r="C566" s="2" t="s">
        <v>3840</v>
      </c>
    </row>
    <row r="567" spans="3:3" x14ac:dyDescent="0.2">
      <c r="C567" s="2" t="s">
        <v>3841</v>
      </c>
    </row>
    <row r="568" spans="3:3" x14ac:dyDescent="0.2">
      <c r="C568" s="2" t="s">
        <v>3842</v>
      </c>
    </row>
    <row r="569" spans="3:3" x14ac:dyDescent="0.2">
      <c r="C569" s="2" t="s">
        <v>3843</v>
      </c>
    </row>
    <row r="570" spans="3:3" x14ac:dyDescent="0.2">
      <c r="C570" s="2" t="s">
        <v>3844</v>
      </c>
    </row>
    <row r="571" spans="3:3" x14ac:dyDescent="0.2">
      <c r="C571" s="2" t="s">
        <v>3845</v>
      </c>
    </row>
    <row r="572" spans="3:3" x14ac:dyDescent="0.2">
      <c r="C572" s="2" t="s">
        <v>3846</v>
      </c>
    </row>
    <row r="573" spans="3:3" x14ac:dyDescent="0.2">
      <c r="C573" s="2" t="s">
        <v>3847</v>
      </c>
    </row>
    <row r="574" spans="3:3" x14ac:dyDescent="0.2">
      <c r="C574" s="2" t="s">
        <v>3848</v>
      </c>
    </row>
    <row r="575" spans="3:3" x14ac:dyDescent="0.2">
      <c r="C575" s="2" t="s">
        <v>3849</v>
      </c>
    </row>
    <row r="576" spans="3:3" x14ac:dyDescent="0.2">
      <c r="C576" s="2" t="s">
        <v>3850</v>
      </c>
    </row>
    <row r="577" spans="3:3" x14ac:dyDescent="0.2">
      <c r="C577" s="2" t="s">
        <v>3851</v>
      </c>
    </row>
    <row r="578" spans="3:3" x14ac:dyDescent="0.2">
      <c r="C578" s="2" t="s">
        <v>3852</v>
      </c>
    </row>
    <row r="579" spans="3:3" x14ac:dyDescent="0.2">
      <c r="C579" s="2" t="s">
        <v>3853</v>
      </c>
    </row>
    <row r="580" spans="3:3" x14ac:dyDescent="0.2">
      <c r="C580" s="2" t="s">
        <v>3854</v>
      </c>
    </row>
    <row r="581" spans="3:3" x14ac:dyDescent="0.2">
      <c r="C581" s="2" t="s">
        <v>3855</v>
      </c>
    </row>
    <row r="582" spans="3:3" x14ac:dyDescent="0.2">
      <c r="C582" s="2" t="s">
        <v>3856</v>
      </c>
    </row>
    <row r="583" spans="3:3" x14ac:dyDescent="0.2">
      <c r="C583" s="2" t="s">
        <v>3857</v>
      </c>
    </row>
    <row r="584" spans="3:3" x14ac:dyDescent="0.2">
      <c r="C584" s="2" t="s">
        <v>3858</v>
      </c>
    </row>
    <row r="585" spans="3:3" x14ac:dyDescent="0.2">
      <c r="C585" s="2" t="s">
        <v>3859</v>
      </c>
    </row>
    <row r="586" spans="3:3" x14ac:dyDescent="0.2">
      <c r="C586" s="2" t="s">
        <v>3860</v>
      </c>
    </row>
    <row r="587" spans="3:3" x14ac:dyDescent="0.2">
      <c r="C587" s="2" t="s">
        <v>3861</v>
      </c>
    </row>
    <row r="588" spans="3:3" x14ac:dyDescent="0.2">
      <c r="C588" s="2" t="s">
        <v>3862</v>
      </c>
    </row>
    <row r="589" spans="3:3" x14ac:dyDescent="0.2">
      <c r="C589" s="2" t="s">
        <v>3863</v>
      </c>
    </row>
    <row r="590" spans="3:3" x14ac:dyDescent="0.2">
      <c r="C590" s="2" t="s">
        <v>3864</v>
      </c>
    </row>
    <row r="591" spans="3:3" x14ac:dyDescent="0.2">
      <c r="C591" s="2" t="s">
        <v>3865</v>
      </c>
    </row>
    <row r="592" spans="3:3" x14ac:dyDescent="0.2">
      <c r="C592" s="2" t="s">
        <v>3866</v>
      </c>
    </row>
    <row r="593" spans="3:3" x14ac:dyDescent="0.2">
      <c r="C593" s="2" t="s">
        <v>3867</v>
      </c>
    </row>
    <row r="594" spans="3:3" x14ac:dyDescent="0.2">
      <c r="C594" s="2" t="s">
        <v>3868</v>
      </c>
    </row>
    <row r="595" spans="3:3" x14ac:dyDescent="0.2">
      <c r="C595" s="2" t="s">
        <v>3869</v>
      </c>
    </row>
    <row r="596" spans="3:3" x14ac:dyDescent="0.2">
      <c r="C596" s="2" t="s">
        <v>3870</v>
      </c>
    </row>
    <row r="597" spans="3:3" x14ac:dyDescent="0.2">
      <c r="C597" s="2" t="s">
        <v>3871</v>
      </c>
    </row>
    <row r="598" spans="3:3" x14ac:dyDescent="0.2">
      <c r="C598" s="2" t="s">
        <v>3872</v>
      </c>
    </row>
    <row r="599" spans="3:3" x14ac:dyDescent="0.2">
      <c r="C599" s="2" t="s">
        <v>3873</v>
      </c>
    </row>
    <row r="600" spans="3:3" x14ac:dyDescent="0.2">
      <c r="C600" s="2" t="s">
        <v>3874</v>
      </c>
    </row>
    <row r="601" spans="3:3" x14ac:dyDescent="0.2">
      <c r="C601" s="2" t="s">
        <v>3875</v>
      </c>
    </row>
    <row r="602" spans="3:3" x14ac:dyDescent="0.2">
      <c r="C602" s="2" t="s">
        <v>3876</v>
      </c>
    </row>
    <row r="603" spans="3:3" x14ac:dyDescent="0.2">
      <c r="C603" s="2" t="s">
        <v>3877</v>
      </c>
    </row>
    <row r="604" spans="3:3" x14ac:dyDescent="0.2">
      <c r="C604" s="2" t="s">
        <v>3878</v>
      </c>
    </row>
    <row r="605" spans="3:3" x14ac:dyDescent="0.2">
      <c r="C605" s="2" t="s">
        <v>3879</v>
      </c>
    </row>
    <row r="606" spans="3:3" x14ac:dyDescent="0.2">
      <c r="C606" s="2" t="s">
        <v>3880</v>
      </c>
    </row>
    <row r="607" spans="3:3" x14ac:dyDescent="0.2">
      <c r="C607" s="2" t="s">
        <v>3881</v>
      </c>
    </row>
    <row r="608" spans="3:3" x14ac:dyDescent="0.2">
      <c r="C608" s="2" t="s">
        <v>3882</v>
      </c>
    </row>
    <row r="609" spans="3:3" x14ac:dyDescent="0.2">
      <c r="C609" s="2" t="s">
        <v>3883</v>
      </c>
    </row>
    <row r="610" spans="3:3" x14ac:dyDescent="0.2">
      <c r="C610" s="2" t="s">
        <v>3884</v>
      </c>
    </row>
    <row r="611" spans="3:3" x14ac:dyDescent="0.2">
      <c r="C611" s="2" t="s">
        <v>1190</v>
      </c>
    </row>
    <row r="612" spans="3:3" x14ac:dyDescent="0.2">
      <c r="C612" s="2" t="s">
        <v>3885</v>
      </c>
    </row>
    <row r="613" spans="3:3" x14ac:dyDescent="0.2">
      <c r="C613" s="2" t="s">
        <v>3886</v>
      </c>
    </row>
    <row r="614" spans="3:3" x14ac:dyDescent="0.2">
      <c r="C614" s="2" t="s">
        <v>3887</v>
      </c>
    </row>
    <row r="615" spans="3:3" x14ac:dyDescent="0.2">
      <c r="C615" s="2" t="s">
        <v>3888</v>
      </c>
    </row>
    <row r="616" spans="3:3" x14ac:dyDescent="0.2">
      <c r="C616" s="2" t="s">
        <v>1177</v>
      </c>
    </row>
    <row r="617" spans="3:3" x14ac:dyDescent="0.2">
      <c r="C617" s="2" t="s">
        <v>3889</v>
      </c>
    </row>
    <row r="618" spans="3:3" x14ac:dyDescent="0.2">
      <c r="C618" s="2" t="s">
        <v>1156</v>
      </c>
    </row>
    <row r="619" spans="3:3" x14ac:dyDescent="0.2">
      <c r="C619" s="2" t="s">
        <v>3890</v>
      </c>
    </row>
    <row r="620" spans="3:3" x14ac:dyDescent="0.2">
      <c r="C620" s="2" t="s">
        <v>1172</v>
      </c>
    </row>
    <row r="621" spans="3:3" x14ac:dyDescent="0.2">
      <c r="C621" s="2" t="s">
        <v>3891</v>
      </c>
    </row>
    <row r="622" spans="3:3" x14ac:dyDescent="0.2">
      <c r="C622" s="2" t="s">
        <v>3892</v>
      </c>
    </row>
    <row r="623" spans="3:3" x14ac:dyDescent="0.2">
      <c r="C623" s="2" t="s">
        <v>3893</v>
      </c>
    </row>
    <row r="624" spans="3:3" x14ac:dyDescent="0.2">
      <c r="C624" s="2" t="s">
        <v>3894</v>
      </c>
    </row>
    <row r="625" spans="3:3" x14ac:dyDescent="0.2">
      <c r="C625" s="2" t="s">
        <v>3895</v>
      </c>
    </row>
    <row r="626" spans="3:3" x14ac:dyDescent="0.2">
      <c r="C626" s="2" t="s">
        <v>3896</v>
      </c>
    </row>
    <row r="627" spans="3:3" x14ac:dyDescent="0.2">
      <c r="C627" s="2" t="s">
        <v>3897</v>
      </c>
    </row>
    <row r="628" spans="3:3" x14ac:dyDescent="0.2">
      <c r="C628" s="2" t="s">
        <v>1188</v>
      </c>
    </row>
    <row r="629" spans="3:3" x14ac:dyDescent="0.2">
      <c r="C629" s="2" t="s">
        <v>3898</v>
      </c>
    </row>
    <row r="630" spans="3:3" x14ac:dyDescent="0.2">
      <c r="C630" s="2" t="s">
        <v>1171</v>
      </c>
    </row>
    <row r="631" spans="3:3" x14ac:dyDescent="0.2">
      <c r="C631" s="2" t="s">
        <v>3899</v>
      </c>
    </row>
    <row r="632" spans="3:3" x14ac:dyDescent="0.2">
      <c r="C632" s="2" t="s">
        <v>3900</v>
      </c>
    </row>
    <row r="633" spans="3:3" x14ac:dyDescent="0.2">
      <c r="C633" s="2" t="s">
        <v>1162</v>
      </c>
    </row>
    <row r="634" spans="3:3" x14ac:dyDescent="0.2">
      <c r="C634" s="2" t="s">
        <v>1158</v>
      </c>
    </row>
    <row r="635" spans="3:3" x14ac:dyDescent="0.2">
      <c r="C635" s="2" t="s">
        <v>3901</v>
      </c>
    </row>
    <row r="636" spans="3:3" x14ac:dyDescent="0.2">
      <c r="C636" s="2" t="s">
        <v>1161</v>
      </c>
    </row>
    <row r="637" spans="3:3" x14ac:dyDescent="0.2">
      <c r="C637" s="2" t="s">
        <v>1139</v>
      </c>
    </row>
    <row r="638" spans="3:3" x14ac:dyDescent="0.2">
      <c r="C638" s="2" t="s">
        <v>3902</v>
      </c>
    </row>
    <row r="639" spans="3:3" x14ac:dyDescent="0.2">
      <c r="C639" s="2" t="s">
        <v>1165</v>
      </c>
    </row>
    <row r="640" spans="3:3" x14ac:dyDescent="0.2">
      <c r="C640" s="2" t="s">
        <v>1179</v>
      </c>
    </row>
    <row r="641" spans="3:3" x14ac:dyDescent="0.2">
      <c r="C641" s="2" t="s">
        <v>1176</v>
      </c>
    </row>
    <row r="642" spans="3:3" x14ac:dyDescent="0.2">
      <c r="C642" s="2" t="s">
        <v>1185</v>
      </c>
    </row>
    <row r="643" spans="3:3" x14ac:dyDescent="0.2">
      <c r="C643" s="2" t="s">
        <v>1182</v>
      </c>
    </row>
    <row r="644" spans="3:3" x14ac:dyDescent="0.2">
      <c r="C644" s="2" t="s">
        <v>1183</v>
      </c>
    </row>
    <row r="645" spans="3:3" x14ac:dyDescent="0.2">
      <c r="C645" s="2" t="s">
        <v>1170</v>
      </c>
    </row>
    <row r="646" spans="3:3" x14ac:dyDescent="0.2">
      <c r="C646" s="2" t="s">
        <v>1186</v>
      </c>
    </row>
    <row r="647" spans="3:3" x14ac:dyDescent="0.2">
      <c r="C647" s="2" t="s">
        <v>1187</v>
      </c>
    </row>
    <row r="648" spans="3:3" x14ac:dyDescent="0.2">
      <c r="C648" s="2" t="s">
        <v>1167</v>
      </c>
    </row>
    <row r="649" spans="3:3" x14ac:dyDescent="0.2">
      <c r="C649" s="2" t="s">
        <v>1163</v>
      </c>
    </row>
    <row r="650" spans="3:3" x14ac:dyDescent="0.2">
      <c r="C650" s="2" t="s">
        <v>1169</v>
      </c>
    </row>
    <row r="651" spans="3:3" x14ac:dyDescent="0.2">
      <c r="C651" s="2" t="s">
        <v>1160</v>
      </c>
    </row>
    <row r="652" spans="3:3" x14ac:dyDescent="0.2">
      <c r="C652" s="2" t="s">
        <v>1159</v>
      </c>
    </row>
    <row r="653" spans="3:3" x14ac:dyDescent="0.2">
      <c r="C653" s="2" t="s">
        <v>1168</v>
      </c>
    </row>
    <row r="654" spans="3:3" x14ac:dyDescent="0.2">
      <c r="C654" s="2" t="s">
        <v>1166</v>
      </c>
    </row>
    <row r="655" spans="3:3" x14ac:dyDescent="0.2">
      <c r="C655" s="2" t="s">
        <v>1041</v>
      </c>
    </row>
    <row r="656" spans="3:3" x14ac:dyDescent="0.2">
      <c r="C656" s="2" t="s">
        <v>1018</v>
      </c>
    </row>
    <row r="657" spans="3:3" x14ac:dyDescent="0.2">
      <c r="C657" s="2" t="s">
        <v>1019</v>
      </c>
    </row>
    <row r="658" spans="3:3" x14ac:dyDescent="0.2">
      <c r="C658" s="2" t="s">
        <v>1038</v>
      </c>
    </row>
    <row r="659" spans="3:3" x14ac:dyDescent="0.2">
      <c r="C659" s="2" t="s">
        <v>1039</v>
      </c>
    </row>
    <row r="660" spans="3:3" x14ac:dyDescent="0.2">
      <c r="C660" s="2" t="s">
        <v>1029</v>
      </c>
    </row>
    <row r="661" spans="3:3" x14ac:dyDescent="0.2">
      <c r="C661" s="2" t="s">
        <v>1020</v>
      </c>
    </row>
    <row r="662" spans="3:3" x14ac:dyDescent="0.2">
      <c r="C662" s="2" t="s">
        <v>1014</v>
      </c>
    </row>
    <row r="663" spans="3:3" x14ac:dyDescent="0.2">
      <c r="C663" s="2" t="s">
        <v>1027</v>
      </c>
    </row>
    <row r="664" spans="3:3" x14ac:dyDescent="0.2">
      <c r="C664" s="2" t="s">
        <v>1021</v>
      </c>
    </row>
    <row r="665" spans="3:3" x14ac:dyDescent="0.2">
      <c r="C665" s="2" t="s">
        <v>1040</v>
      </c>
    </row>
    <row r="666" spans="3:3" x14ac:dyDescent="0.2">
      <c r="C666" s="2" t="s">
        <v>1157</v>
      </c>
    </row>
    <row r="667" spans="3:3" x14ac:dyDescent="0.2">
      <c r="C667" s="2" t="s">
        <v>1155</v>
      </c>
    </row>
    <row r="668" spans="3:3" x14ac:dyDescent="0.2">
      <c r="C668" s="2" t="s">
        <v>1022</v>
      </c>
    </row>
    <row r="669" spans="3:3" x14ac:dyDescent="0.2">
      <c r="C669" s="2" t="s">
        <v>1173</v>
      </c>
    </row>
    <row r="670" spans="3:3" x14ac:dyDescent="0.2">
      <c r="C670" s="2" t="s">
        <v>1150</v>
      </c>
    </row>
    <row r="671" spans="3:3" x14ac:dyDescent="0.2">
      <c r="C671" s="2" t="s">
        <v>1195</v>
      </c>
    </row>
    <row r="672" spans="3:3" x14ac:dyDescent="0.2">
      <c r="C672" s="2" t="s">
        <v>1048</v>
      </c>
    </row>
    <row r="673" spans="3:3" x14ac:dyDescent="0.2">
      <c r="C673" s="2" t="s">
        <v>1061</v>
      </c>
    </row>
    <row r="674" spans="3:3" x14ac:dyDescent="0.2">
      <c r="C674" s="2" t="s">
        <v>1143</v>
      </c>
    </row>
    <row r="675" spans="3:3" x14ac:dyDescent="0.2">
      <c r="C675" s="2" t="s">
        <v>1096</v>
      </c>
    </row>
    <row r="676" spans="3:3" x14ac:dyDescent="0.2">
      <c r="C676" s="2" t="s">
        <v>1133</v>
      </c>
    </row>
    <row r="677" spans="3:3" x14ac:dyDescent="0.2">
      <c r="C677" s="2" t="s">
        <v>1117</v>
      </c>
    </row>
    <row r="678" spans="3:3" x14ac:dyDescent="0.2">
      <c r="C678" s="2" t="s">
        <v>1080</v>
      </c>
    </row>
    <row r="679" spans="3:3" x14ac:dyDescent="0.2">
      <c r="C679" s="2" t="s">
        <v>1149</v>
      </c>
    </row>
    <row r="680" spans="3:3" x14ac:dyDescent="0.2">
      <c r="C680" s="2" t="s">
        <v>1066</v>
      </c>
    </row>
    <row r="681" spans="3:3" x14ac:dyDescent="0.2">
      <c r="C681" s="2" t="s">
        <v>1087</v>
      </c>
    </row>
    <row r="682" spans="3:3" x14ac:dyDescent="0.2">
      <c r="C682" s="2" t="s">
        <v>1154</v>
      </c>
    </row>
    <row r="683" spans="3:3" x14ac:dyDescent="0.2">
      <c r="C683" s="2" t="s">
        <v>1112</v>
      </c>
    </row>
    <row r="684" spans="3:3" x14ac:dyDescent="0.2">
      <c r="C684" s="2" t="s">
        <v>1078</v>
      </c>
    </row>
    <row r="685" spans="3:3" x14ac:dyDescent="0.2">
      <c r="C685" s="2" t="s">
        <v>1062</v>
      </c>
    </row>
    <row r="686" spans="3:3" x14ac:dyDescent="0.2">
      <c r="C686" s="2" t="s">
        <v>1085</v>
      </c>
    </row>
    <row r="687" spans="3:3" x14ac:dyDescent="0.2">
      <c r="C687" s="2" t="s">
        <v>1104</v>
      </c>
    </row>
    <row r="688" spans="3:3" x14ac:dyDescent="0.2">
      <c r="C688" s="2" t="s">
        <v>1079</v>
      </c>
    </row>
    <row r="689" spans="3:3" x14ac:dyDescent="0.2">
      <c r="C689" s="2" t="s">
        <v>1100</v>
      </c>
    </row>
    <row r="690" spans="3:3" x14ac:dyDescent="0.2">
      <c r="C690" s="2" t="s">
        <v>1116</v>
      </c>
    </row>
    <row r="691" spans="3:3" x14ac:dyDescent="0.2">
      <c r="C691" s="2" t="s">
        <v>1115</v>
      </c>
    </row>
    <row r="692" spans="3:3" x14ac:dyDescent="0.2">
      <c r="C692" s="2" t="s">
        <v>1102</v>
      </c>
    </row>
    <row r="693" spans="3:3" x14ac:dyDescent="0.2">
      <c r="C693" s="2" t="s">
        <v>1025</v>
      </c>
    </row>
    <row r="694" spans="3:3" x14ac:dyDescent="0.2">
      <c r="C694" s="2" t="s">
        <v>1028</v>
      </c>
    </row>
    <row r="695" spans="3:3" x14ac:dyDescent="0.2">
      <c r="C695" s="2" t="s">
        <v>1049</v>
      </c>
    </row>
    <row r="696" spans="3:3" x14ac:dyDescent="0.2">
      <c r="C696" s="2" t="s">
        <v>1043</v>
      </c>
    </row>
    <row r="697" spans="3:3" x14ac:dyDescent="0.2">
      <c r="C697" s="2" t="s">
        <v>1059</v>
      </c>
    </row>
    <row r="698" spans="3:3" x14ac:dyDescent="0.2">
      <c r="C698" s="2" t="s">
        <v>1051</v>
      </c>
    </row>
    <row r="699" spans="3:3" x14ac:dyDescent="0.2">
      <c r="C699" s="2" t="s">
        <v>1037</v>
      </c>
    </row>
    <row r="700" spans="3:3" x14ac:dyDescent="0.2">
      <c r="C700" s="2" t="s">
        <v>1024</v>
      </c>
    </row>
    <row r="701" spans="3:3" x14ac:dyDescent="0.2">
      <c r="C701" s="2" t="s">
        <v>1016</v>
      </c>
    </row>
    <row r="702" spans="3:3" x14ac:dyDescent="0.2">
      <c r="C702" s="2" t="s">
        <v>1015</v>
      </c>
    </row>
    <row r="703" spans="3:3" x14ac:dyDescent="0.2">
      <c r="C703" s="2" t="s">
        <v>1050</v>
      </c>
    </row>
    <row r="704" spans="3:3" x14ac:dyDescent="0.2">
      <c r="C704" s="2" t="s">
        <v>1137</v>
      </c>
    </row>
    <row r="705" spans="3:3" x14ac:dyDescent="0.2">
      <c r="C705" s="2" t="s">
        <v>1099</v>
      </c>
    </row>
    <row r="706" spans="3:3" x14ac:dyDescent="0.2">
      <c r="C706" s="2" t="s">
        <v>1101</v>
      </c>
    </row>
    <row r="707" spans="3:3" x14ac:dyDescent="0.2">
      <c r="C707" s="2" t="s">
        <v>1071</v>
      </c>
    </row>
    <row r="708" spans="3:3" x14ac:dyDescent="0.2">
      <c r="C708" s="2" t="s">
        <v>1109</v>
      </c>
    </row>
    <row r="709" spans="3:3" x14ac:dyDescent="0.2">
      <c r="C709" s="2" t="s">
        <v>1034</v>
      </c>
    </row>
    <row r="710" spans="3:3" x14ac:dyDescent="0.2">
      <c r="C710" s="2" t="s">
        <v>1026</v>
      </c>
    </row>
    <row r="711" spans="3:3" x14ac:dyDescent="0.2">
      <c r="C711" s="2" t="s">
        <v>1089</v>
      </c>
    </row>
    <row r="712" spans="3:3" x14ac:dyDescent="0.2">
      <c r="C712" s="2" t="s">
        <v>1136</v>
      </c>
    </row>
    <row r="713" spans="3:3" x14ac:dyDescent="0.2">
      <c r="C713" s="2" t="s">
        <v>1035</v>
      </c>
    </row>
    <row r="714" spans="3:3" x14ac:dyDescent="0.2">
      <c r="C714" s="2" t="s">
        <v>1134</v>
      </c>
    </row>
    <row r="715" spans="3:3" x14ac:dyDescent="0.2">
      <c r="C715" s="2" t="s">
        <v>1084</v>
      </c>
    </row>
    <row r="716" spans="3:3" x14ac:dyDescent="0.2">
      <c r="C716" s="2" t="s">
        <v>3903</v>
      </c>
    </row>
    <row r="717" spans="3:3" x14ac:dyDescent="0.2">
      <c r="C717" s="2" t="s">
        <v>1017</v>
      </c>
    </row>
    <row r="718" spans="3:3" x14ac:dyDescent="0.2">
      <c r="C718" s="2" t="s">
        <v>1032</v>
      </c>
    </row>
    <row r="719" spans="3:3" x14ac:dyDescent="0.2">
      <c r="C719" s="2" t="s">
        <v>1141</v>
      </c>
    </row>
    <row r="720" spans="3:3" x14ac:dyDescent="0.2">
      <c r="C720" s="2" t="s">
        <v>1023</v>
      </c>
    </row>
    <row r="721" spans="3:3" x14ac:dyDescent="0.2">
      <c r="C721" s="2" t="s">
        <v>1142</v>
      </c>
    </row>
    <row r="722" spans="3:3" x14ac:dyDescent="0.2">
      <c r="C722" s="2" t="s">
        <v>1045</v>
      </c>
    </row>
    <row r="723" spans="3:3" x14ac:dyDescent="0.2">
      <c r="C723" s="2" t="s">
        <v>1130</v>
      </c>
    </row>
    <row r="724" spans="3:3" x14ac:dyDescent="0.2">
      <c r="C724" s="2" t="s">
        <v>1095</v>
      </c>
    </row>
    <row r="725" spans="3:3" x14ac:dyDescent="0.2">
      <c r="C725" s="2" t="s">
        <v>1072</v>
      </c>
    </row>
    <row r="726" spans="3:3" x14ac:dyDescent="0.2">
      <c r="C726" s="2" t="s">
        <v>1131</v>
      </c>
    </row>
    <row r="727" spans="3:3" x14ac:dyDescent="0.2">
      <c r="C727" s="2" t="s">
        <v>1105</v>
      </c>
    </row>
    <row r="728" spans="3:3" x14ac:dyDescent="0.2">
      <c r="C728" s="2" t="s">
        <v>1065</v>
      </c>
    </row>
    <row r="729" spans="3:3" x14ac:dyDescent="0.2">
      <c r="C729" s="2" t="s">
        <v>1138</v>
      </c>
    </row>
    <row r="730" spans="3:3" x14ac:dyDescent="0.2">
      <c r="C730" s="2" t="s">
        <v>1075</v>
      </c>
    </row>
    <row r="731" spans="3:3" x14ac:dyDescent="0.2">
      <c r="C731" s="2" t="s">
        <v>1132</v>
      </c>
    </row>
    <row r="732" spans="3:3" x14ac:dyDescent="0.2">
      <c r="C732" s="2" t="s">
        <v>1097</v>
      </c>
    </row>
    <row r="733" spans="3:3" x14ac:dyDescent="0.2">
      <c r="C733" s="2" t="s">
        <v>1145</v>
      </c>
    </row>
    <row r="734" spans="3:3" x14ac:dyDescent="0.2">
      <c r="C734" s="2" t="s">
        <v>3904</v>
      </c>
    </row>
    <row r="735" spans="3:3" x14ac:dyDescent="0.2">
      <c r="C735" s="2" t="s">
        <v>3905</v>
      </c>
    </row>
    <row r="736" spans="3:3" x14ac:dyDescent="0.2">
      <c r="C736" s="2" t="s">
        <v>3906</v>
      </c>
    </row>
    <row r="737" spans="3:3" x14ac:dyDescent="0.2">
      <c r="C737" s="2" t="s">
        <v>3907</v>
      </c>
    </row>
    <row r="738" spans="3:3" x14ac:dyDescent="0.2">
      <c r="C738" s="2" t="s">
        <v>1144</v>
      </c>
    </row>
    <row r="739" spans="3:3" x14ac:dyDescent="0.2">
      <c r="C739" s="2" t="s">
        <v>1108</v>
      </c>
    </row>
    <row r="740" spans="3:3" x14ac:dyDescent="0.2">
      <c r="C740" s="2" t="s">
        <v>3908</v>
      </c>
    </row>
    <row r="741" spans="3:3" x14ac:dyDescent="0.2">
      <c r="C741" s="2" t="s">
        <v>3909</v>
      </c>
    </row>
    <row r="742" spans="3:3" x14ac:dyDescent="0.2">
      <c r="C742" s="2" t="s">
        <v>1140</v>
      </c>
    </row>
    <row r="743" spans="3:3" x14ac:dyDescent="0.2">
      <c r="C743" s="2" t="s">
        <v>1082</v>
      </c>
    </row>
    <row r="744" spans="3:3" x14ac:dyDescent="0.2">
      <c r="C744" s="2" t="s">
        <v>1055</v>
      </c>
    </row>
    <row r="745" spans="3:3" x14ac:dyDescent="0.2">
      <c r="C745" s="2" t="s">
        <v>3910</v>
      </c>
    </row>
    <row r="746" spans="3:3" x14ac:dyDescent="0.2">
      <c r="C746" s="2" t="s">
        <v>3911</v>
      </c>
    </row>
    <row r="747" spans="3:3" x14ac:dyDescent="0.2">
      <c r="C747" s="2" t="s">
        <v>3912</v>
      </c>
    </row>
    <row r="748" spans="3:3" x14ac:dyDescent="0.2">
      <c r="C748" s="2" t="s">
        <v>3913</v>
      </c>
    </row>
    <row r="749" spans="3:3" x14ac:dyDescent="0.2">
      <c r="C749" s="2" t="s">
        <v>1125</v>
      </c>
    </row>
    <row r="750" spans="3:3" x14ac:dyDescent="0.2">
      <c r="C750" s="2" t="s">
        <v>3914</v>
      </c>
    </row>
    <row r="751" spans="3:3" x14ac:dyDescent="0.2">
      <c r="C751" s="2" t="s">
        <v>3915</v>
      </c>
    </row>
  </sheetData>
  <mergeCells count="3">
    <mergeCell ref="A3:A4"/>
    <mergeCell ref="A160:L160"/>
    <mergeCell ref="O160:P160"/>
  </mergeCells>
  <conditionalFormatting sqref="B3">
    <cfRule type="duplicateValues" dxfId="198" priority="4"/>
  </conditionalFormatting>
  <conditionalFormatting sqref="B4:B159">
    <cfRule type="duplicateValues" dxfId="197" priority="88"/>
  </conditionalFormatting>
  <conditionalFormatting sqref="C175:C751">
    <cfRule type="duplicateValues" dxfId="196" priority="3"/>
  </conditionalFormatting>
  <conditionalFormatting sqref="C175:C751">
    <cfRule type="duplicateValues" dxfId="195" priority="2"/>
  </conditionalFormatting>
  <conditionalFormatting sqref="C1:C1048576">
    <cfRule type="duplicateValues" dxfId="19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49"/>
  <sheetViews>
    <sheetView zoomScale="110" zoomScaleNormal="110" workbookViewId="0">
      <pane xSplit="3" ySplit="2" topLeftCell="D69" activePane="bottomRight" state="frozen"/>
      <selection activeCell="N32" sqref="N32"/>
      <selection pane="topRight" activeCell="N32" sqref="N32"/>
      <selection pane="bottomLeft" activeCell="N32" sqref="N32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2" t="s">
        <v>3521</v>
      </c>
      <c r="B3" s="73" t="s">
        <v>2824</v>
      </c>
      <c r="C3" s="9" t="s">
        <v>2825</v>
      </c>
      <c r="D3" s="75" t="s">
        <v>63</v>
      </c>
      <c r="E3" s="13">
        <v>44432</v>
      </c>
      <c r="F3" s="75" t="s">
        <v>2419</v>
      </c>
      <c r="G3" s="13">
        <v>44438</v>
      </c>
      <c r="H3" s="10" t="s">
        <v>2420</v>
      </c>
      <c r="I3" s="1">
        <v>66</v>
      </c>
      <c r="J3" s="1">
        <v>60</v>
      </c>
      <c r="K3" s="1">
        <v>27</v>
      </c>
      <c r="L3" s="1">
        <v>20</v>
      </c>
      <c r="M3" s="81">
        <v>26.73</v>
      </c>
      <c r="N3" s="8">
        <v>27</v>
      </c>
      <c r="O3" s="62">
        <v>3000</v>
      </c>
      <c r="P3" s="63">
        <f>Table224523689101112131415161718192021222423456723456891011121314151617181920212224252627282930[[#This Row],[PEMBULATAN]]*O3</f>
        <v>81000</v>
      </c>
    </row>
    <row r="4" spans="1:16" ht="39" customHeight="1" x14ac:dyDescent="0.2">
      <c r="A4" s="143"/>
      <c r="B4" s="74"/>
      <c r="C4" s="9" t="s">
        <v>2826</v>
      </c>
      <c r="D4" s="75" t="s">
        <v>63</v>
      </c>
      <c r="E4" s="13">
        <v>44432</v>
      </c>
      <c r="F4" s="75" t="s">
        <v>2419</v>
      </c>
      <c r="G4" s="13">
        <v>44438</v>
      </c>
      <c r="H4" s="10" t="s">
        <v>2420</v>
      </c>
      <c r="I4" s="1">
        <v>80</v>
      </c>
      <c r="J4" s="1">
        <v>54</v>
      </c>
      <c r="K4" s="1">
        <v>28</v>
      </c>
      <c r="L4" s="1">
        <v>21</v>
      </c>
      <c r="M4" s="81">
        <v>30.24</v>
      </c>
      <c r="N4" s="8">
        <v>30</v>
      </c>
      <c r="O4" s="62">
        <v>3000</v>
      </c>
      <c r="P4" s="63">
        <f>Table224523689101112131415161718192021222423456723456891011121314151617181920212224252627282930[[#This Row],[PEMBULATAN]]*O4</f>
        <v>90000</v>
      </c>
    </row>
    <row r="5" spans="1:16" ht="39" customHeight="1" x14ac:dyDescent="0.2">
      <c r="A5" s="124"/>
      <c r="B5" s="74"/>
      <c r="C5" s="88" t="s">
        <v>2827</v>
      </c>
      <c r="D5" s="77" t="s">
        <v>63</v>
      </c>
      <c r="E5" s="13">
        <v>44432</v>
      </c>
      <c r="F5" s="75" t="s">
        <v>2419</v>
      </c>
      <c r="G5" s="13">
        <v>44438</v>
      </c>
      <c r="H5" s="76" t="s">
        <v>2420</v>
      </c>
      <c r="I5" s="15">
        <v>80</v>
      </c>
      <c r="J5" s="15">
        <v>58</v>
      </c>
      <c r="K5" s="15">
        <v>29</v>
      </c>
      <c r="L5" s="15">
        <v>25</v>
      </c>
      <c r="M5" s="82">
        <v>33.64</v>
      </c>
      <c r="N5" s="71">
        <v>34</v>
      </c>
      <c r="O5" s="62">
        <v>3000</v>
      </c>
      <c r="P5" s="63">
        <f>Table224523689101112131415161718192021222423456723456891011121314151617181920212224252627282930[[#This Row],[PEMBULATAN]]*O5</f>
        <v>102000</v>
      </c>
    </row>
    <row r="6" spans="1:16" ht="39" customHeight="1" x14ac:dyDescent="0.2">
      <c r="A6" s="124"/>
      <c r="B6" s="100"/>
      <c r="C6" s="92" t="s">
        <v>2828</v>
      </c>
      <c r="D6" s="93" t="s">
        <v>63</v>
      </c>
      <c r="E6" s="94">
        <v>44432</v>
      </c>
      <c r="F6" s="95" t="s">
        <v>2419</v>
      </c>
      <c r="G6" s="94">
        <v>44438</v>
      </c>
      <c r="H6" s="96" t="s">
        <v>2420</v>
      </c>
      <c r="I6" s="97">
        <v>35</v>
      </c>
      <c r="J6" s="97">
        <v>23</v>
      </c>
      <c r="K6" s="97">
        <v>15</v>
      </c>
      <c r="L6" s="97">
        <v>5</v>
      </c>
      <c r="M6" s="98">
        <v>3.0187499999999998</v>
      </c>
      <c r="N6" s="99">
        <v>5</v>
      </c>
      <c r="O6" s="62">
        <v>3000</v>
      </c>
      <c r="P6" s="63">
        <f>Table224523689101112131415161718192021222423456723456891011121314151617181920212224252627282930[[#This Row],[PEMBULATAN]]*O6</f>
        <v>15000</v>
      </c>
    </row>
    <row r="7" spans="1:16" ht="39" customHeight="1" x14ac:dyDescent="0.2">
      <c r="A7" s="124"/>
      <c r="B7" s="119" t="s">
        <v>2829</v>
      </c>
      <c r="C7" s="92" t="s">
        <v>2830</v>
      </c>
      <c r="D7" s="93" t="s">
        <v>63</v>
      </c>
      <c r="E7" s="94">
        <v>44432</v>
      </c>
      <c r="F7" s="95" t="s">
        <v>2419</v>
      </c>
      <c r="G7" s="94">
        <v>44438</v>
      </c>
      <c r="H7" s="96" t="s">
        <v>2420</v>
      </c>
      <c r="I7" s="97">
        <v>74</v>
      </c>
      <c r="J7" s="97">
        <v>67</v>
      </c>
      <c r="K7" s="97">
        <v>30</v>
      </c>
      <c r="L7" s="97">
        <v>14</v>
      </c>
      <c r="M7" s="98">
        <v>37.185000000000002</v>
      </c>
      <c r="N7" s="99">
        <v>37</v>
      </c>
      <c r="O7" s="62">
        <v>3000</v>
      </c>
      <c r="P7" s="63">
        <f>Table224523689101112131415161718192021222423456723456891011121314151617181920212224252627282930[[#This Row],[PEMBULATAN]]*O7</f>
        <v>111000</v>
      </c>
    </row>
    <row r="8" spans="1:16" ht="39" customHeight="1" x14ac:dyDescent="0.2">
      <c r="A8" s="124"/>
      <c r="B8" s="74" t="s">
        <v>2831</v>
      </c>
      <c r="C8" s="92" t="s">
        <v>2832</v>
      </c>
      <c r="D8" s="93" t="s">
        <v>63</v>
      </c>
      <c r="E8" s="94">
        <v>44432</v>
      </c>
      <c r="F8" s="95" t="s">
        <v>2419</v>
      </c>
      <c r="G8" s="94">
        <v>44438</v>
      </c>
      <c r="H8" s="96" t="s">
        <v>2420</v>
      </c>
      <c r="I8" s="97">
        <v>40</v>
      </c>
      <c r="J8" s="97">
        <v>37</v>
      </c>
      <c r="K8" s="97">
        <v>15</v>
      </c>
      <c r="L8" s="97">
        <v>1</v>
      </c>
      <c r="M8" s="98">
        <v>5.55</v>
      </c>
      <c r="N8" s="99">
        <v>6</v>
      </c>
      <c r="O8" s="62">
        <v>3000</v>
      </c>
      <c r="P8" s="63">
        <f>Table224523689101112131415161718192021222423456723456891011121314151617181920212224252627282930[[#This Row],[PEMBULATAN]]*O8</f>
        <v>18000</v>
      </c>
    </row>
    <row r="9" spans="1:16" ht="39" customHeight="1" x14ac:dyDescent="0.2">
      <c r="A9" s="124"/>
      <c r="B9" s="74"/>
      <c r="C9" s="92" t="s">
        <v>2833</v>
      </c>
      <c r="D9" s="93" t="s">
        <v>63</v>
      </c>
      <c r="E9" s="94">
        <v>44432</v>
      </c>
      <c r="F9" s="95" t="s">
        <v>2419</v>
      </c>
      <c r="G9" s="94">
        <v>44438</v>
      </c>
      <c r="H9" s="96" t="s">
        <v>2420</v>
      </c>
      <c r="I9" s="97">
        <v>50</v>
      </c>
      <c r="J9" s="97">
        <v>42</v>
      </c>
      <c r="K9" s="97">
        <v>21</v>
      </c>
      <c r="L9" s="97">
        <v>4</v>
      </c>
      <c r="M9" s="98">
        <v>11.025</v>
      </c>
      <c r="N9" s="99">
        <v>11</v>
      </c>
      <c r="O9" s="62">
        <v>3000</v>
      </c>
      <c r="P9" s="63">
        <f>Table224523689101112131415161718192021222423456723456891011121314151617181920212224252627282930[[#This Row],[PEMBULATAN]]*O9</f>
        <v>33000</v>
      </c>
    </row>
    <row r="10" spans="1:16" ht="39" customHeight="1" x14ac:dyDescent="0.2">
      <c r="A10" s="124"/>
      <c r="B10" s="74"/>
      <c r="C10" s="92" t="s">
        <v>2834</v>
      </c>
      <c r="D10" s="93" t="s">
        <v>63</v>
      </c>
      <c r="E10" s="94">
        <v>44432</v>
      </c>
      <c r="F10" s="95" t="s">
        <v>2419</v>
      </c>
      <c r="G10" s="94">
        <v>44438</v>
      </c>
      <c r="H10" s="96" t="s">
        <v>2420</v>
      </c>
      <c r="I10" s="97">
        <v>100</v>
      </c>
      <c r="J10" s="97">
        <v>60</v>
      </c>
      <c r="K10" s="97">
        <v>40</v>
      </c>
      <c r="L10" s="97">
        <v>11</v>
      </c>
      <c r="M10" s="98">
        <v>60</v>
      </c>
      <c r="N10" s="99">
        <v>60</v>
      </c>
      <c r="O10" s="62">
        <v>3000</v>
      </c>
      <c r="P10" s="63">
        <f>Table224523689101112131415161718192021222423456723456891011121314151617181920212224252627282930[[#This Row],[PEMBULATAN]]*O10</f>
        <v>180000</v>
      </c>
    </row>
    <row r="11" spans="1:16" ht="39" customHeight="1" x14ac:dyDescent="0.2">
      <c r="A11" s="124"/>
      <c r="B11" s="74"/>
      <c r="C11" s="92" t="s">
        <v>2835</v>
      </c>
      <c r="D11" s="93" t="s">
        <v>63</v>
      </c>
      <c r="E11" s="94">
        <v>44432</v>
      </c>
      <c r="F11" s="95" t="s">
        <v>2419</v>
      </c>
      <c r="G11" s="94">
        <v>44438</v>
      </c>
      <c r="H11" s="96" t="s">
        <v>2420</v>
      </c>
      <c r="I11" s="97">
        <v>59</v>
      </c>
      <c r="J11" s="97">
        <v>47</v>
      </c>
      <c r="K11" s="97">
        <v>30</v>
      </c>
      <c r="L11" s="97">
        <v>9</v>
      </c>
      <c r="M11" s="98">
        <v>20.797499999999999</v>
      </c>
      <c r="N11" s="99">
        <v>21</v>
      </c>
      <c r="O11" s="62">
        <v>3000</v>
      </c>
      <c r="P11" s="63">
        <f>Table224523689101112131415161718192021222423456723456891011121314151617181920212224252627282930[[#This Row],[PEMBULATAN]]*O11</f>
        <v>63000</v>
      </c>
    </row>
    <row r="12" spans="1:16" ht="39" customHeight="1" x14ac:dyDescent="0.2">
      <c r="A12" s="124"/>
      <c r="B12" s="74"/>
      <c r="C12" s="92" t="s">
        <v>2836</v>
      </c>
      <c r="D12" s="93" t="s">
        <v>63</v>
      </c>
      <c r="E12" s="94">
        <v>44432</v>
      </c>
      <c r="F12" s="95" t="s">
        <v>2419</v>
      </c>
      <c r="G12" s="94">
        <v>44438</v>
      </c>
      <c r="H12" s="96" t="s">
        <v>2420</v>
      </c>
      <c r="I12" s="97">
        <v>35</v>
      </c>
      <c r="J12" s="97">
        <v>35</v>
      </c>
      <c r="K12" s="97">
        <v>15</v>
      </c>
      <c r="L12" s="97">
        <v>2</v>
      </c>
      <c r="M12" s="98">
        <v>4.59375</v>
      </c>
      <c r="N12" s="99">
        <v>5</v>
      </c>
      <c r="O12" s="62">
        <v>3000</v>
      </c>
      <c r="P12" s="63">
        <f>Table224523689101112131415161718192021222423456723456891011121314151617181920212224252627282930[[#This Row],[PEMBULATAN]]*O12</f>
        <v>15000</v>
      </c>
    </row>
    <row r="13" spans="1:16" ht="39" customHeight="1" x14ac:dyDescent="0.2">
      <c r="A13" s="124"/>
      <c r="B13" s="74"/>
      <c r="C13" s="92" t="s">
        <v>2837</v>
      </c>
      <c r="D13" s="93" t="s">
        <v>63</v>
      </c>
      <c r="E13" s="94">
        <v>44432</v>
      </c>
      <c r="F13" s="95" t="s">
        <v>2419</v>
      </c>
      <c r="G13" s="94">
        <v>44438</v>
      </c>
      <c r="H13" s="96" t="s">
        <v>2420</v>
      </c>
      <c r="I13" s="97">
        <v>65</v>
      </c>
      <c r="J13" s="97">
        <v>58</v>
      </c>
      <c r="K13" s="97">
        <v>40</v>
      </c>
      <c r="L13" s="97">
        <v>8</v>
      </c>
      <c r="M13" s="98">
        <v>37.700000000000003</v>
      </c>
      <c r="N13" s="99">
        <v>38</v>
      </c>
      <c r="O13" s="62">
        <v>3000</v>
      </c>
      <c r="P13" s="63">
        <f>Table224523689101112131415161718192021222423456723456891011121314151617181920212224252627282930[[#This Row],[PEMBULATAN]]*O13</f>
        <v>114000</v>
      </c>
    </row>
    <row r="14" spans="1:16" ht="39" customHeight="1" x14ac:dyDescent="0.2">
      <c r="A14" s="124"/>
      <c r="B14" s="74"/>
      <c r="C14" s="92" t="s">
        <v>2838</v>
      </c>
      <c r="D14" s="93" t="s">
        <v>63</v>
      </c>
      <c r="E14" s="94">
        <v>44432</v>
      </c>
      <c r="F14" s="95" t="s">
        <v>2419</v>
      </c>
      <c r="G14" s="94">
        <v>44438</v>
      </c>
      <c r="H14" s="96" t="s">
        <v>2420</v>
      </c>
      <c r="I14" s="97">
        <v>55</v>
      </c>
      <c r="J14" s="97">
        <v>39</v>
      </c>
      <c r="K14" s="97">
        <v>27</v>
      </c>
      <c r="L14" s="97">
        <v>9</v>
      </c>
      <c r="M14" s="98">
        <v>14.47875</v>
      </c>
      <c r="N14" s="99">
        <v>14</v>
      </c>
      <c r="O14" s="62">
        <v>3000</v>
      </c>
      <c r="P14" s="63">
        <f>Table224523689101112131415161718192021222423456723456891011121314151617181920212224252627282930[[#This Row],[PEMBULATAN]]*O14</f>
        <v>42000</v>
      </c>
    </row>
    <row r="15" spans="1:16" ht="39" customHeight="1" x14ac:dyDescent="0.2">
      <c r="A15" s="124"/>
      <c r="B15" s="74"/>
      <c r="C15" s="92" t="s">
        <v>2839</v>
      </c>
      <c r="D15" s="93" t="s">
        <v>63</v>
      </c>
      <c r="E15" s="94">
        <v>44432</v>
      </c>
      <c r="F15" s="95" t="s">
        <v>2419</v>
      </c>
      <c r="G15" s="94">
        <v>44438</v>
      </c>
      <c r="H15" s="96" t="s">
        <v>2420</v>
      </c>
      <c r="I15" s="97">
        <v>113</v>
      </c>
      <c r="J15" s="97">
        <v>70</v>
      </c>
      <c r="K15" s="97">
        <v>30</v>
      </c>
      <c r="L15" s="97">
        <v>28</v>
      </c>
      <c r="M15" s="98">
        <v>59.325000000000003</v>
      </c>
      <c r="N15" s="99">
        <v>59</v>
      </c>
      <c r="O15" s="62">
        <v>3000</v>
      </c>
      <c r="P15" s="63">
        <f>Table224523689101112131415161718192021222423456723456891011121314151617181920212224252627282930[[#This Row],[PEMBULATAN]]*O15</f>
        <v>177000</v>
      </c>
    </row>
    <row r="16" spans="1:16" ht="39" customHeight="1" x14ac:dyDescent="0.2">
      <c r="A16" s="124"/>
      <c r="B16" s="74"/>
      <c r="C16" s="92" t="s">
        <v>2840</v>
      </c>
      <c r="D16" s="93" t="s">
        <v>63</v>
      </c>
      <c r="E16" s="94">
        <v>44432</v>
      </c>
      <c r="F16" s="95" t="s">
        <v>2419</v>
      </c>
      <c r="G16" s="94">
        <v>44438</v>
      </c>
      <c r="H16" s="96" t="s">
        <v>2420</v>
      </c>
      <c r="I16" s="97">
        <v>100</v>
      </c>
      <c r="J16" s="97">
        <v>48</v>
      </c>
      <c r="K16" s="97">
        <v>44</v>
      </c>
      <c r="L16" s="97">
        <v>25</v>
      </c>
      <c r="M16" s="98">
        <v>52.8</v>
      </c>
      <c r="N16" s="99">
        <v>53</v>
      </c>
      <c r="O16" s="62">
        <v>3000</v>
      </c>
      <c r="P16" s="63">
        <f>Table224523689101112131415161718192021222423456723456891011121314151617181920212224252627282930[[#This Row],[PEMBULATAN]]*O16</f>
        <v>159000</v>
      </c>
    </row>
    <row r="17" spans="1:16" ht="39" customHeight="1" x14ac:dyDescent="0.2">
      <c r="A17" s="124"/>
      <c r="B17" s="74"/>
      <c r="C17" s="92" t="s">
        <v>2841</v>
      </c>
      <c r="D17" s="93" t="s">
        <v>63</v>
      </c>
      <c r="E17" s="94">
        <v>44432</v>
      </c>
      <c r="F17" s="95" t="s">
        <v>2419</v>
      </c>
      <c r="G17" s="94">
        <v>44438</v>
      </c>
      <c r="H17" s="96" t="s">
        <v>2420</v>
      </c>
      <c r="I17" s="97">
        <v>90</v>
      </c>
      <c r="J17" s="97">
        <v>56</v>
      </c>
      <c r="K17" s="97">
        <v>34</v>
      </c>
      <c r="L17" s="97">
        <v>30</v>
      </c>
      <c r="M17" s="98">
        <v>42.84</v>
      </c>
      <c r="N17" s="99">
        <v>43</v>
      </c>
      <c r="O17" s="62">
        <v>3000</v>
      </c>
      <c r="P17" s="63">
        <f>Table224523689101112131415161718192021222423456723456891011121314151617181920212224252627282930[[#This Row],[PEMBULATAN]]*O17</f>
        <v>129000</v>
      </c>
    </row>
    <row r="18" spans="1:16" ht="39" customHeight="1" x14ac:dyDescent="0.2">
      <c r="A18" s="124"/>
      <c r="B18" s="74"/>
      <c r="C18" s="92" t="s">
        <v>2842</v>
      </c>
      <c r="D18" s="93" t="s">
        <v>63</v>
      </c>
      <c r="E18" s="94">
        <v>44432</v>
      </c>
      <c r="F18" s="95" t="s">
        <v>2419</v>
      </c>
      <c r="G18" s="94">
        <v>44438</v>
      </c>
      <c r="H18" s="96" t="s">
        <v>2420</v>
      </c>
      <c r="I18" s="97">
        <v>115</v>
      </c>
      <c r="J18" s="97">
        <v>60</v>
      </c>
      <c r="K18" s="97">
        <v>41</v>
      </c>
      <c r="L18" s="97">
        <v>17</v>
      </c>
      <c r="M18" s="98">
        <v>70.724999999999994</v>
      </c>
      <c r="N18" s="99">
        <v>71</v>
      </c>
      <c r="O18" s="62">
        <v>3000</v>
      </c>
      <c r="P18" s="63">
        <f>Table224523689101112131415161718192021222423456723456891011121314151617181920212224252627282930[[#This Row],[PEMBULATAN]]*O18</f>
        <v>213000</v>
      </c>
    </row>
    <row r="19" spans="1:16" ht="39" customHeight="1" x14ac:dyDescent="0.2">
      <c r="A19" s="124"/>
      <c r="B19" s="74"/>
      <c r="C19" s="92" t="s">
        <v>2843</v>
      </c>
      <c r="D19" s="93" t="s">
        <v>63</v>
      </c>
      <c r="E19" s="94">
        <v>44432</v>
      </c>
      <c r="F19" s="95" t="s">
        <v>2419</v>
      </c>
      <c r="G19" s="94">
        <v>44438</v>
      </c>
      <c r="H19" s="96" t="s">
        <v>2420</v>
      </c>
      <c r="I19" s="97">
        <v>90</v>
      </c>
      <c r="J19" s="97">
        <v>30</v>
      </c>
      <c r="K19" s="97">
        <v>27</v>
      </c>
      <c r="L19" s="97">
        <v>12</v>
      </c>
      <c r="M19" s="98">
        <v>18.225000000000001</v>
      </c>
      <c r="N19" s="99">
        <v>18</v>
      </c>
      <c r="O19" s="62">
        <v>3000</v>
      </c>
      <c r="P19" s="63">
        <f>Table224523689101112131415161718192021222423456723456891011121314151617181920212224252627282930[[#This Row],[PEMBULATAN]]*O19</f>
        <v>54000</v>
      </c>
    </row>
    <row r="20" spans="1:16" ht="39" customHeight="1" x14ac:dyDescent="0.2">
      <c r="A20" s="124"/>
      <c r="B20" s="74"/>
      <c r="C20" s="92" t="s">
        <v>2844</v>
      </c>
      <c r="D20" s="93" t="s">
        <v>63</v>
      </c>
      <c r="E20" s="94">
        <v>44432</v>
      </c>
      <c r="F20" s="95" t="s">
        <v>2419</v>
      </c>
      <c r="G20" s="94">
        <v>44438</v>
      </c>
      <c r="H20" s="96" t="s">
        <v>2420</v>
      </c>
      <c r="I20" s="97">
        <v>113</v>
      </c>
      <c r="J20" s="97">
        <v>58</v>
      </c>
      <c r="K20" s="97">
        <v>40</v>
      </c>
      <c r="L20" s="97">
        <v>25</v>
      </c>
      <c r="M20" s="98">
        <v>65.540000000000006</v>
      </c>
      <c r="N20" s="99">
        <v>66</v>
      </c>
      <c r="O20" s="62">
        <v>3000</v>
      </c>
      <c r="P20" s="63">
        <f>Table224523689101112131415161718192021222423456723456891011121314151617181920212224252627282930[[#This Row],[PEMBULATAN]]*O20</f>
        <v>198000</v>
      </c>
    </row>
    <row r="21" spans="1:16" ht="39" customHeight="1" x14ac:dyDescent="0.2">
      <c r="A21" s="124"/>
      <c r="B21" s="74"/>
      <c r="C21" s="92" t="s">
        <v>2845</v>
      </c>
      <c r="D21" s="93" t="s">
        <v>63</v>
      </c>
      <c r="E21" s="94">
        <v>44432</v>
      </c>
      <c r="F21" s="95" t="s">
        <v>2419</v>
      </c>
      <c r="G21" s="94">
        <v>44438</v>
      </c>
      <c r="H21" s="96" t="s">
        <v>2420</v>
      </c>
      <c r="I21" s="97">
        <v>65</v>
      </c>
      <c r="J21" s="97">
        <v>56</v>
      </c>
      <c r="K21" s="97">
        <v>32</v>
      </c>
      <c r="L21" s="97">
        <v>8</v>
      </c>
      <c r="M21" s="98">
        <v>29.12</v>
      </c>
      <c r="N21" s="99">
        <v>29</v>
      </c>
      <c r="O21" s="62">
        <v>3000</v>
      </c>
      <c r="P21" s="63">
        <f>Table224523689101112131415161718192021222423456723456891011121314151617181920212224252627282930[[#This Row],[PEMBULATAN]]*O21</f>
        <v>87000</v>
      </c>
    </row>
    <row r="22" spans="1:16" ht="39" customHeight="1" x14ac:dyDescent="0.2">
      <c r="A22" s="124"/>
      <c r="B22" s="74"/>
      <c r="C22" s="92" t="s">
        <v>2846</v>
      </c>
      <c r="D22" s="93" t="s">
        <v>63</v>
      </c>
      <c r="E22" s="94">
        <v>44432</v>
      </c>
      <c r="F22" s="95" t="s">
        <v>2419</v>
      </c>
      <c r="G22" s="94">
        <v>44438</v>
      </c>
      <c r="H22" s="96" t="s">
        <v>2420</v>
      </c>
      <c r="I22" s="97">
        <v>62</v>
      </c>
      <c r="J22" s="97">
        <v>40</v>
      </c>
      <c r="K22" s="97">
        <v>20</v>
      </c>
      <c r="L22" s="97">
        <v>6</v>
      </c>
      <c r="M22" s="98">
        <v>12.4</v>
      </c>
      <c r="N22" s="99">
        <v>12</v>
      </c>
      <c r="O22" s="62">
        <v>3000</v>
      </c>
      <c r="P22" s="63">
        <f>Table224523689101112131415161718192021222423456723456891011121314151617181920212224252627282930[[#This Row],[PEMBULATAN]]*O22</f>
        <v>36000</v>
      </c>
    </row>
    <row r="23" spans="1:16" ht="39" customHeight="1" x14ac:dyDescent="0.2">
      <c r="A23" s="124"/>
      <c r="B23" s="74"/>
      <c r="C23" s="92" t="s">
        <v>2847</v>
      </c>
      <c r="D23" s="93" t="s">
        <v>63</v>
      </c>
      <c r="E23" s="94">
        <v>44432</v>
      </c>
      <c r="F23" s="95" t="s">
        <v>2419</v>
      </c>
      <c r="G23" s="94">
        <v>44438</v>
      </c>
      <c r="H23" s="96" t="s">
        <v>2420</v>
      </c>
      <c r="I23" s="97">
        <v>53</v>
      </c>
      <c r="J23" s="97">
        <v>36</v>
      </c>
      <c r="K23" s="97">
        <v>16</v>
      </c>
      <c r="L23" s="97">
        <v>6</v>
      </c>
      <c r="M23" s="98">
        <v>7.6319999999999997</v>
      </c>
      <c r="N23" s="99">
        <v>8</v>
      </c>
      <c r="O23" s="62">
        <v>3000</v>
      </c>
      <c r="P23" s="63">
        <f>Table224523689101112131415161718192021222423456723456891011121314151617181920212224252627282930[[#This Row],[PEMBULATAN]]*O23</f>
        <v>24000</v>
      </c>
    </row>
    <row r="24" spans="1:16" ht="39" customHeight="1" x14ac:dyDescent="0.2">
      <c r="A24" s="124"/>
      <c r="B24" s="74"/>
      <c r="C24" s="92" t="s">
        <v>2848</v>
      </c>
      <c r="D24" s="93" t="s">
        <v>63</v>
      </c>
      <c r="E24" s="94">
        <v>44432</v>
      </c>
      <c r="F24" s="95" t="s">
        <v>2419</v>
      </c>
      <c r="G24" s="94">
        <v>44438</v>
      </c>
      <c r="H24" s="96" t="s">
        <v>2420</v>
      </c>
      <c r="I24" s="97">
        <v>100</v>
      </c>
      <c r="J24" s="97">
        <v>50</v>
      </c>
      <c r="K24" s="97">
        <v>36</v>
      </c>
      <c r="L24" s="97">
        <v>29</v>
      </c>
      <c r="M24" s="98">
        <v>45</v>
      </c>
      <c r="N24" s="99">
        <v>45</v>
      </c>
      <c r="O24" s="62">
        <v>3000</v>
      </c>
      <c r="P24" s="63">
        <f>Table224523689101112131415161718192021222423456723456891011121314151617181920212224252627282930[[#This Row],[PEMBULATAN]]*O24</f>
        <v>135000</v>
      </c>
    </row>
    <row r="25" spans="1:16" ht="39" customHeight="1" x14ac:dyDescent="0.2">
      <c r="A25" s="124"/>
      <c r="B25" s="74"/>
      <c r="C25" s="92" t="s">
        <v>2849</v>
      </c>
      <c r="D25" s="93" t="s">
        <v>63</v>
      </c>
      <c r="E25" s="94">
        <v>44432</v>
      </c>
      <c r="F25" s="95" t="s">
        <v>2419</v>
      </c>
      <c r="G25" s="94">
        <v>44438</v>
      </c>
      <c r="H25" s="96" t="s">
        <v>2420</v>
      </c>
      <c r="I25" s="97">
        <v>95</v>
      </c>
      <c r="J25" s="97">
        <v>60</v>
      </c>
      <c r="K25" s="97">
        <v>40</v>
      </c>
      <c r="L25" s="97">
        <v>16</v>
      </c>
      <c r="M25" s="98">
        <v>57</v>
      </c>
      <c r="N25" s="99">
        <v>57</v>
      </c>
      <c r="O25" s="62">
        <v>3000</v>
      </c>
      <c r="P25" s="63">
        <f>Table224523689101112131415161718192021222423456723456891011121314151617181920212224252627282930[[#This Row],[PEMBULATAN]]*O25</f>
        <v>171000</v>
      </c>
    </row>
    <row r="26" spans="1:16" ht="39" customHeight="1" x14ac:dyDescent="0.2">
      <c r="A26" s="124"/>
      <c r="B26" s="74"/>
      <c r="C26" s="92" t="s">
        <v>2850</v>
      </c>
      <c r="D26" s="93" t="s">
        <v>63</v>
      </c>
      <c r="E26" s="94">
        <v>44432</v>
      </c>
      <c r="F26" s="95" t="s">
        <v>2419</v>
      </c>
      <c r="G26" s="94">
        <v>44438</v>
      </c>
      <c r="H26" s="96" t="s">
        <v>2420</v>
      </c>
      <c r="I26" s="97">
        <v>94</v>
      </c>
      <c r="J26" s="97">
        <v>60</v>
      </c>
      <c r="K26" s="97">
        <v>22</v>
      </c>
      <c r="L26" s="97">
        <v>17</v>
      </c>
      <c r="M26" s="98">
        <v>31.02</v>
      </c>
      <c r="N26" s="99">
        <v>31</v>
      </c>
      <c r="O26" s="62">
        <v>3000</v>
      </c>
      <c r="P26" s="63">
        <f>Table224523689101112131415161718192021222423456723456891011121314151617181920212224252627282930[[#This Row],[PEMBULATAN]]*O26</f>
        <v>93000</v>
      </c>
    </row>
    <row r="27" spans="1:16" ht="39" customHeight="1" x14ac:dyDescent="0.2">
      <c r="A27" s="124"/>
      <c r="B27" s="74"/>
      <c r="C27" s="92" t="s">
        <v>2851</v>
      </c>
      <c r="D27" s="93" t="s">
        <v>63</v>
      </c>
      <c r="E27" s="94">
        <v>44432</v>
      </c>
      <c r="F27" s="95" t="s">
        <v>2419</v>
      </c>
      <c r="G27" s="94">
        <v>44438</v>
      </c>
      <c r="H27" s="96" t="s">
        <v>2420</v>
      </c>
      <c r="I27" s="97">
        <v>53</v>
      </c>
      <c r="J27" s="97">
        <v>36</v>
      </c>
      <c r="K27" s="97">
        <v>23</v>
      </c>
      <c r="L27" s="97">
        <v>4</v>
      </c>
      <c r="M27" s="98">
        <v>10.971</v>
      </c>
      <c r="N27" s="99">
        <v>11</v>
      </c>
      <c r="O27" s="62">
        <v>3000</v>
      </c>
      <c r="P27" s="63">
        <f>Table224523689101112131415161718192021222423456723456891011121314151617181920212224252627282930[[#This Row],[PEMBULATAN]]*O27</f>
        <v>33000</v>
      </c>
    </row>
    <row r="28" spans="1:16" ht="39" customHeight="1" x14ac:dyDescent="0.2">
      <c r="A28" s="124"/>
      <c r="B28" s="74"/>
      <c r="C28" s="92" t="s">
        <v>2852</v>
      </c>
      <c r="D28" s="93" t="s">
        <v>63</v>
      </c>
      <c r="E28" s="94">
        <v>44432</v>
      </c>
      <c r="F28" s="95" t="s">
        <v>2419</v>
      </c>
      <c r="G28" s="94">
        <v>44438</v>
      </c>
      <c r="H28" s="96" t="s">
        <v>2420</v>
      </c>
      <c r="I28" s="97">
        <v>42</v>
      </c>
      <c r="J28" s="97">
        <v>33</v>
      </c>
      <c r="K28" s="97">
        <v>27</v>
      </c>
      <c r="L28" s="97">
        <v>2</v>
      </c>
      <c r="M28" s="98">
        <v>9.3554999999999993</v>
      </c>
      <c r="N28" s="99">
        <v>9</v>
      </c>
      <c r="O28" s="62">
        <v>3000</v>
      </c>
      <c r="P28" s="63">
        <f>Table224523689101112131415161718192021222423456723456891011121314151617181920212224252627282930[[#This Row],[PEMBULATAN]]*O28</f>
        <v>27000</v>
      </c>
    </row>
    <row r="29" spans="1:16" ht="39" customHeight="1" x14ac:dyDescent="0.2">
      <c r="A29" s="124"/>
      <c r="B29" s="74"/>
      <c r="C29" s="92" t="s">
        <v>2853</v>
      </c>
      <c r="D29" s="93" t="s">
        <v>63</v>
      </c>
      <c r="E29" s="94">
        <v>44432</v>
      </c>
      <c r="F29" s="95" t="s">
        <v>2419</v>
      </c>
      <c r="G29" s="94">
        <v>44438</v>
      </c>
      <c r="H29" s="96" t="s">
        <v>2420</v>
      </c>
      <c r="I29" s="97">
        <v>100</v>
      </c>
      <c r="J29" s="97">
        <v>60</v>
      </c>
      <c r="K29" s="97">
        <v>28</v>
      </c>
      <c r="L29" s="97">
        <v>10</v>
      </c>
      <c r="M29" s="98">
        <v>42</v>
      </c>
      <c r="N29" s="99">
        <v>42</v>
      </c>
      <c r="O29" s="62">
        <v>3000</v>
      </c>
      <c r="P29" s="63">
        <f>Table224523689101112131415161718192021222423456723456891011121314151617181920212224252627282930[[#This Row],[PEMBULATAN]]*O29</f>
        <v>126000</v>
      </c>
    </row>
    <row r="30" spans="1:16" ht="39" customHeight="1" x14ac:dyDescent="0.2">
      <c r="A30" s="124"/>
      <c r="B30" s="74"/>
      <c r="C30" s="92" t="s">
        <v>2854</v>
      </c>
      <c r="D30" s="93" t="s">
        <v>63</v>
      </c>
      <c r="E30" s="94">
        <v>44432</v>
      </c>
      <c r="F30" s="95" t="s">
        <v>2419</v>
      </c>
      <c r="G30" s="94">
        <v>44438</v>
      </c>
      <c r="H30" s="96" t="s">
        <v>2420</v>
      </c>
      <c r="I30" s="97">
        <v>50</v>
      </c>
      <c r="J30" s="97">
        <v>40</v>
      </c>
      <c r="K30" s="97">
        <v>20</v>
      </c>
      <c r="L30" s="97">
        <v>4</v>
      </c>
      <c r="M30" s="98">
        <v>10</v>
      </c>
      <c r="N30" s="99">
        <v>10</v>
      </c>
      <c r="O30" s="62">
        <v>3000</v>
      </c>
      <c r="P30" s="63">
        <f>Table224523689101112131415161718192021222423456723456891011121314151617181920212224252627282930[[#This Row],[PEMBULATAN]]*O30</f>
        <v>30000</v>
      </c>
    </row>
    <row r="31" spans="1:16" ht="39" customHeight="1" x14ac:dyDescent="0.2">
      <c r="A31" s="124"/>
      <c r="B31" s="74"/>
      <c r="C31" s="92" t="s">
        <v>2855</v>
      </c>
      <c r="D31" s="93" t="s">
        <v>63</v>
      </c>
      <c r="E31" s="94">
        <v>44432</v>
      </c>
      <c r="F31" s="95" t="s">
        <v>2419</v>
      </c>
      <c r="G31" s="94">
        <v>44438</v>
      </c>
      <c r="H31" s="96" t="s">
        <v>2420</v>
      </c>
      <c r="I31" s="97">
        <v>57</v>
      </c>
      <c r="J31" s="97">
        <v>53</v>
      </c>
      <c r="K31" s="97">
        <v>30</v>
      </c>
      <c r="L31" s="97">
        <v>9</v>
      </c>
      <c r="M31" s="98">
        <v>22.657499999999999</v>
      </c>
      <c r="N31" s="99">
        <v>23</v>
      </c>
      <c r="O31" s="62">
        <v>3000</v>
      </c>
      <c r="P31" s="63">
        <f>Table224523689101112131415161718192021222423456723456891011121314151617181920212224252627282930[[#This Row],[PEMBULATAN]]*O31</f>
        <v>69000</v>
      </c>
    </row>
    <row r="32" spans="1:16" ht="39" customHeight="1" x14ac:dyDescent="0.2">
      <c r="A32" s="124"/>
      <c r="B32" s="74"/>
      <c r="C32" s="92" t="s">
        <v>2856</v>
      </c>
      <c r="D32" s="93" t="s">
        <v>63</v>
      </c>
      <c r="E32" s="94">
        <v>44432</v>
      </c>
      <c r="F32" s="95" t="s">
        <v>2419</v>
      </c>
      <c r="G32" s="94">
        <v>44438</v>
      </c>
      <c r="H32" s="96" t="s">
        <v>2420</v>
      </c>
      <c r="I32" s="97">
        <v>57</v>
      </c>
      <c r="J32" s="97">
        <v>42</v>
      </c>
      <c r="K32" s="97">
        <v>20</v>
      </c>
      <c r="L32" s="97">
        <v>4</v>
      </c>
      <c r="M32" s="98">
        <v>11.97</v>
      </c>
      <c r="N32" s="99">
        <v>12</v>
      </c>
      <c r="O32" s="62">
        <v>3000</v>
      </c>
      <c r="P32" s="63">
        <f>Table224523689101112131415161718192021222423456723456891011121314151617181920212224252627282930[[#This Row],[PEMBULATAN]]*O32</f>
        <v>36000</v>
      </c>
    </row>
    <row r="33" spans="1:16" ht="39" customHeight="1" x14ac:dyDescent="0.2">
      <c r="A33" s="124"/>
      <c r="B33" s="74"/>
      <c r="C33" s="92" t="s">
        <v>2857</v>
      </c>
      <c r="D33" s="93" t="s">
        <v>63</v>
      </c>
      <c r="E33" s="94">
        <v>44432</v>
      </c>
      <c r="F33" s="95" t="s">
        <v>2419</v>
      </c>
      <c r="G33" s="94">
        <v>44438</v>
      </c>
      <c r="H33" s="96" t="s">
        <v>2420</v>
      </c>
      <c r="I33" s="97">
        <v>40</v>
      </c>
      <c r="J33" s="97">
        <v>43</v>
      </c>
      <c r="K33" s="97">
        <v>18</v>
      </c>
      <c r="L33" s="97">
        <v>3</v>
      </c>
      <c r="M33" s="98">
        <v>7.74</v>
      </c>
      <c r="N33" s="99">
        <v>8</v>
      </c>
      <c r="O33" s="62">
        <v>3000</v>
      </c>
      <c r="P33" s="63">
        <f>Table224523689101112131415161718192021222423456723456891011121314151617181920212224252627282930[[#This Row],[PEMBULATAN]]*O33</f>
        <v>24000</v>
      </c>
    </row>
    <row r="34" spans="1:16" ht="39" customHeight="1" x14ac:dyDescent="0.2">
      <c r="A34" s="124"/>
      <c r="B34" s="74"/>
      <c r="C34" s="92" t="s">
        <v>2858</v>
      </c>
      <c r="D34" s="93" t="s">
        <v>63</v>
      </c>
      <c r="E34" s="94">
        <v>44432</v>
      </c>
      <c r="F34" s="95" t="s">
        <v>2419</v>
      </c>
      <c r="G34" s="94">
        <v>44438</v>
      </c>
      <c r="H34" s="96" t="s">
        <v>2420</v>
      </c>
      <c r="I34" s="97">
        <v>21</v>
      </c>
      <c r="J34" s="97">
        <v>18</v>
      </c>
      <c r="K34" s="97">
        <v>18</v>
      </c>
      <c r="L34" s="97">
        <v>1</v>
      </c>
      <c r="M34" s="98">
        <v>1.7010000000000001</v>
      </c>
      <c r="N34" s="99">
        <v>2</v>
      </c>
      <c r="O34" s="62">
        <v>3000</v>
      </c>
      <c r="P34" s="63">
        <f>Table224523689101112131415161718192021222423456723456891011121314151617181920212224252627282930[[#This Row],[PEMBULATAN]]*O34</f>
        <v>6000</v>
      </c>
    </row>
    <row r="35" spans="1:16" ht="39" customHeight="1" x14ac:dyDescent="0.2">
      <c r="A35" s="124"/>
      <c r="B35" s="74"/>
      <c r="C35" s="92" t="s">
        <v>2859</v>
      </c>
      <c r="D35" s="93" t="s">
        <v>63</v>
      </c>
      <c r="E35" s="94">
        <v>44432</v>
      </c>
      <c r="F35" s="95" t="s">
        <v>2419</v>
      </c>
      <c r="G35" s="94">
        <v>44438</v>
      </c>
      <c r="H35" s="96" t="s">
        <v>2420</v>
      </c>
      <c r="I35" s="97">
        <v>95</v>
      </c>
      <c r="J35" s="97">
        <v>51</v>
      </c>
      <c r="K35" s="97">
        <v>39</v>
      </c>
      <c r="L35" s="97">
        <v>25</v>
      </c>
      <c r="M35" s="98">
        <v>47.238750000000003</v>
      </c>
      <c r="N35" s="99">
        <v>47</v>
      </c>
      <c r="O35" s="62">
        <v>3000</v>
      </c>
      <c r="P35" s="63">
        <f>Table224523689101112131415161718192021222423456723456891011121314151617181920212224252627282930[[#This Row],[PEMBULATAN]]*O35</f>
        <v>141000</v>
      </c>
    </row>
    <row r="36" spans="1:16" ht="39" customHeight="1" x14ac:dyDescent="0.2">
      <c r="A36" s="124"/>
      <c r="B36" s="74"/>
      <c r="C36" s="92" t="s">
        <v>2860</v>
      </c>
      <c r="D36" s="93" t="s">
        <v>63</v>
      </c>
      <c r="E36" s="94">
        <v>44432</v>
      </c>
      <c r="F36" s="95" t="s">
        <v>2419</v>
      </c>
      <c r="G36" s="94">
        <v>44438</v>
      </c>
      <c r="H36" s="96" t="s">
        <v>2420</v>
      </c>
      <c r="I36" s="97">
        <v>40</v>
      </c>
      <c r="J36" s="97">
        <v>33</v>
      </c>
      <c r="K36" s="97">
        <v>27</v>
      </c>
      <c r="L36" s="97">
        <v>3</v>
      </c>
      <c r="M36" s="98">
        <v>8.91</v>
      </c>
      <c r="N36" s="99">
        <v>9</v>
      </c>
      <c r="O36" s="62">
        <v>3000</v>
      </c>
      <c r="P36" s="63">
        <f>Table224523689101112131415161718192021222423456723456891011121314151617181920212224252627282930[[#This Row],[PEMBULATAN]]*O36</f>
        <v>27000</v>
      </c>
    </row>
    <row r="37" spans="1:16" ht="39" customHeight="1" x14ac:dyDescent="0.2">
      <c r="A37" s="124"/>
      <c r="B37" s="74"/>
      <c r="C37" s="92" t="s">
        <v>2861</v>
      </c>
      <c r="D37" s="93" t="s">
        <v>63</v>
      </c>
      <c r="E37" s="94">
        <v>44432</v>
      </c>
      <c r="F37" s="95" t="s">
        <v>2419</v>
      </c>
      <c r="G37" s="94">
        <v>44438</v>
      </c>
      <c r="H37" s="96" t="s">
        <v>2420</v>
      </c>
      <c r="I37" s="97">
        <v>42</v>
      </c>
      <c r="J37" s="97">
        <v>37</v>
      </c>
      <c r="K37" s="97">
        <v>17</v>
      </c>
      <c r="L37" s="97">
        <v>3</v>
      </c>
      <c r="M37" s="98">
        <v>6.6044999999999998</v>
      </c>
      <c r="N37" s="99">
        <v>7</v>
      </c>
      <c r="O37" s="62">
        <v>3000</v>
      </c>
      <c r="P37" s="63">
        <f>Table224523689101112131415161718192021222423456723456891011121314151617181920212224252627282930[[#This Row],[PEMBULATAN]]*O37</f>
        <v>21000</v>
      </c>
    </row>
    <row r="38" spans="1:16" ht="39" customHeight="1" x14ac:dyDescent="0.2">
      <c r="A38" s="124"/>
      <c r="B38" s="74"/>
      <c r="C38" s="92" t="s">
        <v>2862</v>
      </c>
      <c r="D38" s="93" t="s">
        <v>63</v>
      </c>
      <c r="E38" s="94">
        <v>44432</v>
      </c>
      <c r="F38" s="95" t="s">
        <v>2419</v>
      </c>
      <c r="G38" s="94">
        <v>44438</v>
      </c>
      <c r="H38" s="96" t="s">
        <v>2420</v>
      </c>
      <c r="I38" s="97">
        <v>100</v>
      </c>
      <c r="J38" s="97">
        <v>66</v>
      </c>
      <c r="K38" s="97">
        <v>31</v>
      </c>
      <c r="L38" s="97">
        <v>23</v>
      </c>
      <c r="M38" s="98">
        <v>51.15</v>
      </c>
      <c r="N38" s="99">
        <v>51</v>
      </c>
      <c r="O38" s="62">
        <v>3000</v>
      </c>
      <c r="P38" s="63">
        <f>Table224523689101112131415161718192021222423456723456891011121314151617181920212224252627282930[[#This Row],[PEMBULATAN]]*O38</f>
        <v>153000</v>
      </c>
    </row>
    <row r="39" spans="1:16" ht="39" customHeight="1" x14ac:dyDescent="0.2">
      <c r="A39" s="124"/>
      <c r="B39" s="74"/>
      <c r="C39" s="92" t="s">
        <v>2863</v>
      </c>
      <c r="D39" s="93" t="s">
        <v>63</v>
      </c>
      <c r="E39" s="94">
        <v>44432</v>
      </c>
      <c r="F39" s="95" t="s">
        <v>2419</v>
      </c>
      <c r="G39" s="94">
        <v>44438</v>
      </c>
      <c r="H39" s="96" t="s">
        <v>2420</v>
      </c>
      <c r="I39" s="97">
        <v>70</v>
      </c>
      <c r="J39" s="97">
        <v>58</v>
      </c>
      <c r="K39" s="97">
        <v>33</v>
      </c>
      <c r="L39" s="97">
        <v>25</v>
      </c>
      <c r="M39" s="98">
        <v>33.494999999999997</v>
      </c>
      <c r="N39" s="99">
        <v>33</v>
      </c>
      <c r="O39" s="62">
        <v>3000</v>
      </c>
      <c r="P39" s="63">
        <f>Table224523689101112131415161718192021222423456723456891011121314151617181920212224252627282930[[#This Row],[PEMBULATAN]]*O39</f>
        <v>99000</v>
      </c>
    </row>
    <row r="40" spans="1:16" ht="39" customHeight="1" x14ac:dyDescent="0.2">
      <c r="A40" s="124"/>
      <c r="B40" s="74"/>
      <c r="C40" s="92" t="s">
        <v>2864</v>
      </c>
      <c r="D40" s="93" t="s">
        <v>63</v>
      </c>
      <c r="E40" s="94">
        <v>44432</v>
      </c>
      <c r="F40" s="95" t="s">
        <v>2419</v>
      </c>
      <c r="G40" s="94">
        <v>44438</v>
      </c>
      <c r="H40" s="96" t="s">
        <v>2420</v>
      </c>
      <c r="I40" s="97">
        <v>101</v>
      </c>
      <c r="J40" s="97">
        <v>66</v>
      </c>
      <c r="K40" s="97">
        <v>25</v>
      </c>
      <c r="L40" s="97">
        <v>10</v>
      </c>
      <c r="M40" s="98">
        <v>41.662500000000001</v>
      </c>
      <c r="N40" s="99">
        <v>42</v>
      </c>
      <c r="O40" s="62">
        <v>3000</v>
      </c>
      <c r="P40" s="63">
        <f>Table224523689101112131415161718192021222423456723456891011121314151617181920212224252627282930[[#This Row],[PEMBULATAN]]*O40</f>
        <v>126000</v>
      </c>
    </row>
    <row r="41" spans="1:16" ht="39" customHeight="1" x14ac:dyDescent="0.2">
      <c r="A41" s="124"/>
      <c r="B41" s="74"/>
      <c r="C41" s="92" t="s">
        <v>2865</v>
      </c>
      <c r="D41" s="93" t="s">
        <v>63</v>
      </c>
      <c r="E41" s="94">
        <v>44432</v>
      </c>
      <c r="F41" s="95" t="s">
        <v>2419</v>
      </c>
      <c r="G41" s="94">
        <v>44438</v>
      </c>
      <c r="H41" s="96" t="s">
        <v>2420</v>
      </c>
      <c r="I41" s="97">
        <v>53</v>
      </c>
      <c r="J41" s="97">
        <v>36</v>
      </c>
      <c r="K41" s="97">
        <v>16</v>
      </c>
      <c r="L41" s="97">
        <v>5</v>
      </c>
      <c r="M41" s="98">
        <v>7.6319999999999997</v>
      </c>
      <c r="N41" s="99">
        <v>8</v>
      </c>
      <c r="O41" s="62">
        <v>3000</v>
      </c>
      <c r="P41" s="63">
        <f>Table224523689101112131415161718192021222423456723456891011121314151617181920212224252627282930[[#This Row],[PEMBULATAN]]*O41</f>
        <v>24000</v>
      </c>
    </row>
    <row r="42" spans="1:16" ht="39" customHeight="1" x14ac:dyDescent="0.2">
      <c r="A42" s="124"/>
      <c r="B42" s="74"/>
      <c r="C42" s="92" t="s">
        <v>2866</v>
      </c>
      <c r="D42" s="93" t="s">
        <v>63</v>
      </c>
      <c r="E42" s="94">
        <v>44432</v>
      </c>
      <c r="F42" s="95" t="s">
        <v>2419</v>
      </c>
      <c r="G42" s="94">
        <v>44438</v>
      </c>
      <c r="H42" s="96" t="s">
        <v>2420</v>
      </c>
      <c r="I42" s="97">
        <v>50</v>
      </c>
      <c r="J42" s="97">
        <v>40</v>
      </c>
      <c r="K42" s="97">
        <v>20</v>
      </c>
      <c r="L42" s="97">
        <v>4</v>
      </c>
      <c r="M42" s="98">
        <v>10</v>
      </c>
      <c r="N42" s="99">
        <v>10</v>
      </c>
      <c r="O42" s="62">
        <v>3000</v>
      </c>
      <c r="P42" s="63">
        <f>Table224523689101112131415161718192021222423456723456891011121314151617181920212224252627282930[[#This Row],[PEMBULATAN]]*O42</f>
        <v>30000</v>
      </c>
    </row>
    <row r="43" spans="1:16" ht="39" customHeight="1" x14ac:dyDescent="0.2">
      <c r="A43" s="124"/>
      <c r="B43" s="74"/>
      <c r="C43" s="92" t="s">
        <v>2867</v>
      </c>
      <c r="D43" s="93" t="s">
        <v>63</v>
      </c>
      <c r="E43" s="94">
        <v>44432</v>
      </c>
      <c r="F43" s="95" t="s">
        <v>2419</v>
      </c>
      <c r="G43" s="94">
        <v>44438</v>
      </c>
      <c r="H43" s="96" t="s">
        <v>2420</v>
      </c>
      <c r="I43" s="97">
        <v>95</v>
      </c>
      <c r="J43" s="97">
        <v>60</v>
      </c>
      <c r="K43" s="97">
        <v>26</v>
      </c>
      <c r="L43" s="97">
        <v>11</v>
      </c>
      <c r="M43" s="98">
        <v>37.049999999999997</v>
      </c>
      <c r="N43" s="99">
        <v>37</v>
      </c>
      <c r="O43" s="62">
        <v>3000</v>
      </c>
      <c r="P43" s="63">
        <f>Table224523689101112131415161718192021222423456723456891011121314151617181920212224252627282930[[#This Row],[PEMBULATAN]]*O43</f>
        <v>111000</v>
      </c>
    </row>
    <row r="44" spans="1:16" ht="39" customHeight="1" x14ac:dyDescent="0.2">
      <c r="A44" s="124"/>
      <c r="B44" s="74"/>
      <c r="C44" s="92" t="s">
        <v>2868</v>
      </c>
      <c r="D44" s="93" t="s">
        <v>63</v>
      </c>
      <c r="E44" s="94">
        <v>44432</v>
      </c>
      <c r="F44" s="95" t="s">
        <v>2419</v>
      </c>
      <c r="G44" s="94">
        <v>44438</v>
      </c>
      <c r="H44" s="96" t="s">
        <v>2420</v>
      </c>
      <c r="I44" s="97">
        <v>100</v>
      </c>
      <c r="J44" s="97">
        <v>69</v>
      </c>
      <c r="K44" s="97">
        <v>30</v>
      </c>
      <c r="L44" s="97">
        <v>9</v>
      </c>
      <c r="M44" s="98">
        <v>51.75</v>
      </c>
      <c r="N44" s="99">
        <v>52</v>
      </c>
      <c r="O44" s="62">
        <v>3000</v>
      </c>
      <c r="P44" s="63">
        <f>Table224523689101112131415161718192021222423456723456891011121314151617181920212224252627282930[[#This Row],[PEMBULATAN]]*O44</f>
        <v>156000</v>
      </c>
    </row>
    <row r="45" spans="1:16" ht="39" customHeight="1" x14ac:dyDescent="0.2">
      <c r="A45" s="124"/>
      <c r="B45" s="74"/>
      <c r="C45" s="92" t="s">
        <v>2869</v>
      </c>
      <c r="D45" s="93" t="s">
        <v>63</v>
      </c>
      <c r="E45" s="94">
        <v>44432</v>
      </c>
      <c r="F45" s="95" t="s">
        <v>2419</v>
      </c>
      <c r="G45" s="94">
        <v>44438</v>
      </c>
      <c r="H45" s="96" t="s">
        <v>2420</v>
      </c>
      <c r="I45" s="97">
        <v>76</v>
      </c>
      <c r="J45" s="97">
        <v>60</v>
      </c>
      <c r="K45" s="97">
        <v>21</v>
      </c>
      <c r="L45" s="97">
        <v>8</v>
      </c>
      <c r="M45" s="98">
        <v>23.94</v>
      </c>
      <c r="N45" s="99">
        <v>24</v>
      </c>
      <c r="O45" s="62">
        <v>3000</v>
      </c>
      <c r="P45" s="63">
        <f>Table224523689101112131415161718192021222423456723456891011121314151617181920212224252627282930[[#This Row],[PEMBULATAN]]*O45</f>
        <v>72000</v>
      </c>
    </row>
    <row r="46" spans="1:16" ht="39" customHeight="1" x14ac:dyDescent="0.2">
      <c r="A46" s="124"/>
      <c r="B46" s="74"/>
      <c r="C46" s="92" t="s">
        <v>2870</v>
      </c>
      <c r="D46" s="93" t="s">
        <v>63</v>
      </c>
      <c r="E46" s="94">
        <v>44432</v>
      </c>
      <c r="F46" s="95" t="s">
        <v>2419</v>
      </c>
      <c r="G46" s="94">
        <v>44438</v>
      </c>
      <c r="H46" s="96" t="s">
        <v>2420</v>
      </c>
      <c r="I46" s="97">
        <v>88</v>
      </c>
      <c r="J46" s="97">
        <v>66</v>
      </c>
      <c r="K46" s="97">
        <v>35</v>
      </c>
      <c r="L46" s="97">
        <v>16</v>
      </c>
      <c r="M46" s="98">
        <v>50.82</v>
      </c>
      <c r="N46" s="99">
        <v>51</v>
      </c>
      <c r="O46" s="62">
        <v>3000</v>
      </c>
      <c r="P46" s="63">
        <f>Table224523689101112131415161718192021222423456723456891011121314151617181920212224252627282930[[#This Row],[PEMBULATAN]]*O46</f>
        <v>153000</v>
      </c>
    </row>
    <row r="47" spans="1:16" ht="39" customHeight="1" x14ac:dyDescent="0.2">
      <c r="A47" s="124"/>
      <c r="B47" s="74"/>
      <c r="C47" s="92" t="s">
        <v>2871</v>
      </c>
      <c r="D47" s="93" t="s">
        <v>63</v>
      </c>
      <c r="E47" s="94">
        <v>44432</v>
      </c>
      <c r="F47" s="95" t="s">
        <v>2419</v>
      </c>
      <c r="G47" s="94">
        <v>44438</v>
      </c>
      <c r="H47" s="96" t="s">
        <v>2420</v>
      </c>
      <c r="I47" s="97">
        <v>90</v>
      </c>
      <c r="J47" s="97">
        <v>60</v>
      </c>
      <c r="K47" s="97">
        <v>30</v>
      </c>
      <c r="L47" s="97">
        <v>14</v>
      </c>
      <c r="M47" s="98">
        <v>40.5</v>
      </c>
      <c r="N47" s="99">
        <v>41</v>
      </c>
      <c r="O47" s="62">
        <v>3000</v>
      </c>
      <c r="P47" s="63">
        <f>Table224523689101112131415161718192021222423456723456891011121314151617181920212224252627282930[[#This Row],[PEMBULATAN]]*O47</f>
        <v>123000</v>
      </c>
    </row>
    <row r="48" spans="1:16" ht="39" customHeight="1" x14ac:dyDescent="0.2">
      <c r="A48" s="124"/>
      <c r="B48" s="74"/>
      <c r="C48" s="92" t="s">
        <v>2872</v>
      </c>
      <c r="D48" s="93" t="s">
        <v>63</v>
      </c>
      <c r="E48" s="94">
        <v>44432</v>
      </c>
      <c r="F48" s="95" t="s">
        <v>2419</v>
      </c>
      <c r="G48" s="94">
        <v>44438</v>
      </c>
      <c r="H48" s="96" t="s">
        <v>2420</v>
      </c>
      <c r="I48" s="97">
        <v>73</v>
      </c>
      <c r="J48" s="97">
        <v>60</v>
      </c>
      <c r="K48" s="97">
        <v>35</v>
      </c>
      <c r="L48" s="97">
        <v>9</v>
      </c>
      <c r="M48" s="98">
        <v>38.325000000000003</v>
      </c>
      <c r="N48" s="99">
        <v>38</v>
      </c>
      <c r="O48" s="62">
        <v>3000</v>
      </c>
      <c r="P48" s="63">
        <f>Table224523689101112131415161718192021222423456723456891011121314151617181920212224252627282930[[#This Row],[PEMBULATAN]]*O48</f>
        <v>114000</v>
      </c>
    </row>
    <row r="49" spans="1:16" ht="39" customHeight="1" x14ac:dyDescent="0.2">
      <c r="A49" s="124"/>
      <c r="B49" s="74"/>
      <c r="C49" s="92" t="s">
        <v>2873</v>
      </c>
      <c r="D49" s="93" t="s">
        <v>63</v>
      </c>
      <c r="E49" s="94">
        <v>44432</v>
      </c>
      <c r="F49" s="95" t="s">
        <v>2419</v>
      </c>
      <c r="G49" s="94">
        <v>44438</v>
      </c>
      <c r="H49" s="96" t="s">
        <v>2420</v>
      </c>
      <c r="I49" s="97">
        <v>80</v>
      </c>
      <c r="J49" s="97">
        <v>70</v>
      </c>
      <c r="K49" s="97">
        <v>40</v>
      </c>
      <c r="L49" s="97">
        <v>13</v>
      </c>
      <c r="M49" s="98">
        <v>56</v>
      </c>
      <c r="N49" s="99">
        <v>56</v>
      </c>
      <c r="O49" s="62">
        <v>3000</v>
      </c>
      <c r="P49" s="63">
        <f>Table224523689101112131415161718192021222423456723456891011121314151617181920212224252627282930[[#This Row],[PEMBULATAN]]*O49</f>
        <v>168000</v>
      </c>
    </row>
    <row r="50" spans="1:16" ht="39" customHeight="1" x14ac:dyDescent="0.2">
      <c r="A50" s="124"/>
      <c r="B50" s="74"/>
      <c r="C50" s="92" t="s">
        <v>2874</v>
      </c>
      <c r="D50" s="93" t="s">
        <v>63</v>
      </c>
      <c r="E50" s="94">
        <v>44432</v>
      </c>
      <c r="F50" s="95" t="s">
        <v>2419</v>
      </c>
      <c r="G50" s="94">
        <v>44438</v>
      </c>
      <c r="H50" s="96" t="s">
        <v>2420</v>
      </c>
      <c r="I50" s="97">
        <v>95</v>
      </c>
      <c r="J50" s="97">
        <v>56</v>
      </c>
      <c r="K50" s="97">
        <v>29</v>
      </c>
      <c r="L50" s="97">
        <v>30</v>
      </c>
      <c r="M50" s="98">
        <v>38.57</v>
      </c>
      <c r="N50" s="99">
        <v>39</v>
      </c>
      <c r="O50" s="62">
        <v>3000</v>
      </c>
      <c r="P50" s="63">
        <f>Table224523689101112131415161718192021222423456723456891011121314151617181920212224252627282930[[#This Row],[PEMBULATAN]]*O50</f>
        <v>117000</v>
      </c>
    </row>
    <row r="51" spans="1:16" ht="39" customHeight="1" x14ac:dyDescent="0.2">
      <c r="A51" s="124"/>
      <c r="B51" s="74"/>
      <c r="C51" s="92" t="s">
        <v>2875</v>
      </c>
      <c r="D51" s="93" t="s">
        <v>63</v>
      </c>
      <c r="E51" s="94">
        <v>44432</v>
      </c>
      <c r="F51" s="95" t="s">
        <v>2419</v>
      </c>
      <c r="G51" s="94">
        <v>44438</v>
      </c>
      <c r="H51" s="96" t="s">
        <v>2420</v>
      </c>
      <c r="I51" s="97">
        <v>44</v>
      </c>
      <c r="J51" s="97">
        <v>33</v>
      </c>
      <c r="K51" s="97">
        <v>9</v>
      </c>
      <c r="L51" s="97">
        <v>2</v>
      </c>
      <c r="M51" s="98">
        <v>3.2669999999999999</v>
      </c>
      <c r="N51" s="99">
        <v>3</v>
      </c>
      <c r="O51" s="62">
        <v>3000</v>
      </c>
      <c r="P51" s="63">
        <f>Table224523689101112131415161718192021222423456723456891011121314151617181920212224252627282930[[#This Row],[PEMBULATAN]]*O51</f>
        <v>9000</v>
      </c>
    </row>
    <row r="52" spans="1:16" ht="39" customHeight="1" x14ac:dyDescent="0.2">
      <c r="A52" s="124"/>
      <c r="B52" s="74"/>
      <c r="C52" s="92" t="s">
        <v>2876</v>
      </c>
      <c r="D52" s="93" t="s">
        <v>63</v>
      </c>
      <c r="E52" s="94">
        <v>44432</v>
      </c>
      <c r="F52" s="95" t="s">
        <v>2419</v>
      </c>
      <c r="G52" s="94">
        <v>44438</v>
      </c>
      <c r="H52" s="96" t="s">
        <v>2420</v>
      </c>
      <c r="I52" s="97">
        <v>50</v>
      </c>
      <c r="J52" s="97">
        <v>37</v>
      </c>
      <c r="K52" s="97">
        <v>25</v>
      </c>
      <c r="L52" s="97">
        <v>1</v>
      </c>
      <c r="M52" s="98">
        <v>11.5625</v>
      </c>
      <c r="N52" s="99">
        <v>12</v>
      </c>
      <c r="O52" s="62">
        <v>3000</v>
      </c>
      <c r="P52" s="63">
        <f>Table224523689101112131415161718192021222423456723456891011121314151617181920212224252627282930[[#This Row],[PEMBULATAN]]*O52</f>
        <v>36000</v>
      </c>
    </row>
    <row r="53" spans="1:16" ht="22.5" customHeight="1" x14ac:dyDescent="0.2">
      <c r="A53" s="144" t="s">
        <v>33</v>
      </c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6"/>
      <c r="M53" s="78">
        <f>SUBTOTAL(109,Table224523689101112131415161718192021222423456723456891011121314151617181920212224252627282930[KG VOLUME])</f>
        <v>1451.4579999999999</v>
      </c>
      <c r="N53" s="66">
        <f>SUM(N3:N52)</f>
        <v>1457</v>
      </c>
      <c r="O53" s="147">
        <f>SUM(P3:P52)</f>
        <v>4371000</v>
      </c>
      <c r="P53" s="148"/>
    </row>
    <row r="54" spans="1:16" ht="22.5" customHeight="1" x14ac:dyDescent="0.2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4"/>
      <c r="N54" s="86" t="s">
        <v>54</v>
      </c>
      <c r="O54" s="85"/>
      <c r="P54" s="85">
        <f>O53*10%</f>
        <v>437100</v>
      </c>
    </row>
    <row r="55" spans="1:16" x14ac:dyDescent="0.2">
      <c r="A55" s="11"/>
      <c r="B55" s="54" t="s">
        <v>47</v>
      </c>
      <c r="C55" s="53"/>
      <c r="D55" s="55" t="s">
        <v>48</v>
      </c>
      <c r="H55" s="61"/>
      <c r="N55" s="60" t="s">
        <v>34</v>
      </c>
      <c r="P55" s="67">
        <f>O53*1%</f>
        <v>43710</v>
      </c>
    </row>
    <row r="56" spans="1:16" x14ac:dyDescent="0.2">
      <c r="A56" s="11"/>
      <c r="H56" s="61"/>
      <c r="N56" s="60" t="s">
        <v>35</v>
      </c>
      <c r="P56" s="69">
        <v>0</v>
      </c>
    </row>
    <row r="57" spans="1:16" ht="15.75" thickBot="1" x14ac:dyDescent="0.25">
      <c r="A57" s="11"/>
      <c r="H57" s="61"/>
      <c r="N57" s="60" t="s">
        <v>36</v>
      </c>
      <c r="P57" s="69">
        <v>0</v>
      </c>
    </row>
    <row r="58" spans="1:16" x14ac:dyDescent="0.2">
      <c r="A58" s="11"/>
      <c r="H58" s="61"/>
      <c r="N58" s="64" t="s">
        <v>37</v>
      </c>
      <c r="O58" s="65"/>
      <c r="P58" s="68">
        <f>O53-P54+P55</f>
        <v>3977610</v>
      </c>
    </row>
    <row r="59" spans="1:16" x14ac:dyDescent="0.2">
      <c r="B59" s="54"/>
      <c r="C59" s="53"/>
      <c r="D59" s="55"/>
    </row>
    <row r="61" spans="1:16" x14ac:dyDescent="0.2">
      <c r="A61" s="11"/>
      <c r="H61" s="61"/>
      <c r="P61" s="70"/>
    </row>
    <row r="62" spans="1:16" x14ac:dyDescent="0.2">
      <c r="A62" s="11"/>
      <c r="H62" s="61"/>
      <c r="O62" s="56"/>
      <c r="P62" s="70"/>
    </row>
    <row r="63" spans="1:16" s="3" customFormat="1" x14ac:dyDescent="0.25">
      <c r="A63" s="11"/>
      <c r="B63" s="2"/>
      <c r="C63" s="2"/>
      <c r="E63" s="12"/>
      <c r="H63" s="61"/>
      <c r="N63" s="14"/>
      <c r="O63" s="14"/>
      <c r="P63" s="14"/>
    </row>
    <row r="64" spans="1:16" s="3" customFormat="1" x14ac:dyDescent="0.25">
      <c r="A64" s="11"/>
      <c r="B64" s="2"/>
      <c r="C64" s="2"/>
      <c r="E64" s="12"/>
      <c r="H64" s="61"/>
      <c r="N64" s="14"/>
      <c r="O64" s="14"/>
      <c r="P64" s="14"/>
    </row>
    <row r="65" spans="1:16" s="3" customFormat="1" x14ac:dyDescent="0.25">
      <c r="A65" s="11"/>
      <c r="B65" s="2"/>
      <c r="C65" s="2"/>
      <c r="E65" s="12"/>
      <c r="H65" s="61"/>
      <c r="N65" s="14"/>
      <c r="O65" s="14"/>
      <c r="P65" s="14"/>
    </row>
    <row r="66" spans="1:16" s="3" customFormat="1" x14ac:dyDescent="0.25">
      <c r="A66" s="11"/>
      <c r="B66" s="2"/>
      <c r="C66" s="2"/>
      <c r="E66" s="12"/>
      <c r="H66" s="61"/>
      <c r="N66" s="14"/>
      <c r="O66" s="14"/>
      <c r="P66" s="14"/>
    </row>
    <row r="67" spans="1:16" s="3" customFormat="1" x14ac:dyDescent="0.25">
      <c r="A67" s="11"/>
      <c r="B67" s="2"/>
      <c r="C67" s="2"/>
      <c r="E67" s="12"/>
      <c r="H67" s="61"/>
      <c r="N67" s="14"/>
      <c r="O67" s="14"/>
      <c r="P67" s="14"/>
    </row>
    <row r="68" spans="1:16" s="3" customFormat="1" x14ac:dyDescent="0.25">
      <c r="A68" s="11"/>
      <c r="B68" s="2"/>
      <c r="C68" s="2"/>
      <c r="E68" s="12"/>
      <c r="H68" s="61"/>
      <c r="N68" s="14"/>
      <c r="O68" s="14"/>
      <c r="P68" s="14"/>
    </row>
    <row r="69" spans="1:16" s="3" customFormat="1" x14ac:dyDescent="0.25">
      <c r="A69" s="11"/>
      <c r="B69" s="2"/>
      <c r="C69" s="2"/>
      <c r="E69" s="12"/>
      <c r="H69" s="61"/>
      <c r="N69" s="14"/>
      <c r="O69" s="14"/>
      <c r="P69" s="14"/>
    </row>
    <row r="70" spans="1:16" s="3" customFormat="1" x14ac:dyDescent="0.25">
      <c r="A70" s="11"/>
      <c r="B70" s="2"/>
      <c r="C70" s="2"/>
      <c r="E70" s="12"/>
      <c r="H70" s="61"/>
      <c r="N70" s="14"/>
      <c r="O70" s="14"/>
      <c r="P70" s="14"/>
    </row>
    <row r="71" spans="1:16" s="3" customFormat="1" x14ac:dyDescent="0.25">
      <c r="A71" s="11"/>
      <c r="B71" s="2"/>
      <c r="C71" s="2"/>
      <c r="E71" s="12"/>
      <c r="H71" s="61"/>
      <c r="N71" s="14"/>
      <c r="O71" s="14"/>
      <c r="P71" s="14"/>
    </row>
    <row r="72" spans="1:16" s="3" customFormat="1" x14ac:dyDescent="0.25">
      <c r="A72" s="11"/>
      <c r="B72" s="2"/>
      <c r="C72" s="2"/>
      <c r="E72" s="12"/>
      <c r="H72" s="61"/>
      <c r="N72" s="14"/>
      <c r="O72" s="14"/>
      <c r="P72" s="14"/>
    </row>
    <row r="73" spans="1:16" s="3" customFormat="1" x14ac:dyDescent="0.2">
      <c r="A73" s="11"/>
      <c r="B73" s="2"/>
      <c r="C73" s="53" t="s">
        <v>1205</v>
      </c>
      <c r="E73" s="12"/>
      <c r="H73" s="61"/>
      <c r="N73" s="14"/>
      <c r="O73" s="14"/>
      <c r="P73" s="14"/>
    </row>
    <row r="74" spans="1:16" s="3" customFormat="1" x14ac:dyDescent="0.25">
      <c r="A74" s="11"/>
      <c r="B74" s="2"/>
      <c r="C74" s="2" t="s">
        <v>1200</v>
      </c>
      <c r="E74" s="12"/>
      <c r="H74" s="61"/>
      <c r="N74" s="14"/>
      <c r="O74" s="14"/>
      <c r="P74" s="14"/>
    </row>
    <row r="75" spans="1:16" x14ac:dyDescent="0.2">
      <c r="C75" s="2" t="s">
        <v>1206</v>
      </c>
    </row>
    <row r="76" spans="1:16" x14ac:dyDescent="0.2">
      <c r="C76" s="2" t="s">
        <v>3533</v>
      </c>
    </row>
    <row r="77" spans="1:16" x14ac:dyDescent="0.2">
      <c r="C77" s="53" t="s">
        <v>1198</v>
      </c>
    </row>
    <row r="78" spans="1:16" x14ac:dyDescent="0.2">
      <c r="C78" s="2" t="s">
        <v>3534</v>
      </c>
    </row>
    <row r="79" spans="1:16" x14ac:dyDescent="0.2">
      <c r="C79" s="2" t="s">
        <v>1204</v>
      </c>
    </row>
    <row r="80" spans="1:16" x14ac:dyDescent="0.2">
      <c r="C80" s="2" t="s">
        <v>3535</v>
      </c>
    </row>
    <row r="81" spans="3:3" x14ac:dyDescent="0.2">
      <c r="C81" s="2" t="s">
        <v>3536</v>
      </c>
    </row>
    <row r="82" spans="3:3" x14ac:dyDescent="0.2">
      <c r="C82" s="2" t="s">
        <v>3537</v>
      </c>
    </row>
    <row r="83" spans="3:3" x14ac:dyDescent="0.2">
      <c r="C83" s="2" t="s">
        <v>3538</v>
      </c>
    </row>
    <row r="84" spans="3:3" x14ac:dyDescent="0.2">
      <c r="C84" s="2" t="s">
        <v>3539</v>
      </c>
    </row>
    <row r="85" spans="3:3" x14ac:dyDescent="0.2">
      <c r="C85" s="2" t="s">
        <v>3540</v>
      </c>
    </row>
    <row r="86" spans="3:3" x14ac:dyDescent="0.2">
      <c r="C86" s="2" t="s">
        <v>3541</v>
      </c>
    </row>
    <row r="87" spans="3:3" x14ac:dyDescent="0.2">
      <c r="C87" s="2" t="s">
        <v>3542</v>
      </c>
    </row>
    <row r="88" spans="3:3" x14ac:dyDescent="0.2">
      <c r="C88" s="2" t="s">
        <v>3543</v>
      </c>
    </row>
    <row r="89" spans="3:3" x14ac:dyDescent="0.2">
      <c r="C89" s="2" t="s">
        <v>3544</v>
      </c>
    </row>
    <row r="90" spans="3:3" x14ac:dyDescent="0.2">
      <c r="C90" s="2" t="s">
        <v>3545</v>
      </c>
    </row>
    <row r="91" spans="3:3" x14ac:dyDescent="0.2">
      <c r="C91" s="2" t="s">
        <v>3546</v>
      </c>
    </row>
    <row r="92" spans="3:3" x14ac:dyDescent="0.2">
      <c r="C92" s="2" t="s">
        <v>3547</v>
      </c>
    </row>
    <row r="93" spans="3:3" x14ac:dyDescent="0.2">
      <c r="C93" s="2" t="s">
        <v>3548</v>
      </c>
    </row>
    <row r="94" spans="3:3" x14ac:dyDescent="0.2">
      <c r="C94" s="2" t="s">
        <v>3549</v>
      </c>
    </row>
    <row r="95" spans="3:3" x14ac:dyDescent="0.2">
      <c r="C95" s="2" t="s">
        <v>3550</v>
      </c>
    </row>
    <row r="96" spans="3:3" x14ac:dyDescent="0.2">
      <c r="C96" s="2" t="s">
        <v>3551</v>
      </c>
    </row>
    <row r="97" spans="3:3" x14ac:dyDescent="0.2">
      <c r="C97" s="2" t="s">
        <v>3552</v>
      </c>
    </row>
    <row r="98" spans="3:3" x14ac:dyDescent="0.2">
      <c r="C98" s="2" t="s">
        <v>3553</v>
      </c>
    </row>
    <row r="99" spans="3:3" x14ac:dyDescent="0.2">
      <c r="C99" s="2" t="s">
        <v>3554</v>
      </c>
    </row>
    <row r="100" spans="3:3" x14ac:dyDescent="0.2">
      <c r="C100" s="2" t="s">
        <v>3555</v>
      </c>
    </row>
    <row r="101" spans="3:3" x14ac:dyDescent="0.2">
      <c r="C101" s="2" t="s">
        <v>3556</v>
      </c>
    </row>
    <row r="102" spans="3:3" x14ac:dyDescent="0.2">
      <c r="C102" s="2" t="s">
        <v>3557</v>
      </c>
    </row>
    <row r="103" spans="3:3" x14ac:dyDescent="0.2">
      <c r="C103" s="2" t="s">
        <v>3558</v>
      </c>
    </row>
    <row r="104" spans="3:3" x14ac:dyDescent="0.2">
      <c r="C104" s="2" t="s">
        <v>3559</v>
      </c>
    </row>
    <row r="105" spans="3:3" x14ac:dyDescent="0.2">
      <c r="C105" s="2" t="s">
        <v>3560</v>
      </c>
    </row>
    <row r="106" spans="3:3" x14ac:dyDescent="0.2">
      <c r="C106" s="2" t="s">
        <v>3561</v>
      </c>
    </row>
    <row r="107" spans="3:3" x14ac:dyDescent="0.2">
      <c r="C107" s="2" t="s">
        <v>3562</v>
      </c>
    </row>
    <row r="108" spans="3:3" x14ac:dyDescent="0.2">
      <c r="C108" s="2" t="s">
        <v>3563</v>
      </c>
    </row>
    <row r="109" spans="3:3" x14ac:dyDescent="0.2">
      <c r="C109" s="2" t="s">
        <v>3564</v>
      </c>
    </row>
    <row r="110" spans="3:3" x14ac:dyDescent="0.2">
      <c r="C110" s="2" t="s">
        <v>3565</v>
      </c>
    </row>
    <row r="111" spans="3:3" x14ac:dyDescent="0.2">
      <c r="C111" s="2" t="s">
        <v>3566</v>
      </c>
    </row>
    <row r="112" spans="3:3" x14ac:dyDescent="0.2">
      <c r="C112" s="2" t="s">
        <v>3567</v>
      </c>
    </row>
    <row r="113" spans="3:3" x14ac:dyDescent="0.2">
      <c r="C113" s="2" t="s">
        <v>3568</v>
      </c>
    </row>
    <row r="114" spans="3:3" x14ac:dyDescent="0.2">
      <c r="C114" s="2" t="s">
        <v>3569</v>
      </c>
    </row>
    <row r="115" spans="3:3" x14ac:dyDescent="0.2">
      <c r="C115" s="2" t="s">
        <v>3570</v>
      </c>
    </row>
    <row r="116" spans="3:3" x14ac:dyDescent="0.2">
      <c r="C116" s="2" t="s">
        <v>3571</v>
      </c>
    </row>
    <row r="117" spans="3:3" x14ac:dyDescent="0.2">
      <c r="C117" s="2" t="s">
        <v>3572</v>
      </c>
    </row>
    <row r="118" spans="3:3" x14ac:dyDescent="0.2">
      <c r="C118" s="2" t="s">
        <v>3573</v>
      </c>
    </row>
    <row r="119" spans="3:3" x14ac:dyDescent="0.2">
      <c r="C119" s="2" t="s">
        <v>3574</v>
      </c>
    </row>
    <row r="120" spans="3:3" x14ac:dyDescent="0.2">
      <c r="C120" s="2" t="s">
        <v>3575</v>
      </c>
    </row>
    <row r="121" spans="3:3" x14ac:dyDescent="0.2">
      <c r="C121" s="2" t="s">
        <v>3576</v>
      </c>
    </row>
    <row r="122" spans="3:3" x14ac:dyDescent="0.2">
      <c r="C122" s="2" t="s">
        <v>3577</v>
      </c>
    </row>
    <row r="123" spans="3:3" x14ac:dyDescent="0.2">
      <c r="C123" s="2" t="s">
        <v>3578</v>
      </c>
    </row>
    <row r="124" spans="3:3" x14ac:dyDescent="0.2">
      <c r="C124" s="2" t="s">
        <v>3579</v>
      </c>
    </row>
    <row r="125" spans="3:3" x14ac:dyDescent="0.2">
      <c r="C125" s="2" t="s">
        <v>3580</v>
      </c>
    </row>
    <row r="126" spans="3:3" x14ac:dyDescent="0.2">
      <c r="C126" s="2" t="s">
        <v>3581</v>
      </c>
    </row>
    <row r="127" spans="3:3" x14ac:dyDescent="0.2">
      <c r="C127" s="2" t="s">
        <v>3582</v>
      </c>
    </row>
    <row r="128" spans="3:3" x14ac:dyDescent="0.2">
      <c r="C128" s="2" t="s">
        <v>3583</v>
      </c>
    </row>
    <row r="129" spans="3:3" x14ac:dyDescent="0.2">
      <c r="C129" s="2" t="s">
        <v>3584</v>
      </c>
    </row>
    <row r="130" spans="3:3" x14ac:dyDescent="0.2">
      <c r="C130" s="2" t="s">
        <v>3585</v>
      </c>
    </row>
    <row r="131" spans="3:3" x14ac:dyDescent="0.2">
      <c r="C131" s="2" t="s">
        <v>3586</v>
      </c>
    </row>
    <row r="132" spans="3:3" x14ac:dyDescent="0.2">
      <c r="C132" s="2" t="s">
        <v>3587</v>
      </c>
    </row>
    <row r="133" spans="3:3" x14ac:dyDescent="0.2">
      <c r="C133" s="2" t="s">
        <v>3588</v>
      </c>
    </row>
    <row r="134" spans="3:3" x14ac:dyDescent="0.2">
      <c r="C134" s="2" t="s">
        <v>3589</v>
      </c>
    </row>
    <row r="135" spans="3:3" x14ac:dyDescent="0.2">
      <c r="C135" s="2" t="s">
        <v>3590</v>
      </c>
    </row>
    <row r="136" spans="3:3" x14ac:dyDescent="0.2">
      <c r="C136" s="2" t="s">
        <v>3591</v>
      </c>
    </row>
    <row r="137" spans="3:3" x14ac:dyDescent="0.2">
      <c r="C137" s="2" t="s">
        <v>3592</v>
      </c>
    </row>
    <row r="138" spans="3:3" x14ac:dyDescent="0.2">
      <c r="C138" s="2" t="s">
        <v>3593</v>
      </c>
    </row>
    <row r="139" spans="3:3" x14ac:dyDescent="0.2">
      <c r="C139" s="2" t="s">
        <v>3594</v>
      </c>
    </row>
    <row r="140" spans="3:3" x14ac:dyDescent="0.2">
      <c r="C140" s="2" t="s">
        <v>3595</v>
      </c>
    </row>
    <row r="141" spans="3:3" x14ac:dyDescent="0.2">
      <c r="C141" s="2" t="s">
        <v>3596</v>
      </c>
    </row>
    <row r="142" spans="3:3" x14ac:dyDescent="0.2">
      <c r="C142" s="2" t="s">
        <v>3597</v>
      </c>
    </row>
    <row r="143" spans="3:3" x14ac:dyDescent="0.2">
      <c r="C143" s="2" t="s">
        <v>3598</v>
      </c>
    </row>
    <row r="144" spans="3:3" x14ac:dyDescent="0.2">
      <c r="C144" s="2" t="s">
        <v>3599</v>
      </c>
    </row>
    <row r="145" spans="3:3" x14ac:dyDescent="0.2">
      <c r="C145" s="2" t="s">
        <v>3600</v>
      </c>
    </row>
    <row r="146" spans="3:3" x14ac:dyDescent="0.2">
      <c r="C146" s="2" t="s">
        <v>3601</v>
      </c>
    </row>
    <row r="147" spans="3:3" x14ac:dyDescent="0.2">
      <c r="C147" s="2" t="s">
        <v>3602</v>
      </c>
    </row>
    <row r="148" spans="3:3" x14ac:dyDescent="0.2">
      <c r="C148" s="2" t="s">
        <v>3603</v>
      </c>
    </row>
    <row r="149" spans="3:3" x14ac:dyDescent="0.2">
      <c r="C149" s="2" t="s">
        <v>3604</v>
      </c>
    </row>
    <row r="150" spans="3:3" x14ac:dyDescent="0.2">
      <c r="C150" s="2" t="s">
        <v>3605</v>
      </c>
    </row>
    <row r="151" spans="3:3" x14ac:dyDescent="0.2">
      <c r="C151" s="2" t="s">
        <v>3606</v>
      </c>
    </row>
    <row r="152" spans="3:3" x14ac:dyDescent="0.2">
      <c r="C152" s="2" t="s">
        <v>3607</v>
      </c>
    </row>
    <row r="153" spans="3:3" x14ac:dyDescent="0.2">
      <c r="C153" s="2" t="s">
        <v>3608</v>
      </c>
    </row>
    <row r="154" spans="3:3" x14ac:dyDescent="0.2">
      <c r="C154" s="2" t="s">
        <v>3609</v>
      </c>
    </row>
    <row r="155" spans="3:3" x14ac:dyDescent="0.2">
      <c r="C155" s="2" t="s">
        <v>3610</v>
      </c>
    </row>
    <row r="156" spans="3:3" x14ac:dyDescent="0.2">
      <c r="C156" s="2" t="s">
        <v>3611</v>
      </c>
    </row>
    <row r="157" spans="3:3" x14ac:dyDescent="0.2">
      <c r="C157" s="2" t="s">
        <v>3612</v>
      </c>
    </row>
    <row r="158" spans="3:3" x14ac:dyDescent="0.2">
      <c r="C158" s="2" t="s">
        <v>3613</v>
      </c>
    </row>
    <row r="159" spans="3:3" x14ac:dyDescent="0.2">
      <c r="C159" s="2" t="s">
        <v>3614</v>
      </c>
    </row>
    <row r="160" spans="3:3" x14ac:dyDescent="0.2">
      <c r="C160" s="2" t="s">
        <v>3615</v>
      </c>
    </row>
    <row r="161" spans="3:3" x14ac:dyDescent="0.2">
      <c r="C161" s="2" t="s">
        <v>3616</v>
      </c>
    </row>
    <row r="162" spans="3:3" x14ac:dyDescent="0.2">
      <c r="C162" s="2" t="s">
        <v>3617</v>
      </c>
    </row>
    <row r="163" spans="3:3" x14ac:dyDescent="0.2">
      <c r="C163" s="2" t="s">
        <v>3618</v>
      </c>
    </row>
    <row r="164" spans="3:3" x14ac:dyDescent="0.2">
      <c r="C164" s="2" t="s">
        <v>3619</v>
      </c>
    </row>
    <row r="165" spans="3:3" x14ac:dyDescent="0.2">
      <c r="C165" s="2" t="s">
        <v>3620</v>
      </c>
    </row>
    <row r="166" spans="3:3" x14ac:dyDescent="0.2">
      <c r="C166" s="2" t="s">
        <v>3621</v>
      </c>
    </row>
    <row r="167" spans="3:3" x14ac:dyDescent="0.2">
      <c r="C167" s="2" t="s">
        <v>3622</v>
      </c>
    </row>
    <row r="168" spans="3:3" x14ac:dyDescent="0.2">
      <c r="C168" s="2" t="s">
        <v>3623</v>
      </c>
    </row>
    <row r="169" spans="3:3" x14ac:dyDescent="0.2">
      <c r="C169" s="2" t="s">
        <v>3624</v>
      </c>
    </row>
    <row r="170" spans="3:3" x14ac:dyDescent="0.2">
      <c r="C170" s="2" t="s">
        <v>3625</v>
      </c>
    </row>
    <row r="171" spans="3:3" x14ac:dyDescent="0.2">
      <c r="C171" s="2" t="s">
        <v>3626</v>
      </c>
    </row>
    <row r="172" spans="3:3" x14ac:dyDescent="0.2">
      <c r="C172" s="2" t="s">
        <v>3627</v>
      </c>
    </row>
    <row r="173" spans="3:3" x14ac:dyDescent="0.2">
      <c r="C173" s="2" t="s">
        <v>3628</v>
      </c>
    </row>
    <row r="174" spans="3:3" x14ac:dyDescent="0.2">
      <c r="C174" s="2" t="s">
        <v>3629</v>
      </c>
    </row>
    <row r="175" spans="3:3" x14ac:dyDescent="0.2">
      <c r="C175" s="2" t="s">
        <v>3630</v>
      </c>
    </row>
    <row r="176" spans="3:3" x14ac:dyDescent="0.2">
      <c r="C176" s="2" t="s">
        <v>3631</v>
      </c>
    </row>
    <row r="177" spans="3:3" x14ac:dyDescent="0.2">
      <c r="C177" s="2" t="s">
        <v>3632</v>
      </c>
    </row>
    <row r="178" spans="3:3" x14ac:dyDescent="0.2">
      <c r="C178" s="2" t="s">
        <v>3633</v>
      </c>
    </row>
    <row r="179" spans="3:3" x14ac:dyDescent="0.2">
      <c r="C179" s="2" t="s">
        <v>3634</v>
      </c>
    </row>
    <row r="180" spans="3:3" x14ac:dyDescent="0.2">
      <c r="C180" s="2" t="s">
        <v>3635</v>
      </c>
    </row>
    <row r="181" spans="3:3" x14ac:dyDescent="0.2">
      <c r="C181" s="2" t="s">
        <v>3636</v>
      </c>
    </row>
    <row r="182" spans="3:3" x14ac:dyDescent="0.2">
      <c r="C182" s="2" t="s">
        <v>3637</v>
      </c>
    </row>
    <row r="183" spans="3:3" x14ac:dyDescent="0.2">
      <c r="C183" s="2" t="s">
        <v>3638</v>
      </c>
    </row>
    <row r="184" spans="3:3" x14ac:dyDescent="0.2">
      <c r="C184" s="2" t="s">
        <v>3639</v>
      </c>
    </row>
    <row r="185" spans="3:3" x14ac:dyDescent="0.2">
      <c r="C185" s="2" t="s">
        <v>3640</v>
      </c>
    </row>
    <row r="186" spans="3:3" x14ac:dyDescent="0.2">
      <c r="C186" s="2" t="s">
        <v>3641</v>
      </c>
    </row>
    <row r="187" spans="3:3" x14ac:dyDescent="0.2">
      <c r="C187" s="2" t="s">
        <v>3642</v>
      </c>
    </row>
    <row r="188" spans="3:3" x14ac:dyDescent="0.2">
      <c r="C188" s="2" t="s">
        <v>3643</v>
      </c>
    </row>
    <row r="189" spans="3:3" x14ac:dyDescent="0.2">
      <c r="C189" s="2" t="s">
        <v>3644</v>
      </c>
    </row>
    <row r="190" spans="3:3" x14ac:dyDescent="0.2">
      <c r="C190" s="2" t="s">
        <v>3645</v>
      </c>
    </row>
    <row r="191" spans="3:3" x14ac:dyDescent="0.2">
      <c r="C191" s="2" t="s">
        <v>3646</v>
      </c>
    </row>
    <row r="192" spans="3:3" x14ac:dyDescent="0.2">
      <c r="C192" s="2" t="s">
        <v>3647</v>
      </c>
    </row>
    <row r="193" spans="3:3" x14ac:dyDescent="0.2">
      <c r="C193" s="2" t="s">
        <v>3648</v>
      </c>
    </row>
    <row r="194" spans="3:3" x14ac:dyDescent="0.2">
      <c r="C194" s="2" t="s">
        <v>3649</v>
      </c>
    </row>
    <row r="195" spans="3:3" x14ac:dyDescent="0.2">
      <c r="C195" s="2" t="s">
        <v>3650</v>
      </c>
    </row>
    <row r="196" spans="3:3" x14ac:dyDescent="0.2">
      <c r="C196" s="2" t="s">
        <v>3651</v>
      </c>
    </row>
    <row r="197" spans="3:3" x14ac:dyDescent="0.2">
      <c r="C197" s="2" t="s">
        <v>3652</v>
      </c>
    </row>
    <row r="198" spans="3:3" x14ac:dyDescent="0.2">
      <c r="C198" s="2" t="s">
        <v>3653</v>
      </c>
    </row>
    <row r="199" spans="3:3" x14ac:dyDescent="0.2">
      <c r="C199" s="2" t="s">
        <v>3654</v>
      </c>
    </row>
    <row r="200" spans="3:3" x14ac:dyDescent="0.2">
      <c r="C200" s="2" t="s">
        <v>3655</v>
      </c>
    </row>
    <row r="201" spans="3:3" x14ac:dyDescent="0.2">
      <c r="C201" s="2" t="s">
        <v>3656</v>
      </c>
    </row>
    <row r="202" spans="3:3" x14ac:dyDescent="0.2">
      <c r="C202" s="2" t="s">
        <v>3657</v>
      </c>
    </row>
    <row r="203" spans="3:3" x14ac:dyDescent="0.2">
      <c r="C203" s="2" t="s">
        <v>3658</v>
      </c>
    </row>
    <row r="204" spans="3:3" x14ac:dyDescent="0.2">
      <c r="C204" s="2" t="s">
        <v>3659</v>
      </c>
    </row>
    <row r="205" spans="3:3" x14ac:dyDescent="0.2">
      <c r="C205" s="2" t="s">
        <v>3660</v>
      </c>
    </row>
    <row r="206" spans="3:3" x14ac:dyDescent="0.2">
      <c r="C206" s="2" t="s">
        <v>3661</v>
      </c>
    </row>
    <row r="207" spans="3:3" x14ac:dyDescent="0.2">
      <c r="C207" s="2" t="s">
        <v>3662</v>
      </c>
    </row>
    <row r="208" spans="3:3" x14ac:dyDescent="0.2">
      <c r="C208" s="2" t="s">
        <v>3663</v>
      </c>
    </row>
    <row r="209" spans="3:3" x14ac:dyDescent="0.2">
      <c r="C209" s="2" t="s">
        <v>3664</v>
      </c>
    </row>
    <row r="210" spans="3:3" x14ac:dyDescent="0.2">
      <c r="C210" s="2" t="s">
        <v>3665</v>
      </c>
    </row>
    <row r="211" spans="3:3" x14ac:dyDescent="0.2">
      <c r="C211" s="2" t="s">
        <v>3666</v>
      </c>
    </row>
    <row r="212" spans="3:3" x14ac:dyDescent="0.2">
      <c r="C212" s="2" t="s">
        <v>3667</v>
      </c>
    </row>
    <row r="213" spans="3:3" x14ac:dyDescent="0.2">
      <c r="C213" s="2" t="s">
        <v>3668</v>
      </c>
    </row>
    <row r="214" spans="3:3" x14ac:dyDescent="0.2">
      <c r="C214" s="2" t="s">
        <v>3669</v>
      </c>
    </row>
    <row r="215" spans="3:3" x14ac:dyDescent="0.2">
      <c r="C215" s="2" t="s">
        <v>3670</v>
      </c>
    </row>
    <row r="216" spans="3:3" x14ac:dyDescent="0.2">
      <c r="C216" s="2" t="s">
        <v>3671</v>
      </c>
    </row>
    <row r="217" spans="3:3" x14ac:dyDescent="0.2">
      <c r="C217" s="2" t="s">
        <v>3672</v>
      </c>
    </row>
    <row r="218" spans="3:3" x14ac:dyDescent="0.2">
      <c r="C218" s="2" t="s">
        <v>3673</v>
      </c>
    </row>
    <row r="219" spans="3:3" x14ac:dyDescent="0.2">
      <c r="C219" s="2" t="s">
        <v>3674</v>
      </c>
    </row>
    <row r="220" spans="3:3" x14ac:dyDescent="0.2">
      <c r="C220" s="2" t="s">
        <v>3675</v>
      </c>
    </row>
    <row r="221" spans="3:3" x14ac:dyDescent="0.2">
      <c r="C221" s="2" t="s">
        <v>3676</v>
      </c>
    </row>
    <row r="222" spans="3:3" x14ac:dyDescent="0.2">
      <c r="C222" s="2" t="s">
        <v>3677</v>
      </c>
    </row>
    <row r="223" spans="3:3" x14ac:dyDescent="0.2">
      <c r="C223" s="2" t="s">
        <v>3678</v>
      </c>
    </row>
    <row r="224" spans="3:3" x14ac:dyDescent="0.2">
      <c r="C224" s="2" t="s">
        <v>3679</v>
      </c>
    </row>
    <row r="225" spans="3:3" x14ac:dyDescent="0.2">
      <c r="C225" s="2" t="s">
        <v>3680</v>
      </c>
    </row>
    <row r="226" spans="3:3" x14ac:dyDescent="0.2">
      <c r="C226" s="2" t="s">
        <v>3681</v>
      </c>
    </row>
    <row r="227" spans="3:3" x14ac:dyDescent="0.2">
      <c r="C227" s="2" t="s">
        <v>3682</v>
      </c>
    </row>
    <row r="228" spans="3:3" x14ac:dyDescent="0.2">
      <c r="C228" s="2" t="s">
        <v>3683</v>
      </c>
    </row>
    <row r="229" spans="3:3" x14ac:dyDescent="0.2">
      <c r="C229" s="2" t="s">
        <v>3684</v>
      </c>
    </row>
    <row r="230" spans="3:3" x14ac:dyDescent="0.2">
      <c r="C230" s="2" t="s">
        <v>3685</v>
      </c>
    </row>
    <row r="231" spans="3:3" x14ac:dyDescent="0.2">
      <c r="C231" s="2" t="s">
        <v>3686</v>
      </c>
    </row>
    <row r="232" spans="3:3" x14ac:dyDescent="0.2">
      <c r="C232" s="2" t="s">
        <v>3687</v>
      </c>
    </row>
    <row r="233" spans="3:3" x14ac:dyDescent="0.2">
      <c r="C233" s="2" t="s">
        <v>3688</v>
      </c>
    </row>
    <row r="234" spans="3:3" x14ac:dyDescent="0.2">
      <c r="C234" s="2" t="s">
        <v>3689</v>
      </c>
    </row>
    <row r="235" spans="3:3" x14ac:dyDescent="0.2">
      <c r="C235" s="2" t="s">
        <v>3690</v>
      </c>
    </row>
    <row r="236" spans="3:3" x14ac:dyDescent="0.2">
      <c r="C236" s="2" t="s">
        <v>3691</v>
      </c>
    </row>
    <row r="237" spans="3:3" x14ac:dyDescent="0.2">
      <c r="C237" s="2" t="s">
        <v>3692</v>
      </c>
    </row>
    <row r="238" spans="3:3" x14ac:dyDescent="0.2">
      <c r="C238" s="2" t="s">
        <v>3693</v>
      </c>
    </row>
    <row r="239" spans="3:3" x14ac:dyDescent="0.2">
      <c r="C239" s="2" t="s">
        <v>3694</v>
      </c>
    </row>
    <row r="240" spans="3:3" x14ac:dyDescent="0.2">
      <c r="C240" s="2" t="s">
        <v>1174</v>
      </c>
    </row>
    <row r="241" spans="3:3" x14ac:dyDescent="0.2">
      <c r="C241" s="2" t="s">
        <v>1189</v>
      </c>
    </row>
    <row r="242" spans="3:3" x14ac:dyDescent="0.2">
      <c r="C242" s="2" t="s">
        <v>1175</v>
      </c>
    </row>
    <row r="243" spans="3:3" x14ac:dyDescent="0.2">
      <c r="C243" s="2" t="s">
        <v>1180</v>
      </c>
    </row>
    <row r="244" spans="3:3" x14ac:dyDescent="0.2">
      <c r="C244" s="2" t="s">
        <v>1181</v>
      </c>
    </row>
    <row r="245" spans="3:3" x14ac:dyDescent="0.2">
      <c r="C245" s="2" t="s">
        <v>1178</v>
      </c>
    </row>
    <row r="246" spans="3:3" x14ac:dyDescent="0.2">
      <c r="C246" s="2" t="s">
        <v>3695</v>
      </c>
    </row>
    <row r="247" spans="3:3" x14ac:dyDescent="0.2">
      <c r="C247" s="2" t="s">
        <v>1184</v>
      </c>
    </row>
    <row r="248" spans="3:3" x14ac:dyDescent="0.2">
      <c r="C248" s="2" t="s">
        <v>1191</v>
      </c>
    </row>
    <row r="249" spans="3:3" x14ac:dyDescent="0.2">
      <c r="C249" s="2" t="s">
        <v>1192</v>
      </c>
    </row>
    <row r="250" spans="3:3" x14ac:dyDescent="0.2">
      <c r="C250" s="2" t="s">
        <v>1193</v>
      </c>
    </row>
    <row r="251" spans="3:3" x14ac:dyDescent="0.2">
      <c r="C251" s="2" t="s">
        <v>1118</v>
      </c>
    </row>
    <row r="252" spans="3:3" x14ac:dyDescent="0.2">
      <c r="C252" s="2" t="s">
        <v>1081</v>
      </c>
    </row>
    <row r="253" spans="3:3" x14ac:dyDescent="0.2">
      <c r="C253" s="2" t="s">
        <v>1091</v>
      </c>
    </row>
    <row r="254" spans="3:3" x14ac:dyDescent="0.2">
      <c r="C254" s="2" t="s">
        <v>1092</v>
      </c>
    </row>
    <row r="255" spans="3:3" x14ac:dyDescent="0.2">
      <c r="C255" s="2" t="s">
        <v>1113</v>
      </c>
    </row>
    <row r="256" spans="3:3" x14ac:dyDescent="0.2">
      <c r="C256" s="2" t="s">
        <v>1106</v>
      </c>
    </row>
    <row r="257" spans="3:3" x14ac:dyDescent="0.2">
      <c r="C257" s="2" t="s">
        <v>1068</v>
      </c>
    </row>
    <row r="258" spans="3:3" x14ac:dyDescent="0.2">
      <c r="C258" s="2" t="s">
        <v>1076</v>
      </c>
    </row>
    <row r="259" spans="3:3" x14ac:dyDescent="0.2">
      <c r="C259" s="2" t="s">
        <v>1124</v>
      </c>
    </row>
    <row r="260" spans="3:3" x14ac:dyDescent="0.2">
      <c r="C260" s="2" t="s">
        <v>1120</v>
      </c>
    </row>
    <row r="261" spans="3:3" x14ac:dyDescent="0.2">
      <c r="C261" s="2" t="s">
        <v>1070</v>
      </c>
    </row>
    <row r="262" spans="3:3" x14ac:dyDescent="0.2">
      <c r="C262" s="2" t="s">
        <v>1152</v>
      </c>
    </row>
    <row r="263" spans="3:3" x14ac:dyDescent="0.2">
      <c r="C263" s="2" t="s">
        <v>1056</v>
      </c>
    </row>
    <row r="264" spans="3:3" x14ac:dyDescent="0.2">
      <c r="C264" s="2" t="s">
        <v>1093</v>
      </c>
    </row>
    <row r="265" spans="3:3" x14ac:dyDescent="0.2">
      <c r="C265" s="2" t="s">
        <v>1164</v>
      </c>
    </row>
    <row r="266" spans="3:3" x14ac:dyDescent="0.2">
      <c r="C266" s="2" t="s">
        <v>1064</v>
      </c>
    </row>
    <row r="267" spans="3:3" x14ac:dyDescent="0.2">
      <c r="C267" s="2" t="s">
        <v>1057</v>
      </c>
    </row>
    <row r="268" spans="3:3" x14ac:dyDescent="0.2">
      <c r="C268" s="2" t="s">
        <v>1088</v>
      </c>
    </row>
    <row r="269" spans="3:3" x14ac:dyDescent="0.2">
      <c r="C269" s="2" t="s">
        <v>1054</v>
      </c>
    </row>
    <row r="270" spans="3:3" x14ac:dyDescent="0.2">
      <c r="C270" s="2" t="s">
        <v>1042</v>
      </c>
    </row>
    <row r="271" spans="3:3" x14ac:dyDescent="0.2">
      <c r="C271" s="2" t="s">
        <v>1094</v>
      </c>
    </row>
    <row r="272" spans="3:3" x14ac:dyDescent="0.2">
      <c r="C272" s="2" t="s">
        <v>1153</v>
      </c>
    </row>
    <row r="273" spans="3:3" x14ac:dyDescent="0.2">
      <c r="C273" s="2" t="s">
        <v>1122</v>
      </c>
    </row>
    <row r="274" spans="3:3" x14ac:dyDescent="0.2">
      <c r="C274" s="2" t="s">
        <v>1194</v>
      </c>
    </row>
    <row r="275" spans="3:3" x14ac:dyDescent="0.2">
      <c r="C275" s="2" t="s">
        <v>1073</v>
      </c>
    </row>
    <row r="276" spans="3:3" x14ac:dyDescent="0.2">
      <c r="C276" s="2" t="s">
        <v>1069</v>
      </c>
    </row>
    <row r="277" spans="3:3" x14ac:dyDescent="0.2">
      <c r="C277" s="2" t="s">
        <v>1063</v>
      </c>
    </row>
    <row r="278" spans="3:3" x14ac:dyDescent="0.2">
      <c r="C278" s="2" t="s">
        <v>1044</v>
      </c>
    </row>
    <row r="279" spans="3:3" x14ac:dyDescent="0.2">
      <c r="C279" s="2" t="s">
        <v>1135</v>
      </c>
    </row>
    <row r="280" spans="3:3" x14ac:dyDescent="0.2">
      <c r="C280" s="2" t="s">
        <v>1060</v>
      </c>
    </row>
    <row r="281" spans="3:3" x14ac:dyDescent="0.2">
      <c r="C281" s="2" t="s">
        <v>1053</v>
      </c>
    </row>
    <row r="282" spans="3:3" x14ac:dyDescent="0.2">
      <c r="C282" s="2" t="s">
        <v>1036</v>
      </c>
    </row>
    <row r="283" spans="3:3" x14ac:dyDescent="0.2">
      <c r="C283" s="2" t="s">
        <v>1047</v>
      </c>
    </row>
    <row r="284" spans="3:3" x14ac:dyDescent="0.2">
      <c r="C284" s="2" t="s">
        <v>1033</v>
      </c>
    </row>
    <row r="285" spans="3:3" x14ac:dyDescent="0.2">
      <c r="C285" s="2" t="s">
        <v>1031</v>
      </c>
    </row>
    <row r="286" spans="3:3" x14ac:dyDescent="0.2">
      <c r="C286" s="2" t="s">
        <v>1083</v>
      </c>
    </row>
    <row r="287" spans="3:3" x14ac:dyDescent="0.2">
      <c r="C287" s="2" t="s">
        <v>1098</v>
      </c>
    </row>
    <row r="288" spans="3:3" x14ac:dyDescent="0.2">
      <c r="C288" s="2" t="s">
        <v>1067</v>
      </c>
    </row>
    <row r="289" spans="3:3" x14ac:dyDescent="0.2">
      <c r="C289" s="2" t="s">
        <v>1052</v>
      </c>
    </row>
    <row r="290" spans="3:3" x14ac:dyDescent="0.2">
      <c r="C290" s="2" t="s">
        <v>1074</v>
      </c>
    </row>
    <row r="291" spans="3:3" x14ac:dyDescent="0.2">
      <c r="C291" s="2" t="s">
        <v>1128</v>
      </c>
    </row>
    <row r="292" spans="3:3" x14ac:dyDescent="0.2">
      <c r="C292" s="2" t="s">
        <v>1146</v>
      </c>
    </row>
    <row r="293" spans="3:3" x14ac:dyDescent="0.2">
      <c r="C293" s="2" t="s">
        <v>1090</v>
      </c>
    </row>
    <row r="294" spans="3:3" x14ac:dyDescent="0.2">
      <c r="C294" s="2" t="s">
        <v>1119</v>
      </c>
    </row>
    <row r="295" spans="3:3" x14ac:dyDescent="0.2">
      <c r="C295" s="2" t="s">
        <v>1126</v>
      </c>
    </row>
    <row r="296" spans="3:3" x14ac:dyDescent="0.2">
      <c r="C296" s="2" t="s">
        <v>1127</v>
      </c>
    </row>
    <row r="297" spans="3:3" x14ac:dyDescent="0.2">
      <c r="C297" s="2" t="s">
        <v>1030</v>
      </c>
    </row>
    <row r="298" spans="3:3" x14ac:dyDescent="0.2">
      <c r="C298" s="2" t="s">
        <v>1013</v>
      </c>
    </row>
    <row r="299" spans="3:3" x14ac:dyDescent="0.2">
      <c r="C299" s="2" t="s">
        <v>1111</v>
      </c>
    </row>
    <row r="300" spans="3:3" x14ac:dyDescent="0.2">
      <c r="C300" s="2" t="s">
        <v>1121</v>
      </c>
    </row>
    <row r="301" spans="3:3" x14ac:dyDescent="0.2">
      <c r="C301" s="2" t="s">
        <v>1107</v>
      </c>
    </row>
    <row r="302" spans="3:3" x14ac:dyDescent="0.2">
      <c r="C302" s="2" t="s">
        <v>1058</v>
      </c>
    </row>
    <row r="303" spans="3:3" x14ac:dyDescent="0.2">
      <c r="C303" s="2" t="s">
        <v>1123</v>
      </c>
    </row>
    <row r="304" spans="3:3" x14ac:dyDescent="0.2">
      <c r="C304" s="2" t="s">
        <v>1086</v>
      </c>
    </row>
    <row r="305" spans="3:3" x14ac:dyDescent="0.2">
      <c r="C305" s="2" t="s">
        <v>1046</v>
      </c>
    </row>
    <row r="306" spans="3:3" x14ac:dyDescent="0.2">
      <c r="C306" s="2" t="s">
        <v>1103</v>
      </c>
    </row>
    <row r="307" spans="3:3" x14ac:dyDescent="0.2">
      <c r="C307" s="2" t="s">
        <v>1077</v>
      </c>
    </row>
    <row r="308" spans="3:3" x14ac:dyDescent="0.2">
      <c r="C308" s="2" t="s">
        <v>1114</v>
      </c>
    </row>
    <row r="309" spans="3:3" x14ac:dyDescent="0.2">
      <c r="C309" s="2" t="s">
        <v>1110</v>
      </c>
    </row>
    <row r="310" spans="3:3" x14ac:dyDescent="0.2">
      <c r="C310" s="2" t="s">
        <v>1129</v>
      </c>
    </row>
    <row r="311" spans="3:3" x14ac:dyDescent="0.2">
      <c r="C311" s="2" t="s">
        <v>1148</v>
      </c>
    </row>
    <row r="312" spans="3:3" x14ac:dyDescent="0.2">
      <c r="C312" s="2" t="s">
        <v>1147</v>
      </c>
    </row>
    <row r="313" spans="3:3" x14ac:dyDescent="0.2">
      <c r="C313" s="2" t="s">
        <v>1151</v>
      </c>
    </row>
    <row r="314" spans="3:3" x14ac:dyDescent="0.2">
      <c r="C314" s="2" t="s">
        <v>1197</v>
      </c>
    </row>
    <row r="315" spans="3:3" x14ac:dyDescent="0.2">
      <c r="C315" s="2" t="s">
        <v>3696</v>
      </c>
    </row>
    <row r="316" spans="3:3" x14ac:dyDescent="0.2">
      <c r="C316" s="2" t="s">
        <v>3697</v>
      </c>
    </row>
    <row r="317" spans="3:3" x14ac:dyDescent="0.2">
      <c r="C317" s="2" t="s">
        <v>1202</v>
      </c>
    </row>
    <row r="318" spans="3:3" x14ac:dyDescent="0.2">
      <c r="C318" s="2" t="s">
        <v>3698</v>
      </c>
    </row>
    <row r="319" spans="3:3" x14ac:dyDescent="0.2">
      <c r="C319" s="2" t="s">
        <v>3699</v>
      </c>
    </row>
    <row r="320" spans="3:3" x14ac:dyDescent="0.2">
      <c r="C320" s="2" t="s">
        <v>3700</v>
      </c>
    </row>
    <row r="321" spans="3:3" x14ac:dyDescent="0.2">
      <c r="C321" s="2" t="s">
        <v>3701</v>
      </c>
    </row>
    <row r="322" spans="3:3" x14ac:dyDescent="0.2">
      <c r="C322" s="2" t="s">
        <v>1203</v>
      </c>
    </row>
    <row r="323" spans="3:3" x14ac:dyDescent="0.2">
      <c r="C323" s="2" t="s">
        <v>3702</v>
      </c>
    </row>
    <row r="324" spans="3:3" x14ac:dyDescent="0.2">
      <c r="C324" s="2" t="s">
        <v>1201</v>
      </c>
    </row>
    <row r="325" spans="3:3" x14ac:dyDescent="0.2">
      <c r="C325" s="2" t="s">
        <v>1196</v>
      </c>
    </row>
    <row r="326" spans="3:3" x14ac:dyDescent="0.2">
      <c r="C326" s="2" t="s">
        <v>3703</v>
      </c>
    </row>
    <row r="327" spans="3:3" x14ac:dyDescent="0.2">
      <c r="C327" s="2" t="s">
        <v>1199</v>
      </c>
    </row>
    <row r="328" spans="3:3" x14ac:dyDescent="0.2">
      <c r="C328" s="2" t="s">
        <v>3704</v>
      </c>
    </row>
    <row r="329" spans="3:3" x14ac:dyDescent="0.2">
      <c r="C329" s="2" t="s">
        <v>3705</v>
      </c>
    </row>
    <row r="330" spans="3:3" x14ac:dyDescent="0.2">
      <c r="C330" s="2" t="s">
        <v>3706</v>
      </c>
    </row>
    <row r="331" spans="3:3" x14ac:dyDescent="0.2">
      <c r="C331" s="2" t="s">
        <v>3707</v>
      </c>
    </row>
    <row r="332" spans="3:3" x14ac:dyDescent="0.2">
      <c r="C332" s="2" t="s">
        <v>3708</v>
      </c>
    </row>
    <row r="333" spans="3:3" x14ac:dyDescent="0.2">
      <c r="C333" s="2" t="s">
        <v>3709</v>
      </c>
    </row>
    <row r="334" spans="3:3" x14ac:dyDescent="0.2">
      <c r="C334" s="2" t="s">
        <v>3710</v>
      </c>
    </row>
    <row r="335" spans="3:3" x14ac:dyDescent="0.2">
      <c r="C335" s="2" t="s">
        <v>3711</v>
      </c>
    </row>
    <row r="336" spans="3:3" x14ac:dyDescent="0.2">
      <c r="C336" s="2" t="s">
        <v>3712</v>
      </c>
    </row>
    <row r="337" spans="3:3" x14ac:dyDescent="0.2">
      <c r="C337" s="2" t="s">
        <v>3713</v>
      </c>
    </row>
    <row r="338" spans="3:3" x14ac:dyDescent="0.2">
      <c r="C338" s="2" t="s">
        <v>3714</v>
      </c>
    </row>
    <row r="339" spans="3:3" x14ac:dyDescent="0.2">
      <c r="C339" s="2" t="s">
        <v>3715</v>
      </c>
    </row>
    <row r="340" spans="3:3" x14ac:dyDescent="0.2">
      <c r="C340" s="2" t="s">
        <v>3716</v>
      </c>
    </row>
    <row r="341" spans="3:3" x14ac:dyDescent="0.2">
      <c r="C341" s="2" t="s">
        <v>3717</v>
      </c>
    </row>
    <row r="342" spans="3:3" x14ac:dyDescent="0.2">
      <c r="C342" s="2" t="s">
        <v>3718</v>
      </c>
    </row>
    <row r="343" spans="3:3" x14ac:dyDescent="0.2">
      <c r="C343" s="2" t="s">
        <v>3719</v>
      </c>
    </row>
    <row r="344" spans="3:3" x14ac:dyDescent="0.2">
      <c r="C344" s="2" t="s">
        <v>3720</v>
      </c>
    </row>
    <row r="345" spans="3:3" x14ac:dyDescent="0.2">
      <c r="C345" s="2" t="s">
        <v>3721</v>
      </c>
    </row>
    <row r="346" spans="3:3" x14ac:dyDescent="0.2">
      <c r="C346" s="2" t="s">
        <v>3722</v>
      </c>
    </row>
    <row r="347" spans="3:3" x14ac:dyDescent="0.2">
      <c r="C347" s="2" t="s">
        <v>3723</v>
      </c>
    </row>
    <row r="348" spans="3:3" x14ac:dyDescent="0.2">
      <c r="C348" s="2" t="s">
        <v>3724</v>
      </c>
    </row>
    <row r="349" spans="3:3" x14ac:dyDescent="0.2">
      <c r="C349" s="2" t="s">
        <v>3725</v>
      </c>
    </row>
    <row r="350" spans="3:3" x14ac:dyDescent="0.2">
      <c r="C350" s="2" t="s">
        <v>3726</v>
      </c>
    </row>
    <row r="351" spans="3:3" x14ac:dyDescent="0.2">
      <c r="C351" s="2" t="s">
        <v>3727</v>
      </c>
    </row>
    <row r="352" spans="3:3" x14ac:dyDescent="0.2">
      <c r="C352" s="2" t="s">
        <v>3728</v>
      </c>
    </row>
    <row r="353" spans="3:3" x14ac:dyDescent="0.2">
      <c r="C353" s="2" t="s">
        <v>3729</v>
      </c>
    </row>
    <row r="354" spans="3:3" x14ac:dyDescent="0.2">
      <c r="C354" s="2" t="s">
        <v>3730</v>
      </c>
    </row>
    <row r="355" spans="3:3" x14ac:dyDescent="0.2">
      <c r="C355" s="2" t="s">
        <v>3731</v>
      </c>
    </row>
    <row r="356" spans="3:3" x14ac:dyDescent="0.2">
      <c r="C356" s="2" t="s">
        <v>3732</v>
      </c>
    </row>
    <row r="357" spans="3:3" x14ac:dyDescent="0.2">
      <c r="C357" s="2" t="s">
        <v>3733</v>
      </c>
    </row>
    <row r="358" spans="3:3" x14ac:dyDescent="0.2">
      <c r="C358" s="2" t="s">
        <v>3734</v>
      </c>
    </row>
    <row r="359" spans="3:3" x14ac:dyDescent="0.2">
      <c r="C359" s="2" t="s">
        <v>3735</v>
      </c>
    </row>
    <row r="360" spans="3:3" x14ac:dyDescent="0.2">
      <c r="C360" s="2" t="s">
        <v>3736</v>
      </c>
    </row>
    <row r="361" spans="3:3" x14ac:dyDescent="0.2">
      <c r="C361" s="2" t="s">
        <v>3737</v>
      </c>
    </row>
    <row r="362" spans="3:3" x14ac:dyDescent="0.2">
      <c r="C362" s="2" t="s">
        <v>3738</v>
      </c>
    </row>
    <row r="363" spans="3:3" x14ac:dyDescent="0.2">
      <c r="C363" s="2" t="s">
        <v>3739</v>
      </c>
    </row>
    <row r="364" spans="3:3" x14ac:dyDescent="0.2">
      <c r="C364" s="2" t="s">
        <v>3740</v>
      </c>
    </row>
    <row r="365" spans="3:3" x14ac:dyDescent="0.2">
      <c r="C365" s="2" t="s">
        <v>3741</v>
      </c>
    </row>
    <row r="366" spans="3:3" x14ac:dyDescent="0.2">
      <c r="C366" s="2" t="s">
        <v>3742</v>
      </c>
    </row>
    <row r="367" spans="3:3" x14ac:dyDescent="0.2">
      <c r="C367" s="2" t="s">
        <v>3743</v>
      </c>
    </row>
    <row r="368" spans="3:3" x14ac:dyDescent="0.2">
      <c r="C368" s="2" t="s">
        <v>3744</v>
      </c>
    </row>
    <row r="369" spans="3:3" x14ac:dyDescent="0.2">
      <c r="C369" s="2" t="s">
        <v>3745</v>
      </c>
    </row>
    <row r="370" spans="3:3" x14ac:dyDescent="0.2">
      <c r="C370" s="2" t="s">
        <v>3746</v>
      </c>
    </row>
    <row r="371" spans="3:3" x14ac:dyDescent="0.2">
      <c r="C371" s="2" t="s">
        <v>3747</v>
      </c>
    </row>
    <row r="372" spans="3:3" x14ac:dyDescent="0.2">
      <c r="C372" s="2" t="s">
        <v>3748</v>
      </c>
    </row>
    <row r="373" spans="3:3" x14ac:dyDescent="0.2">
      <c r="C373" s="2" t="s">
        <v>3749</v>
      </c>
    </row>
    <row r="374" spans="3:3" x14ac:dyDescent="0.2">
      <c r="C374" s="2" t="s">
        <v>3750</v>
      </c>
    </row>
    <row r="375" spans="3:3" x14ac:dyDescent="0.2">
      <c r="C375" s="2" t="s">
        <v>3751</v>
      </c>
    </row>
    <row r="376" spans="3:3" x14ac:dyDescent="0.2">
      <c r="C376" s="2" t="s">
        <v>3752</v>
      </c>
    </row>
    <row r="377" spans="3:3" x14ac:dyDescent="0.2">
      <c r="C377" s="2" t="s">
        <v>3753</v>
      </c>
    </row>
    <row r="378" spans="3:3" x14ac:dyDescent="0.2">
      <c r="C378" s="2" t="s">
        <v>3754</v>
      </c>
    </row>
    <row r="379" spans="3:3" x14ac:dyDescent="0.2">
      <c r="C379" s="2" t="s">
        <v>3755</v>
      </c>
    </row>
    <row r="380" spans="3:3" x14ac:dyDescent="0.2">
      <c r="C380" s="2" t="s">
        <v>3756</v>
      </c>
    </row>
    <row r="381" spans="3:3" x14ac:dyDescent="0.2">
      <c r="C381" s="2" t="s">
        <v>3757</v>
      </c>
    </row>
    <row r="382" spans="3:3" x14ac:dyDescent="0.2">
      <c r="C382" s="2" t="s">
        <v>3758</v>
      </c>
    </row>
    <row r="383" spans="3:3" x14ac:dyDescent="0.2">
      <c r="C383" s="2" t="s">
        <v>3759</v>
      </c>
    </row>
    <row r="384" spans="3:3" x14ac:dyDescent="0.2">
      <c r="C384" s="2" t="s">
        <v>3760</v>
      </c>
    </row>
    <row r="385" spans="3:3" x14ac:dyDescent="0.2">
      <c r="C385" s="2" t="s">
        <v>3761</v>
      </c>
    </row>
    <row r="386" spans="3:3" x14ac:dyDescent="0.2">
      <c r="C386" s="2" t="s">
        <v>3762</v>
      </c>
    </row>
    <row r="387" spans="3:3" x14ac:dyDescent="0.2">
      <c r="C387" s="2" t="s">
        <v>3763</v>
      </c>
    </row>
    <row r="388" spans="3:3" x14ac:dyDescent="0.2">
      <c r="C388" s="2" t="s">
        <v>3764</v>
      </c>
    </row>
    <row r="389" spans="3:3" x14ac:dyDescent="0.2">
      <c r="C389" s="2" t="s">
        <v>3765</v>
      </c>
    </row>
    <row r="390" spans="3:3" x14ac:dyDescent="0.2">
      <c r="C390" s="2" t="s">
        <v>3766</v>
      </c>
    </row>
    <row r="391" spans="3:3" x14ac:dyDescent="0.2">
      <c r="C391" s="2" t="s">
        <v>3767</v>
      </c>
    </row>
    <row r="392" spans="3:3" x14ac:dyDescent="0.2">
      <c r="C392" s="2" t="s">
        <v>3768</v>
      </c>
    </row>
    <row r="393" spans="3:3" x14ac:dyDescent="0.2">
      <c r="C393" s="2" t="s">
        <v>3769</v>
      </c>
    </row>
    <row r="394" spans="3:3" x14ac:dyDescent="0.2">
      <c r="C394" s="2" t="s">
        <v>3770</v>
      </c>
    </row>
    <row r="395" spans="3:3" x14ac:dyDescent="0.2">
      <c r="C395" s="2" t="s">
        <v>3771</v>
      </c>
    </row>
    <row r="396" spans="3:3" x14ac:dyDescent="0.2">
      <c r="C396" s="2" t="s">
        <v>3772</v>
      </c>
    </row>
    <row r="397" spans="3:3" x14ac:dyDescent="0.2">
      <c r="C397" s="2" t="s">
        <v>3773</v>
      </c>
    </row>
    <row r="398" spans="3:3" x14ac:dyDescent="0.2">
      <c r="C398" s="2" t="s">
        <v>3774</v>
      </c>
    </row>
    <row r="399" spans="3:3" x14ac:dyDescent="0.2">
      <c r="C399" s="2" t="s">
        <v>3775</v>
      </c>
    </row>
    <row r="400" spans="3:3" x14ac:dyDescent="0.2">
      <c r="C400" s="2" t="s">
        <v>3776</v>
      </c>
    </row>
    <row r="401" spans="3:3" x14ac:dyDescent="0.2">
      <c r="C401" s="2" t="s">
        <v>3777</v>
      </c>
    </row>
    <row r="402" spans="3:3" x14ac:dyDescent="0.2">
      <c r="C402" s="2" t="s">
        <v>3778</v>
      </c>
    </row>
    <row r="403" spans="3:3" x14ac:dyDescent="0.2">
      <c r="C403" s="2" t="s">
        <v>3779</v>
      </c>
    </row>
    <row r="404" spans="3:3" x14ac:dyDescent="0.2">
      <c r="C404" s="2" t="s">
        <v>3780</v>
      </c>
    </row>
    <row r="405" spans="3:3" x14ac:dyDescent="0.2">
      <c r="C405" s="2" t="s">
        <v>3781</v>
      </c>
    </row>
    <row r="406" spans="3:3" x14ac:dyDescent="0.2">
      <c r="C406" s="2" t="s">
        <v>3782</v>
      </c>
    </row>
    <row r="407" spans="3:3" x14ac:dyDescent="0.2">
      <c r="C407" s="2" t="s">
        <v>3783</v>
      </c>
    </row>
    <row r="408" spans="3:3" x14ac:dyDescent="0.2">
      <c r="C408" s="2" t="s">
        <v>3784</v>
      </c>
    </row>
    <row r="409" spans="3:3" x14ac:dyDescent="0.2">
      <c r="C409" s="2" t="s">
        <v>3785</v>
      </c>
    </row>
    <row r="410" spans="3:3" x14ac:dyDescent="0.2">
      <c r="C410" s="2" t="s">
        <v>3786</v>
      </c>
    </row>
    <row r="411" spans="3:3" x14ac:dyDescent="0.2">
      <c r="C411" s="2" t="s">
        <v>3787</v>
      </c>
    </row>
    <row r="412" spans="3:3" x14ac:dyDescent="0.2">
      <c r="C412" s="2" t="s">
        <v>3788</v>
      </c>
    </row>
    <row r="413" spans="3:3" x14ac:dyDescent="0.2">
      <c r="C413" s="2" t="s">
        <v>3789</v>
      </c>
    </row>
    <row r="414" spans="3:3" x14ac:dyDescent="0.2">
      <c r="C414" s="2" t="s">
        <v>3790</v>
      </c>
    </row>
    <row r="415" spans="3:3" x14ac:dyDescent="0.2">
      <c r="C415" s="2" t="s">
        <v>3791</v>
      </c>
    </row>
    <row r="416" spans="3:3" x14ac:dyDescent="0.2">
      <c r="C416" s="2" t="s">
        <v>3792</v>
      </c>
    </row>
    <row r="417" spans="3:3" x14ac:dyDescent="0.2">
      <c r="C417" s="2" t="s">
        <v>3793</v>
      </c>
    </row>
    <row r="418" spans="3:3" x14ac:dyDescent="0.2">
      <c r="C418" s="2" t="s">
        <v>3794</v>
      </c>
    </row>
    <row r="419" spans="3:3" x14ac:dyDescent="0.2">
      <c r="C419" s="2" t="s">
        <v>3795</v>
      </c>
    </row>
    <row r="420" spans="3:3" x14ac:dyDescent="0.2">
      <c r="C420" s="2" t="s">
        <v>3796</v>
      </c>
    </row>
    <row r="421" spans="3:3" x14ac:dyDescent="0.2">
      <c r="C421" s="2" t="s">
        <v>3797</v>
      </c>
    </row>
    <row r="422" spans="3:3" x14ac:dyDescent="0.2">
      <c r="C422" s="2" t="s">
        <v>3798</v>
      </c>
    </row>
    <row r="423" spans="3:3" x14ac:dyDescent="0.2">
      <c r="C423" s="2" t="s">
        <v>3799</v>
      </c>
    </row>
    <row r="424" spans="3:3" x14ac:dyDescent="0.2">
      <c r="C424" s="2" t="s">
        <v>3800</v>
      </c>
    </row>
    <row r="425" spans="3:3" x14ac:dyDescent="0.2">
      <c r="C425" s="2" t="s">
        <v>3801</v>
      </c>
    </row>
    <row r="426" spans="3:3" x14ac:dyDescent="0.2">
      <c r="C426" s="2" t="s">
        <v>3802</v>
      </c>
    </row>
    <row r="427" spans="3:3" x14ac:dyDescent="0.2">
      <c r="C427" s="2" t="s">
        <v>3803</v>
      </c>
    </row>
    <row r="428" spans="3:3" x14ac:dyDescent="0.2">
      <c r="C428" s="2" t="s">
        <v>3804</v>
      </c>
    </row>
    <row r="429" spans="3:3" x14ac:dyDescent="0.2">
      <c r="C429" s="2" t="s">
        <v>3805</v>
      </c>
    </row>
    <row r="430" spans="3:3" x14ac:dyDescent="0.2">
      <c r="C430" s="2" t="s">
        <v>3806</v>
      </c>
    </row>
    <row r="431" spans="3:3" x14ac:dyDescent="0.2">
      <c r="C431" s="2" t="s">
        <v>3807</v>
      </c>
    </row>
    <row r="432" spans="3:3" x14ac:dyDescent="0.2">
      <c r="C432" s="2" t="s">
        <v>3808</v>
      </c>
    </row>
    <row r="433" spans="3:3" x14ac:dyDescent="0.2">
      <c r="C433" s="2" t="s">
        <v>3809</v>
      </c>
    </row>
    <row r="434" spans="3:3" x14ac:dyDescent="0.2">
      <c r="C434" s="2" t="s">
        <v>3810</v>
      </c>
    </row>
    <row r="435" spans="3:3" x14ac:dyDescent="0.2">
      <c r="C435" s="2" t="s">
        <v>3811</v>
      </c>
    </row>
    <row r="436" spans="3:3" x14ac:dyDescent="0.2">
      <c r="C436" s="2" t="s">
        <v>3812</v>
      </c>
    </row>
    <row r="437" spans="3:3" x14ac:dyDescent="0.2">
      <c r="C437" s="2" t="s">
        <v>3813</v>
      </c>
    </row>
    <row r="438" spans="3:3" x14ac:dyDescent="0.2">
      <c r="C438" s="2" t="s">
        <v>3814</v>
      </c>
    </row>
    <row r="439" spans="3:3" x14ac:dyDescent="0.2">
      <c r="C439" s="2" t="s">
        <v>3815</v>
      </c>
    </row>
    <row r="440" spans="3:3" x14ac:dyDescent="0.2">
      <c r="C440" s="2" t="s">
        <v>3816</v>
      </c>
    </row>
    <row r="441" spans="3:3" x14ac:dyDescent="0.2">
      <c r="C441" s="2" t="s">
        <v>3817</v>
      </c>
    </row>
    <row r="442" spans="3:3" x14ac:dyDescent="0.2">
      <c r="C442" s="2" t="s">
        <v>3818</v>
      </c>
    </row>
    <row r="443" spans="3:3" x14ac:dyDescent="0.2">
      <c r="C443" s="2" t="s">
        <v>3819</v>
      </c>
    </row>
    <row r="444" spans="3:3" x14ac:dyDescent="0.2">
      <c r="C444" s="2" t="s">
        <v>3820</v>
      </c>
    </row>
    <row r="445" spans="3:3" x14ac:dyDescent="0.2">
      <c r="C445" s="2" t="s">
        <v>3821</v>
      </c>
    </row>
    <row r="446" spans="3:3" x14ac:dyDescent="0.2">
      <c r="C446" s="2" t="s">
        <v>3822</v>
      </c>
    </row>
    <row r="447" spans="3:3" x14ac:dyDescent="0.2">
      <c r="C447" s="2" t="s">
        <v>3823</v>
      </c>
    </row>
    <row r="448" spans="3:3" x14ac:dyDescent="0.2">
      <c r="C448" s="2" t="s">
        <v>3824</v>
      </c>
    </row>
    <row r="449" spans="3:3" x14ac:dyDescent="0.2">
      <c r="C449" s="2" t="s">
        <v>3825</v>
      </c>
    </row>
    <row r="450" spans="3:3" x14ac:dyDescent="0.2">
      <c r="C450" s="2" t="s">
        <v>3826</v>
      </c>
    </row>
    <row r="451" spans="3:3" x14ac:dyDescent="0.2">
      <c r="C451" s="2" t="s">
        <v>3827</v>
      </c>
    </row>
    <row r="452" spans="3:3" x14ac:dyDescent="0.2">
      <c r="C452" s="2" t="s">
        <v>3828</v>
      </c>
    </row>
    <row r="453" spans="3:3" x14ac:dyDescent="0.2">
      <c r="C453" s="2" t="s">
        <v>3829</v>
      </c>
    </row>
    <row r="454" spans="3:3" x14ac:dyDescent="0.2">
      <c r="C454" s="2" t="s">
        <v>3830</v>
      </c>
    </row>
    <row r="455" spans="3:3" x14ac:dyDescent="0.2">
      <c r="C455" s="2" t="s">
        <v>3831</v>
      </c>
    </row>
    <row r="456" spans="3:3" x14ac:dyDescent="0.2">
      <c r="C456" s="2" t="s">
        <v>3832</v>
      </c>
    </row>
    <row r="457" spans="3:3" x14ac:dyDescent="0.2">
      <c r="C457" s="2" t="s">
        <v>3833</v>
      </c>
    </row>
    <row r="458" spans="3:3" x14ac:dyDescent="0.2">
      <c r="C458" s="2" t="s">
        <v>3834</v>
      </c>
    </row>
    <row r="459" spans="3:3" x14ac:dyDescent="0.2">
      <c r="C459" s="2" t="s">
        <v>3835</v>
      </c>
    </row>
    <row r="460" spans="3:3" x14ac:dyDescent="0.2">
      <c r="C460" s="2" t="s">
        <v>3836</v>
      </c>
    </row>
    <row r="461" spans="3:3" x14ac:dyDescent="0.2">
      <c r="C461" s="2" t="s">
        <v>3837</v>
      </c>
    </row>
    <row r="462" spans="3:3" x14ac:dyDescent="0.2">
      <c r="C462" s="2" t="s">
        <v>3838</v>
      </c>
    </row>
    <row r="463" spans="3:3" x14ac:dyDescent="0.2">
      <c r="C463" s="2" t="s">
        <v>3839</v>
      </c>
    </row>
    <row r="464" spans="3:3" x14ac:dyDescent="0.2">
      <c r="C464" s="2" t="s">
        <v>3840</v>
      </c>
    </row>
    <row r="465" spans="3:3" x14ac:dyDescent="0.2">
      <c r="C465" s="2" t="s">
        <v>3841</v>
      </c>
    </row>
    <row r="466" spans="3:3" x14ac:dyDescent="0.2">
      <c r="C466" s="2" t="s">
        <v>3842</v>
      </c>
    </row>
    <row r="467" spans="3:3" x14ac:dyDescent="0.2">
      <c r="C467" s="2" t="s">
        <v>3843</v>
      </c>
    </row>
    <row r="468" spans="3:3" x14ac:dyDescent="0.2">
      <c r="C468" s="2" t="s">
        <v>3844</v>
      </c>
    </row>
    <row r="469" spans="3:3" x14ac:dyDescent="0.2">
      <c r="C469" s="2" t="s">
        <v>3845</v>
      </c>
    </row>
    <row r="470" spans="3:3" x14ac:dyDescent="0.2">
      <c r="C470" s="2" t="s">
        <v>3846</v>
      </c>
    </row>
    <row r="471" spans="3:3" x14ac:dyDescent="0.2">
      <c r="C471" s="2" t="s">
        <v>3847</v>
      </c>
    </row>
    <row r="472" spans="3:3" x14ac:dyDescent="0.2">
      <c r="C472" s="2" t="s">
        <v>3848</v>
      </c>
    </row>
    <row r="473" spans="3:3" x14ac:dyDescent="0.2">
      <c r="C473" s="2" t="s">
        <v>3849</v>
      </c>
    </row>
    <row r="474" spans="3:3" x14ac:dyDescent="0.2">
      <c r="C474" s="2" t="s">
        <v>3850</v>
      </c>
    </row>
    <row r="475" spans="3:3" x14ac:dyDescent="0.2">
      <c r="C475" s="2" t="s">
        <v>3851</v>
      </c>
    </row>
    <row r="476" spans="3:3" x14ac:dyDescent="0.2">
      <c r="C476" s="2" t="s">
        <v>3852</v>
      </c>
    </row>
    <row r="477" spans="3:3" x14ac:dyDescent="0.2">
      <c r="C477" s="2" t="s">
        <v>3853</v>
      </c>
    </row>
    <row r="478" spans="3:3" x14ac:dyDescent="0.2">
      <c r="C478" s="2" t="s">
        <v>3854</v>
      </c>
    </row>
    <row r="479" spans="3:3" x14ac:dyDescent="0.2">
      <c r="C479" s="2" t="s">
        <v>3855</v>
      </c>
    </row>
    <row r="480" spans="3:3" x14ac:dyDescent="0.2">
      <c r="C480" s="2" t="s">
        <v>3856</v>
      </c>
    </row>
    <row r="481" spans="3:3" x14ac:dyDescent="0.2">
      <c r="C481" s="2" t="s">
        <v>3857</v>
      </c>
    </row>
    <row r="482" spans="3:3" x14ac:dyDescent="0.2">
      <c r="C482" s="2" t="s">
        <v>3858</v>
      </c>
    </row>
    <row r="483" spans="3:3" x14ac:dyDescent="0.2">
      <c r="C483" s="2" t="s">
        <v>3859</v>
      </c>
    </row>
    <row r="484" spans="3:3" x14ac:dyDescent="0.2">
      <c r="C484" s="2" t="s">
        <v>3860</v>
      </c>
    </row>
    <row r="485" spans="3:3" x14ac:dyDescent="0.2">
      <c r="C485" s="2" t="s">
        <v>3861</v>
      </c>
    </row>
    <row r="486" spans="3:3" x14ac:dyDescent="0.2">
      <c r="C486" s="2" t="s">
        <v>3862</v>
      </c>
    </row>
    <row r="487" spans="3:3" x14ac:dyDescent="0.2">
      <c r="C487" s="2" t="s">
        <v>3863</v>
      </c>
    </row>
    <row r="488" spans="3:3" x14ac:dyDescent="0.2">
      <c r="C488" s="2" t="s">
        <v>3864</v>
      </c>
    </row>
    <row r="489" spans="3:3" x14ac:dyDescent="0.2">
      <c r="C489" s="2" t="s">
        <v>3865</v>
      </c>
    </row>
    <row r="490" spans="3:3" x14ac:dyDescent="0.2">
      <c r="C490" s="2" t="s">
        <v>3866</v>
      </c>
    </row>
    <row r="491" spans="3:3" x14ac:dyDescent="0.2">
      <c r="C491" s="2" t="s">
        <v>3867</v>
      </c>
    </row>
    <row r="492" spans="3:3" x14ac:dyDescent="0.2">
      <c r="C492" s="2" t="s">
        <v>3868</v>
      </c>
    </row>
    <row r="493" spans="3:3" x14ac:dyDescent="0.2">
      <c r="C493" s="2" t="s">
        <v>3869</v>
      </c>
    </row>
    <row r="494" spans="3:3" x14ac:dyDescent="0.2">
      <c r="C494" s="2" t="s">
        <v>3870</v>
      </c>
    </row>
    <row r="495" spans="3:3" x14ac:dyDescent="0.2">
      <c r="C495" s="2" t="s">
        <v>3871</v>
      </c>
    </row>
    <row r="496" spans="3:3" x14ac:dyDescent="0.2">
      <c r="C496" s="2" t="s">
        <v>3872</v>
      </c>
    </row>
    <row r="497" spans="3:3" x14ac:dyDescent="0.2">
      <c r="C497" s="2" t="s">
        <v>3873</v>
      </c>
    </row>
    <row r="498" spans="3:3" x14ac:dyDescent="0.2">
      <c r="C498" s="2" t="s">
        <v>3874</v>
      </c>
    </row>
    <row r="499" spans="3:3" x14ac:dyDescent="0.2">
      <c r="C499" s="2" t="s">
        <v>3875</v>
      </c>
    </row>
    <row r="500" spans="3:3" x14ac:dyDescent="0.2">
      <c r="C500" s="2" t="s">
        <v>3876</v>
      </c>
    </row>
    <row r="501" spans="3:3" x14ac:dyDescent="0.2">
      <c r="C501" s="2" t="s">
        <v>3877</v>
      </c>
    </row>
    <row r="502" spans="3:3" x14ac:dyDescent="0.2">
      <c r="C502" s="2" t="s">
        <v>3878</v>
      </c>
    </row>
    <row r="503" spans="3:3" x14ac:dyDescent="0.2">
      <c r="C503" s="2" t="s">
        <v>3879</v>
      </c>
    </row>
    <row r="504" spans="3:3" x14ac:dyDescent="0.2">
      <c r="C504" s="2" t="s">
        <v>3880</v>
      </c>
    </row>
    <row r="505" spans="3:3" x14ac:dyDescent="0.2">
      <c r="C505" s="2" t="s">
        <v>3881</v>
      </c>
    </row>
    <row r="506" spans="3:3" x14ac:dyDescent="0.2">
      <c r="C506" s="2" t="s">
        <v>3882</v>
      </c>
    </row>
    <row r="507" spans="3:3" x14ac:dyDescent="0.2">
      <c r="C507" s="2" t="s">
        <v>3883</v>
      </c>
    </row>
    <row r="508" spans="3:3" x14ac:dyDescent="0.2">
      <c r="C508" s="2" t="s">
        <v>3884</v>
      </c>
    </row>
    <row r="509" spans="3:3" x14ac:dyDescent="0.2">
      <c r="C509" s="2" t="s">
        <v>1190</v>
      </c>
    </row>
    <row r="510" spans="3:3" x14ac:dyDescent="0.2">
      <c r="C510" s="2" t="s">
        <v>3885</v>
      </c>
    </row>
    <row r="511" spans="3:3" x14ac:dyDescent="0.2">
      <c r="C511" s="2" t="s">
        <v>3886</v>
      </c>
    </row>
    <row r="512" spans="3:3" x14ac:dyDescent="0.2">
      <c r="C512" s="2" t="s">
        <v>3887</v>
      </c>
    </row>
    <row r="513" spans="3:3" x14ac:dyDescent="0.2">
      <c r="C513" s="2" t="s">
        <v>3888</v>
      </c>
    </row>
    <row r="514" spans="3:3" x14ac:dyDescent="0.2">
      <c r="C514" s="2" t="s">
        <v>1177</v>
      </c>
    </row>
    <row r="515" spans="3:3" x14ac:dyDescent="0.2">
      <c r="C515" s="2" t="s">
        <v>3889</v>
      </c>
    </row>
    <row r="516" spans="3:3" x14ac:dyDescent="0.2">
      <c r="C516" s="2" t="s">
        <v>1156</v>
      </c>
    </row>
    <row r="517" spans="3:3" x14ac:dyDescent="0.2">
      <c r="C517" s="2" t="s">
        <v>3890</v>
      </c>
    </row>
    <row r="518" spans="3:3" x14ac:dyDescent="0.2">
      <c r="C518" s="2" t="s">
        <v>1172</v>
      </c>
    </row>
    <row r="519" spans="3:3" x14ac:dyDescent="0.2">
      <c r="C519" s="2" t="s">
        <v>3891</v>
      </c>
    </row>
    <row r="520" spans="3:3" x14ac:dyDescent="0.2">
      <c r="C520" s="2" t="s">
        <v>3892</v>
      </c>
    </row>
    <row r="521" spans="3:3" x14ac:dyDescent="0.2">
      <c r="C521" s="2" t="s">
        <v>3893</v>
      </c>
    </row>
    <row r="522" spans="3:3" x14ac:dyDescent="0.2">
      <c r="C522" s="2" t="s">
        <v>3894</v>
      </c>
    </row>
    <row r="523" spans="3:3" x14ac:dyDescent="0.2">
      <c r="C523" s="2" t="s">
        <v>3895</v>
      </c>
    </row>
    <row r="524" spans="3:3" x14ac:dyDescent="0.2">
      <c r="C524" s="2" t="s">
        <v>3896</v>
      </c>
    </row>
    <row r="525" spans="3:3" x14ac:dyDescent="0.2">
      <c r="C525" s="2" t="s">
        <v>3897</v>
      </c>
    </row>
    <row r="526" spans="3:3" x14ac:dyDescent="0.2">
      <c r="C526" s="2" t="s">
        <v>1188</v>
      </c>
    </row>
    <row r="527" spans="3:3" x14ac:dyDescent="0.2">
      <c r="C527" s="2" t="s">
        <v>3898</v>
      </c>
    </row>
    <row r="528" spans="3:3" x14ac:dyDescent="0.2">
      <c r="C528" s="2" t="s">
        <v>1171</v>
      </c>
    </row>
    <row r="529" spans="3:3" x14ac:dyDescent="0.2">
      <c r="C529" s="2" t="s">
        <v>3899</v>
      </c>
    </row>
    <row r="530" spans="3:3" x14ac:dyDescent="0.2">
      <c r="C530" s="2" t="s">
        <v>3900</v>
      </c>
    </row>
    <row r="531" spans="3:3" x14ac:dyDescent="0.2">
      <c r="C531" s="2" t="s">
        <v>1162</v>
      </c>
    </row>
    <row r="532" spans="3:3" x14ac:dyDescent="0.2">
      <c r="C532" s="2" t="s">
        <v>1158</v>
      </c>
    </row>
    <row r="533" spans="3:3" x14ac:dyDescent="0.2">
      <c r="C533" s="2" t="s">
        <v>3901</v>
      </c>
    </row>
    <row r="534" spans="3:3" x14ac:dyDescent="0.2">
      <c r="C534" s="2" t="s">
        <v>1161</v>
      </c>
    </row>
    <row r="535" spans="3:3" x14ac:dyDescent="0.2">
      <c r="C535" s="2" t="s">
        <v>1139</v>
      </c>
    </row>
    <row r="536" spans="3:3" x14ac:dyDescent="0.2">
      <c r="C536" s="2" t="s">
        <v>3902</v>
      </c>
    </row>
    <row r="537" spans="3:3" x14ac:dyDescent="0.2">
      <c r="C537" s="2" t="s">
        <v>1165</v>
      </c>
    </row>
    <row r="538" spans="3:3" x14ac:dyDescent="0.2">
      <c r="C538" s="2" t="s">
        <v>1179</v>
      </c>
    </row>
    <row r="539" spans="3:3" x14ac:dyDescent="0.2">
      <c r="C539" s="2" t="s">
        <v>1176</v>
      </c>
    </row>
    <row r="540" spans="3:3" x14ac:dyDescent="0.2">
      <c r="C540" s="2" t="s">
        <v>1185</v>
      </c>
    </row>
    <row r="541" spans="3:3" x14ac:dyDescent="0.2">
      <c r="C541" s="2" t="s">
        <v>1182</v>
      </c>
    </row>
    <row r="542" spans="3:3" x14ac:dyDescent="0.2">
      <c r="C542" s="2" t="s">
        <v>1183</v>
      </c>
    </row>
    <row r="543" spans="3:3" x14ac:dyDescent="0.2">
      <c r="C543" s="2" t="s">
        <v>1170</v>
      </c>
    </row>
    <row r="544" spans="3:3" x14ac:dyDescent="0.2">
      <c r="C544" s="2" t="s">
        <v>1186</v>
      </c>
    </row>
    <row r="545" spans="3:3" x14ac:dyDescent="0.2">
      <c r="C545" s="2" t="s">
        <v>1187</v>
      </c>
    </row>
    <row r="546" spans="3:3" x14ac:dyDescent="0.2">
      <c r="C546" s="2" t="s">
        <v>1167</v>
      </c>
    </row>
    <row r="547" spans="3:3" x14ac:dyDescent="0.2">
      <c r="C547" s="2" t="s">
        <v>1163</v>
      </c>
    </row>
    <row r="548" spans="3:3" x14ac:dyDescent="0.2">
      <c r="C548" s="2" t="s">
        <v>1169</v>
      </c>
    </row>
    <row r="549" spans="3:3" x14ac:dyDescent="0.2">
      <c r="C549" s="2" t="s">
        <v>1160</v>
      </c>
    </row>
    <row r="550" spans="3:3" x14ac:dyDescent="0.2">
      <c r="C550" s="2" t="s">
        <v>1159</v>
      </c>
    </row>
    <row r="551" spans="3:3" x14ac:dyDescent="0.2">
      <c r="C551" s="2" t="s">
        <v>1168</v>
      </c>
    </row>
    <row r="552" spans="3:3" x14ac:dyDescent="0.2">
      <c r="C552" s="2" t="s">
        <v>1166</v>
      </c>
    </row>
    <row r="553" spans="3:3" x14ac:dyDescent="0.2">
      <c r="C553" s="2" t="s">
        <v>1041</v>
      </c>
    </row>
    <row r="554" spans="3:3" x14ac:dyDescent="0.2">
      <c r="C554" s="2" t="s">
        <v>1018</v>
      </c>
    </row>
    <row r="555" spans="3:3" x14ac:dyDescent="0.2">
      <c r="C555" s="2" t="s">
        <v>1019</v>
      </c>
    </row>
    <row r="556" spans="3:3" x14ac:dyDescent="0.2">
      <c r="C556" s="2" t="s">
        <v>1038</v>
      </c>
    </row>
    <row r="557" spans="3:3" x14ac:dyDescent="0.2">
      <c r="C557" s="2" t="s">
        <v>1039</v>
      </c>
    </row>
    <row r="558" spans="3:3" x14ac:dyDescent="0.2">
      <c r="C558" s="2" t="s">
        <v>1029</v>
      </c>
    </row>
    <row r="559" spans="3:3" x14ac:dyDescent="0.2">
      <c r="C559" s="2" t="s">
        <v>1020</v>
      </c>
    </row>
    <row r="560" spans="3:3" x14ac:dyDescent="0.2">
      <c r="C560" s="2" t="s">
        <v>1014</v>
      </c>
    </row>
    <row r="561" spans="3:3" x14ac:dyDescent="0.2">
      <c r="C561" s="2" t="s">
        <v>1027</v>
      </c>
    </row>
    <row r="562" spans="3:3" x14ac:dyDescent="0.2">
      <c r="C562" s="2" t="s">
        <v>1021</v>
      </c>
    </row>
    <row r="563" spans="3:3" x14ac:dyDescent="0.2">
      <c r="C563" s="2" t="s">
        <v>1040</v>
      </c>
    </row>
    <row r="564" spans="3:3" x14ac:dyDescent="0.2">
      <c r="C564" s="2" t="s">
        <v>1157</v>
      </c>
    </row>
    <row r="565" spans="3:3" x14ac:dyDescent="0.2">
      <c r="C565" s="2" t="s">
        <v>1155</v>
      </c>
    </row>
    <row r="566" spans="3:3" x14ac:dyDescent="0.2">
      <c r="C566" s="2" t="s">
        <v>1022</v>
      </c>
    </row>
    <row r="567" spans="3:3" x14ac:dyDescent="0.2">
      <c r="C567" s="2" t="s">
        <v>1173</v>
      </c>
    </row>
    <row r="568" spans="3:3" x14ac:dyDescent="0.2">
      <c r="C568" s="2" t="s">
        <v>1150</v>
      </c>
    </row>
    <row r="569" spans="3:3" x14ac:dyDescent="0.2">
      <c r="C569" s="2" t="s">
        <v>1195</v>
      </c>
    </row>
    <row r="570" spans="3:3" x14ac:dyDescent="0.2">
      <c r="C570" s="2" t="s">
        <v>1048</v>
      </c>
    </row>
    <row r="571" spans="3:3" x14ac:dyDescent="0.2">
      <c r="C571" s="2" t="s">
        <v>1061</v>
      </c>
    </row>
    <row r="572" spans="3:3" x14ac:dyDescent="0.2">
      <c r="C572" s="2" t="s">
        <v>1143</v>
      </c>
    </row>
    <row r="573" spans="3:3" x14ac:dyDescent="0.2">
      <c r="C573" s="2" t="s">
        <v>1096</v>
      </c>
    </row>
    <row r="574" spans="3:3" x14ac:dyDescent="0.2">
      <c r="C574" s="2" t="s">
        <v>1133</v>
      </c>
    </row>
    <row r="575" spans="3:3" x14ac:dyDescent="0.2">
      <c r="C575" s="2" t="s">
        <v>1117</v>
      </c>
    </row>
    <row r="576" spans="3:3" x14ac:dyDescent="0.2">
      <c r="C576" s="2" t="s">
        <v>1080</v>
      </c>
    </row>
    <row r="577" spans="3:3" x14ac:dyDescent="0.2">
      <c r="C577" s="2" t="s">
        <v>1149</v>
      </c>
    </row>
    <row r="578" spans="3:3" x14ac:dyDescent="0.2">
      <c r="C578" s="2" t="s">
        <v>1066</v>
      </c>
    </row>
    <row r="579" spans="3:3" x14ac:dyDescent="0.2">
      <c r="C579" s="2" t="s">
        <v>1087</v>
      </c>
    </row>
    <row r="580" spans="3:3" x14ac:dyDescent="0.2">
      <c r="C580" s="2" t="s">
        <v>1154</v>
      </c>
    </row>
    <row r="581" spans="3:3" x14ac:dyDescent="0.2">
      <c r="C581" s="2" t="s">
        <v>1112</v>
      </c>
    </row>
    <row r="582" spans="3:3" x14ac:dyDescent="0.2">
      <c r="C582" s="2" t="s">
        <v>1078</v>
      </c>
    </row>
    <row r="583" spans="3:3" x14ac:dyDescent="0.2">
      <c r="C583" s="2" t="s">
        <v>1062</v>
      </c>
    </row>
    <row r="584" spans="3:3" x14ac:dyDescent="0.2">
      <c r="C584" s="2" t="s">
        <v>1085</v>
      </c>
    </row>
    <row r="585" spans="3:3" x14ac:dyDescent="0.2">
      <c r="C585" s="2" t="s">
        <v>1104</v>
      </c>
    </row>
    <row r="586" spans="3:3" x14ac:dyDescent="0.2">
      <c r="C586" s="2" t="s">
        <v>1079</v>
      </c>
    </row>
    <row r="587" spans="3:3" x14ac:dyDescent="0.2">
      <c r="C587" s="2" t="s">
        <v>1100</v>
      </c>
    </row>
    <row r="588" spans="3:3" x14ac:dyDescent="0.2">
      <c r="C588" s="2" t="s">
        <v>1116</v>
      </c>
    </row>
    <row r="589" spans="3:3" x14ac:dyDescent="0.2">
      <c r="C589" s="2" t="s">
        <v>1115</v>
      </c>
    </row>
    <row r="590" spans="3:3" x14ac:dyDescent="0.2">
      <c r="C590" s="2" t="s">
        <v>1102</v>
      </c>
    </row>
    <row r="591" spans="3:3" x14ac:dyDescent="0.2">
      <c r="C591" s="2" t="s">
        <v>1025</v>
      </c>
    </row>
    <row r="592" spans="3:3" x14ac:dyDescent="0.2">
      <c r="C592" s="2" t="s">
        <v>1028</v>
      </c>
    </row>
    <row r="593" spans="3:3" x14ac:dyDescent="0.2">
      <c r="C593" s="2" t="s">
        <v>1049</v>
      </c>
    </row>
    <row r="594" spans="3:3" x14ac:dyDescent="0.2">
      <c r="C594" s="2" t="s">
        <v>1043</v>
      </c>
    </row>
    <row r="595" spans="3:3" x14ac:dyDescent="0.2">
      <c r="C595" s="2" t="s">
        <v>1059</v>
      </c>
    </row>
    <row r="596" spans="3:3" x14ac:dyDescent="0.2">
      <c r="C596" s="2" t="s">
        <v>1051</v>
      </c>
    </row>
    <row r="597" spans="3:3" x14ac:dyDescent="0.2">
      <c r="C597" s="2" t="s">
        <v>1037</v>
      </c>
    </row>
    <row r="598" spans="3:3" x14ac:dyDescent="0.2">
      <c r="C598" s="2" t="s">
        <v>1024</v>
      </c>
    </row>
    <row r="599" spans="3:3" x14ac:dyDescent="0.2">
      <c r="C599" s="2" t="s">
        <v>1016</v>
      </c>
    </row>
    <row r="600" spans="3:3" x14ac:dyDescent="0.2">
      <c r="C600" s="2" t="s">
        <v>1015</v>
      </c>
    </row>
    <row r="601" spans="3:3" x14ac:dyDescent="0.2">
      <c r="C601" s="2" t="s">
        <v>1050</v>
      </c>
    </row>
    <row r="602" spans="3:3" x14ac:dyDescent="0.2">
      <c r="C602" s="2" t="s">
        <v>1137</v>
      </c>
    </row>
    <row r="603" spans="3:3" x14ac:dyDescent="0.2">
      <c r="C603" s="2" t="s">
        <v>1099</v>
      </c>
    </row>
    <row r="604" spans="3:3" x14ac:dyDescent="0.2">
      <c r="C604" s="2" t="s">
        <v>1101</v>
      </c>
    </row>
    <row r="605" spans="3:3" x14ac:dyDescent="0.2">
      <c r="C605" s="2" t="s">
        <v>1071</v>
      </c>
    </row>
    <row r="606" spans="3:3" x14ac:dyDescent="0.2">
      <c r="C606" s="2" t="s">
        <v>1109</v>
      </c>
    </row>
    <row r="607" spans="3:3" x14ac:dyDescent="0.2">
      <c r="C607" s="2" t="s">
        <v>1034</v>
      </c>
    </row>
    <row r="608" spans="3:3" x14ac:dyDescent="0.2">
      <c r="C608" s="2" t="s">
        <v>1026</v>
      </c>
    </row>
    <row r="609" spans="3:3" x14ac:dyDescent="0.2">
      <c r="C609" s="2" t="s">
        <v>1089</v>
      </c>
    </row>
    <row r="610" spans="3:3" x14ac:dyDescent="0.2">
      <c r="C610" s="2" t="s">
        <v>1136</v>
      </c>
    </row>
    <row r="611" spans="3:3" x14ac:dyDescent="0.2">
      <c r="C611" s="2" t="s">
        <v>1035</v>
      </c>
    </row>
    <row r="612" spans="3:3" x14ac:dyDescent="0.2">
      <c r="C612" s="2" t="s">
        <v>1134</v>
      </c>
    </row>
    <row r="613" spans="3:3" x14ac:dyDescent="0.2">
      <c r="C613" s="2" t="s">
        <v>1084</v>
      </c>
    </row>
    <row r="614" spans="3:3" x14ac:dyDescent="0.2">
      <c r="C614" s="2" t="s">
        <v>3903</v>
      </c>
    </row>
    <row r="615" spans="3:3" x14ac:dyDescent="0.2">
      <c r="C615" s="2" t="s">
        <v>1017</v>
      </c>
    </row>
    <row r="616" spans="3:3" x14ac:dyDescent="0.2">
      <c r="C616" s="2" t="s">
        <v>1032</v>
      </c>
    </row>
    <row r="617" spans="3:3" x14ac:dyDescent="0.2">
      <c r="C617" s="2" t="s">
        <v>1141</v>
      </c>
    </row>
    <row r="618" spans="3:3" x14ac:dyDescent="0.2">
      <c r="C618" s="2" t="s">
        <v>1023</v>
      </c>
    </row>
    <row r="619" spans="3:3" x14ac:dyDescent="0.2">
      <c r="C619" s="2" t="s">
        <v>1142</v>
      </c>
    </row>
    <row r="620" spans="3:3" x14ac:dyDescent="0.2">
      <c r="C620" s="2" t="s">
        <v>1045</v>
      </c>
    </row>
    <row r="621" spans="3:3" x14ac:dyDescent="0.2">
      <c r="C621" s="2" t="s">
        <v>1130</v>
      </c>
    </row>
    <row r="622" spans="3:3" x14ac:dyDescent="0.2">
      <c r="C622" s="2" t="s">
        <v>1095</v>
      </c>
    </row>
    <row r="623" spans="3:3" x14ac:dyDescent="0.2">
      <c r="C623" s="2" t="s">
        <v>1072</v>
      </c>
    </row>
    <row r="624" spans="3:3" x14ac:dyDescent="0.2">
      <c r="C624" s="2" t="s">
        <v>1131</v>
      </c>
    </row>
    <row r="625" spans="3:3" x14ac:dyDescent="0.2">
      <c r="C625" s="2" t="s">
        <v>1105</v>
      </c>
    </row>
    <row r="626" spans="3:3" x14ac:dyDescent="0.2">
      <c r="C626" s="2" t="s">
        <v>1065</v>
      </c>
    </row>
    <row r="627" spans="3:3" x14ac:dyDescent="0.2">
      <c r="C627" s="2" t="s">
        <v>1138</v>
      </c>
    </row>
    <row r="628" spans="3:3" x14ac:dyDescent="0.2">
      <c r="C628" s="2" t="s">
        <v>1075</v>
      </c>
    </row>
    <row r="629" spans="3:3" x14ac:dyDescent="0.2">
      <c r="C629" s="2" t="s">
        <v>1132</v>
      </c>
    </row>
    <row r="630" spans="3:3" x14ac:dyDescent="0.2">
      <c r="C630" s="2" t="s">
        <v>1097</v>
      </c>
    </row>
    <row r="631" spans="3:3" x14ac:dyDescent="0.2">
      <c r="C631" s="2" t="s">
        <v>1145</v>
      </c>
    </row>
    <row r="632" spans="3:3" x14ac:dyDescent="0.2">
      <c r="C632" s="2" t="s">
        <v>3904</v>
      </c>
    </row>
    <row r="633" spans="3:3" x14ac:dyDescent="0.2">
      <c r="C633" s="2" t="s">
        <v>3905</v>
      </c>
    </row>
    <row r="634" spans="3:3" x14ac:dyDescent="0.2">
      <c r="C634" s="2" t="s">
        <v>3906</v>
      </c>
    </row>
    <row r="635" spans="3:3" x14ac:dyDescent="0.2">
      <c r="C635" s="2" t="s">
        <v>3907</v>
      </c>
    </row>
    <row r="636" spans="3:3" x14ac:dyDescent="0.2">
      <c r="C636" s="2" t="s">
        <v>1144</v>
      </c>
    </row>
    <row r="637" spans="3:3" x14ac:dyDescent="0.2">
      <c r="C637" s="2" t="s">
        <v>1108</v>
      </c>
    </row>
    <row r="638" spans="3:3" x14ac:dyDescent="0.2">
      <c r="C638" s="2" t="s">
        <v>3908</v>
      </c>
    </row>
    <row r="639" spans="3:3" x14ac:dyDescent="0.2">
      <c r="C639" s="2" t="s">
        <v>3909</v>
      </c>
    </row>
    <row r="640" spans="3:3" x14ac:dyDescent="0.2">
      <c r="C640" s="2" t="s">
        <v>1140</v>
      </c>
    </row>
    <row r="641" spans="3:3" x14ac:dyDescent="0.2">
      <c r="C641" s="2" t="s">
        <v>1082</v>
      </c>
    </row>
    <row r="642" spans="3:3" x14ac:dyDescent="0.2">
      <c r="C642" s="2" t="s">
        <v>1055</v>
      </c>
    </row>
    <row r="643" spans="3:3" x14ac:dyDescent="0.2">
      <c r="C643" s="2" t="s">
        <v>3910</v>
      </c>
    </row>
    <row r="644" spans="3:3" x14ac:dyDescent="0.2">
      <c r="C644" s="2" t="s">
        <v>3911</v>
      </c>
    </row>
    <row r="645" spans="3:3" x14ac:dyDescent="0.2">
      <c r="C645" s="2" t="s">
        <v>3912</v>
      </c>
    </row>
    <row r="646" spans="3:3" x14ac:dyDescent="0.2">
      <c r="C646" s="2" t="s">
        <v>3913</v>
      </c>
    </row>
    <row r="647" spans="3:3" x14ac:dyDescent="0.2">
      <c r="C647" s="2" t="s">
        <v>1125</v>
      </c>
    </row>
    <row r="648" spans="3:3" x14ac:dyDescent="0.2">
      <c r="C648" s="2" t="s">
        <v>3914</v>
      </c>
    </row>
    <row r="649" spans="3:3" x14ac:dyDescent="0.2">
      <c r="C649" s="2" t="s">
        <v>3915</v>
      </c>
    </row>
  </sheetData>
  <mergeCells count="3">
    <mergeCell ref="A3:A4"/>
    <mergeCell ref="A53:L53"/>
    <mergeCell ref="O53:P53"/>
  </mergeCells>
  <conditionalFormatting sqref="B3">
    <cfRule type="duplicateValues" dxfId="178" priority="4"/>
  </conditionalFormatting>
  <conditionalFormatting sqref="B4:B52">
    <cfRule type="duplicateValues" dxfId="177" priority="89"/>
  </conditionalFormatting>
  <conditionalFormatting sqref="C73:C649">
    <cfRule type="duplicateValues" dxfId="176" priority="3"/>
  </conditionalFormatting>
  <conditionalFormatting sqref="C73:C649">
    <cfRule type="duplicateValues" dxfId="175" priority="2"/>
  </conditionalFormatting>
  <conditionalFormatting sqref="C1:C1048576">
    <cfRule type="duplicateValues" dxfId="17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96"/>
  <sheetViews>
    <sheetView zoomScale="110" zoomScaleNormal="110" workbookViewId="0">
      <pane xSplit="3" ySplit="2" topLeftCell="D213" activePane="bottomRight" state="frozen"/>
      <selection activeCell="N32" sqref="N32"/>
      <selection pane="topRight" activeCell="N32" sqref="N32"/>
      <selection pane="bottomLeft" activeCell="N32" sqref="N32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2" t="s">
        <v>3523</v>
      </c>
      <c r="B3" s="73" t="s">
        <v>2877</v>
      </c>
      <c r="C3" s="9" t="s">
        <v>2878</v>
      </c>
      <c r="D3" s="75" t="s">
        <v>63</v>
      </c>
      <c r="E3" s="13">
        <v>44433</v>
      </c>
      <c r="F3" s="75" t="s">
        <v>2419</v>
      </c>
      <c r="G3" s="13">
        <v>44438</v>
      </c>
      <c r="H3" s="10" t="s">
        <v>2420</v>
      </c>
      <c r="I3" s="1">
        <v>66</v>
      </c>
      <c r="J3" s="1">
        <v>31</v>
      </c>
      <c r="K3" s="1">
        <v>14</v>
      </c>
      <c r="L3" s="1">
        <v>6</v>
      </c>
      <c r="M3" s="81">
        <v>7.1609999999999996</v>
      </c>
      <c r="N3" s="8">
        <v>7</v>
      </c>
      <c r="O3" s="62">
        <v>3000</v>
      </c>
      <c r="P3" s="63">
        <f>Table22452368910111213141516171819202122242345672345689101112131415161718192021222425262728293031[[#This Row],[PEMBULATAN]]*O3</f>
        <v>21000</v>
      </c>
    </row>
    <row r="4" spans="1:16" ht="39" customHeight="1" x14ac:dyDescent="0.2">
      <c r="A4" s="143"/>
      <c r="B4" s="74"/>
      <c r="C4" s="9" t="s">
        <v>2879</v>
      </c>
      <c r="D4" s="75" t="s">
        <v>63</v>
      </c>
      <c r="E4" s="13">
        <v>44433</v>
      </c>
      <c r="F4" s="75" t="s">
        <v>2419</v>
      </c>
      <c r="G4" s="13">
        <v>44438</v>
      </c>
      <c r="H4" s="10" t="s">
        <v>2420</v>
      </c>
      <c r="I4" s="1">
        <v>71</v>
      </c>
      <c r="J4" s="1">
        <v>38</v>
      </c>
      <c r="K4" s="1">
        <v>25</v>
      </c>
      <c r="L4" s="1">
        <v>7</v>
      </c>
      <c r="M4" s="81">
        <v>16.862500000000001</v>
      </c>
      <c r="N4" s="8">
        <v>17</v>
      </c>
      <c r="O4" s="62">
        <v>3000</v>
      </c>
      <c r="P4" s="63">
        <f>Table22452368910111213141516171819202122242345672345689101112131415161718192021222425262728293031[[#This Row],[PEMBULATAN]]*O4</f>
        <v>51000</v>
      </c>
    </row>
    <row r="5" spans="1:16" ht="39" customHeight="1" x14ac:dyDescent="0.2">
      <c r="A5" s="124"/>
      <c r="B5" s="74"/>
      <c r="C5" s="88" t="s">
        <v>2880</v>
      </c>
      <c r="D5" s="77" t="s">
        <v>63</v>
      </c>
      <c r="E5" s="13">
        <v>44433</v>
      </c>
      <c r="F5" s="75" t="s">
        <v>2419</v>
      </c>
      <c r="G5" s="13">
        <v>44438</v>
      </c>
      <c r="H5" s="76" t="s">
        <v>2420</v>
      </c>
      <c r="I5" s="15">
        <v>55</v>
      </c>
      <c r="J5" s="15">
        <v>43</v>
      </c>
      <c r="K5" s="15">
        <v>18</v>
      </c>
      <c r="L5" s="15">
        <v>14</v>
      </c>
      <c r="M5" s="82">
        <v>10.6425</v>
      </c>
      <c r="N5" s="71">
        <v>14</v>
      </c>
      <c r="O5" s="62">
        <v>3000</v>
      </c>
      <c r="P5" s="63">
        <f>Table22452368910111213141516171819202122242345672345689101112131415161718192021222425262728293031[[#This Row],[PEMBULATAN]]*O5</f>
        <v>42000</v>
      </c>
    </row>
    <row r="6" spans="1:16" ht="39" customHeight="1" x14ac:dyDescent="0.2">
      <c r="A6" s="124"/>
      <c r="B6" s="74"/>
      <c r="C6" s="92" t="s">
        <v>2881</v>
      </c>
      <c r="D6" s="93" t="s">
        <v>63</v>
      </c>
      <c r="E6" s="94">
        <v>44433</v>
      </c>
      <c r="F6" s="95" t="s">
        <v>2419</v>
      </c>
      <c r="G6" s="94">
        <v>44438</v>
      </c>
      <c r="H6" s="96" t="s">
        <v>2420</v>
      </c>
      <c r="I6" s="97">
        <v>77</v>
      </c>
      <c r="J6" s="97">
        <v>54</v>
      </c>
      <c r="K6" s="97">
        <v>24</v>
      </c>
      <c r="L6" s="97">
        <v>25</v>
      </c>
      <c r="M6" s="98">
        <v>24.948</v>
      </c>
      <c r="N6" s="99">
        <v>25</v>
      </c>
      <c r="O6" s="62">
        <v>3000</v>
      </c>
      <c r="P6" s="63">
        <f>Table22452368910111213141516171819202122242345672345689101112131415161718192021222425262728293031[[#This Row],[PEMBULATAN]]*O6</f>
        <v>75000</v>
      </c>
    </row>
    <row r="7" spans="1:16" ht="39" customHeight="1" x14ac:dyDescent="0.2">
      <c r="A7" s="124"/>
      <c r="B7" s="74"/>
      <c r="C7" s="92" t="s">
        <v>2882</v>
      </c>
      <c r="D7" s="93" t="s">
        <v>63</v>
      </c>
      <c r="E7" s="94">
        <v>44433</v>
      </c>
      <c r="F7" s="95" t="s">
        <v>2419</v>
      </c>
      <c r="G7" s="94">
        <v>44438</v>
      </c>
      <c r="H7" s="96" t="s">
        <v>2420</v>
      </c>
      <c r="I7" s="97">
        <v>106</v>
      </c>
      <c r="J7" s="97">
        <v>19</v>
      </c>
      <c r="K7" s="97">
        <v>8</v>
      </c>
      <c r="L7" s="97">
        <v>5</v>
      </c>
      <c r="M7" s="98">
        <v>4.0279999999999996</v>
      </c>
      <c r="N7" s="99">
        <v>5</v>
      </c>
      <c r="O7" s="62">
        <v>3000</v>
      </c>
      <c r="P7" s="63">
        <f>Table22452368910111213141516171819202122242345672345689101112131415161718192021222425262728293031[[#This Row],[PEMBULATAN]]*O7</f>
        <v>15000</v>
      </c>
    </row>
    <row r="8" spans="1:16" ht="39" customHeight="1" x14ac:dyDescent="0.2">
      <c r="A8" s="124"/>
      <c r="B8" s="74"/>
      <c r="C8" s="92" t="s">
        <v>2883</v>
      </c>
      <c r="D8" s="93" t="s">
        <v>63</v>
      </c>
      <c r="E8" s="94">
        <v>44433</v>
      </c>
      <c r="F8" s="95" t="s">
        <v>2419</v>
      </c>
      <c r="G8" s="94">
        <v>44438</v>
      </c>
      <c r="H8" s="96" t="s">
        <v>2420</v>
      </c>
      <c r="I8" s="97">
        <v>44</v>
      </c>
      <c r="J8" s="97">
        <v>40</v>
      </c>
      <c r="K8" s="97">
        <v>15</v>
      </c>
      <c r="L8" s="97">
        <v>2</v>
      </c>
      <c r="M8" s="98">
        <v>6.6</v>
      </c>
      <c r="N8" s="99">
        <v>7</v>
      </c>
      <c r="O8" s="62">
        <v>3000</v>
      </c>
      <c r="P8" s="63">
        <f>Table22452368910111213141516171819202122242345672345689101112131415161718192021222425262728293031[[#This Row],[PEMBULATAN]]*O8</f>
        <v>21000</v>
      </c>
    </row>
    <row r="9" spans="1:16" ht="39" customHeight="1" x14ac:dyDescent="0.2">
      <c r="A9" s="124"/>
      <c r="B9" s="74"/>
      <c r="C9" s="92" t="s">
        <v>2884</v>
      </c>
      <c r="D9" s="93" t="s">
        <v>63</v>
      </c>
      <c r="E9" s="94">
        <v>44433</v>
      </c>
      <c r="F9" s="95" t="s">
        <v>2419</v>
      </c>
      <c r="G9" s="94">
        <v>44438</v>
      </c>
      <c r="H9" s="96" t="s">
        <v>2420</v>
      </c>
      <c r="I9" s="97">
        <v>39</v>
      </c>
      <c r="J9" s="97">
        <v>32</v>
      </c>
      <c r="K9" s="97">
        <v>28</v>
      </c>
      <c r="L9" s="97">
        <v>10</v>
      </c>
      <c r="M9" s="98">
        <v>8.7360000000000007</v>
      </c>
      <c r="N9" s="99">
        <v>10</v>
      </c>
      <c r="O9" s="62">
        <v>3000</v>
      </c>
      <c r="P9" s="63">
        <f>Table22452368910111213141516171819202122242345672345689101112131415161718192021222425262728293031[[#This Row],[PEMBULATAN]]*O9</f>
        <v>30000</v>
      </c>
    </row>
    <row r="10" spans="1:16" ht="39" customHeight="1" x14ac:dyDescent="0.2">
      <c r="A10" s="124"/>
      <c r="B10" s="74"/>
      <c r="C10" s="92" t="s">
        <v>2885</v>
      </c>
      <c r="D10" s="93" t="s">
        <v>63</v>
      </c>
      <c r="E10" s="94">
        <v>44433</v>
      </c>
      <c r="F10" s="95" t="s">
        <v>2419</v>
      </c>
      <c r="G10" s="94">
        <v>44438</v>
      </c>
      <c r="H10" s="96" t="s">
        <v>2420</v>
      </c>
      <c r="I10" s="97">
        <v>103</v>
      </c>
      <c r="J10" s="97">
        <v>20</v>
      </c>
      <c r="K10" s="97">
        <v>10</v>
      </c>
      <c r="L10" s="97">
        <v>1</v>
      </c>
      <c r="M10" s="98">
        <v>5.15</v>
      </c>
      <c r="N10" s="99">
        <v>5</v>
      </c>
      <c r="O10" s="62">
        <v>3000</v>
      </c>
      <c r="P10" s="63">
        <f>Table22452368910111213141516171819202122242345672345689101112131415161718192021222425262728293031[[#This Row],[PEMBULATAN]]*O10</f>
        <v>15000</v>
      </c>
    </row>
    <row r="11" spans="1:16" ht="39" customHeight="1" x14ac:dyDescent="0.2">
      <c r="A11" s="124"/>
      <c r="B11" s="100"/>
      <c r="C11" s="92" t="s">
        <v>2886</v>
      </c>
      <c r="D11" s="93" t="s">
        <v>63</v>
      </c>
      <c r="E11" s="94">
        <v>44433</v>
      </c>
      <c r="F11" s="95" t="s">
        <v>2419</v>
      </c>
      <c r="G11" s="94">
        <v>44438</v>
      </c>
      <c r="H11" s="96" t="s">
        <v>2420</v>
      </c>
      <c r="I11" s="97">
        <v>64</v>
      </c>
      <c r="J11" s="97">
        <v>22</v>
      </c>
      <c r="K11" s="97">
        <v>13</v>
      </c>
      <c r="L11" s="97">
        <v>5</v>
      </c>
      <c r="M11" s="98">
        <v>4.5759999999999996</v>
      </c>
      <c r="N11" s="99">
        <v>5</v>
      </c>
      <c r="O11" s="62">
        <v>3000</v>
      </c>
      <c r="P11" s="63">
        <f>Table22452368910111213141516171819202122242345672345689101112131415161718192021222425262728293031[[#This Row],[PEMBULATAN]]*O11</f>
        <v>15000</v>
      </c>
    </row>
    <row r="12" spans="1:16" ht="39" customHeight="1" x14ac:dyDescent="0.2">
      <c r="A12" s="124"/>
      <c r="B12" s="74" t="s">
        <v>2887</v>
      </c>
      <c r="C12" s="92" t="s">
        <v>2888</v>
      </c>
      <c r="D12" s="93" t="s">
        <v>63</v>
      </c>
      <c r="E12" s="94">
        <v>44433</v>
      </c>
      <c r="F12" s="95" t="s">
        <v>2419</v>
      </c>
      <c r="G12" s="94">
        <v>44438</v>
      </c>
      <c r="H12" s="96" t="s">
        <v>2420</v>
      </c>
      <c r="I12" s="97">
        <v>45</v>
      </c>
      <c r="J12" s="97">
        <v>32</v>
      </c>
      <c r="K12" s="97">
        <v>12</v>
      </c>
      <c r="L12" s="97">
        <v>6</v>
      </c>
      <c r="M12" s="98">
        <v>4.32</v>
      </c>
      <c r="N12" s="99">
        <v>6</v>
      </c>
      <c r="O12" s="62">
        <v>3000</v>
      </c>
      <c r="P12" s="63">
        <f>Table22452368910111213141516171819202122242345672345689101112131415161718192021222425262728293031[[#This Row],[PEMBULATAN]]*O12</f>
        <v>18000</v>
      </c>
    </row>
    <row r="13" spans="1:16" ht="39" customHeight="1" x14ac:dyDescent="0.2">
      <c r="A13" s="124"/>
      <c r="B13" s="74"/>
      <c r="C13" s="92" t="s">
        <v>2889</v>
      </c>
      <c r="D13" s="93" t="s">
        <v>63</v>
      </c>
      <c r="E13" s="94">
        <v>44433</v>
      </c>
      <c r="F13" s="95" t="s">
        <v>2419</v>
      </c>
      <c r="G13" s="94">
        <v>44438</v>
      </c>
      <c r="H13" s="96" t="s">
        <v>2420</v>
      </c>
      <c r="I13" s="97">
        <v>45</v>
      </c>
      <c r="J13" s="97">
        <v>34</v>
      </c>
      <c r="K13" s="97">
        <v>11</v>
      </c>
      <c r="L13" s="97">
        <v>10</v>
      </c>
      <c r="M13" s="98">
        <v>4.2074999999999996</v>
      </c>
      <c r="N13" s="99">
        <v>10</v>
      </c>
      <c r="O13" s="62">
        <v>3000</v>
      </c>
      <c r="P13" s="63">
        <f>Table22452368910111213141516171819202122242345672345689101112131415161718192021222425262728293031[[#This Row],[PEMBULATAN]]*O13</f>
        <v>30000</v>
      </c>
    </row>
    <row r="14" spans="1:16" ht="39" customHeight="1" x14ac:dyDescent="0.2">
      <c r="A14" s="124"/>
      <c r="B14" s="74"/>
      <c r="C14" s="92" t="s">
        <v>2890</v>
      </c>
      <c r="D14" s="93" t="s">
        <v>63</v>
      </c>
      <c r="E14" s="94">
        <v>44433</v>
      </c>
      <c r="F14" s="95" t="s">
        <v>2419</v>
      </c>
      <c r="G14" s="94">
        <v>44438</v>
      </c>
      <c r="H14" s="96" t="s">
        <v>2420</v>
      </c>
      <c r="I14" s="97">
        <v>45</v>
      </c>
      <c r="J14" s="97">
        <v>34</v>
      </c>
      <c r="K14" s="97">
        <v>11</v>
      </c>
      <c r="L14" s="97">
        <v>10</v>
      </c>
      <c r="M14" s="98">
        <v>4.2074999999999996</v>
      </c>
      <c r="N14" s="99">
        <v>10</v>
      </c>
      <c r="O14" s="62">
        <v>3000</v>
      </c>
      <c r="P14" s="63">
        <f>Table22452368910111213141516171819202122242345672345689101112131415161718192021222425262728293031[[#This Row],[PEMBULATAN]]*O14</f>
        <v>30000</v>
      </c>
    </row>
    <row r="15" spans="1:16" ht="39" customHeight="1" x14ac:dyDescent="0.2">
      <c r="A15" s="124"/>
      <c r="B15" s="74"/>
      <c r="C15" s="92" t="s">
        <v>2891</v>
      </c>
      <c r="D15" s="93" t="s">
        <v>63</v>
      </c>
      <c r="E15" s="94">
        <v>44433</v>
      </c>
      <c r="F15" s="95" t="s">
        <v>2419</v>
      </c>
      <c r="G15" s="94">
        <v>44438</v>
      </c>
      <c r="H15" s="96" t="s">
        <v>2420</v>
      </c>
      <c r="I15" s="97">
        <v>40</v>
      </c>
      <c r="J15" s="97">
        <v>34</v>
      </c>
      <c r="K15" s="97">
        <v>13</v>
      </c>
      <c r="L15" s="97">
        <v>1</v>
      </c>
      <c r="M15" s="98">
        <v>4.42</v>
      </c>
      <c r="N15" s="99">
        <v>4</v>
      </c>
      <c r="O15" s="62">
        <v>3000</v>
      </c>
      <c r="P15" s="63">
        <f>Table22452368910111213141516171819202122242345672345689101112131415161718192021222425262728293031[[#This Row],[PEMBULATAN]]*O15</f>
        <v>12000</v>
      </c>
    </row>
    <row r="16" spans="1:16" ht="39" customHeight="1" x14ac:dyDescent="0.2">
      <c r="A16" s="124"/>
      <c r="B16" s="74"/>
      <c r="C16" s="92" t="s">
        <v>2892</v>
      </c>
      <c r="D16" s="93" t="s">
        <v>63</v>
      </c>
      <c r="E16" s="94">
        <v>44433</v>
      </c>
      <c r="F16" s="95" t="s">
        <v>2419</v>
      </c>
      <c r="G16" s="94">
        <v>44438</v>
      </c>
      <c r="H16" s="96" t="s">
        <v>2420</v>
      </c>
      <c r="I16" s="97">
        <v>45</v>
      </c>
      <c r="J16" s="97">
        <v>38</v>
      </c>
      <c r="K16" s="97">
        <v>15</v>
      </c>
      <c r="L16" s="97">
        <v>10</v>
      </c>
      <c r="M16" s="98">
        <v>6.4124999999999996</v>
      </c>
      <c r="N16" s="99">
        <v>10</v>
      </c>
      <c r="O16" s="62">
        <v>3000</v>
      </c>
      <c r="P16" s="63">
        <f>Table22452368910111213141516171819202122242345672345689101112131415161718192021222425262728293031[[#This Row],[PEMBULATAN]]*O16</f>
        <v>30000</v>
      </c>
    </row>
    <row r="17" spans="1:16" ht="39" customHeight="1" x14ac:dyDescent="0.2">
      <c r="A17" s="124"/>
      <c r="B17" s="74"/>
      <c r="C17" s="92" t="s">
        <v>2893</v>
      </c>
      <c r="D17" s="93" t="s">
        <v>63</v>
      </c>
      <c r="E17" s="94">
        <v>44433</v>
      </c>
      <c r="F17" s="95" t="s">
        <v>2419</v>
      </c>
      <c r="G17" s="94">
        <v>44438</v>
      </c>
      <c r="H17" s="96" t="s">
        <v>2420</v>
      </c>
      <c r="I17" s="97">
        <v>43</v>
      </c>
      <c r="J17" s="97">
        <v>23</v>
      </c>
      <c r="K17" s="97">
        <v>16</v>
      </c>
      <c r="L17" s="97">
        <v>8</v>
      </c>
      <c r="M17" s="98">
        <v>3.956</v>
      </c>
      <c r="N17" s="99">
        <v>8</v>
      </c>
      <c r="O17" s="62">
        <v>3000</v>
      </c>
      <c r="P17" s="63">
        <f>Table22452368910111213141516171819202122242345672345689101112131415161718192021222425262728293031[[#This Row],[PEMBULATAN]]*O17</f>
        <v>24000</v>
      </c>
    </row>
    <row r="18" spans="1:16" ht="39" customHeight="1" x14ac:dyDescent="0.2">
      <c r="A18" s="124"/>
      <c r="B18" s="74"/>
      <c r="C18" s="92" t="s">
        <v>2894</v>
      </c>
      <c r="D18" s="93" t="s">
        <v>63</v>
      </c>
      <c r="E18" s="94">
        <v>44433</v>
      </c>
      <c r="F18" s="95" t="s">
        <v>2419</v>
      </c>
      <c r="G18" s="94">
        <v>44438</v>
      </c>
      <c r="H18" s="96" t="s">
        <v>2420</v>
      </c>
      <c r="I18" s="97">
        <v>45</v>
      </c>
      <c r="J18" s="97">
        <v>34</v>
      </c>
      <c r="K18" s="97">
        <v>11</v>
      </c>
      <c r="L18" s="97">
        <v>10</v>
      </c>
      <c r="M18" s="98">
        <v>4.2074999999999996</v>
      </c>
      <c r="N18" s="99">
        <v>10</v>
      </c>
      <c r="O18" s="62">
        <v>3000</v>
      </c>
      <c r="P18" s="63">
        <f>Table22452368910111213141516171819202122242345672345689101112131415161718192021222425262728293031[[#This Row],[PEMBULATAN]]*O18</f>
        <v>30000</v>
      </c>
    </row>
    <row r="19" spans="1:16" ht="39" customHeight="1" x14ac:dyDescent="0.2">
      <c r="A19" s="124"/>
      <c r="B19" s="74"/>
      <c r="C19" s="92" t="s">
        <v>2895</v>
      </c>
      <c r="D19" s="93" t="s">
        <v>63</v>
      </c>
      <c r="E19" s="94">
        <v>44433</v>
      </c>
      <c r="F19" s="95" t="s">
        <v>2419</v>
      </c>
      <c r="G19" s="94">
        <v>44438</v>
      </c>
      <c r="H19" s="96" t="s">
        <v>2420</v>
      </c>
      <c r="I19" s="97">
        <v>45</v>
      </c>
      <c r="J19" s="97">
        <v>32</v>
      </c>
      <c r="K19" s="97">
        <v>15</v>
      </c>
      <c r="L19" s="97">
        <v>10</v>
      </c>
      <c r="M19" s="98">
        <v>5.4</v>
      </c>
      <c r="N19" s="99">
        <v>10</v>
      </c>
      <c r="O19" s="62">
        <v>3000</v>
      </c>
      <c r="P19" s="63">
        <f>Table22452368910111213141516171819202122242345672345689101112131415161718192021222425262728293031[[#This Row],[PEMBULATAN]]*O19</f>
        <v>30000</v>
      </c>
    </row>
    <row r="20" spans="1:16" ht="39" customHeight="1" x14ac:dyDescent="0.2">
      <c r="A20" s="124"/>
      <c r="B20" s="74"/>
      <c r="C20" s="92" t="s">
        <v>2896</v>
      </c>
      <c r="D20" s="93" t="s">
        <v>63</v>
      </c>
      <c r="E20" s="94">
        <v>44433</v>
      </c>
      <c r="F20" s="95" t="s">
        <v>2419</v>
      </c>
      <c r="G20" s="94">
        <v>44438</v>
      </c>
      <c r="H20" s="96" t="s">
        <v>2420</v>
      </c>
      <c r="I20" s="97">
        <v>56</v>
      </c>
      <c r="J20" s="97">
        <v>34</v>
      </c>
      <c r="K20" s="97">
        <v>12</v>
      </c>
      <c r="L20" s="97">
        <v>10</v>
      </c>
      <c r="M20" s="98">
        <v>5.7119999999999997</v>
      </c>
      <c r="N20" s="99">
        <v>10</v>
      </c>
      <c r="O20" s="62">
        <v>3000</v>
      </c>
      <c r="P20" s="63">
        <f>Table22452368910111213141516171819202122242345672345689101112131415161718192021222425262728293031[[#This Row],[PEMBULATAN]]*O20</f>
        <v>30000</v>
      </c>
    </row>
    <row r="21" spans="1:16" ht="39" customHeight="1" x14ac:dyDescent="0.2">
      <c r="A21" s="124"/>
      <c r="B21" s="74"/>
      <c r="C21" s="92" t="s">
        <v>2897</v>
      </c>
      <c r="D21" s="93" t="s">
        <v>63</v>
      </c>
      <c r="E21" s="94">
        <v>44433</v>
      </c>
      <c r="F21" s="95" t="s">
        <v>2419</v>
      </c>
      <c r="G21" s="94">
        <v>44438</v>
      </c>
      <c r="H21" s="96" t="s">
        <v>2420</v>
      </c>
      <c r="I21" s="97">
        <v>60</v>
      </c>
      <c r="J21" s="97">
        <v>43</v>
      </c>
      <c r="K21" s="97">
        <v>13</v>
      </c>
      <c r="L21" s="97">
        <v>10</v>
      </c>
      <c r="M21" s="98">
        <v>8.3849999999999998</v>
      </c>
      <c r="N21" s="99">
        <v>10</v>
      </c>
      <c r="O21" s="62">
        <v>3000</v>
      </c>
      <c r="P21" s="63">
        <f>Table22452368910111213141516171819202122242345672345689101112131415161718192021222425262728293031[[#This Row],[PEMBULATAN]]*O21</f>
        <v>30000</v>
      </c>
    </row>
    <row r="22" spans="1:16" ht="39" customHeight="1" x14ac:dyDescent="0.2">
      <c r="A22" s="124"/>
      <c r="B22" s="74"/>
      <c r="C22" s="92" t="s">
        <v>2898</v>
      </c>
      <c r="D22" s="93" t="s">
        <v>63</v>
      </c>
      <c r="E22" s="94">
        <v>44433</v>
      </c>
      <c r="F22" s="95" t="s">
        <v>2419</v>
      </c>
      <c r="G22" s="94">
        <v>44438</v>
      </c>
      <c r="H22" s="96" t="s">
        <v>2420</v>
      </c>
      <c r="I22" s="97">
        <v>43</v>
      </c>
      <c r="J22" s="97">
        <v>23</v>
      </c>
      <c r="K22" s="97">
        <v>16</v>
      </c>
      <c r="L22" s="97">
        <v>8</v>
      </c>
      <c r="M22" s="98">
        <v>3.956</v>
      </c>
      <c r="N22" s="99">
        <v>8</v>
      </c>
      <c r="O22" s="62">
        <v>3000</v>
      </c>
      <c r="P22" s="63">
        <f>Table22452368910111213141516171819202122242345672345689101112131415161718192021222425262728293031[[#This Row],[PEMBULATAN]]*O22</f>
        <v>24000</v>
      </c>
    </row>
    <row r="23" spans="1:16" ht="39" customHeight="1" x14ac:dyDescent="0.2">
      <c r="A23" s="124"/>
      <c r="B23" s="74"/>
      <c r="C23" s="92" t="s">
        <v>2899</v>
      </c>
      <c r="D23" s="93" t="s">
        <v>63</v>
      </c>
      <c r="E23" s="94">
        <v>44433</v>
      </c>
      <c r="F23" s="95" t="s">
        <v>2419</v>
      </c>
      <c r="G23" s="94">
        <v>44438</v>
      </c>
      <c r="H23" s="96" t="s">
        <v>2420</v>
      </c>
      <c r="I23" s="97">
        <v>45</v>
      </c>
      <c r="J23" s="97">
        <v>34</v>
      </c>
      <c r="K23" s="97">
        <v>28</v>
      </c>
      <c r="L23" s="97">
        <v>10</v>
      </c>
      <c r="M23" s="98">
        <v>10.71</v>
      </c>
      <c r="N23" s="99">
        <v>11</v>
      </c>
      <c r="O23" s="62">
        <v>3000</v>
      </c>
      <c r="P23" s="63">
        <f>Table22452368910111213141516171819202122242345672345689101112131415161718192021222425262728293031[[#This Row],[PEMBULATAN]]*O23</f>
        <v>33000</v>
      </c>
    </row>
    <row r="24" spans="1:16" ht="39" customHeight="1" x14ac:dyDescent="0.2">
      <c r="A24" s="124"/>
      <c r="B24" s="74"/>
      <c r="C24" s="92" t="s">
        <v>2900</v>
      </c>
      <c r="D24" s="93" t="s">
        <v>63</v>
      </c>
      <c r="E24" s="94">
        <v>44433</v>
      </c>
      <c r="F24" s="95" t="s">
        <v>2419</v>
      </c>
      <c r="G24" s="94">
        <v>44438</v>
      </c>
      <c r="H24" s="96" t="s">
        <v>2420</v>
      </c>
      <c r="I24" s="97">
        <v>60</v>
      </c>
      <c r="J24" s="97">
        <v>60</v>
      </c>
      <c r="K24" s="97">
        <v>17</v>
      </c>
      <c r="L24" s="97">
        <v>12</v>
      </c>
      <c r="M24" s="98">
        <v>15.3</v>
      </c>
      <c r="N24" s="99">
        <v>15</v>
      </c>
      <c r="O24" s="62">
        <v>3000</v>
      </c>
      <c r="P24" s="63">
        <f>Table22452368910111213141516171819202122242345672345689101112131415161718192021222425262728293031[[#This Row],[PEMBULATAN]]*O24</f>
        <v>45000</v>
      </c>
    </row>
    <row r="25" spans="1:16" ht="39" customHeight="1" x14ac:dyDescent="0.2">
      <c r="A25" s="124"/>
      <c r="B25" s="74" t="s">
        <v>2901</v>
      </c>
      <c r="C25" s="92" t="s">
        <v>2902</v>
      </c>
      <c r="D25" s="93" t="s">
        <v>63</v>
      </c>
      <c r="E25" s="94">
        <v>44433</v>
      </c>
      <c r="F25" s="95" t="s">
        <v>2419</v>
      </c>
      <c r="G25" s="94">
        <v>44438</v>
      </c>
      <c r="H25" s="96" t="s">
        <v>2420</v>
      </c>
      <c r="I25" s="97">
        <v>74</v>
      </c>
      <c r="J25" s="97">
        <v>36</v>
      </c>
      <c r="K25" s="97">
        <v>12</v>
      </c>
      <c r="L25" s="97">
        <v>8</v>
      </c>
      <c r="M25" s="98">
        <v>7.992</v>
      </c>
      <c r="N25" s="99">
        <v>8</v>
      </c>
      <c r="O25" s="62">
        <v>3000</v>
      </c>
      <c r="P25" s="63">
        <f>Table22452368910111213141516171819202122242345672345689101112131415161718192021222425262728293031[[#This Row],[PEMBULATAN]]*O25</f>
        <v>24000</v>
      </c>
    </row>
    <row r="26" spans="1:16" ht="39" customHeight="1" x14ac:dyDescent="0.2">
      <c r="A26" s="124"/>
      <c r="B26" s="74"/>
      <c r="C26" s="92" t="s">
        <v>2903</v>
      </c>
      <c r="D26" s="93" t="s">
        <v>63</v>
      </c>
      <c r="E26" s="94">
        <v>44433</v>
      </c>
      <c r="F26" s="95" t="s">
        <v>2419</v>
      </c>
      <c r="G26" s="94">
        <v>44438</v>
      </c>
      <c r="H26" s="96" t="s">
        <v>2420</v>
      </c>
      <c r="I26" s="97">
        <v>90</v>
      </c>
      <c r="J26" s="97">
        <v>34</v>
      </c>
      <c r="K26" s="97">
        <v>17</v>
      </c>
      <c r="L26" s="97">
        <v>28</v>
      </c>
      <c r="M26" s="98">
        <v>13.005000000000001</v>
      </c>
      <c r="N26" s="99">
        <v>28</v>
      </c>
      <c r="O26" s="62">
        <v>3000</v>
      </c>
      <c r="P26" s="63">
        <f>Table22452368910111213141516171819202122242345672345689101112131415161718192021222425262728293031[[#This Row],[PEMBULATAN]]*O26</f>
        <v>84000</v>
      </c>
    </row>
    <row r="27" spans="1:16" ht="39" customHeight="1" x14ac:dyDescent="0.2">
      <c r="A27" s="124"/>
      <c r="B27" s="74"/>
      <c r="C27" s="92" t="s">
        <v>2904</v>
      </c>
      <c r="D27" s="93" t="s">
        <v>63</v>
      </c>
      <c r="E27" s="94">
        <v>44433</v>
      </c>
      <c r="F27" s="95" t="s">
        <v>2419</v>
      </c>
      <c r="G27" s="94">
        <v>44438</v>
      </c>
      <c r="H27" s="96" t="s">
        <v>2420</v>
      </c>
      <c r="I27" s="97">
        <v>60</v>
      </c>
      <c r="J27" s="97">
        <v>47</v>
      </c>
      <c r="K27" s="97">
        <v>29</v>
      </c>
      <c r="L27" s="97">
        <v>14</v>
      </c>
      <c r="M27" s="98">
        <v>20.445</v>
      </c>
      <c r="N27" s="99">
        <v>20</v>
      </c>
      <c r="O27" s="62">
        <v>3000</v>
      </c>
      <c r="P27" s="63">
        <f>Table22452368910111213141516171819202122242345672345689101112131415161718192021222425262728293031[[#This Row],[PEMBULATAN]]*O27</f>
        <v>60000</v>
      </c>
    </row>
    <row r="28" spans="1:16" ht="39" customHeight="1" x14ac:dyDescent="0.2">
      <c r="A28" s="124"/>
      <c r="B28" s="74"/>
      <c r="C28" s="92" t="s">
        <v>2905</v>
      </c>
      <c r="D28" s="93" t="s">
        <v>63</v>
      </c>
      <c r="E28" s="94">
        <v>44433</v>
      </c>
      <c r="F28" s="95" t="s">
        <v>2419</v>
      </c>
      <c r="G28" s="94">
        <v>44438</v>
      </c>
      <c r="H28" s="96" t="s">
        <v>2420</v>
      </c>
      <c r="I28" s="97">
        <v>62</v>
      </c>
      <c r="J28" s="97">
        <v>44</v>
      </c>
      <c r="K28" s="97">
        <v>79</v>
      </c>
      <c r="L28" s="97">
        <v>8</v>
      </c>
      <c r="M28" s="98">
        <v>53.878</v>
      </c>
      <c r="N28" s="99">
        <v>54</v>
      </c>
      <c r="O28" s="62">
        <v>3000</v>
      </c>
      <c r="P28" s="63">
        <f>Table22452368910111213141516171819202122242345672345689101112131415161718192021222425262728293031[[#This Row],[PEMBULATAN]]*O28</f>
        <v>162000</v>
      </c>
    </row>
    <row r="29" spans="1:16" ht="39" customHeight="1" x14ac:dyDescent="0.2">
      <c r="A29" s="124"/>
      <c r="B29" s="74"/>
      <c r="C29" s="92" t="s">
        <v>2906</v>
      </c>
      <c r="D29" s="93" t="s">
        <v>63</v>
      </c>
      <c r="E29" s="94">
        <v>44433</v>
      </c>
      <c r="F29" s="95" t="s">
        <v>2419</v>
      </c>
      <c r="G29" s="94">
        <v>44438</v>
      </c>
      <c r="H29" s="96" t="s">
        <v>2420</v>
      </c>
      <c r="I29" s="97">
        <v>50</v>
      </c>
      <c r="J29" s="97">
        <v>50</v>
      </c>
      <c r="K29" s="97">
        <v>45</v>
      </c>
      <c r="L29" s="97">
        <v>1</v>
      </c>
      <c r="M29" s="98">
        <v>28.125</v>
      </c>
      <c r="N29" s="99">
        <v>28</v>
      </c>
      <c r="O29" s="62">
        <v>3000</v>
      </c>
      <c r="P29" s="63">
        <f>Table22452368910111213141516171819202122242345672345689101112131415161718192021222425262728293031[[#This Row],[PEMBULATAN]]*O29</f>
        <v>84000</v>
      </c>
    </row>
    <row r="30" spans="1:16" ht="39" customHeight="1" x14ac:dyDescent="0.2">
      <c r="A30" s="124"/>
      <c r="B30" s="74"/>
      <c r="C30" s="92" t="s">
        <v>2907</v>
      </c>
      <c r="D30" s="93" t="s">
        <v>63</v>
      </c>
      <c r="E30" s="94">
        <v>44433</v>
      </c>
      <c r="F30" s="95" t="s">
        <v>2419</v>
      </c>
      <c r="G30" s="94">
        <v>44438</v>
      </c>
      <c r="H30" s="96" t="s">
        <v>2420</v>
      </c>
      <c r="I30" s="97">
        <v>47</v>
      </c>
      <c r="J30" s="97">
        <v>44</v>
      </c>
      <c r="K30" s="97">
        <v>26</v>
      </c>
      <c r="L30" s="97">
        <v>14</v>
      </c>
      <c r="M30" s="98">
        <v>13.442</v>
      </c>
      <c r="N30" s="99">
        <v>14</v>
      </c>
      <c r="O30" s="62">
        <v>3000</v>
      </c>
      <c r="P30" s="63">
        <f>Table22452368910111213141516171819202122242345672345689101112131415161718192021222425262728293031[[#This Row],[PEMBULATAN]]*O30</f>
        <v>42000</v>
      </c>
    </row>
    <row r="31" spans="1:16" ht="39" customHeight="1" x14ac:dyDescent="0.2">
      <c r="A31" s="124"/>
      <c r="B31" s="74"/>
      <c r="C31" s="92" t="s">
        <v>2908</v>
      </c>
      <c r="D31" s="93" t="s">
        <v>63</v>
      </c>
      <c r="E31" s="94">
        <v>44433</v>
      </c>
      <c r="F31" s="95" t="s">
        <v>2419</v>
      </c>
      <c r="G31" s="94">
        <v>44438</v>
      </c>
      <c r="H31" s="96" t="s">
        <v>2420</v>
      </c>
      <c r="I31" s="97">
        <v>56</v>
      </c>
      <c r="J31" s="97">
        <v>34</v>
      </c>
      <c r="K31" s="97">
        <v>12</v>
      </c>
      <c r="L31" s="97">
        <v>1</v>
      </c>
      <c r="M31" s="98">
        <v>5.7119999999999997</v>
      </c>
      <c r="N31" s="99">
        <v>6</v>
      </c>
      <c r="O31" s="62">
        <v>3000</v>
      </c>
      <c r="P31" s="63">
        <f>Table22452368910111213141516171819202122242345672345689101112131415161718192021222425262728293031[[#This Row],[PEMBULATAN]]*O31</f>
        <v>18000</v>
      </c>
    </row>
    <row r="32" spans="1:16" ht="39" customHeight="1" x14ac:dyDescent="0.2">
      <c r="A32" s="124"/>
      <c r="B32" s="74"/>
      <c r="C32" s="92" t="s">
        <v>2909</v>
      </c>
      <c r="D32" s="93" t="s">
        <v>63</v>
      </c>
      <c r="E32" s="94">
        <v>44433</v>
      </c>
      <c r="F32" s="95" t="s">
        <v>2419</v>
      </c>
      <c r="G32" s="94">
        <v>44438</v>
      </c>
      <c r="H32" s="96" t="s">
        <v>2420</v>
      </c>
      <c r="I32" s="97">
        <v>56</v>
      </c>
      <c r="J32" s="97">
        <v>34</v>
      </c>
      <c r="K32" s="97">
        <v>23</v>
      </c>
      <c r="L32" s="97">
        <v>3</v>
      </c>
      <c r="M32" s="98">
        <v>10.948</v>
      </c>
      <c r="N32" s="99">
        <v>11</v>
      </c>
      <c r="O32" s="62">
        <v>3000</v>
      </c>
      <c r="P32" s="63">
        <f>Table22452368910111213141516171819202122242345672345689101112131415161718192021222425262728293031[[#This Row],[PEMBULATAN]]*O32</f>
        <v>33000</v>
      </c>
    </row>
    <row r="33" spans="1:16" ht="39" customHeight="1" x14ac:dyDescent="0.2">
      <c r="A33" s="124"/>
      <c r="B33" s="74"/>
      <c r="C33" s="92" t="s">
        <v>2910</v>
      </c>
      <c r="D33" s="93" t="s">
        <v>63</v>
      </c>
      <c r="E33" s="94">
        <v>44433</v>
      </c>
      <c r="F33" s="95" t="s">
        <v>2419</v>
      </c>
      <c r="G33" s="94">
        <v>44438</v>
      </c>
      <c r="H33" s="96" t="s">
        <v>2420</v>
      </c>
      <c r="I33" s="97">
        <v>62</v>
      </c>
      <c r="J33" s="97">
        <v>44</v>
      </c>
      <c r="K33" s="97">
        <v>79</v>
      </c>
      <c r="L33" s="97">
        <v>8</v>
      </c>
      <c r="M33" s="98">
        <v>53.878</v>
      </c>
      <c r="N33" s="99">
        <v>54</v>
      </c>
      <c r="O33" s="62">
        <v>3000</v>
      </c>
      <c r="P33" s="63">
        <f>Table22452368910111213141516171819202122242345672345689101112131415161718192021222425262728293031[[#This Row],[PEMBULATAN]]*O33</f>
        <v>162000</v>
      </c>
    </row>
    <row r="34" spans="1:16" ht="39" customHeight="1" x14ac:dyDescent="0.2">
      <c r="A34" s="124"/>
      <c r="B34" s="74"/>
      <c r="C34" s="92" t="s">
        <v>2911</v>
      </c>
      <c r="D34" s="93" t="s">
        <v>63</v>
      </c>
      <c r="E34" s="94">
        <v>44433</v>
      </c>
      <c r="F34" s="95" t="s">
        <v>2419</v>
      </c>
      <c r="G34" s="94">
        <v>44438</v>
      </c>
      <c r="H34" s="96" t="s">
        <v>2420</v>
      </c>
      <c r="I34" s="97">
        <v>41</v>
      </c>
      <c r="J34" s="97">
        <v>21</v>
      </c>
      <c r="K34" s="97">
        <v>36</v>
      </c>
      <c r="L34" s="97">
        <v>5</v>
      </c>
      <c r="M34" s="98">
        <v>7.7489999999999997</v>
      </c>
      <c r="N34" s="99">
        <v>8</v>
      </c>
      <c r="O34" s="62">
        <v>3000</v>
      </c>
      <c r="P34" s="63">
        <f>Table22452368910111213141516171819202122242345672345689101112131415161718192021222425262728293031[[#This Row],[PEMBULATAN]]*O34</f>
        <v>24000</v>
      </c>
    </row>
    <row r="35" spans="1:16" ht="39" customHeight="1" x14ac:dyDescent="0.2">
      <c r="A35" s="124"/>
      <c r="B35" s="74"/>
      <c r="C35" s="92" t="s">
        <v>2912</v>
      </c>
      <c r="D35" s="93" t="s">
        <v>63</v>
      </c>
      <c r="E35" s="94">
        <v>44433</v>
      </c>
      <c r="F35" s="95" t="s">
        <v>2419</v>
      </c>
      <c r="G35" s="94">
        <v>44438</v>
      </c>
      <c r="H35" s="96" t="s">
        <v>2420</v>
      </c>
      <c r="I35" s="97">
        <v>45</v>
      </c>
      <c r="J35" s="97">
        <v>36</v>
      </c>
      <c r="K35" s="97">
        <v>15</v>
      </c>
      <c r="L35" s="97">
        <v>5</v>
      </c>
      <c r="M35" s="98">
        <v>6.0750000000000002</v>
      </c>
      <c r="N35" s="99">
        <v>6</v>
      </c>
      <c r="O35" s="62">
        <v>3000</v>
      </c>
      <c r="P35" s="63">
        <f>Table22452368910111213141516171819202122242345672345689101112131415161718192021222425262728293031[[#This Row],[PEMBULATAN]]*O35</f>
        <v>18000</v>
      </c>
    </row>
    <row r="36" spans="1:16" ht="39" customHeight="1" x14ac:dyDescent="0.2">
      <c r="A36" s="124"/>
      <c r="B36" s="74"/>
      <c r="C36" s="92" t="s">
        <v>2913</v>
      </c>
      <c r="D36" s="93" t="s">
        <v>63</v>
      </c>
      <c r="E36" s="94">
        <v>44433</v>
      </c>
      <c r="F36" s="95" t="s">
        <v>2419</v>
      </c>
      <c r="G36" s="94">
        <v>44438</v>
      </c>
      <c r="H36" s="96" t="s">
        <v>2420</v>
      </c>
      <c r="I36" s="97">
        <v>134</v>
      </c>
      <c r="J36" s="97">
        <v>5</v>
      </c>
      <c r="K36" s="97">
        <v>5</v>
      </c>
      <c r="L36" s="97">
        <v>2</v>
      </c>
      <c r="M36" s="98">
        <v>0.83750000000000002</v>
      </c>
      <c r="N36" s="99">
        <v>2</v>
      </c>
      <c r="O36" s="62">
        <v>3000</v>
      </c>
      <c r="P36" s="63">
        <f>Table22452368910111213141516171819202122242345672345689101112131415161718192021222425262728293031[[#This Row],[PEMBULATAN]]*O36</f>
        <v>6000</v>
      </c>
    </row>
    <row r="37" spans="1:16" ht="39" customHeight="1" x14ac:dyDescent="0.2">
      <c r="A37" s="124"/>
      <c r="B37" s="74"/>
      <c r="C37" s="92" t="s">
        <v>2914</v>
      </c>
      <c r="D37" s="93" t="s">
        <v>63</v>
      </c>
      <c r="E37" s="94">
        <v>44433</v>
      </c>
      <c r="F37" s="95" t="s">
        <v>2419</v>
      </c>
      <c r="G37" s="94">
        <v>44438</v>
      </c>
      <c r="H37" s="96" t="s">
        <v>2420</v>
      </c>
      <c r="I37" s="97">
        <v>63</v>
      </c>
      <c r="J37" s="97">
        <v>37</v>
      </c>
      <c r="K37" s="97">
        <v>15</v>
      </c>
      <c r="L37" s="97">
        <v>1</v>
      </c>
      <c r="M37" s="98">
        <v>8.7412500000000009</v>
      </c>
      <c r="N37" s="99">
        <v>9</v>
      </c>
      <c r="O37" s="62">
        <v>3000</v>
      </c>
      <c r="P37" s="63">
        <f>Table22452368910111213141516171819202122242345672345689101112131415161718192021222425262728293031[[#This Row],[PEMBULATAN]]*O37</f>
        <v>27000</v>
      </c>
    </row>
    <row r="38" spans="1:16" ht="39" customHeight="1" x14ac:dyDescent="0.2">
      <c r="A38" s="124"/>
      <c r="B38" s="74"/>
      <c r="C38" s="92" t="s">
        <v>2915</v>
      </c>
      <c r="D38" s="93" t="s">
        <v>63</v>
      </c>
      <c r="E38" s="94">
        <v>44433</v>
      </c>
      <c r="F38" s="95" t="s">
        <v>2419</v>
      </c>
      <c r="G38" s="94">
        <v>44438</v>
      </c>
      <c r="H38" s="96" t="s">
        <v>2420</v>
      </c>
      <c r="I38" s="97">
        <v>78</v>
      </c>
      <c r="J38" s="97">
        <v>45</v>
      </c>
      <c r="K38" s="97">
        <v>14</v>
      </c>
      <c r="L38" s="97">
        <v>4</v>
      </c>
      <c r="M38" s="98">
        <v>12.285</v>
      </c>
      <c r="N38" s="99">
        <v>12</v>
      </c>
      <c r="O38" s="62">
        <v>3000</v>
      </c>
      <c r="P38" s="63">
        <f>Table22452368910111213141516171819202122242345672345689101112131415161718192021222425262728293031[[#This Row],[PEMBULATAN]]*O38</f>
        <v>36000</v>
      </c>
    </row>
    <row r="39" spans="1:16" ht="39" customHeight="1" x14ac:dyDescent="0.2">
      <c r="A39" s="124"/>
      <c r="B39" s="74"/>
      <c r="C39" s="92" t="s">
        <v>2916</v>
      </c>
      <c r="D39" s="93" t="s">
        <v>63</v>
      </c>
      <c r="E39" s="94">
        <v>44433</v>
      </c>
      <c r="F39" s="95" t="s">
        <v>2419</v>
      </c>
      <c r="G39" s="94">
        <v>44438</v>
      </c>
      <c r="H39" s="96" t="s">
        <v>2420</v>
      </c>
      <c r="I39" s="97">
        <v>45</v>
      </c>
      <c r="J39" s="97">
        <v>34</v>
      </c>
      <c r="K39" s="97">
        <v>19</v>
      </c>
      <c r="L39" s="97">
        <v>9</v>
      </c>
      <c r="M39" s="98">
        <v>7.2675000000000001</v>
      </c>
      <c r="N39" s="99">
        <v>9</v>
      </c>
      <c r="O39" s="62">
        <v>3000</v>
      </c>
      <c r="P39" s="63">
        <f>Table22452368910111213141516171819202122242345672345689101112131415161718192021222425262728293031[[#This Row],[PEMBULATAN]]*O39</f>
        <v>27000</v>
      </c>
    </row>
    <row r="40" spans="1:16" ht="39" customHeight="1" x14ac:dyDescent="0.2">
      <c r="A40" s="124"/>
      <c r="B40" s="74"/>
      <c r="C40" s="92" t="s">
        <v>2917</v>
      </c>
      <c r="D40" s="93" t="s">
        <v>63</v>
      </c>
      <c r="E40" s="94">
        <v>44433</v>
      </c>
      <c r="F40" s="95" t="s">
        <v>2419</v>
      </c>
      <c r="G40" s="94">
        <v>44438</v>
      </c>
      <c r="H40" s="96" t="s">
        <v>2420</v>
      </c>
      <c r="I40" s="97">
        <v>90</v>
      </c>
      <c r="J40" s="97">
        <v>56</v>
      </c>
      <c r="K40" s="97">
        <v>23</v>
      </c>
      <c r="L40" s="97">
        <v>6</v>
      </c>
      <c r="M40" s="98">
        <v>28.98</v>
      </c>
      <c r="N40" s="99">
        <v>29</v>
      </c>
      <c r="O40" s="62">
        <v>3000</v>
      </c>
      <c r="P40" s="63">
        <f>Table22452368910111213141516171819202122242345672345689101112131415161718192021222425262728293031[[#This Row],[PEMBULATAN]]*O40</f>
        <v>87000</v>
      </c>
    </row>
    <row r="41" spans="1:16" ht="39" customHeight="1" x14ac:dyDescent="0.2">
      <c r="A41" s="124"/>
      <c r="B41" s="74"/>
      <c r="C41" s="92" t="s">
        <v>2918</v>
      </c>
      <c r="D41" s="93" t="s">
        <v>63</v>
      </c>
      <c r="E41" s="94">
        <v>44433</v>
      </c>
      <c r="F41" s="95" t="s">
        <v>2419</v>
      </c>
      <c r="G41" s="94">
        <v>44438</v>
      </c>
      <c r="H41" s="96" t="s">
        <v>2420</v>
      </c>
      <c r="I41" s="97">
        <v>50</v>
      </c>
      <c r="J41" s="97">
        <v>34</v>
      </c>
      <c r="K41" s="97">
        <v>21</v>
      </c>
      <c r="L41" s="97">
        <v>2</v>
      </c>
      <c r="M41" s="98">
        <v>8.9250000000000007</v>
      </c>
      <c r="N41" s="99">
        <v>9</v>
      </c>
      <c r="O41" s="62">
        <v>3000</v>
      </c>
      <c r="P41" s="63">
        <f>Table22452368910111213141516171819202122242345672345689101112131415161718192021222425262728293031[[#This Row],[PEMBULATAN]]*O41</f>
        <v>27000</v>
      </c>
    </row>
    <row r="42" spans="1:16" ht="39" customHeight="1" x14ac:dyDescent="0.2">
      <c r="A42" s="124"/>
      <c r="B42" s="74"/>
      <c r="C42" s="92" t="s">
        <v>2919</v>
      </c>
      <c r="D42" s="93" t="s">
        <v>63</v>
      </c>
      <c r="E42" s="94">
        <v>44433</v>
      </c>
      <c r="F42" s="95" t="s">
        <v>2419</v>
      </c>
      <c r="G42" s="94">
        <v>44438</v>
      </c>
      <c r="H42" s="96" t="s">
        <v>2420</v>
      </c>
      <c r="I42" s="97">
        <v>100</v>
      </c>
      <c r="J42" s="97">
        <v>45</v>
      </c>
      <c r="K42" s="97">
        <v>27</v>
      </c>
      <c r="L42" s="97">
        <v>11</v>
      </c>
      <c r="M42" s="98">
        <v>30.375</v>
      </c>
      <c r="N42" s="99">
        <v>30</v>
      </c>
      <c r="O42" s="62">
        <v>3000</v>
      </c>
      <c r="P42" s="63">
        <f>Table22452368910111213141516171819202122242345672345689101112131415161718192021222425262728293031[[#This Row],[PEMBULATAN]]*O42</f>
        <v>90000</v>
      </c>
    </row>
    <row r="43" spans="1:16" ht="39" customHeight="1" x14ac:dyDescent="0.2">
      <c r="A43" s="124"/>
      <c r="B43" s="74"/>
      <c r="C43" s="92" t="s">
        <v>2920</v>
      </c>
      <c r="D43" s="93" t="s">
        <v>63</v>
      </c>
      <c r="E43" s="94">
        <v>44433</v>
      </c>
      <c r="F43" s="95" t="s">
        <v>2419</v>
      </c>
      <c r="G43" s="94">
        <v>44438</v>
      </c>
      <c r="H43" s="96" t="s">
        <v>2420</v>
      </c>
      <c r="I43" s="97">
        <v>103</v>
      </c>
      <c r="J43" s="97">
        <v>35</v>
      </c>
      <c r="K43" s="97">
        <v>8</v>
      </c>
      <c r="L43" s="97">
        <v>1</v>
      </c>
      <c r="M43" s="98">
        <v>7.21</v>
      </c>
      <c r="N43" s="99">
        <v>7</v>
      </c>
      <c r="O43" s="62">
        <v>3000</v>
      </c>
      <c r="P43" s="63">
        <f>Table22452368910111213141516171819202122242345672345689101112131415161718192021222425262728293031[[#This Row],[PEMBULATAN]]*O43</f>
        <v>21000</v>
      </c>
    </row>
    <row r="44" spans="1:16" ht="39" customHeight="1" x14ac:dyDescent="0.2">
      <c r="A44" s="124"/>
      <c r="B44" s="74"/>
      <c r="C44" s="92" t="s">
        <v>2921</v>
      </c>
      <c r="D44" s="93" t="s">
        <v>63</v>
      </c>
      <c r="E44" s="94">
        <v>44433</v>
      </c>
      <c r="F44" s="95" t="s">
        <v>2419</v>
      </c>
      <c r="G44" s="94">
        <v>44438</v>
      </c>
      <c r="H44" s="96" t="s">
        <v>2420</v>
      </c>
      <c r="I44" s="97">
        <v>150</v>
      </c>
      <c r="J44" s="97">
        <v>4</v>
      </c>
      <c r="K44" s="97">
        <v>4</v>
      </c>
      <c r="L44" s="97">
        <v>2</v>
      </c>
      <c r="M44" s="98">
        <v>0.6</v>
      </c>
      <c r="N44" s="99">
        <v>2</v>
      </c>
      <c r="O44" s="62">
        <v>3000</v>
      </c>
      <c r="P44" s="63">
        <f>Table22452368910111213141516171819202122242345672345689101112131415161718192021222425262728293031[[#This Row],[PEMBULATAN]]*O44</f>
        <v>6000</v>
      </c>
    </row>
    <row r="45" spans="1:16" ht="39" customHeight="1" x14ac:dyDescent="0.2">
      <c r="A45" s="124"/>
      <c r="B45" s="74"/>
      <c r="C45" s="92" t="s">
        <v>2922</v>
      </c>
      <c r="D45" s="93" t="s">
        <v>63</v>
      </c>
      <c r="E45" s="94">
        <v>44433</v>
      </c>
      <c r="F45" s="95" t="s">
        <v>2419</v>
      </c>
      <c r="G45" s="94">
        <v>44438</v>
      </c>
      <c r="H45" s="96" t="s">
        <v>2420</v>
      </c>
      <c r="I45" s="97">
        <v>100</v>
      </c>
      <c r="J45" s="97">
        <v>45</v>
      </c>
      <c r="K45" s="97">
        <v>23</v>
      </c>
      <c r="L45" s="97">
        <v>27</v>
      </c>
      <c r="M45" s="98">
        <v>25.875</v>
      </c>
      <c r="N45" s="99">
        <v>27</v>
      </c>
      <c r="O45" s="62">
        <v>3000</v>
      </c>
      <c r="P45" s="63">
        <f>Table22452368910111213141516171819202122242345672345689101112131415161718192021222425262728293031[[#This Row],[PEMBULATAN]]*O45</f>
        <v>81000</v>
      </c>
    </row>
    <row r="46" spans="1:16" ht="39" customHeight="1" x14ac:dyDescent="0.2">
      <c r="A46" s="124"/>
      <c r="B46" s="74"/>
      <c r="C46" s="92" t="s">
        <v>2923</v>
      </c>
      <c r="D46" s="93" t="s">
        <v>63</v>
      </c>
      <c r="E46" s="94">
        <v>44433</v>
      </c>
      <c r="F46" s="95" t="s">
        <v>2419</v>
      </c>
      <c r="G46" s="94">
        <v>44438</v>
      </c>
      <c r="H46" s="96" t="s">
        <v>2420</v>
      </c>
      <c r="I46" s="97">
        <v>110</v>
      </c>
      <c r="J46" s="97">
        <v>64</v>
      </c>
      <c r="K46" s="97">
        <v>32</v>
      </c>
      <c r="L46" s="97">
        <v>26</v>
      </c>
      <c r="M46" s="98">
        <v>56.32</v>
      </c>
      <c r="N46" s="99">
        <v>56</v>
      </c>
      <c r="O46" s="62">
        <v>3000</v>
      </c>
      <c r="P46" s="63">
        <f>Table22452368910111213141516171819202122242345672345689101112131415161718192021222425262728293031[[#This Row],[PEMBULATAN]]*O46</f>
        <v>168000</v>
      </c>
    </row>
    <row r="47" spans="1:16" ht="39" customHeight="1" x14ac:dyDescent="0.2">
      <c r="A47" s="124"/>
      <c r="B47" s="74"/>
      <c r="C47" s="92" t="s">
        <v>2924</v>
      </c>
      <c r="D47" s="93" t="s">
        <v>63</v>
      </c>
      <c r="E47" s="94">
        <v>44433</v>
      </c>
      <c r="F47" s="95" t="s">
        <v>2419</v>
      </c>
      <c r="G47" s="94">
        <v>44438</v>
      </c>
      <c r="H47" s="96" t="s">
        <v>2420</v>
      </c>
      <c r="I47" s="97">
        <v>90</v>
      </c>
      <c r="J47" s="97">
        <v>60</v>
      </c>
      <c r="K47" s="97">
        <v>33</v>
      </c>
      <c r="L47" s="97">
        <v>15</v>
      </c>
      <c r="M47" s="98">
        <v>44.55</v>
      </c>
      <c r="N47" s="99">
        <v>45</v>
      </c>
      <c r="O47" s="62">
        <v>3000</v>
      </c>
      <c r="P47" s="63">
        <f>Table22452368910111213141516171819202122242345672345689101112131415161718192021222425262728293031[[#This Row],[PEMBULATAN]]*O47</f>
        <v>135000</v>
      </c>
    </row>
    <row r="48" spans="1:16" ht="39" customHeight="1" x14ac:dyDescent="0.2">
      <c r="A48" s="124"/>
      <c r="B48" s="74"/>
      <c r="C48" s="92" t="s">
        <v>2925</v>
      </c>
      <c r="D48" s="93" t="s">
        <v>63</v>
      </c>
      <c r="E48" s="94">
        <v>44433</v>
      </c>
      <c r="F48" s="95" t="s">
        <v>2419</v>
      </c>
      <c r="G48" s="94">
        <v>44438</v>
      </c>
      <c r="H48" s="96" t="s">
        <v>2420</v>
      </c>
      <c r="I48" s="97">
        <v>100</v>
      </c>
      <c r="J48" s="97">
        <v>70</v>
      </c>
      <c r="K48" s="97">
        <v>30</v>
      </c>
      <c r="L48" s="97">
        <v>10</v>
      </c>
      <c r="M48" s="98">
        <v>52.5</v>
      </c>
      <c r="N48" s="99">
        <v>53</v>
      </c>
      <c r="O48" s="62">
        <v>3000</v>
      </c>
      <c r="P48" s="63">
        <f>Table22452368910111213141516171819202122242345672345689101112131415161718192021222425262728293031[[#This Row],[PEMBULATAN]]*O48</f>
        <v>159000</v>
      </c>
    </row>
    <row r="49" spans="1:16" ht="39" customHeight="1" x14ac:dyDescent="0.2">
      <c r="A49" s="124"/>
      <c r="B49" s="74"/>
      <c r="C49" s="92" t="s">
        <v>2926</v>
      </c>
      <c r="D49" s="93" t="s">
        <v>63</v>
      </c>
      <c r="E49" s="94">
        <v>44433</v>
      </c>
      <c r="F49" s="95" t="s">
        <v>2419</v>
      </c>
      <c r="G49" s="94">
        <v>44438</v>
      </c>
      <c r="H49" s="96" t="s">
        <v>2420</v>
      </c>
      <c r="I49" s="97">
        <v>100</v>
      </c>
      <c r="J49" s="97">
        <v>45</v>
      </c>
      <c r="K49" s="97">
        <v>23</v>
      </c>
      <c r="L49" s="97">
        <v>3</v>
      </c>
      <c r="M49" s="98">
        <v>25.875</v>
      </c>
      <c r="N49" s="99">
        <v>26</v>
      </c>
      <c r="O49" s="62">
        <v>3000</v>
      </c>
      <c r="P49" s="63">
        <f>Table22452368910111213141516171819202122242345672345689101112131415161718192021222425262728293031[[#This Row],[PEMBULATAN]]*O49</f>
        <v>78000</v>
      </c>
    </row>
    <row r="50" spans="1:16" ht="39" customHeight="1" x14ac:dyDescent="0.2">
      <c r="A50" s="124"/>
      <c r="B50" s="74"/>
      <c r="C50" s="92" t="s">
        <v>2927</v>
      </c>
      <c r="D50" s="93" t="s">
        <v>63</v>
      </c>
      <c r="E50" s="94">
        <v>44433</v>
      </c>
      <c r="F50" s="95" t="s">
        <v>2419</v>
      </c>
      <c r="G50" s="94">
        <v>44438</v>
      </c>
      <c r="H50" s="96" t="s">
        <v>2420</v>
      </c>
      <c r="I50" s="97">
        <v>70</v>
      </c>
      <c r="J50" s="97">
        <v>70</v>
      </c>
      <c r="K50" s="97">
        <v>34</v>
      </c>
      <c r="L50" s="97">
        <v>8</v>
      </c>
      <c r="M50" s="98">
        <v>41.65</v>
      </c>
      <c r="N50" s="99">
        <v>42</v>
      </c>
      <c r="O50" s="62">
        <v>3000</v>
      </c>
      <c r="P50" s="63">
        <f>Table22452368910111213141516171819202122242345672345689101112131415161718192021222425262728293031[[#This Row],[PEMBULATAN]]*O50</f>
        <v>126000</v>
      </c>
    </row>
    <row r="51" spans="1:16" ht="39" customHeight="1" x14ac:dyDescent="0.2">
      <c r="A51" s="124"/>
      <c r="B51" s="74"/>
      <c r="C51" s="92" t="s">
        <v>2928</v>
      </c>
      <c r="D51" s="93" t="s">
        <v>63</v>
      </c>
      <c r="E51" s="94">
        <v>44433</v>
      </c>
      <c r="F51" s="95" t="s">
        <v>2419</v>
      </c>
      <c r="G51" s="94">
        <v>44438</v>
      </c>
      <c r="H51" s="96" t="s">
        <v>2420</v>
      </c>
      <c r="I51" s="97">
        <v>68</v>
      </c>
      <c r="J51" s="97">
        <v>34</v>
      </c>
      <c r="K51" s="97">
        <v>17</v>
      </c>
      <c r="L51" s="97">
        <v>6</v>
      </c>
      <c r="M51" s="98">
        <v>9.8260000000000005</v>
      </c>
      <c r="N51" s="99">
        <v>10</v>
      </c>
      <c r="O51" s="62">
        <v>3000</v>
      </c>
      <c r="P51" s="63">
        <f>Table22452368910111213141516171819202122242345672345689101112131415161718192021222425262728293031[[#This Row],[PEMBULATAN]]*O51</f>
        <v>30000</v>
      </c>
    </row>
    <row r="52" spans="1:16" ht="39" customHeight="1" x14ac:dyDescent="0.2">
      <c r="A52" s="124"/>
      <c r="B52" s="74"/>
      <c r="C52" s="92" t="s">
        <v>2929</v>
      </c>
      <c r="D52" s="93" t="s">
        <v>63</v>
      </c>
      <c r="E52" s="94">
        <v>44433</v>
      </c>
      <c r="F52" s="95" t="s">
        <v>2419</v>
      </c>
      <c r="G52" s="94">
        <v>44438</v>
      </c>
      <c r="H52" s="96" t="s">
        <v>2420</v>
      </c>
      <c r="I52" s="97">
        <v>124</v>
      </c>
      <c r="J52" s="97">
        <v>4</v>
      </c>
      <c r="K52" s="97">
        <v>4</v>
      </c>
      <c r="L52" s="97">
        <v>1</v>
      </c>
      <c r="M52" s="98">
        <v>0.496</v>
      </c>
      <c r="N52" s="99">
        <v>1</v>
      </c>
      <c r="O52" s="62">
        <v>3000</v>
      </c>
      <c r="P52" s="63">
        <f>Table22452368910111213141516171819202122242345672345689101112131415161718192021222425262728293031[[#This Row],[PEMBULATAN]]*O52</f>
        <v>3000</v>
      </c>
    </row>
    <row r="53" spans="1:16" ht="39" customHeight="1" x14ac:dyDescent="0.2">
      <c r="A53" s="124"/>
      <c r="B53" s="74"/>
      <c r="C53" s="92" t="s">
        <v>2930</v>
      </c>
      <c r="D53" s="93" t="s">
        <v>63</v>
      </c>
      <c r="E53" s="94">
        <v>44433</v>
      </c>
      <c r="F53" s="95" t="s">
        <v>2419</v>
      </c>
      <c r="G53" s="94">
        <v>44438</v>
      </c>
      <c r="H53" s="96" t="s">
        <v>2420</v>
      </c>
      <c r="I53" s="97">
        <v>37</v>
      </c>
      <c r="J53" s="97">
        <v>28</v>
      </c>
      <c r="K53" s="97">
        <v>17</v>
      </c>
      <c r="L53" s="97">
        <v>1</v>
      </c>
      <c r="M53" s="98">
        <v>4.4029999999999996</v>
      </c>
      <c r="N53" s="99">
        <v>4</v>
      </c>
      <c r="O53" s="62">
        <v>3000</v>
      </c>
      <c r="P53" s="63">
        <f>Table22452368910111213141516171819202122242345672345689101112131415161718192021222425262728293031[[#This Row],[PEMBULATAN]]*O53</f>
        <v>12000</v>
      </c>
    </row>
    <row r="54" spans="1:16" ht="39" customHeight="1" x14ac:dyDescent="0.2">
      <c r="A54" s="124"/>
      <c r="B54" s="74"/>
      <c r="C54" s="92" t="s">
        <v>2931</v>
      </c>
      <c r="D54" s="93" t="s">
        <v>63</v>
      </c>
      <c r="E54" s="94">
        <v>44433</v>
      </c>
      <c r="F54" s="95" t="s">
        <v>2419</v>
      </c>
      <c r="G54" s="94">
        <v>44438</v>
      </c>
      <c r="H54" s="96" t="s">
        <v>2420</v>
      </c>
      <c r="I54" s="97">
        <v>60</v>
      </c>
      <c r="J54" s="97">
        <v>45</v>
      </c>
      <c r="K54" s="97">
        <v>69</v>
      </c>
      <c r="L54" s="97">
        <v>18</v>
      </c>
      <c r="M54" s="98">
        <v>46.575000000000003</v>
      </c>
      <c r="N54" s="99">
        <v>47</v>
      </c>
      <c r="O54" s="62">
        <v>3000</v>
      </c>
      <c r="P54" s="63">
        <f>Table22452368910111213141516171819202122242345672345689101112131415161718192021222425262728293031[[#This Row],[PEMBULATAN]]*O54</f>
        <v>141000</v>
      </c>
    </row>
    <row r="55" spans="1:16" ht="39" customHeight="1" x14ac:dyDescent="0.2">
      <c r="A55" s="124"/>
      <c r="B55" s="74"/>
      <c r="C55" s="92" t="s">
        <v>2932</v>
      </c>
      <c r="D55" s="93" t="s">
        <v>63</v>
      </c>
      <c r="E55" s="94">
        <v>44433</v>
      </c>
      <c r="F55" s="95" t="s">
        <v>2419</v>
      </c>
      <c r="G55" s="94">
        <v>44438</v>
      </c>
      <c r="H55" s="96" t="s">
        <v>2420</v>
      </c>
      <c r="I55" s="97">
        <v>120</v>
      </c>
      <c r="J55" s="97">
        <v>67</v>
      </c>
      <c r="K55" s="97">
        <v>34</v>
      </c>
      <c r="L55" s="97">
        <v>29</v>
      </c>
      <c r="M55" s="98">
        <v>68.34</v>
      </c>
      <c r="N55" s="99">
        <v>68</v>
      </c>
      <c r="O55" s="62">
        <v>3000</v>
      </c>
      <c r="P55" s="63">
        <f>Table22452368910111213141516171819202122242345672345689101112131415161718192021222425262728293031[[#This Row],[PEMBULATAN]]*O55</f>
        <v>204000</v>
      </c>
    </row>
    <row r="56" spans="1:16" ht="39" customHeight="1" x14ac:dyDescent="0.2">
      <c r="A56" s="124"/>
      <c r="B56" s="74"/>
      <c r="C56" s="92" t="s">
        <v>2933</v>
      </c>
      <c r="D56" s="93" t="s">
        <v>63</v>
      </c>
      <c r="E56" s="94">
        <v>44433</v>
      </c>
      <c r="F56" s="95" t="s">
        <v>2419</v>
      </c>
      <c r="G56" s="94">
        <v>44438</v>
      </c>
      <c r="H56" s="96" t="s">
        <v>2420</v>
      </c>
      <c r="I56" s="97">
        <v>60</v>
      </c>
      <c r="J56" s="97">
        <v>34</v>
      </c>
      <c r="K56" s="97">
        <v>17</v>
      </c>
      <c r="L56" s="97">
        <v>2</v>
      </c>
      <c r="M56" s="98">
        <v>8.67</v>
      </c>
      <c r="N56" s="99">
        <v>9</v>
      </c>
      <c r="O56" s="62">
        <v>3000</v>
      </c>
      <c r="P56" s="63">
        <f>Table22452368910111213141516171819202122242345672345689101112131415161718192021222425262728293031[[#This Row],[PEMBULATAN]]*O56</f>
        <v>27000</v>
      </c>
    </row>
    <row r="57" spans="1:16" ht="39" customHeight="1" x14ac:dyDescent="0.2">
      <c r="A57" s="124"/>
      <c r="B57" s="74"/>
      <c r="C57" s="92" t="s">
        <v>2934</v>
      </c>
      <c r="D57" s="93" t="s">
        <v>63</v>
      </c>
      <c r="E57" s="94">
        <v>44433</v>
      </c>
      <c r="F57" s="95" t="s">
        <v>2419</v>
      </c>
      <c r="G57" s="94">
        <v>44438</v>
      </c>
      <c r="H57" s="96" t="s">
        <v>2420</v>
      </c>
      <c r="I57" s="97">
        <v>56</v>
      </c>
      <c r="J57" s="97">
        <v>47</v>
      </c>
      <c r="K57" s="97">
        <v>29</v>
      </c>
      <c r="L57" s="97">
        <v>9</v>
      </c>
      <c r="M57" s="98">
        <v>19.082000000000001</v>
      </c>
      <c r="N57" s="99">
        <v>19</v>
      </c>
      <c r="O57" s="62">
        <v>3000</v>
      </c>
      <c r="P57" s="63">
        <f>Table22452368910111213141516171819202122242345672345689101112131415161718192021222425262728293031[[#This Row],[PEMBULATAN]]*O57</f>
        <v>57000</v>
      </c>
    </row>
    <row r="58" spans="1:16" ht="39" customHeight="1" x14ac:dyDescent="0.2">
      <c r="A58" s="124"/>
      <c r="B58" s="74"/>
      <c r="C58" s="92" t="s">
        <v>2935</v>
      </c>
      <c r="D58" s="93" t="s">
        <v>63</v>
      </c>
      <c r="E58" s="94">
        <v>44433</v>
      </c>
      <c r="F58" s="95" t="s">
        <v>2419</v>
      </c>
      <c r="G58" s="94">
        <v>44438</v>
      </c>
      <c r="H58" s="96" t="s">
        <v>2420</v>
      </c>
      <c r="I58" s="97">
        <v>84</v>
      </c>
      <c r="J58" s="97">
        <v>60</v>
      </c>
      <c r="K58" s="97">
        <v>32</v>
      </c>
      <c r="L58" s="97">
        <v>21</v>
      </c>
      <c r="M58" s="98">
        <v>40.32</v>
      </c>
      <c r="N58" s="99">
        <v>40</v>
      </c>
      <c r="O58" s="62">
        <v>3000</v>
      </c>
      <c r="P58" s="63">
        <f>Table22452368910111213141516171819202122242345672345689101112131415161718192021222425262728293031[[#This Row],[PEMBULATAN]]*O58</f>
        <v>120000</v>
      </c>
    </row>
    <row r="59" spans="1:16" ht="39" customHeight="1" x14ac:dyDescent="0.2">
      <c r="A59" s="124"/>
      <c r="B59" s="74"/>
      <c r="C59" s="92" t="s">
        <v>2936</v>
      </c>
      <c r="D59" s="93" t="s">
        <v>63</v>
      </c>
      <c r="E59" s="94">
        <v>44433</v>
      </c>
      <c r="F59" s="95" t="s">
        <v>2419</v>
      </c>
      <c r="G59" s="94">
        <v>44438</v>
      </c>
      <c r="H59" s="96" t="s">
        <v>2420</v>
      </c>
      <c r="I59" s="97">
        <v>70</v>
      </c>
      <c r="J59" s="97">
        <v>64</v>
      </c>
      <c r="K59" s="97">
        <v>32</v>
      </c>
      <c r="L59" s="97">
        <v>8</v>
      </c>
      <c r="M59" s="98">
        <v>35.840000000000003</v>
      </c>
      <c r="N59" s="99">
        <v>36</v>
      </c>
      <c r="O59" s="62">
        <v>3000</v>
      </c>
      <c r="P59" s="63">
        <f>Table22452368910111213141516171819202122242345672345689101112131415161718192021222425262728293031[[#This Row],[PEMBULATAN]]*O59</f>
        <v>108000</v>
      </c>
    </row>
    <row r="60" spans="1:16" ht="39" customHeight="1" x14ac:dyDescent="0.2">
      <c r="A60" s="124"/>
      <c r="B60" s="74"/>
      <c r="C60" s="92" t="s">
        <v>2937</v>
      </c>
      <c r="D60" s="93" t="s">
        <v>63</v>
      </c>
      <c r="E60" s="94">
        <v>44433</v>
      </c>
      <c r="F60" s="95" t="s">
        <v>2419</v>
      </c>
      <c r="G60" s="94">
        <v>44438</v>
      </c>
      <c r="H60" s="96" t="s">
        <v>2420</v>
      </c>
      <c r="I60" s="97">
        <v>90</v>
      </c>
      <c r="J60" s="97">
        <v>61</v>
      </c>
      <c r="K60" s="97">
        <v>41</v>
      </c>
      <c r="L60" s="97">
        <v>9</v>
      </c>
      <c r="M60" s="98">
        <v>56.272500000000001</v>
      </c>
      <c r="N60" s="99">
        <v>56</v>
      </c>
      <c r="O60" s="62">
        <v>3000</v>
      </c>
      <c r="P60" s="63">
        <f>Table22452368910111213141516171819202122242345672345689101112131415161718192021222425262728293031[[#This Row],[PEMBULATAN]]*O60</f>
        <v>168000</v>
      </c>
    </row>
    <row r="61" spans="1:16" ht="39" customHeight="1" x14ac:dyDescent="0.2">
      <c r="A61" s="124"/>
      <c r="B61" s="74"/>
      <c r="C61" s="92" t="s">
        <v>2938</v>
      </c>
      <c r="D61" s="93" t="s">
        <v>63</v>
      </c>
      <c r="E61" s="94">
        <v>44433</v>
      </c>
      <c r="F61" s="95" t="s">
        <v>2419</v>
      </c>
      <c r="G61" s="94">
        <v>44438</v>
      </c>
      <c r="H61" s="96" t="s">
        <v>2420</v>
      </c>
      <c r="I61" s="97">
        <v>75</v>
      </c>
      <c r="J61" s="97">
        <v>36</v>
      </c>
      <c r="K61" s="97">
        <v>18</v>
      </c>
      <c r="L61" s="97">
        <v>1</v>
      </c>
      <c r="M61" s="98">
        <v>12.15</v>
      </c>
      <c r="N61" s="99">
        <v>12</v>
      </c>
      <c r="O61" s="62">
        <v>3000</v>
      </c>
      <c r="P61" s="63">
        <f>Table22452368910111213141516171819202122242345672345689101112131415161718192021222425262728293031[[#This Row],[PEMBULATAN]]*O61</f>
        <v>36000</v>
      </c>
    </row>
    <row r="62" spans="1:16" ht="39" customHeight="1" x14ac:dyDescent="0.2">
      <c r="A62" s="124"/>
      <c r="B62" s="74"/>
      <c r="C62" s="92" t="s">
        <v>2939</v>
      </c>
      <c r="D62" s="93" t="s">
        <v>63</v>
      </c>
      <c r="E62" s="94">
        <v>44433</v>
      </c>
      <c r="F62" s="95" t="s">
        <v>2419</v>
      </c>
      <c r="G62" s="94">
        <v>44438</v>
      </c>
      <c r="H62" s="96" t="s">
        <v>2420</v>
      </c>
      <c r="I62" s="97">
        <v>80</v>
      </c>
      <c r="J62" s="97">
        <v>45</v>
      </c>
      <c r="K62" s="97">
        <v>23</v>
      </c>
      <c r="L62" s="97">
        <v>12</v>
      </c>
      <c r="M62" s="98">
        <v>20.7</v>
      </c>
      <c r="N62" s="99">
        <v>21</v>
      </c>
      <c r="O62" s="62">
        <v>3000</v>
      </c>
      <c r="P62" s="63">
        <f>Table22452368910111213141516171819202122242345672345689101112131415161718192021222425262728293031[[#This Row],[PEMBULATAN]]*O62</f>
        <v>63000</v>
      </c>
    </row>
    <row r="63" spans="1:16" ht="39" customHeight="1" x14ac:dyDescent="0.2">
      <c r="A63" s="124"/>
      <c r="B63" s="74"/>
      <c r="C63" s="92" t="s">
        <v>2940</v>
      </c>
      <c r="D63" s="93" t="s">
        <v>63</v>
      </c>
      <c r="E63" s="94">
        <v>44433</v>
      </c>
      <c r="F63" s="95" t="s">
        <v>2419</v>
      </c>
      <c r="G63" s="94">
        <v>44438</v>
      </c>
      <c r="H63" s="96" t="s">
        <v>2420</v>
      </c>
      <c r="I63" s="97">
        <v>110</v>
      </c>
      <c r="J63" s="97">
        <v>56</v>
      </c>
      <c r="K63" s="97">
        <v>24</v>
      </c>
      <c r="L63" s="97">
        <v>26</v>
      </c>
      <c r="M63" s="98">
        <v>36.96</v>
      </c>
      <c r="N63" s="99">
        <v>37</v>
      </c>
      <c r="O63" s="62">
        <v>3000</v>
      </c>
      <c r="P63" s="63">
        <f>Table22452368910111213141516171819202122242345672345689101112131415161718192021222425262728293031[[#This Row],[PEMBULATAN]]*O63</f>
        <v>111000</v>
      </c>
    </row>
    <row r="64" spans="1:16" ht="39" customHeight="1" x14ac:dyDescent="0.2">
      <c r="A64" s="124"/>
      <c r="B64" s="74"/>
      <c r="C64" s="92" t="s">
        <v>2941</v>
      </c>
      <c r="D64" s="93" t="s">
        <v>63</v>
      </c>
      <c r="E64" s="94">
        <v>44433</v>
      </c>
      <c r="F64" s="95" t="s">
        <v>2419</v>
      </c>
      <c r="G64" s="94">
        <v>44438</v>
      </c>
      <c r="H64" s="96" t="s">
        <v>2420</v>
      </c>
      <c r="I64" s="97">
        <v>90</v>
      </c>
      <c r="J64" s="97">
        <v>67</v>
      </c>
      <c r="K64" s="97">
        <v>34</v>
      </c>
      <c r="L64" s="97">
        <v>20</v>
      </c>
      <c r="M64" s="98">
        <v>51.255000000000003</v>
      </c>
      <c r="N64" s="99">
        <v>51</v>
      </c>
      <c r="O64" s="62">
        <v>3000</v>
      </c>
      <c r="P64" s="63">
        <f>Table22452368910111213141516171819202122242345672345689101112131415161718192021222425262728293031[[#This Row],[PEMBULATAN]]*O64</f>
        <v>153000</v>
      </c>
    </row>
    <row r="65" spans="1:16" ht="39" customHeight="1" x14ac:dyDescent="0.2">
      <c r="A65" s="124"/>
      <c r="B65" s="74"/>
      <c r="C65" s="92" t="s">
        <v>2942</v>
      </c>
      <c r="D65" s="93" t="s">
        <v>63</v>
      </c>
      <c r="E65" s="94">
        <v>44433</v>
      </c>
      <c r="F65" s="95" t="s">
        <v>2419</v>
      </c>
      <c r="G65" s="94">
        <v>44438</v>
      </c>
      <c r="H65" s="96" t="s">
        <v>2420</v>
      </c>
      <c r="I65" s="97">
        <v>70</v>
      </c>
      <c r="J65" s="97">
        <v>56</v>
      </c>
      <c r="K65" s="97">
        <v>45</v>
      </c>
      <c r="L65" s="97">
        <v>15</v>
      </c>
      <c r="M65" s="98">
        <v>44.1</v>
      </c>
      <c r="N65" s="99">
        <v>44</v>
      </c>
      <c r="O65" s="62">
        <v>3000</v>
      </c>
      <c r="P65" s="63">
        <f>Table22452368910111213141516171819202122242345672345689101112131415161718192021222425262728293031[[#This Row],[PEMBULATAN]]*O65</f>
        <v>132000</v>
      </c>
    </row>
    <row r="66" spans="1:16" ht="39" customHeight="1" x14ac:dyDescent="0.2">
      <c r="A66" s="124"/>
      <c r="B66" s="74"/>
      <c r="C66" s="92" t="s">
        <v>2943</v>
      </c>
      <c r="D66" s="93" t="s">
        <v>63</v>
      </c>
      <c r="E66" s="94">
        <v>44433</v>
      </c>
      <c r="F66" s="95" t="s">
        <v>2419</v>
      </c>
      <c r="G66" s="94">
        <v>44438</v>
      </c>
      <c r="H66" s="96" t="s">
        <v>2420</v>
      </c>
      <c r="I66" s="97">
        <v>60</v>
      </c>
      <c r="J66" s="97">
        <v>34</v>
      </c>
      <c r="K66" s="97">
        <v>13</v>
      </c>
      <c r="L66" s="97">
        <v>7</v>
      </c>
      <c r="M66" s="98">
        <v>6.63</v>
      </c>
      <c r="N66" s="99">
        <v>7</v>
      </c>
      <c r="O66" s="62">
        <v>3000</v>
      </c>
      <c r="P66" s="63">
        <f>Table22452368910111213141516171819202122242345672345689101112131415161718192021222425262728293031[[#This Row],[PEMBULATAN]]*O66</f>
        <v>21000</v>
      </c>
    </row>
    <row r="67" spans="1:16" ht="39" customHeight="1" x14ac:dyDescent="0.2">
      <c r="A67" s="124"/>
      <c r="B67" s="74"/>
      <c r="C67" s="92" t="s">
        <v>2944</v>
      </c>
      <c r="D67" s="93" t="s">
        <v>63</v>
      </c>
      <c r="E67" s="94">
        <v>44433</v>
      </c>
      <c r="F67" s="95" t="s">
        <v>2419</v>
      </c>
      <c r="G67" s="94">
        <v>44438</v>
      </c>
      <c r="H67" s="96" t="s">
        <v>2420</v>
      </c>
      <c r="I67" s="97">
        <v>60</v>
      </c>
      <c r="J67" s="97">
        <v>34</v>
      </c>
      <c r="K67" s="97">
        <v>12</v>
      </c>
      <c r="L67" s="97">
        <v>4</v>
      </c>
      <c r="M67" s="98">
        <v>6.12</v>
      </c>
      <c r="N67" s="99">
        <v>6</v>
      </c>
      <c r="O67" s="62">
        <v>3000</v>
      </c>
      <c r="P67" s="63">
        <f>Table22452368910111213141516171819202122242345672345689101112131415161718192021222425262728293031[[#This Row],[PEMBULATAN]]*O67</f>
        <v>18000</v>
      </c>
    </row>
    <row r="68" spans="1:16" ht="39" customHeight="1" x14ac:dyDescent="0.2">
      <c r="A68" s="124"/>
      <c r="B68" s="74"/>
      <c r="C68" s="92" t="s">
        <v>2945</v>
      </c>
      <c r="D68" s="93" t="s">
        <v>63</v>
      </c>
      <c r="E68" s="94">
        <v>44433</v>
      </c>
      <c r="F68" s="95" t="s">
        <v>2419</v>
      </c>
      <c r="G68" s="94">
        <v>44438</v>
      </c>
      <c r="H68" s="96" t="s">
        <v>2420</v>
      </c>
      <c r="I68" s="97">
        <v>60</v>
      </c>
      <c r="J68" s="97">
        <v>60</v>
      </c>
      <c r="K68" s="97">
        <v>21</v>
      </c>
      <c r="L68" s="97">
        <v>3</v>
      </c>
      <c r="M68" s="98">
        <v>18.899999999999999</v>
      </c>
      <c r="N68" s="99">
        <v>19</v>
      </c>
      <c r="O68" s="62">
        <v>3000</v>
      </c>
      <c r="P68" s="63">
        <f>Table22452368910111213141516171819202122242345672345689101112131415161718192021222425262728293031[[#This Row],[PEMBULATAN]]*O68</f>
        <v>57000</v>
      </c>
    </row>
    <row r="69" spans="1:16" ht="39" customHeight="1" x14ac:dyDescent="0.2">
      <c r="A69" s="124"/>
      <c r="B69" s="74"/>
      <c r="C69" s="92" t="s">
        <v>2946</v>
      </c>
      <c r="D69" s="93" t="s">
        <v>63</v>
      </c>
      <c r="E69" s="94">
        <v>44433</v>
      </c>
      <c r="F69" s="95" t="s">
        <v>2419</v>
      </c>
      <c r="G69" s="94">
        <v>44438</v>
      </c>
      <c r="H69" s="96" t="s">
        <v>2420</v>
      </c>
      <c r="I69" s="97">
        <v>86</v>
      </c>
      <c r="J69" s="97">
        <v>56</v>
      </c>
      <c r="K69" s="97">
        <v>20</v>
      </c>
      <c r="L69" s="97">
        <v>16</v>
      </c>
      <c r="M69" s="98">
        <v>24.08</v>
      </c>
      <c r="N69" s="99">
        <v>24</v>
      </c>
      <c r="O69" s="62">
        <v>3000</v>
      </c>
      <c r="P69" s="63">
        <f>Table22452368910111213141516171819202122242345672345689101112131415161718192021222425262728293031[[#This Row],[PEMBULATAN]]*O69</f>
        <v>72000</v>
      </c>
    </row>
    <row r="70" spans="1:16" ht="39" customHeight="1" x14ac:dyDescent="0.2">
      <c r="A70" s="124"/>
      <c r="B70" s="74"/>
      <c r="C70" s="92" t="s">
        <v>2947</v>
      </c>
      <c r="D70" s="93" t="s">
        <v>63</v>
      </c>
      <c r="E70" s="94">
        <v>44433</v>
      </c>
      <c r="F70" s="95" t="s">
        <v>2419</v>
      </c>
      <c r="G70" s="94">
        <v>44438</v>
      </c>
      <c r="H70" s="96" t="s">
        <v>2420</v>
      </c>
      <c r="I70" s="97">
        <v>45</v>
      </c>
      <c r="J70" s="97">
        <v>32</v>
      </c>
      <c r="K70" s="97">
        <v>16</v>
      </c>
      <c r="L70" s="97">
        <v>14</v>
      </c>
      <c r="M70" s="98">
        <v>5.76</v>
      </c>
      <c r="N70" s="99">
        <v>14</v>
      </c>
      <c r="O70" s="62">
        <v>3000</v>
      </c>
      <c r="P70" s="63">
        <f>Table22452368910111213141516171819202122242345672345689101112131415161718192021222425262728293031[[#This Row],[PEMBULATAN]]*O70</f>
        <v>42000</v>
      </c>
    </row>
    <row r="71" spans="1:16" ht="39" customHeight="1" x14ac:dyDescent="0.2">
      <c r="A71" s="124"/>
      <c r="B71" s="74"/>
      <c r="C71" s="92" t="s">
        <v>2948</v>
      </c>
      <c r="D71" s="93" t="s">
        <v>63</v>
      </c>
      <c r="E71" s="94">
        <v>44433</v>
      </c>
      <c r="F71" s="95" t="s">
        <v>2419</v>
      </c>
      <c r="G71" s="94">
        <v>44438</v>
      </c>
      <c r="H71" s="96" t="s">
        <v>2420</v>
      </c>
      <c r="I71" s="97">
        <v>103</v>
      </c>
      <c r="J71" s="97">
        <v>51</v>
      </c>
      <c r="K71" s="97">
        <v>32</v>
      </c>
      <c r="L71" s="97">
        <v>19</v>
      </c>
      <c r="M71" s="98">
        <v>42.024000000000001</v>
      </c>
      <c r="N71" s="99">
        <v>42</v>
      </c>
      <c r="O71" s="62">
        <v>3000</v>
      </c>
      <c r="P71" s="63">
        <f>Table22452368910111213141516171819202122242345672345689101112131415161718192021222425262728293031[[#This Row],[PEMBULATAN]]*O71</f>
        <v>126000</v>
      </c>
    </row>
    <row r="72" spans="1:16" ht="39" customHeight="1" x14ac:dyDescent="0.2">
      <c r="A72" s="124"/>
      <c r="B72" s="74"/>
      <c r="C72" s="92" t="s">
        <v>2949</v>
      </c>
      <c r="D72" s="93" t="s">
        <v>63</v>
      </c>
      <c r="E72" s="94">
        <v>44433</v>
      </c>
      <c r="F72" s="95" t="s">
        <v>2419</v>
      </c>
      <c r="G72" s="94">
        <v>44438</v>
      </c>
      <c r="H72" s="96" t="s">
        <v>2420</v>
      </c>
      <c r="I72" s="97">
        <v>64</v>
      </c>
      <c r="J72" s="97">
        <v>30</v>
      </c>
      <c r="K72" s="97">
        <v>20</v>
      </c>
      <c r="L72" s="97">
        <v>3</v>
      </c>
      <c r="M72" s="98">
        <v>9.6</v>
      </c>
      <c r="N72" s="99">
        <v>10</v>
      </c>
      <c r="O72" s="62">
        <v>3000</v>
      </c>
      <c r="P72" s="63">
        <f>Table22452368910111213141516171819202122242345672345689101112131415161718192021222425262728293031[[#This Row],[PEMBULATAN]]*O72</f>
        <v>30000</v>
      </c>
    </row>
    <row r="73" spans="1:16" ht="39" customHeight="1" x14ac:dyDescent="0.2">
      <c r="A73" s="124"/>
      <c r="B73" s="74"/>
      <c r="C73" s="92" t="s">
        <v>2950</v>
      </c>
      <c r="D73" s="93" t="s">
        <v>63</v>
      </c>
      <c r="E73" s="94">
        <v>44433</v>
      </c>
      <c r="F73" s="95" t="s">
        <v>2419</v>
      </c>
      <c r="G73" s="94">
        <v>44438</v>
      </c>
      <c r="H73" s="96" t="s">
        <v>2420</v>
      </c>
      <c r="I73" s="97">
        <v>51</v>
      </c>
      <c r="J73" s="97">
        <v>34</v>
      </c>
      <c r="K73" s="97">
        <v>15</v>
      </c>
      <c r="L73" s="97">
        <v>2</v>
      </c>
      <c r="M73" s="98">
        <v>6.5025000000000004</v>
      </c>
      <c r="N73" s="99">
        <v>7</v>
      </c>
      <c r="O73" s="62">
        <v>3000</v>
      </c>
      <c r="P73" s="63">
        <f>Table22452368910111213141516171819202122242345672345689101112131415161718192021222425262728293031[[#This Row],[PEMBULATAN]]*O73</f>
        <v>21000</v>
      </c>
    </row>
    <row r="74" spans="1:16" ht="39" customHeight="1" x14ac:dyDescent="0.2">
      <c r="A74" s="124"/>
      <c r="B74" s="74"/>
      <c r="C74" s="88" t="s">
        <v>2951</v>
      </c>
      <c r="D74" s="77" t="s">
        <v>63</v>
      </c>
      <c r="E74" s="13">
        <v>44433</v>
      </c>
      <c r="F74" s="75" t="s">
        <v>2419</v>
      </c>
      <c r="G74" s="13">
        <v>44438</v>
      </c>
      <c r="H74" s="76" t="s">
        <v>2420</v>
      </c>
      <c r="I74" s="15">
        <v>60</v>
      </c>
      <c r="J74" s="15">
        <v>45</v>
      </c>
      <c r="K74" s="15">
        <v>12</v>
      </c>
      <c r="L74" s="15">
        <v>4</v>
      </c>
      <c r="M74" s="82">
        <v>8.1</v>
      </c>
      <c r="N74" s="71">
        <v>8</v>
      </c>
      <c r="O74" s="62">
        <v>3000</v>
      </c>
      <c r="P74" s="63">
        <f>Table22452368910111213141516171819202122242345672345689101112131415161718192021222425262728293031[[#This Row],[PEMBULATAN]]*O74</f>
        <v>24000</v>
      </c>
    </row>
    <row r="75" spans="1:16" ht="39" customHeight="1" x14ac:dyDescent="0.2">
      <c r="A75" s="124"/>
      <c r="B75" s="74"/>
      <c r="C75" s="88" t="s">
        <v>2952</v>
      </c>
      <c r="D75" s="77" t="s">
        <v>63</v>
      </c>
      <c r="E75" s="13">
        <v>44433</v>
      </c>
      <c r="F75" s="75" t="s">
        <v>2419</v>
      </c>
      <c r="G75" s="13">
        <v>44438</v>
      </c>
      <c r="H75" s="76" t="s">
        <v>2420</v>
      </c>
      <c r="I75" s="15">
        <v>80</v>
      </c>
      <c r="J75" s="15">
        <v>50</v>
      </c>
      <c r="K75" s="15">
        <v>23</v>
      </c>
      <c r="L75" s="15">
        <v>13</v>
      </c>
      <c r="M75" s="82">
        <v>23</v>
      </c>
      <c r="N75" s="71">
        <v>23</v>
      </c>
      <c r="O75" s="62">
        <v>3000</v>
      </c>
      <c r="P75" s="63">
        <f>Table22452368910111213141516171819202122242345672345689101112131415161718192021222425262728293031[[#This Row],[PEMBULATAN]]*O75</f>
        <v>69000</v>
      </c>
    </row>
    <row r="76" spans="1:16" ht="39" customHeight="1" x14ac:dyDescent="0.2">
      <c r="A76" s="124"/>
      <c r="B76" s="74"/>
      <c r="C76" s="88" t="s">
        <v>2953</v>
      </c>
      <c r="D76" s="77" t="s">
        <v>63</v>
      </c>
      <c r="E76" s="13">
        <v>44433</v>
      </c>
      <c r="F76" s="75" t="s">
        <v>2419</v>
      </c>
      <c r="G76" s="13">
        <v>44438</v>
      </c>
      <c r="H76" s="76" t="s">
        <v>2420</v>
      </c>
      <c r="I76" s="15">
        <v>65</v>
      </c>
      <c r="J76" s="15">
        <v>34</v>
      </c>
      <c r="K76" s="15">
        <v>27</v>
      </c>
      <c r="L76" s="15">
        <v>10</v>
      </c>
      <c r="M76" s="82">
        <v>14.9175</v>
      </c>
      <c r="N76" s="71">
        <v>15</v>
      </c>
      <c r="O76" s="62">
        <v>3000</v>
      </c>
      <c r="P76" s="63">
        <f>Table22452368910111213141516171819202122242345672345689101112131415161718192021222425262728293031[[#This Row],[PEMBULATAN]]*O76</f>
        <v>45000</v>
      </c>
    </row>
    <row r="77" spans="1:16" ht="39" customHeight="1" x14ac:dyDescent="0.2">
      <c r="A77" s="124"/>
      <c r="B77" s="74"/>
      <c r="C77" s="88" t="s">
        <v>2954</v>
      </c>
      <c r="D77" s="77" t="s">
        <v>63</v>
      </c>
      <c r="E77" s="13">
        <v>44433</v>
      </c>
      <c r="F77" s="75" t="s">
        <v>2419</v>
      </c>
      <c r="G77" s="13">
        <v>44438</v>
      </c>
      <c r="H77" s="76" t="s">
        <v>2420</v>
      </c>
      <c r="I77" s="15">
        <v>55</v>
      </c>
      <c r="J77" s="15">
        <v>31</v>
      </c>
      <c r="K77" s="15">
        <v>30</v>
      </c>
      <c r="L77" s="15">
        <v>4</v>
      </c>
      <c r="M77" s="82">
        <v>12.7875</v>
      </c>
      <c r="N77" s="71">
        <v>13</v>
      </c>
      <c r="O77" s="62">
        <v>3000</v>
      </c>
      <c r="P77" s="63">
        <f>Table22452368910111213141516171819202122242345672345689101112131415161718192021222425262728293031[[#This Row],[PEMBULATAN]]*O77</f>
        <v>39000</v>
      </c>
    </row>
    <row r="78" spans="1:16" ht="39" customHeight="1" x14ac:dyDescent="0.2">
      <c r="A78" s="124"/>
      <c r="B78" s="74"/>
      <c r="C78" s="88" t="s">
        <v>2955</v>
      </c>
      <c r="D78" s="77" t="s">
        <v>63</v>
      </c>
      <c r="E78" s="13">
        <v>44433</v>
      </c>
      <c r="F78" s="75" t="s">
        <v>2419</v>
      </c>
      <c r="G78" s="13">
        <v>44438</v>
      </c>
      <c r="H78" s="76" t="s">
        <v>2420</v>
      </c>
      <c r="I78" s="15">
        <v>70</v>
      </c>
      <c r="J78" s="15">
        <v>62</v>
      </c>
      <c r="K78" s="15">
        <v>17</v>
      </c>
      <c r="L78" s="15">
        <v>7</v>
      </c>
      <c r="M78" s="82">
        <v>18.445</v>
      </c>
      <c r="N78" s="71">
        <v>18</v>
      </c>
      <c r="O78" s="62">
        <v>3000</v>
      </c>
      <c r="P78" s="63">
        <f>Table22452368910111213141516171819202122242345672345689101112131415161718192021222425262728293031[[#This Row],[PEMBULATAN]]*O78</f>
        <v>54000</v>
      </c>
    </row>
    <row r="79" spans="1:16" ht="39" customHeight="1" x14ac:dyDescent="0.2">
      <c r="A79" s="124"/>
      <c r="B79" s="74"/>
      <c r="C79" s="88" t="s">
        <v>2956</v>
      </c>
      <c r="D79" s="77" t="s">
        <v>63</v>
      </c>
      <c r="E79" s="13">
        <v>44433</v>
      </c>
      <c r="F79" s="75" t="s">
        <v>2419</v>
      </c>
      <c r="G79" s="13">
        <v>44438</v>
      </c>
      <c r="H79" s="76" t="s">
        <v>2420</v>
      </c>
      <c r="I79" s="15">
        <v>80</v>
      </c>
      <c r="J79" s="15">
        <v>50</v>
      </c>
      <c r="K79" s="15">
        <v>23</v>
      </c>
      <c r="L79" s="15">
        <v>7</v>
      </c>
      <c r="M79" s="82">
        <v>23</v>
      </c>
      <c r="N79" s="71">
        <v>23</v>
      </c>
      <c r="O79" s="62">
        <v>3000</v>
      </c>
      <c r="P79" s="63">
        <f>Table22452368910111213141516171819202122242345672345689101112131415161718192021222425262728293031[[#This Row],[PEMBULATAN]]*O79</f>
        <v>69000</v>
      </c>
    </row>
    <row r="80" spans="1:16" ht="39" customHeight="1" x14ac:dyDescent="0.2">
      <c r="A80" s="124"/>
      <c r="B80" s="74"/>
      <c r="C80" s="88" t="s">
        <v>2957</v>
      </c>
      <c r="D80" s="77" t="s">
        <v>63</v>
      </c>
      <c r="E80" s="13">
        <v>44433</v>
      </c>
      <c r="F80" s="75" t="s">
        <v>2419</v>
      </c>
      <c r="G80" s="13">
        <v>44438</v>
      </c>
      <c r="H80" s="76" t="s">
        <v>2420</v>
      </c>
      <c r="I80" s="15">
        <v>66</v>
      </c>
      <c r="J80" s="15">
        <v>34</v>
      </c>
      <c r="K80" s="15">
        <v>27</v>
      </c>
      <c r="L80" s="15">
        <v>7</v>
      </c>
      <c r="M80" s="82">
        <v>15.147</v>
      </c>
      <c r="N80" s="71">
        <v>15</v>
      </c>
      <c r="O80" s="62">
        <v>3000</v>
      </c>
      <c r="P80" s="63">
        <f>Table22452368910111213141516171819202122242345672345689101112131415161718192021222425262728293031[[#This Row],[PEMBULATAN]]*O80</f>
        <v>45000</v>
      </c>
    </row>
    <row r="81" spans="1:16" ht="39" customHeight="1" x14ac:dyDescent="0.2">
      <c r="A81" s="124"/>
      <c r="B81" s="74"/>
      <c r="C81" s="88" t="s">
        <v>2958</v>
      </c>
      <c r="D81" s="77" t="s">
        <v>63</v>
      </c>
      <c r="E81" s="13">
        <v>44433</v>
      </c>
      <c r="F81" s="75" t="s">
        <v>2419</v>
      </c>
      <c r="G81" s="13">
        <v>44438</v>
      </c>
      <c r="H81" s="76" t="s">
        <v>2420</v>
      </c>
      <c r="I81" s="15">
        <v>54</v>
      </c>
      <c r="J81" s="15">
        <v>32</v>
      </c>
      <c r="K81" s="15">
        <v>26</v>
      </c>
      <c r="L81" s="15">
        <v>3</v>
      </c>
      <c r="M81" s="82">
        <v>11.231999999999999</v>
      </c>
      <c r="N81" s="71">
        <v>11</v>
      </c>
      <c r="O81" s="62">
        <v>3000</v>
      </c>
      <c r="P81" s="63">
        <f>Table22452368910111213141516171819202122242345672345689101112131415161718192021222425262728293031[[#This Row],[PEMBULATAN]]*O81</f>
        <v>33000</v>
      </c>
    </row>
    <row r="82" spans="1:16" ht="39" customHeight="1" x14ac:dyDescent="0.2">
      <c r="A82" s="124"/>
      <c r="B82" s="74"/>
      <c r="C82" s="88" t="s">
        <v>2959</v>
      </c>
      <c r="D82" s="77" t="s">
        <v>63</v>
      </c>
      <c r="E82" s="13">
        <v>44433</v>
      </c>
      <c r="F82" s="75" t="s">
        <v>2419</v>
      </c>
      <c r="G82" s="13">
        <v>44438</v>
      </c>
      <c r="H82" s="76" t="s">
        <v>2420</v>
      </c>
      <c r="I82" s="15">
        <v>60</v>
      </c>
      <c r="J82" s="15">
        <v>60</v>
      </c>
      <c r="K82" s="15">
        <v>60</v>
      </c>
      <c r="L82" s="15">
        <v>7</v>
      </c>
      <c r="M82" s="82">
        <v>54</v>
      </c>
      <c r="N82" s="71">
        <v>54</v>
      </c>
      <c r="O82" s="62">
        <v>3000</v>
      </c>
      <c r="P82" s="63">
        <f>Table22452368910111213141516171819202122242345672345689101112131415161718192021222425262728293031[[#This Row],[PEMBULATAN]]*O82</f>
        <v>162000</v>
      </c>
    </row>
    <row r="83" spans="1:16" ht="39" customHeight="1" x14ac:dyDescent="0.2">
      <c r="A83" s="124"/>
      <c r="B83" s="74"/>
      <c r="C83" s="88" t="s">
        <v>2960</v>
      </c>
      <c r="D83" s="77" t="s">
        <v>63</v>
      </c>
      <c r="E83" s="13">
        <v>44433</v>
      </c>
      <c r="F83" s="75" t="s">
        <v>2419</v>
      </c>
      <c r="G83" s="13">
        <v>44438</v>
      </c>
      <c r="H83" s="76" t="s">
        <v>2420</v>
      </c>
      <c r="I83" s="15">
        <v>67</v>
      </c>
      <c r="J83" s="15">
        <v>56</v>
      </c>
      <c r="K83" s="15">
        <v>16</v>
      </c>
      <c r="L83" s="15">
        <v>16</v>
      </c>
      <c r="M83" s="82">
        <v>15.007999999999999</v>
      </c>
      <c r="N83" s="71">
        <v>16</v>
      </c>
      <c r="O83" s="62">
        <v>3000</v>
      </c>
      <c r="P83" s="63">
        <f>Table22452368910111213141516171819202122242345672345689101112131415161718192021222425262728293031[[#This Row],[PEMBULATAN]]*O83</f>
        <v>48000</v>
      </c>
    </row>
    <row r="84" spans="1:16" ht="39" customHeight="1" x14ac:dyDescent="0.2">
      <c r="A84" s="124"/>
      <c r="B84" s="74"/>
      <c r="C84" s="88" t="s">
        <v>2961</v>
      </c>
      <c r="D84" s="77" t="s">
        <v>63</v>
      </c>
      <c r="E84" s="13">
        <v>44433</v>
      </c>
      <c r="F84" s="75" t="s">
        <v>2419</v>
      </c>
      <c r="G84" s="13">
        <v>44438</v>
      </c>
      <c r="H84" s="76" t="s">
        <v>2420</v>
      </c>
      <c r="I84" s="15">
        <v>100</v>
      </c>
      <c r="J84" s="15">
        <v>56</v>
      </c>
      <c r="K84" s="15">
        <v>23</v>
      </c>
      <c r="L84" s="15">
        <v>22</v>
      </c>
      <c r="M84" s="82">
        <v>32.200000000000003</v>
      </c>
      <c r="N84" s="71">
        <v>32</v>
      </c>
      <c r="O84" s="62">
        <v>3000</v>
      </c>
      <c r="P84" s="63">
        <f>Table22452368910111213141516171819202122242345672345689101112131415161718192021222425262728293031[[#This Row],[PEMBULATAN]]*O84</f>
        <v>96000</v>
      </c>
    </row>
    <row r="85" spans="1:16" ht="39" customHeight="1" x14ac:dyDescent="0.2">
      <c r="A85" s="124"/>
      <c r="B85" s="74"/>
      <c r="C85" s="88" t="s">
        <v>2962</v>
      </c>
      <c r="D85" s="77" t="s">
        <v>63</v>
      </c>
      <c r="E85" s="13">
        <v>44433</v>
      </c>
      <c r="F85" s="75" t="s">
        <v>2419</v>
      </c>
      <c r="G85" s="13">
        <v>44438</v>
      </c>
      <c r="H85" s="76" t="s">
        <v>2420</v>
      </c>
      <c r="I85" s="15">
        <v>70</v>
      </c>
      <c r="J85" s="15">
        <v>56</v>
      </c>
      <c r="K85" s="15">
        <v>23</v>
      </c>
      <c r="L85" s="15">
        <v>5</v>
      </c>
      <c r="M85" s="82">
        <v>22.54</v>
      </c>
      <c r="N85" s="71">
        <v>23</v>
      </c>
      <c r="O85" s="62">
        <v>3000</v>
      </c>
      <c r="P85" s="63">
        <f>Table22452368910111213141516171819202122242345672345689101112131415161718192021222425262728293031[[#This Row],[PEMBULATAN]]*O85</f>
        <v>69000</v>
      </c>
    </row>
    <row r="86" spans="1:16" ht="39" customHeight="1" x14ac:dyDescent="0.2">
      <c r="A86" s="124"/>
      <c r="B86" s="74"/>
      <c r="C86" s="88" t="s">
        <v>2963</v>
      </c>
      <c r="D86" s="77" t="s">
        <v>63</v>
      </c>
      <c r="E86" s="13">
        <v>44433</v>
      </c>
      <c r="F86" s="75" t="s">
        <v>2419</v>
      </c>
      <c r="G86" s="13">
        <v>44438</v>
      </c>
      <c r="H86" s="76" t="s">
        <v>2420</v>
      </c>
      <c r="I86" s="15">
        <v>100</v>
      </c>
      <c r="J86" s="15">
        <v>54</v>
      </c>
      <c r="K86" s="15">
        <v>24</v>
      </c>
      <c r="L86" s="15">
        <v>12</v>
      </c>
      <c r="M86" s="82">
        <v>32.4</v>
      </c>
      <c r="N86" s="71">
        <v>32</v>
      </c>
      <c r="O86" s="62">
        <v>3000</v>
      </c>
      <c r="P86" s="63">
        <f>Table22452368910111213141516171819202122242345672345689101112131415161718192021222425262728293031[[#This Row],[PEMBULATAN]]*O86</f>
        <v>96000</v>
      </c>
    </row>
    <row r="87" spans="1:16" ht="39" customHeight="1" x14ac:dyDescent="0.2">
      <c r="A87" s="124"/>
      <c r="B87" s="74"/>
      <c r="C87" s="88" t="s">
        <v>2964</v>
      </c>
      <c r="D87" s="77" t="s">
        <v>63</v>
      </c>
      <c r="E87" s="13">
        <v>44433</v>
      </c>
      <c r="F87" s="75" t="s">
        <v>2419</v>
      </c>
      <c r="G87" s="13">
        <v>44438</v>
      </c>
      <c r="H87" s="76" t="s">
        <v>2420</v>
      </c>
      <c r="I87" s="15">
        <v>60</v>
      </c>
      <c r="J87" s="15">
        <v>43</v>
      </c>
      <c r="K87" s="15">
        <v>23</v>
      </c>
      <c r="L87" s="15">
        <v>7</v>
      </c>
      <c r="M87" s="82">
        <v>14.835000000000001</v>
      </c>
      <c r="N87" s="71">
        <v>15</v>
      </c>
      <c r="O87" s="62">
        <v>3000</v>
      </c>
      <c r="P87" s="63">
        <f>Table22452368910111213141516171819202122242345672345689101112131415161718192021222425262728293031[[#This Row],[PEMBULATAN]]*O87</f>
        <v>45000</v>
      </c>
    </row>
    <row r="88" spans="1:16" ht="39" customHeight="1" x14ac:dyDescent="0.2">
      <c r="A88" s="124"/>
      <c r="B88" s="74"/>
      <c r="C88" s="88" t="s">
        <v>2965</v>
      </c>
      <c r="D88" s="77" t="s">
        <v>63</v>
      </c>
      <c r="E88" s="13">
        <v>44433</v>
      </c>
      <c r="F88" s="75" t="s">
        <v>2419</v>
      </c>
      <c r="G88" s="13">
        <v>44438</v>
      </c>
      <c r="H88" s="76" t="s">
        <v>2420</v>
      </c>
      <c r="I88" s="15">
        <v>45</v>
      </c>
      <c r="J88" s="15">
        <v>39</v>
      </c>
      <c r="K88" s="15">
        <v>11</v>
      </c>
      <c r="L88" s="15">
        <v>4</v>
      </c>
      <c r="M88" s="82">
        <v>4.8262499999999999</v>
      </c>
      <c r="N88" s="71">
        <v>5</v>
      </c>
      <c r="O88" s="62">
        <v>3000</v>
      </c>
      <c r="P88" s="63">
        <f>Table22452368910111213141516171819202122242345672345689101112131415161718192021222425262728293031[[#This Row],[PEMBULATAN]]*O88</f>
        <v>15000</v>
      </c>
    </row>
    <row r="89" spans="1:16" ht="39" customHeight="1" x14ac:dyDescent="0.2">
      <c r="A89" s="124"/>
      <c r="B89" s="74"/>
      <c r="C89" s="88" t="s">
        <v>2966</v>
      </c>
      <c r="D89" s="77" t="s">
        <v>63</v>
      </c>
      <c r="E89" s="13">
        <v>44433</v>
      </c>
      <c r="F89" s="75" t="s">
        <v>2419</v>
      </c>
      <c r="G89" s="13">
        <v>44438</v>
      </c>
      <c r="H89" s="76" t="s">
        <v>2420</v>
      </c>
      <c r="I89" s="15">
        <v>80</v>
      </c>
      <c r="J89" s="15">
        <v>61</v>
      </c>
      <c r="K89" s="15">
        <v>33</v>
      </c>
      <c r="L89" s="15">
        <v>12</v>
      </c>
      <c r="M89" s="82">
        <v>40.26</v>
      </c>
      <c r="N89" s="71">
        <v>40</v>
      </c>
      <c r="O89" s="62">
        <v>3000</v>
      </c>
      <c r="P89" s="63">
        <f>Table22452368910111213141516171819202122242345672345689101112131415161718192021222425262728293031[[#This Row],[PEMBULATAN]]*O89</f>
        <v>120000</v>
      </c>
    </row>
    <row r="90" spans="1:16" ht="39" customHeight="1" x14ac:dyDescent="0.2">
      <c r="A90" s="124"/>
      <c r="B90" s="74"/>
      <c r="C90" s="88" t="s">
        <v>2967</v>
      </c>
      <c r="D90" s="77" t="s">
        <v>63</v>
      </c>
      <c r="E90" s="13">
        <v>44433</v>
      </c>
      <c r="F90" s="75" t="s">
        <v>2419</v>
      </c>
      <c r="G90" s="13">
        <v>44438</v>
      </c>
      <c r="H90" s="76" t="s">
        <v>2420</v>
      </c>
      <c r="I90" s="15">
        <v>100</v>
      </c>
      <c r="J90" s="15">
        <v>6</v>
      </c>
      <c r="K90" s="15">
        <v>5</v>
      </c>
      <c r="L90" s="15">
        <v>10</v>
      </c>
      <c r="M90" s="82">
        <v>0.75</v>
      </c>
      <c r="N90" s="71">
        <v>10</v>
      </c>
      <c r="O90" s="62">
        <v>3000</v>
      </c>
      <c r="P90" s="63">
        <f>Table22452368910111213141516171819202122242345672345689101112131415161718192021222425262728293031[[#This Row],[PEMBULATAN]]*O90</f>
        <v>30000</v>
      </c>
    </row>
    <row r="91" spans="1:16" ht="39" customHeight="1" x14ac:dyDescent="0.2">
      <c r="A91" s="124"/>
      <c r="B91" s="74"/>
      <c r="C91" s="88" t="s">
        <v>2968</v>
      </c>
      <c r="D91" s="77" t="s">
        <v>63</v>
      </c>
      <c r="E91" s="13">
        <v>44433</v>
      </c>
      <c r="F91" s="75" t="s">
        <v>2419</v>
      </c>
      <c r="G91" s="13">
        <v>44438</v>
      </c>
      <c r="H91" s="76" t="s">
        <v>2420</v>
      </c>
      <c r="I91" s="15">
        <v>81</v>
      </c>
      <c r="J91" s="15">
        <v>53</v>
      </c>
      <c r="K91" s="15">
        <v>30</v>
      </c>
      <c r="L91" s="15">
        <v>14</v>
      </c>
      <c r="M91" s="82">
        <v>32.197499999999998</v>
      </c>
      <c r="N91" s="71">
        <v>32</v>
      </c>
      <c r="O91" s="62">
        <v>3000</v>
      </c>
      <c r="P91" s="63">
        <f>Table22452368910111213141516171819202122242345672345689101112131415161718192021222425262728293031[[#This Row],[PEMBULATAN]]*O91</f>
        <v>96000</v>
      </c>
    </row>
    <row r="92" spans="1:16" ht="39" customHeight="1" x14ac:dyDescent="0.2">
      <c r="A92" s="124"/>
      <c r="B92" s="74"/>
      <c r="C92" s="88" t="s">
        <v>2969</v>
      </c>
      <c r="D92" s="77" t="s">
        <v>63</v>
      </c>
      <c r="E92" s="13">
        <v>44433</v>
      </c>
      <c r="F92" s="75" t="s">
        <v>2419</v>
      </c>
      <c r="G92" s="13">
        <v>44438</v>
      </c>
      <c r="H92" s="76" t="s">
        <v>2420</v>
      </c>
      <c r="I92" s="15">
        <v>70</v>
      </c>
      <c r="J92" s="15">
        <v>56</v>
      </c>
      <c r="K92" s="15">
        <v>16</v>
      </c>
      <c r="L92" s="15">
        <v>6</v>
      </c>
      <c r="M92" s="82">
        <v>15.68</v>
      </c>
      <c r="N92" s="71">
        <v>16</v>
      </c>
      <c r="O92" s="62">
        <v>3000</v>
      </c>
      <c r="P92" s="63">
        <f>Table22452368910111213141516171819202122242345672345689101112131415161718192021222425262728293031[[#This Row],[PEMBULATAN]]*O92</f>
        <v>48000</v>
      </c>
    </row>
    <row r="93" spans="1:16" ht="39" customHeight="1" x14ac:dyDescent="0.2">
      <c r="A93" s="124"/>
      <c r="B93" s="74"/>
      <c r="C93" s="88" t="s">
        <v>2970</v>
      </c>
      <c r="D93" s="77" t="s">
        <v>63</v>
      </c>
      <c r="E93" s="13">
        <v>44433</v>
      </c>
      <c r="F93" s="75" t="s">
        <v>2419</v>
      </c>
      <c r="G93" s="13">
        <v>44438</v>
      </c>
      <c r="H93" s="76" t="s">
        <v>2420</v>
      </c>
      <c r="I93" s="15">
        <v>60</v>
      </c>
      <c r="J93" s="15">
        <v>54</v>
      </c>
      <c r="K93" s="15">
        <v>37</v>
      </c>
      <c r="L93" s="15">
        <v>10</v>
      </c>
      <c r="M93" s="82">
        <v>29.97</v>
      </c>
      <c r="N93" s="71">
        <v>30</v>
      </c>
      <c r="O93" s="62">
        <v>3000</v>
      </c>
      <c r="P93" s="63">
        <f>Table22452368910111213141516171819202122242345672345689101112131415161718192021222425262728293031[[#This Row],[PEMBULATAN]]*O93</f>
        <v>90000</v>
      </c>
    </row>
    <row r="94" spans="1:16" ht="39" customHeight="1" x14ac:dyDescent="0.2">
      <c r="A94" s="124"/>
      <c r="B94" s="74"/>
      <c r="C94" s="88" t="s">
        <v>2971</v>
      </c>
      <c r="D94" s="77" t="s">
        <v>63</v>
      </c>
      <c r="E94" s="13">
        <v>44433</v>
      </c>
      <c r="F94" s="75" t="s">
        <v>2419</v>
      </c>
      <c r="G94" s="13">
        <v>44438</v>
      </c>
      <c r="H94" s="76" t="s">
        <v>2420</v>
      </c>
      <c r="I94" s="15">
        <v>60</v>
      </c>
      <c r="J94" s="15">
        <v>34</v>
      </c>
      <c r="K94" s="15">
        <v>12</v>
      </c>
      <c r="L94" s="15">
        <v>6</v>
      </c>
      <c r="M94" s="82">
        <v>6.12</v>
      </c>
      <c r="N94" s="71">
        <v>6</v>
      </c>
      <c r="O94" s="62">
        <v>3000</v>
      </c>
      <c r="P94" s="63">
        <f>Table22452368910111213141516171819202122242345672345689101112131415161718192021222425262728293031[[#This Row],[PEMBULATAN]]*O94</f>
        <v>18000</v>
      </c>
    </row>
    <row r="95" spans="1:16" ht="39" customHeight="1" x14ac:dyDescent="0.2">
      <c r="A95" s="124"/>
      <c r="B95" s="74"/>
      <c r="C95" s="88" t="s">
        <v>2972</v>
      </c>
      <c r="D95" s="77" t="s">
        <v>63</v>
      </c>
      <c r="E95" s="13">
        <v>44433</v>
      </c>
      <c r="F95" s="75" t="s">
        <v>2419</v>
      </c>
      <c r="G95" s="13">
        <v>44438</v>
      </c>
      <c r="H95" s="76" t="s">
        <v>2420</v>
      </c>
      <c r="I95" s="15">
        <v>84</v>
      </c>
      <c r="J95" s="15">
        <v>50</v>
      </c>
      <c r="K95" s="15">
        <v>21</v>
      </c>
      <c r="L95" s="15">
        <v>6</v>
      </c>
      <c r="M95" s="82">
        <v>22.05</v>
      </c>
      <c r="N95" s="71">
        <v>22</v>
      </c>
      <c r="O95" s="62">
        <v>3000</v>
      </c>
      <c r="P95" s="63">
        <f>Table22452368910111213141516171819202122242345672345689101112131415161718192021222425262728293031[[#This Row],[PEMBULATAN]]*O95</f>
        <v>66000</v>
      </c>
    </row>
    <row r="96" spans="1:16" ht="39" customHeight="1" x14ac:dyDescent="0.2">
      <c r="A96" s="124"/>
      <c r="B96" s="74"/>
      <c r="C96" s="88" t="s">
        <v>2973</v>
      </c>
      <c r="D96" s="77" t="s">
        <v>63</v>
      </c>
      <c r="E96" s="13">
        <v>44433</v>
      </c>
      <c r="F96" s="75" t="s">
        <v>2419</v>
      </c>
      <c r="G96" s="13">
        <v>44438</v>
      </c>
      <c r="H96" s="76" t="s">
        <v>2420</v>
      </c>
      <c r="I96" s="15">
        <v>90</v>
      </c>
      <c r="J96" s="15">
        <v>51</v>
      </c>
      <c r="K96" s="15">
        <v>23</v>
      </c>
      <c r="L96" s="15">
        <v>11</v>
      </c>
      <c r="M96" s="82">
        <v>26.392499999999998</v>
      </c>
      <c r="N96" s="71">
        <v>26</v>
      </c>
      <c r="O96" s="62">
        <v>3000</v>
      </c>
      <c r="P96" s="63">
        <f>Table22452368910111213141516171819202122242345672345689101112131415161718192021222425262728293031[[#This Row],[PEMBULATAN]]*O96</f>
        <v>78000</v>
      </c>
    </row>
    <row r="97" spans="1:16" ht="39" customHeight="1" x14ac:dyDescent="0.2">
      <c r="A97" s="124"/>
      <c r="B97" s="74"/>
      <c r="C97" s="88" t="s">
        <v>2974</v>
      </c>
      <c r="D97" s="77" t="s">
        <v>63</v>
      </c>
      <c r="E97" s="13">
        <v>44433</v>
      </c>
      <c r="F97" s="75" t="s">
        <v>2419</v>
      </c>
      <c r="G97" s="13">
        <v>44438</v>
      </c>
      <c r="H97" s="76" t="s">
        <v>2420</v>
      </c>
      <c r="I97" s="15">
        <v>78</v>
      </c>
      <c r="J97" s="15">
        <v>56</v>
      </c>
      <c r="K97" s="15">
        <v>23</v>
      </c>
      <c r="L97" s="15">
        <v>5</v>
      </c>
      <c r="M97" s="82">
        <v>25.116</v>
      </c>
      <c r="N97" s="71">
        <v>25</v>
      </c>
      <c r="O97" s="62">
        <v>3000</v>
      </c>
      <c r="P97" s="63">
        <f>Table22452368910111213141516171819202122242345672345689101112131415161718192021222425262728293031[[#This Row],[PEMBULATAN]]*O97</f>
        <v>75000</v>
      </c>
    </row>
    <row r="98" spans="1:16" ht="39" customHeight="1" x14ac:dyDescent="0.2">
      <c r="A98" s="124"/>
      <c r="B98" s="74"/>
      <c r="C98" s="88" t="s">
        <v>2975</v>
      </c>
      <c r="D98" s="77" t="s">
        <v>63</v>
      </c>
      <c r="E98" s="13">
        <v>44433</v>
      </c>
      <c r="F98" s="75" t="s">
        <v>2419</v>
      </c>
      <c r="G98" s="13">
        <v>44438</v>
      </c>
      <c r="H98" s="76" t="s">
        <v>2420</v>
      </c>
      <c r="I98" s="15">
        <v>65</v>
      </c>
      <c r="J98" s="15">
        <v>32</v>
      </c>
      <c r="K98" s="15">
        <v>15</v>
      </c>
      <c r="L98" s="15">
        <v>3</v>
      </c>
      <c r="M98" s="82">
        <v>7.8</v>
      </c>
      <c r="N98" s="71">
        <v>8</v>
      </c>
      <c r="O98" s="62">
        <v>3000</v>
      </c>
      <c r="P98" s="63">
        <f>Table22452368910111213141516171819202122242345672345689101112131415161718192021222425262728293031[[#This Row],[PEMBULATAN]]*O98</f>
        <v>24000</v>
      </c>
    </row>
    <row r="99" spans="1:16" ht="39" customHeight="1" x14ac:dyDescent="0.2">
      <c r="A99" s="124"/>
      <c r="B99" s="74"/>
      <c r="C99" s="88" t="s">
        <v>2976</v>
      </c>
      <c r="D99" s="77" t="s">
        <v>63</v>
      </c>
      <c r="E99" s="13">
        <v>44433</v>
      </c>
      <c r="F99" s="75" t="s">
        <v>2419</v>
      </c>
      <c r="G99" s="13">
        <v>44438</v>
      </c>
      <c r="H99" s="76" t="s">
        <v>2420</v>
      </c>
      <c r="I99" s="15">
        <v>70</v>
      </c>
      <c r="J99" s="15">
        <v>34</v>
      </c>
      <c r="K99" s="15">
        <v>23</v>
      </c>
      <c r="L99" s="15">
        <v>6</v>
      </c>
      <c r="M99" s="82">
        <v>13.685</v>
      </c>
      <c r="N99" s="71">
        <v>14</v>
      </c>
      <c r="O99" s="62">
        <v>3000</v>
      </c>
      <c r="P99" s="63">
        <f>Table22452368910111213141516171819202122242345672345689101112131415161718192021222425262728293031[[#This Row],[PEMBULATAN]]*O99</f>
        <v>42000</v>
      </c>
    </row>
    <row r="100" spans="1:16" ht="39" customHeight="1" x14ac:dyDescent="0.2">
      <c r="A100" s="124"/>
      <c r="B100" s="74"/>
      <c r="C100" s="88" t="s">
        <v>2977</v>
      </c>
      <c r="D100" s="77" t="s">
        <v>63</v>
      </c>
      <c r="E100" s="13">
        <v>44433</v>
      </c>
      <c r="F100" s="75" t="s">
        <v>2419</v>
      </c>
      <c r="G100" s="13">
        <v>44438</v>
      </c>
      <c r="H100" s="76" t="s">
        <v>2420</v>
      </c>
      <c r="I100" s="15">
        <v>60</v>
      </c>
      <c r="J100" s="15">
        <v>60</v>
      </c>
      <c r="K100" s="15">
        <v>23</v>
      </c>
      <c r="L100" s="15">
        <v>9</v>
      </c>
      <c r="M100" s="82">
        <v>20.7</v>
      </c>
      <c r="N100" s="71">
        <v>21</v>
      </c>
      <c r="O100" s="62">
        <v>3000</v>
      </c>
      <c r="P100" s="63">
        <f>Table22452368910111213141516171819202122242345672345689101112131415161718192021222425262728293031[[#This Row],[PEMBULATAN]]*O100</f>
        <v>63000</v>
      </c>
    </row>
    <row r="101" spans="1:16" ht="39" customHeight="1" x14ac:dyDescent="0.2">
      <c r="A101" s="124"/>
      <c r="B101" s="74"/>
      <c r="C101" s="88" t="s">
        <v>2978</v>
      </c>
      <c r="D101" s="77" t="s">
        <v>63</v>
      </c>
      <c r="E101" s="13">
        <v>44433</v>
      </c>
      <c r="F101" s="75" t="s">
        <v>2419</v>
      </c>
      <c r="G101" s="13">
        <v>44438</v>
      </c>
      <c r="H101" s="76" t="s">
        <v>2420</v>
      </c>
      <c r="I101" s="15">
        <v>52</v>
      </c>
      <c r="J101" s="15">
        <v>40</v>
      </c>
      <c r="K101" s="15">
        <v>31</v>
      </c>
      <c r="L101" s="15">
        <v>4</v>
      </c>
      <c r="M101" s="82">
        <v>16.12</v>
      </c>
      <c r="N101" s="71">
        <v>16</v>
      </c>
      <c r="O101" s="62">
        <v>3000</v>
      </c>
      <c r="P101" s="63">
        <f>Table22452368910111213141516171819202122242345672345689101112131415161718192021222425262728293031[[#This Row],[PEMBULATAN]]*O101</f>
        <v>48000</v>
      </c>
    </row>
    <row r="102" spans="1:16" ht="39" customHeight="1" x14ac:dyDescent="0.2">
      <c r="A102" s="124"/>
      <c r="B102" s="74"/>
      <c r="C102" s="88" t="s">
        <v>2979</v>
      </c>
      <c r="D102" s="77" t="s">
        <v>63</v>
      </c>
      <c r="E102" s="13">
        <v>44433</v>
      </c>
      <c r="F102" s="75" t="s">
        <v>2419</v>
      </c>
      <c r="G102" s="13">
        <v>44438</v>
      </c>
      <c r="H102" s="76" t="s">
        <v>2420</v>
      </c>
      <c r="I102" s="15">
        <v>50</v>
      </c>
      <c r="J102" s="15">
        <v>33</v>
      </c>
      <c r="K102" s="15">
        <v>22</v>
      </c>
      <c r="L102" s="15">
        <v>7</v>
      </c>
      <c r="M102" s="82">
        <v>9.0749999999999993</v>
      </c>
      <c r="N102" s="71">
        <v>9</v>
      </c>
      <c r="O102" s="62">
        <v>3000</v>
      </c>
      <c r="P102" s="63">
        <f>Table22452368910111213141516171819202122242345672345689101112131415161718192021222425262728293031[[#This Row],[PEMBULATAN]]*O102</f>
        <v>27000</v>
      </c>
    </row>
    <row r="103" spans="1:16" ht="39" customHeight="1" x14ac:dyDescent="0.2">
      <c r="A103" s="124"/>
      <c r="B103" s="74"/>
      <c r="C103" s="88" t="s">
        <v>2980</v>
      </c>
      <c r="D103" s="77" t="s">
        <v>63</v>
      </c>
      <c r="E103" s="13">
        <v>44433</v>
      </c>
      <c r="F103" s="75" t="s">
        <v>2419</v>
      </c>
      <c r="G103" s="13">
        <v>44438</v>
      </c>
      <c r="H103" s="76" t="s">
        <v>2420</v>
      </c>
      <c r="I103" s="15">
        <v>64</v>
      </c>
      <c r="J103" s="15">
        <v>37</v>
      </c>
      <c r="K103" s="15">
        <v>29</v>
      </c>
      <c r="L103" s="15">
        <v>20</v>
      </c>
      <c r="M103" s="82">
        <v>17.167999999999999</v>
      </c>
      <c r="N103" s="71">
        <v>20</v>
      </c>
      <c r="O103" s="62">
        <v>3000</v>
      </c>
      <c r="P103" s="63">
        <f>Table22452368910111213141516171819202122242345672345689101112131415161718192021222425262728293031[[#This Row],[PEMBULATAN]]*O103</f>
        <v>60000</v>
      </c>
    </row>
    <row r="104" spans="1:16" ht="39" customHeight="1" x14ac:dyDescent="0.2">
      <c r="A104" s="124"/>
      <c r="B104" s="74"/>
      <c r="C104" s="88" t="s">
        <v>2981</v>
      </c>
      <c r="D104" s="77" t="s">
        <v>63</v>
      </c>
      <c r="E104" s="13">
        <v>44433</v>
      </c>
      <c r="F104" s="75" t="s">
        <v>2419</v>
      </c>
      <c r="G104" s="13">
        <v>44438</v>
      </c>
      <c r="H104" s="76" t="s">
        <v>2420</v>
      </c>
      <c r="I104" s="15">
        <v>80</v>
      </c>
      <c r="J104" s="15">
        <v>45</v>
      </c>
      <c r="K104" s="15">
        <v>17</v>
      </c>
      <c r="L104" s="15">
        <v>1</v>
      </c>
      <c r="M104" s="82">
        <v>15.3</v>
      </c>
      <c r="N104" s="71">
        <v>15</v>
      </c>
      <c r="O104" s="62">
        <v>3000</v>
      </c>
      <c r="P104" s="63">
        <f>Table22452368910111213141516171819202122242345672345689101112131415161718192021222425262728293031[[#This Row],[PEMBULATAN]]*O104</f>
        <v>45000</v>
      </c>
    </row>
    <row r="105" spans="1:16" ht="39" customHeight="1" x14ac:dyDescent="0.2">
      <c r="A105" s="124"/>
      <c r="B105" s="74"/>
      <c r="C105" s="88" t="s">
        <v>2982</v>
      </c>
      <c r="D105" s="77" t="s">
        <v>63</v>
      </c>
      <c r="E105" s="13">
        <v>44433</v>
      </c>
      <c r="F105" s="75" t="s">
        <v>2419</v>
      </c>
      <c r="G105" s="13">
        <v>44438</v>
      </c>
      <c r="H105" s="76" t="s">
        <v>2420</v>
      </c>
      <c r="I105" s="15">
        <v>63</v>
      </c>
      <c r="J105" s="15">
        <v>48</v>
      </c>
      <c r="K105" s="15">
        <v>22</v>
      </c>
      <c r="L105" s="15">
        <v>2</v>
      </c>
      <c r="M105" s="82">
        <v>16.632000000000001</v>
      </c>
      <c r="N105" s="71">
        <v>17</v>
      </c>
      <c r="O105" s="62">
        <v>3000</v>
      </c>
      <c r="P105" s="63">
        <f>Table22452368910111213141516171819202122242345672345689101112131415161718192021222425262728293031[[#This Row],[PEMBULATAN]]*O105</f>
        <v>51000</v>
      </c>
    </row>
    <row r="106" spans="1:16" ht="39" customHeight="1" x14ac:dyDescent="0.2">
      <c r="A106" s="124"/>
      <c r="B106" s="74"/>
      <c r="C106" s="88" t="s">
        <v>2983</v>
      </c>
      <c r="D106" s="77" t="s">
        <v>63</v>
      </c>
      <c r="E106" s="13">
        <v>44433</v>
      </c>
      <c r="F106" s="75" t="s">
        <v>2419</v>
      </c>
      <c r="G106" s="13">
        <v>44438</v>
      </c>
      <c r="H106" s="76" t="s">
        <v>2420</v>
      </c>
      <c r="I106" s="15">
        <v>67</v>
      </c>
      <c r="J106" s="15">
        <v>45</v>
      </c>
      <c r="K106" s="15">
        <v>12</v>
      </c>
      <c r="L106" s="15">
        <v>6</v>
      </c>
      <c r="M106" s="82">
        <v>9.0449999999999999</v>
      </c>
      <c r="N106" s="71">
        <v>9</v>
      </c>
      <c r="O106" s="62">
        <v>3000</v>
      </c>
      <c r="P106" s="63">
        <f>Table22452368910111213141516171819202122242345672345689101112131415161718192021222425262728293031[[#This Row],[PEMBULATAN]]*O106</f>
        <v>27000</v>
      </c>
    </row>
    <row r="107" spans="1:16" ht="39" customHeight="1" x14ac:dyDescent="0.2">
      <c r="A107" s="124"/>
      <c r="B107" s="74"/>
      <c r="C107" s="88" t="s">
        <v>2984</v>
      </c>
      <c r="D107" s="77" t="s">
        <v>63</v>
      </c>
      <c r="E107" s="13">
        <v>44433</v>
      </c>
      <c r="F107" s="75" t="s">
        <v>2419</v>
      </c>
      <c r="G107" s="13">
        <v>44438</v>
      </c>
      <c r="H107" s="76" t="s">
        <v>2420</v>
      </c>
      <c r="I107" s="15">
        <v>100</v>
      </c>
      <c r="J107" s="15">
        <v>61</v>
      </c>
      <c r="K107" s="15">
        <v>26</v>
      </c>
      <c r="L107" s="15">
        <v>30</v>
      </c>
      <c r="M107" s="82">
        <v>39.65</v>
      </c>
      <c r="N107" s="71">
        <v>40</v>
      </c>
      <c r="O107" s="62">
        <v>3000</v>
      </c>
      <c r="P107" s="63">
        <f>Table22452368910111213141516171819202122242345672345689101112131415161718192021222425262728293031[[#This Row],[PEMBULATAN]]*O107</f>
        <v>120000</v>
      </c>
    </row>
    <row r="108" spans="1:16" ht="39" customHeight="1" x14ac:dyDescent="0.2">
      <c r="A108" s="124"/>
      <c r="B108" s="74"/>
      <c r="C108" s="88" t="s">
        <v>2985</v>
      </c>
      <c r="D108" s="77" t="s">
        <v>63</v>
      </c>
      <c r="E108" s="13">
        <v>44433</v>
      </c>
      <c r="F108" s="75" t="s">
        <v>2419</v>
      </c>
      <c r="G108" s="13">
        <v>44438</v>
      </c>
      <c r="H108" s="76" t="s">
        <v>2420</v>
      </c>
      <c r="I108" s="15">
        <v>140</v>
      </c>
      <c r="J108" s="15">
        <v>9</v>
      </c>
      <c r="K108" s="15">
        <v>9</v>
      </c>
      <c r="L108" s="15">
        <v>4</v>
      </c>
      <c r="M108" s="82">
        <v>2.835</v>
      </c>
      <c r="N108" s="71">
        <v>4</v>
      </c>
      <c r="O108" s="62">
        <v>3000</v>
      </c>
      <c r="P108" s="63">
        <f>Table22452368910111213141516171819202122242345672345689101112131415161718192021222425262728293031[[#This Row],[PEMBULATAN]]*O108</f>
        <v>12000</v>
      </c>
    </row>
    <row r="109" spans="1:16" ht="39" customHeight="1" x14ac:dyDescent="0.2">
      <c r="A109" s="124"/>
      <c r="B109" s="74"/>
      <c r="C109" s="88" t="s">
        <v>2986</v>
      </c>
      <c r="D109" s="77" t="s">
        <v>63</v>
      </c>
      <c r="E109" s="13">
        <v>44433</v>
      </c>
      <c r="F109" s="75" t="s">
        <v>2419</v>
      </c>
      <c r="G109" s="13">
        <v>44438</v>
      </c>
      <c r="H109" s="76" t="s">
        <v>2420</v>
      </c>
      <c r="I109" s="15">
        <v>65</v>
      </c>
      <c r="J109" s="15">
        <v>43</v>
      </c>
      <c r="K109" s="15">
        <v>27</v>
      </c>
      <c r="L109" s="15">
        <v>1</v>
      </c>
      <c r="M109" s="82">
        <v>18.866250000000001</v>
      </c>
      <c r="N109" s="71">
        <v>19</v>
      </c>
      <c r="O109" s="62">
        <v>3000</v>
      </c>
      <c r="P109" s="63">
        <f>Table22452368910111213141516171819202122242345672345689101112131415161718192021222425262728293031[[#This Row],[PEMBULATAN]]*O109</f>
        <v>57000</v>
      </c>
    </row>
    <row r="110" spans="1:16" ht="39" customHeight="1" x14ac:dyDescent="0.2">
      <c r="A110" s="124"/>
      <c r="B110" s="74"/>
      <c r="C110" s="88" t="s">
        <v>2987</v>
      </c>
      <c r="D110" s="77" t="s">
        <v>63</v>
      </c>
      <c r="E110" s="13">
        <v>44433</v>
      </c>
      <c r="F110" s="75" t="s">
        <v>2419</v>
      </c>
      <c r="G110" s="13">
        <v>44438</v>
      </c>
      <c r="H110" s="76" t="s">
        <v>2420</v>
      </c>
      <c r="I110" s="15">
        <v>45</v>
      </c>
      <c r="J110" s="15">
        <v>35</v>
      </c>
      <c r="K110" s="15">
        <v>12</v>
      </c>
      <c r="L110" s="15">
        <v>5</v>
      </c>
      <c r="M110" s="82">
        <v>4.7249999999999996</v>
      </c>
      <c r="N110" s="71">
        <v>5</v>
      </c>
      <c r="O110" s="62">
        <v>3000</v>
      </c>
      <c r="P110" s="63">
        <f>Table22452368910111213141516171819202122242345672345689101112131415161718192021222425262728293031[[#This Row],[PEMBULATAN]]*O110</f>
        <v>15000</v>
      </c>
    </row>
    <row r="111" spans="1:16" ht="39" customHeight="1" x14ac:dyDescent="0.2">
      <c r="A111" s="124"/>
      <c r="B111" s="74"/>
      <c r="C111" s="88" t="s">
        <v>2988</v>
      </c>
      <c r="D111" s="77" t="s">
        <v>63</v>
      </c>
      <c r="E111" s="13">
        <v>44433</v>
      </c>
      <c r="F111" s="75" t="s">
        <v>2419</v>
      </c>
      <c r="G111" s="13">
        <v>44438</v>
      </c>
      <c r="H111" s="76" t="s">
        <v>2420</v>
      </c>
      <c r="I111" s="15">
        <v>50</v>
      </c>
      <c r="J111" s="15">
        <v>35</v>
      </c>
      <c r="K111" s="15">
        <v>15</v>
      </c>
      <c r="L111" s="15">
        <v>10</v>
      </c>
      <c r="M111" s="82">
        <v>6.5625</v>
      </c>
      <c r="N111" s="71">
        <v>10</v>
      </c>
      <c r="O111" s="62">
        <v>3000</v>
      </c>
      <c r="P111" s="63">
        <f>Table22452368910111213141516171819202122242345672345689101112131415161718192021222425262728293031[[#This Row],[PEMBULATAN]]*O111</f>
        <v>30000</v>
      </c>
    </row>
    <row r="112" spans="1:16" ht="39" customHeight="1" x14ac:dyDescent="0.2">
      <c r="A112" s="124"/>
      <c r="B112" s="74"/>
      <c r="C112" s="88" t="s">
        <v>2989</v>
      </c>
      <c r="D112" s="77" t="s">
        <v>63</v>
      </c>
      <c r="E112" s="13">
        <v>44433</v>
      </c>
      <c r="F112" s="75" t="s">
        <v>2419</v>
      </c>
      <c r="G112" s="13">
        <v>44438</v>
      </c>
      <c r="H112" s="76" t="s">
        <v>2420</v>
      </c>
      <c r="I112" s="15">
        <v>80</v>
      </c>
      <c r="J112" s="15">
        <v>57</v>
      </c>
      <c r="K112" s="15">
        <v>42</v>
      </c>
      <c r="L112" s="15">
        <v>32</v>
      </c>
      <c r="M112" s="82">
        <v>47.88</v>
      </c>
      <c r="N112" s="71">
        <v>48</v>
      </c>
      <c r="O112" s="62">
        <v>3000</v>
      </c>
      <c r="P112" s="63">
        <f>Table22452368910111213141516171819202122242345672345689101112131415161718192021222425262728293031[[#This Row],[PEMBULATAN]]*O112</f>
        <v>144000</v>
      </c>
    </row>
    <row r="113" spans="1:16" ht="39" customHeight="1" x14ac:dyDescent="0.2">
      <c r="A113" s="124"/>
      <c r="B113" s="74"/>
      <c r="C113" s="88" t="s">
        <v>2990</v>
      </c>
      <c r="D113" s="77" t="s">
        <v>63</v>
      </c>
      <c r="E113" s="13">
        <v>44433</v>
      </c>
      <c r="F113" s="75" t="s">
        <v>2419</v>
      </c>
      <c r="G113" s="13">
        <v>44438</v>
      </c>
      <c r="H113" s="76" t="s">
        <v>2420</v>
      </c>
      <c r="I113" s="15">
        <v>83</v>
      </c>
      <c r="J113" s="15">
        <v>51</v>
      </c>
      <c r="K113" s="15">
        <v>30</v>
      </c>
      <c r="L113" s="15">
        <v>24</v>
      </c>
      <c r="M113" s="82">
        <v>31.747499999999999</v>
      </c>
      <c r="N113" s="71">
        <v>32</v>
      </c>
      <c r="O113" s="62">
        <v>3000</v>
      </c>
      <c r="P113" s="63">
        <f>Table22452368910111213141516171819202122242345672345689101112131415161718192021222425262728293031[[#This Row],[PEMBULATAN]]*O113</f>
        <v>96000</v>
      </c>
    </row>
    <row r="114" spans="1:16" ht="39" customHeight="1" x14ac:dyDescent="0.2">
      <c r="A114" s="124"/>
      <c r="B114" s="74"/>
      <c r="C114" s="88" t="s">
        <v>2991</v>
      </c>
      <c r="D114" s="77" t="s">
        <v>63</v>
      </c>
      <c r="E114" s="13">
        <v>44433</v>
      </c>
      <c r="F114" s="75" t="s">
        <v>2419</v>
      </c>
      <c r="G114" s="13">
        <v>44438</v>
      </c>
      <c r="H114" s="76" t="s">
        <v>2420</v>
      </c>
      <c r="I114" s="15">
        <v>80</v>
      </c>
      <c r="J114" s="15">
        <v>60</v>
      </c>
      <c r="K114" s="15">
        <v>20</v>
      </c>
      <c r="L114" s="15">
        <v>6</v>
      </c>
      <c r="M114" s="82">
        <v>24</v>
      </c>
      <c r="N114" s="71">
        <v>24</v>
      </c>
      <c r="O114" s="62">
        <v>3000</v>
      </c>
      <c r="P114" s="63">
        <f>Table22452368910111213141516171819202122242345672345689101112131415161718192021222425262728293031[[#This Row],[PEMBULATAN]]*O114</f>
        <v>72000</v>
      </c>
    </row>
    <row r="115" spans="1:16" ht="39" customHeight="1" x14ac:dyDescent="0.2">
      <c r="A115" s="124"/>
      <c r="B115" s="74"/>
      <c r="C115" s="88" t="s">
        <v>2992</v>
      </c>
      <c r="D115" s="77" t="s">
        <v>63</v>
      </c>
      <c r="E115" s="13">
        <v>44433</v>
      </c>
      <c r="F115" s="75" t="s">
        <v>2419</v>
      </c>
      <c r="G115" s="13">
        <v>44438</v>
      </c>
      <c r="H115" s="76" t="s">
        <v>2420</v>
      </c>
      <c r="I115" s="15">
        <v>90</v>
      </c>
      <c r="J115" s="15">
        <v>61</v>
      </c>
      <c r="K115" s="15">
        <v>34</v>
      </c>
      <c r="L115" s="15">
        <v>25</v>
      </c>
      <c r="M115" s="82">
        <v>46.664999999999999</v>
      </c>
      <c r="N115" s="71">
        <v>47</v>
      </c>
      <c r="O115" s="62">
        <v>3000</v>
      </c>
      <c r="P115" s="63">
        <f>Table22452368910111213141516171819202122242345672345689101112131415161718192021222425262728293031[[#This Row],[PEMBULATAN]]*O115</f>
        <v>141000</v>
      </c>
    </row>
    <row r="116" spans="1:16" ht="39" customHeight="1" x14ac:dyDescent="0.2">
      <c r="A116" s="124"/>
      <c r="B116" s="74"/>
      <c r="C116" s="88" t="s">
        <v>2993</v>
      </c>
      <c r="D116" s="77" t="s">
        <v>63</v>
      </c>
      <c r="E116" s="13">
        <v>44433</v>
      </c>
      <c r="F116" s="75" t="s">
        <v>2419</v>
      </c>
      <c r="G116" s="13">
        <v>44438</v>
      </c>
      <c r="H116" s="76" t="s">
        <v>2420</v>
      </c>
      <c r="I116" s="15">
        <v>50</v>
      </c>
      <c r="J116" s="15">
        <v>40</v>
      </c>
      <c r="K116" s="15">
        <v>22</v>
      </c>
      <c r="L116" s="15">
        <v>6</v>
      </c>
      <c r="M116" s="82">
        <v>11</v>
      </c>
      <c r="N116" s="71">
        <v>11</v>
      </c>
      <c r="O116" s="62">
        <v>3000</v>
      </c>
      <c r="P116" s="63">
        <f>Table22452368910111213141516171819202122242345672345689101112131415161718192021222425262728293031[[#This Row],[PEMBULATAN]]*O116</f>
        <v>33000</v>
      </c>
    </row>
    <row r="117" spans="1:16" ht="39" customHeight="1" x14ac:dyDescent="0.2">
      <c r="A117" s="124"/>
      <c r="B117" s="74"/>
      <c r="C117" s="88" t="s">
        <v>2994</v>
      </c>
      <c r="D117" s="77" t="s">
        <v>63</v>
      </c>
      <c r="E117" s="13">
        <v>44433</v>
      </c>
      <c r="F117" s="75" t="s">
        <v>2419</v>
      </c>
      <c r="G117" s="13">
        <v>44438</v>
      </c>
      <c r="H117" s="76" t="s">
        <v>2420</v>
      </c>
      <c r="I117" s="15">
        <v>90</v>
      </c>
      <c r="J117" s="15">
        <v>60</v>
      </c>
      <c r="K117" s="15">
        <v>30</v>
      </c>
      <c r="L117" s="15">
        <v>10</v>
      </c>
      <c r="M117" s="82">
        <v>40.5</v>
      </c>
      <c r="N117" s="71">
        <v>41</v>
      </c>
      <c r="O117" s="62">
        <v>3000</v>
      </c>
      <c r="P117" s="63">
        <f>Table22452368910111213141516171819202122242345672345689101112131415161718192021222425262728293031[[#This Row],[PEMBULATAN]]*O117</f>
        <v>123000</v>
      </c>
    </row>
    <row r="118" spans="1:16" ht="39" customHeight="1" x14ac:dyDescent="0.2">
      <c r="A118" s="124"/>
      <c r="B118" s="74"/>
      <c r="C118" s="88" t="s">
        <v>2995</v>
      </c>
      <c r="D118" s="77" t="s">
        <v>63</v>
      </c>
      <c r="E118" s="13">
        <v>44433</v>
      </c>
      <c r="F118" s="75" t="s">
        <v>2419</v>
      </c>
      <c r="G118" s="13">
        <v>44438</v>
      </c>
      <c r="H118" s="76" t="s">
        <v>2420</v>
      </c>
      <c r="I118" s="15">
        <v>81</v>
      </c>
      <c r="J118" s="15">
        <v>47</v>
      </c>
      <c r="K118" s="15">
        <v>20</v>
      </c>
      <c r="L118" s="15">
        <v>5</v>
      </c>
      <c r="M118" s="82">
        <v>19.035</v>
      </c>
      <c r="N118" s="71">
        <v>19</v>
      </c>
      <c r="O118" s="62">
        <v>3000</v>
      </c>
      <c r="P118" s="63">
        <f>Table22452368910111213141516171819202122242345672345689101112131415161718192021222425262728293031[[#This Row],[PEMBULATAN]]*O118</f>
        <v>57000</v>
      </c>
    </row>
    <row r="119" spans="1:16" ht="39" customHeight="1" x14ac:dyDescent="0.2">
      <c r="A119" s="124"/>
      <c r="B119" s="74"/>
      <c r="C119" s="88" t="s">
        <v>2996</v>
      </c>
      <c r="D119" s="77" t="s">
        <v>63</v>
      </c>
      <c r="E119" s="13">
        <v>44433</v>
      </c>
      <c r="F119" s="75" t="s">
        <v>2419</v>
      </c>
      <c r="G119" s="13">
        <v>44438</v>
      </c>
      <c r="H119" s="76" t="s">
        <v>2420</v>
      </c>
      <c r="I119" s="15">
        <v>45</v>
      </c>
      <c r="J119" s="15">
        <v>34</v>
      </c>
      <c r="K119" s="15">
        <v>12</v>
      </c>
      <c r="L119" s="15">
        <v>4</v>
      </c>
      <c r="M119" s="82">
        <v>4.59</v>
      </c>
      <c r="N119" s="71">
        <v>5</v>
      </c>
      <c r="O119" s="62">
        <v>3000</v>
      </c>
      <c r="P119" s="63">
        <f>Table22452368910111213141516171819202122242345672345689101112131415161718192021222425262728293031[[#This Row],[PEMBULATAN]]*O119</f>
        <v>15000</v>
      </c>
    </row>
    <row r="120" spans="1:16" ht="39" customHeight="1" x14ac:dyDescent="0.2">
      <c r="A120" s="124"/>
      <c r="B120" s="74"/>
      <c r="C120" s="88" t="s">
        <v>2997</v>
      </c>
      <c r="D120" s="77" t="s">
        <v>63</v>
      </c>
      <c r="E120" s="13">
        <v>44433</v>
      </c>
      <c r="F120" s="75" t="s">
        <v>2419</v>
      </c>
      <c r="G120" s="13">
        <v>44438</v>
      </c>
      <c r="H120" s="76" t="s">
        <v>2420</v>
      </c>
      <c r="I120" s="15">
        <v>51</v>
      </c>
      <c r="J120" s="15">
        <v>41</v>
      </c>
      <c r="K120" s="15">
        <v>20</v>
      </c>
      <c r="L120" s="15">
        <v>3</v>
      </c>
      <c r="M120" s="82">
        <v>10.455</v>
      </c>
      <c r="N120" s="71">
        <v>10</v>
      </c>
      <c r="O120" s="62">
        <v>3000</v>
      </c>
      <c r="P120" s="63">
        <f>Table22452368910111213141516171819202122242345672345689101112131415161718192021222425262728293031[[#This Row],[PEMBULATAN]]*O120</f>
        <v>30000</v>
      </c>
    </row>
    <row r="121" spans="1:16" ht="39" customHeight="1" x14ac:dyDescent="0.2">
      <c r="A121" s="124"/>
      <c r="B121" s="74"/>
      <c r="C121" s="88" t="s">
        <v>2998</v>
      </c>
      <c r="D121" s="77" t="s">
        <v>63</v>
      </c>
      <c r="E121" s="13">
        <v>44433</v>
      </c>
      <c r="F121" s="75" t="s">
        <v>2419</v>
      </c>
      <c r="G121" s="13">
        <v>44438</v>
      </c>
      <c r="H121" s="76" t="s">
        <v>2420</v>
      </c>
      <c r="I121" s="15">
        <v>80</v>
      </c>
      <c r="J121" s="15">
        <v>57</v>
      </c>
      <c r="K121" s="15">
        <v>23</v>
      </c>
      <c r="L121" s="15">
        <v>14</v>
      </c>
      <c r="M121" s="82">
        <v>26.22</v>
      </c>
      <c r="N121" s="71">
        <v>26</v>
      </c>
      <c r="O121" s="62">
        <v>3000</v>
      </c>
      <c r="P121" s="63">
        <f>Table22452368910111213141516171819202122242345672345689101112131415161718192021222425262728293031[[#This Row],[PEMBULATAN]]*O121</f>
        <v>78000</v>
      </c>
    </row>
    <row r="122" spans="1:16" ht="39" customHeight="1" x14ac:dyDescent="0.2">
      <c r="A122" s="124"/>
      <c r="B122" s="74"/>
      <c r="C122" s="88" t="s">
        <v>2999</v>
      </c>
      <c r="D122" s="77" t="s">
        <v>63</v>
      </c>
      <c r="E122" s="13">
        <v>44433</v>
      </c>
      <c r="F122" s="75" t="s">
        <v>2419</v>
      </c>
      <c r="G122" s="13">
        <v>44438</v>
      </c>
      <c r="H122" s="76" t="s">
        <v>2420</v>
      </c>
      <c r="I122" s="15">
        <v>46</v>
      </c>
      <c r="J122" s="15">
        <v>27</v>
      </c>
      <c r="K122" s="15">
        <v>20</v>
      </c>
      <c r="L122" s="15">
        <v>2</v>
      </c>
      <c r="M122" s="82">
        <v>6.21</v>
      </c>
      <c r="N122" s="71">
        <v>6</v>
      </c>
      <c r="O122" s="62">
        <v>3000</v>
      </c>
      <c r="P122" s="63">
        <f>Table22452368910111213141516171819202122242345672345689101112131415161718192021222425262728293031[[#This Row],[PEMBULATAN]]*O122</f>
        <v>18000</v>
      </c>
    </row>
    <row r="123" spans="1:16" ht="39" customHeight="1" x14ac:dyDescent="0.2">
      <c r="A123" s="124"/>
      <c r="B123" s="74"/>
      <c r="C123" s="88" t="s">
        <v>3000</v>
      </c>
      <c r="D123" s="77" t="s">
        <v>63</v>
      </c>
      <c r="E123" s="13">
        <v>44433</v>
      </c>
      <c r="F123" s="75" t="s">
        <v>2419</v>
      </c>
      <c r="G123" s="13">
        <v>44438</v>
      </c>
      <c r="H123" s="76" t="s">
        <v>2420</v>
      </c>
      <c r="I123" s="15">
        <v>50</v>
      </c>
      <c r="J123" s="15">
        <v>36</v>
      </c>
      <c r="K123" s="15">
        <v>20</v>
      </c>
      <c r="L123" s="15">
        <v>2</v>
      </c>
      <c r="M123" s="82">
        <v>9</v>
      </c>
      <c r="N123" s="71">
        <v>9</v>
      </c>
      <c r="O123" s="62">
        <v>3000</v>
      </c>
      <c r="P123" s="63">
        <f>Table22452368910111213141516171819202122242345672345689101112131415161718192021222425262728293031[[#This Row],[PEMBULATAN]]*O123</f>
        <v>27000</v>
      </c>
    </row>
    <row r="124" spans="1:16" ht="39" customHeight="1" x14ac:dyDescent="0.2">
      <c r="A124" s="124"/>
      <c r="B124" s="74"/>
      <c r="C124" s="88" t="s">
        <v>3001</v>
      </c>
      <c r="D124" s="77" t="s">
        <v>63</v>
      </c>
      <c r="E124" s="13">
        <v>44433</v>
      </c>
      <c r="F124" s="75" t="s">
        <v>2419</v>
      </c>
      <c r="G124" s="13">
        <v>44438</v>
      </c>
      <c r="H124" s="76" t="s">
        <v>2420</v>
      </c>
      <c r="I124" s="15">
        <v>60</v>
      </c>
      <c r="J124" s="15">
        <v>50</v>
      </c>
      <c r="K124" s="15">
        <v>23</v>
      </c>
      <c r="L124" s="15">
        <v>4</v>
      </c>
      <c r="M124" s="82">
        <v>17.25</v>
      </c>
      <c r="N124" s="71">
        <v>17</v>
      </c>
      <c r="O124" s="62">
        <v>3000</v>
      </c>
      <c r="P124" s="63">
        <f>Table22452368910111213141516171819202122242345672345689101112131415161718192021222425262728293031[[#This Row],[PEMBULATAN]]*O124</f>
        <v>51000</v>
      </c>
    </row>
    <row r="125" spans="1:16" ht="39" customHeight="1" x14ac:dyDescent="0.2">
      <c r="A125" s="124"/>
      <c r="B125" s="74"/>
      <c r="C125" s="88" t="s">
        <v>3002</v>
      </c>
      <c r="D125" s="77" t="s">
        <v>63</v>
      </c>
      <c r="E125" s="13">
        <v>44433</v>
      </c>
      <c r="F125" s="75" t="s">
        <v>2419</v>
      </c>
      <c r="G125" s="13">
        <v>44438</v>
      </c>
      <c r="H125" s="76" t="s">
        <v>2420</v>
      </c>
      <c r="I125" s="15">
        <v>40</v>
      </c>
      <c r="J125" s="15">
        <v>50</v>
      </c>
      <c r="K125" s="15">
        <v>10</v>
      </c>
      <c r="L125" s="15">
        <v>5</v>
      </c>
      <c r="M125" s="82">
        <v>5</v>
      </c>
      <c r="N125" s="71">
        <v>5</v>
      </c>
      <c r="O125" s="62">
        <v>3000</v>
      </c>
      <c r="P125" s="63">
        <f>Table22452368910111213141516171819202122242345672345689101112131415161718192021222425262728293031[[#This Row],[PEMBULATAN]]*O125</f>
        <v>15000</v>
      </c>
    </row>
    <row r="126" spans="1:16" ht="39" customHeight="1" x14ac:dyDescent="0.2">
      <c r="A126" s="124"/>
      <c r="B126" s="74"/>
      <c r="C126" s="88" t="s">
        <v>3003</v>
      </c>
      <c r="D126" s="77" t="s">
        <v>63</v>
      </c>
      <c r="E126" s="13">
        <v>44433</v>
      </c>
      <c r="F126" s="75" t="s">
        <v>2419</v>
      </c>
      <c r="G126" s="13">
        <v>44438</v>
      </c>
      <c r="H126" s="76" t="s">
        <v>2420</v>
      </c>
      <c r="I126" s="15">
        <v>74</v>
      </c>
      <c r="J126" s="15">
        <v>30</v>
      </c>
      <c r="K126" s="15">
        <v>16</v>
      </c>
      <c r="L126" s="15">
        <v>6</v>
      </c>
      <c r="M126" s="82">
        <v>8.8800000000000008</v>
      </c>
      <c r="N126" s="71">
        <v>9</v>
      </c>
      <c r="O126" s="62">
        <v>3000</v>
      </c>
      <c r="P126" s="63">
        <f>Table22452368910111213141516171819202122242345672345689101112131415161718192021222425262728293031[[#This Row],[PEMBULATAN]]*O126</f>
        <v>27000</v>
      </c>
    </row>
    <row r="127" spans="1:16" ht="39" customHeight="1" x14ac:dyDescent="0.2">
      <c r="A127" s="124"/>
      <c r="B127" s="74"/>
      <c r="C127" s="88" t="s">
        <v>3004</v>
      </c>
      <c r="D127" s="77" t="s">
        <v>63</v>
      </c>
      <c r="E127" s="13">
        <v>44433</v>
      </c>
      <c r="F127" s="75" t="s">
        <v>2419</v>
      </c>
      <c r="G127" s="13">
        <v>44438</v>
      </c>
      <c r="H127" s="76" t="s">
        <v>2420</v>
      </c>
      <c r="I127" s="15">
        <v>45</v>
      </c>
      <c r="J127" s="15">
        <v>38</v>
      </c>
      <c r="K127" s="15">
        <v>12</v>
      </c>
      <c r="L127" s="15">
        <v>7</v>
      </c>
      <c r="M127" s="82">
        <v>5.13</v>
      </c>
      <c r="N127" s="71">
        <v>7</v>
      </c>
      <c r="O127" s="62">
        <v>3000</v>
      </c>
      <c r="P127" s="63">
        <f>Table22452368910111213141516171819202122242345672345689101112131415161718192021222425262728293031[[#This Row],[PEMBULATAN]]*O127</f>
        <v>21000</v>
      </c>
    </row>
    <row r="128" spans="1:16" ht="39" customHeight="1" x14ac:dyDescent="0.2">
      <c r="A128" s="124"/>
      <c r="B128" s="74"/>
      <c r="C128" s="88" t="s">
        <v>3005</v>
      </c>
      <c r="D128" s="77" t="s">
        <v>63</v>
      </c>
      <c r="E128" s="13">
        <v>44433</v>
      </c>
      <c r="F128" s="75" t="s">
        <v>2419</v>
      </c>
      <c r="G128" s="13">
        <v>44438</v>
      </c>
      <c r="H128" s="76" t="s">
        <v>2420</v>
      </c>
      <c r="I128" s="15">
        <v>73</v>
      </c>
      <c r="J128" s="15">
        <v>51</v>
      </c>
      <c r="K128" s="15">
        <v>20</v>
      </c>
      <c r="L128" s="15">
        <v>15</v>
      </c>
      <c r="M128" s="82">
        <v>18.614999999999998</v>
      </c>
      <c r="N128" s="71">
        <v>19</v>
      </c>
      <c r="O128" s="62">
        <v>3000</v>
      </c>
      <c r="P128" s="63">
        <f>Table22452368910111213141516171819202122242345672345689101112131415161718192021222425262728293031[[#This Row],[PEMBULATAN]]*O128</f>
        <v>57000</v>
      </c>
    </row>
    <row r="129" spans="1:16" ht="39" customHeight="1" x14ac:dyDescent="0.2">
      <c r="A129" s="124"/>
      <c r="B129" s="74"/>
      <c r="C129" s="88" t="s">
        <v>3006</v>
      </c>
      <c r="D129" s="77" t="s">
        <v>63</v>
      </c>
      <c r="E129" s="13">
        <v>44433</v>
      </c>
      <c r="F129" s="75" t="s">
        <v>2419</v>
      </c>
      <c r="G129" s="13">
        <v>44438</v>
      </c>
      <c r="H129" s="76" t="s">
        <v>2420</v>
      </c>
      <c r="I129" s="15">
        <v>90</v>
      </c>
      <c r="J129" s="15">
        <v>60</v>
      </c>
      <c r="K129" s="15">
        <v>13</v>
      </c>
      <c r="L129" s="15">
        <v>11</v>
      </c>
      <c r="M129" s="82">
        <v>17.55</v>
      </c>
      <c r="N129" s="71">
        <v>18</v>
      </c>
      <c r="O129" s="62">
        <v>3000</v>
      </c>
      <c r="P129" s="63">
        <f>Table22452368910111213141516171819202122242345672345689101112131415161718192021222425262728293031[[#This Row],[PEMBULATAN]]*O129</f>
        <v>54000</v>
      </c>
    </row>
    <row r="130" spans="1:16" ht="39" customHeight="1" x14ac:dyDescent="0.2">
      <c r="A130" s="124"/>
      <c r="B130" s="74"/>
      <c r="C130" s="88" t="s">
        <v>3007</v>
      </c>
      <c r="D130" s="77" t="s">
        <v>63</v>
      </c>
      <c r="E130" s="13">
        <v>44433</v>
      </c>
      <c r="F130" s="75" t="s">
        <v>2419</v>
      </c>
      <c r="G130" s="13">
        <v>44438</v>
      </c>
      <c r="H130" s="76" t="s">
        <v>2420</v>
      </c>
      <c r="I130" s="15">
        <v>30</v>
      </c>
      <c r="J130" s="15">
        <v>36</v>
      </c>
      <c r="K130" s="15">
        <v>10</v>
      </c>
      <c r="L130" s="15">
        <v>1</v>
      </c>
      <c r="M130" s="82">
        <v>2.7</v>
      </c>
      <c r="N130" s="71">
        <v>3</v>
      </c>
      <c r="O130" s="62">
        <v>3000</v>
      </c>
      <c r="P130" s="63">
        <f>Table22452368910111213141516171819202122242345672345689101112131415161718192021222425262728293031[[#This Row],[PEMBULATAN]]*O130</f>
        <v>9000</v>
      </c>
    </row>
    <row r="131" spans="1:16" ht="39" customHeight="1" x14ac:dyDescent="0.2">
      <c r="A131" s="124"/>
      <c r="B131" s="74"/>
      <c r="C131" s="88" t="s">
        <v>3008</v>
      </c>
      <c r="D131" s="77" t="s">
        <v>63</v>
      </c>
      <c r="E131" s="13">
        <v>44433</v>
      </c>
      <c r="F131" s="75" t="s">
        <v>2419</v>
      </c>
      <c r="G131" s="13">
        <v>44438</v>
      </c>
      <c r="H131" s="76" t="s">
        <v>2420</v>
      </c>
      <c r="I131" s="15">
        <v>49</v>
      </c>
      <c r="J131" s="15">
        <v>33</v>
      </c>
      <c r="K131" s="15">
        <v>20</v>
      </c>
      <c r="L131" s="15">
        <v>2</v>
      </c>
      <c r="M131" s="82">
        <v>8.0850000000000009</v>
      </c>
      <c r="N131" s="71">
        <v>8</v>
      </c>
      <c r="O131" s="62">
        <v>3000</v>
      </c>
      <c r="P131" s="63">
        <f>Table22452368910111213141516171819202122242345672345689101112131415161718192021222425262728293031[[#This Row],[PEMBULATAN]]*O131</f>
        <v>24000</v>
      </c>
    </row>
    <row r="132" spans="1:16" ht="39" customHeight="1" x14ac:dyDescent="0.2">
      <c r="A132" s="124"/>
      <c r="B132" s="74"/>
      <c r="C132" s="88" t="s">
        <v>3009</v>
      </c>
      <c r="D132" s="77" t="s">
        <v>63</v>
      </c>
      <c r="E132" s="13">
        <v>44433</v>
      </c>
      <c r="F132" s="75" t="s">
        <v>2419</v>
      </c>
      <c r="G132" s="13">
        <v>44438</v>
      </c>
      <c r="H132" s="76" t="s">
        <v>2420</v>
      </c>
      <c r="I132" s="15">
        <v>50</v>
      </c>
      <c r="J132" s="15">
        <v>40</v>
      </c>
      <c r="K132" s="15">
        <v>15</v>
      </c>
      <c r="L132" s="15">
        <v>4</v>
      </c>
      <c r="M132" s="82">
        <v>7.5</v>
      </c>
      <c r="N132" s="71">
        <v>8</v>
      </c>
      <c r="O132" s="62">
        <v>3000</v>
      </c>
      <c r="P132" s="63">
        <f>Table22452368910111213141516171819202122242345672345689101112131415161718192021222425262728293031[[#This Row],[PEMBULATAN]]*O132</f>
        <v>24000</v>
      </c>
    </row>
    <row r="133" spans="1:16" ht="39" customHeight="1" x14ac:dyDescent="0.2">
      <c r="A133" s="124"/>
      <c r="B133" s="74"/>
      <c r="C133" s="88" t="s">
        <v>3010</v>
      </c>
      <c r="D133" s="77" t="s">
        <v>63</v>
      </c>
      <c r="E133" s="13">
        <v>44433</v>
      </c>
      <c r="F133" s="75" t="s">
        <v>2419</v>
      </c>
      <c r="G133" s="13">
        <v>44438</v>
      </c>
      <c r="H133" s="76" t="s">
        <v>2420</v>
      </c>
      <c r="I133" s="15">
        <v>100</v>
      </c>
      <c r="J133" s="15">
        <v>51</v>
      </c>
      <c r="K133" s="15">
        <v>30</v>
      </c>
      <c r="L133" s="15">
        <v>6</v>
      </c>
      <c r="M133" s="82">
        <v>38.25</v>
      </c>
      <c r="N133" s="71">
        <v>38</v>
      </c>
      <c r="O133" s="62">
        <v>3000</v>
      </c>
      <c r="P133" s="63">
        <f>Table22452368910111213141516171819202122242345672345689101112131415161718192021222425262728293031[[#This Row],[PEMBULATAN]]*O133</f>
        <v>114000</v>
      </c>
    </row>
    <row r="134" spans="1:16" ht="39" customHeight="1" x14ac:dyDescent="0.2">
      <c r="A134" s="124"/>
      <c r="B134" s="74"/>
      <c r="C134" s="88" t="s">
        <v>3011</v>
      </c>
      <c r="D134" s="77" t="s">
        <v>63</v>
      </c>
      <c r="E134" s="13">
        <v>44433</v>
      </c>
      <c r="F134" s="75" t="s">
        <v>2419</v>
      </c>
      <c r="G134" s="13">
        <v>44438</v>
      </c>
      <c r="H134" s="76" t="s">
        <v>2420</v>
      </c>
      <c r="I134" s="15">
        <v>70</v>
      </c>
      <c r="J134" s="15">
        <v>45</v>
      </c>
      <c r="K134" s="15">
        <v>19</v>
      </c>
      <c r="L134" s="15">
        <v>13</v>
      </c>
      <c r="M134" s="82">
        <v>14.9625</v>
      </c>
      <c r="N134" s="71">
        <v>15</v>
      </c>
      <c r="O134" s="62">
        <v>3000</v>
      </c>
      <c r="P134" s="63">
        <f>Table22452368910111213141516171819202122242345672345689101112131415161718192021222425262728293031[[#This Row],[PEMBULATAN]]*O134</f>
        <v>45000</v>
      </c>
    </row>
    <row r="135" spans="1:16" ht="39" customHeight="1" x14ac:dyDescent="0.2">
      <c r="A135" s="124"/>
      <c r="B135" s="74"/>
      <c r="C135" s="88" t="s">
        <v>3012</v>
      </c>
      <c r="D135" s="77" t="s">
        <v>63</v>
      </c>
      <c r="E135" s="13">
        <v>44433</v>
      </c>
      <c r="F135" s="75" t="s">
        <v>2419</v>
      </c>
      <c r="G135" s="13">
        <v>44438</v>
      </c>
      <c r="H135" s="76" t="s">
        <v>2420</v>
      </c>
      <c r="I135" s="15">
        <v>68</v>
      </c>
      <c r="J135" s="15">
        <v>68</v>
      </c>
      <c r="K135" s="15">
        <v>19</v>
      </c>
      <c r="L135" s="15">
        <v>10</v>
      </c>
      <c r="M135" s="82">
        <v>21.963999999999999</v>
      </c>
      <c r="N135" s="71">
        <v>22</v>
      </c>
      <c r="O135" s="62">
        <v>3000</v>
      </c>
      <c r="P135" s="63">
        <f>Table22452368910111213141516171819202122242345672345689101112131415161718192021222425262728293031[[#This Row],[PEMBULATAN]]*O135</f>
        <v>66000</v>
      </c>
    </row>
    <row r="136" spans="1:16" ht="39" customHeight="1" x14ac:dyDescent="0.2">
      <c r="A136" s="124"/>
      <c r="B136" s="74"/>
      <c r="C136" s="88" t="s">
        <v>3013</v>
      </c>
      <c r="D136" s="77" t="s">
        <v>63</v>
      </c>
      <c r="E136" s="13">
        <v>44433</v>
      </c>
      <c r="F136" s="75" t="s">
        <v>2419</v>
      </c>
      <c r="G136" s="13">
        <v>44438</v>
      </c>
      <c r="H136" s="76" t="s">
        <v>2420</v>
      </c>
      <c r="I136" s="15">
        <v>45</v>
      </c>
      <c r="J136" s="15">
        <v>36</v>
      </c>
      <c r="K136" s="15">
        <v>12</v>
      </c>
      <c r="L136" s="15">
        <v>3</v>
      </c>
      <c r="M136" s="82">
        <v>4.8600000000000003</v>
      </c>
      <c r="N136" s="71">
        <v>5</v>
      </c>
      <c r="O136" s="62">
        <v>3000</v>
      </c>
      <c r="P136" s="63">
        <f>Table22452368910111213141516171819202122242345672345689101112131415161718192021222425262728293031[[#This Row],[PEMBULATAN]]*O136</f>
        <v>15000</v>
      </c>
    </row>
    <row r="137" spans="1:16" ht="39" customHeight="1" x14ac:dyDescent="0.2">
      <c r="A137" s="124"/>
      <c r="B137" s="74"/>
      <c r="C137" s="88" t="s">
        <v>3014</v>
      </c>
      <c r="D137" s="77" t="s">
        <v>63</v>
      </c>
      <c r="E137" s="13">
        <v>44433</v>
      </c>
      <c r="F137" s="75" t="s">
        <v>2419</v>
      </c>
      <c r="G137" s="13">
        <v>44438</v>
      </c>
      <c r="H137" s="76" t="s">
        <v>2420</v>
      </c>
      <c r="I137" s="15">
        <v>80</v>
      </c>
      <c r="J137" s="15">
        <v>8</v>
      </c>
      <c r="K137" s="15">
        <v>8</v>
      </c>
      <c r="L137" s="15">
        <v>3</v>
      </c>
      <c r="M137" s="82">
        <v>1.28</v>
      </c>
      <c r="N137" s="71">
        <v>3</v>
      </c>
      <c r="O137" s="62">
        <v>3000</v>
      </c>
      <c r="P137" s="63">
        <f>Table22452368910111213141516171819202122242345672345689101112131415161718192021222425262728293031[[#This Row],[PEMBULATAN]]*O137</f>
        <v>9000</v>
      </c>
    </row>
    <row r="138" spans="1:16" ht="39" customHeight="1" x14ac:dyDescent="0.2">
      <c r="A138" s="124"/>
      <c r="B138" s="74"/>
      <c r="C138" s="88" t="s">
        <v>3015</v>
      </c>
      <c r="D138" s="77" t="s">
        <v>63</v>
      </c>
      <c r="E138" s="13">
        <v>44433</v>
      </c>
      <c r="F138" s="75" t="s">
        <v>2419</v>
      </c>
      <c r="G138" s="13">
        <v>44438</v>
      </c>
      <c r="H138" s="76" t="s">
        <v>2420</v>
      </c>
      <c r="I138" s="15">
        <v>60</v>
      </c>
      <c r="J138" s="15">
        <v>35</v>
      </c>
      <c r="K138" s="15">
        <v>11</v>
      </c>
      <c r="L138" s="15">
        <v>1</v>
      </c>
      <c r="M138" s="82">
        <v>5.7750000000000004</v>
      </c>
      <c r="N138" s="71">
        <v>6</v>
      </c>
      <c r="O138" s="62">
        <v>3000</v>
      </c>
      <c r="P138" s="63">
        <f>Table22452368910111213141516171819202122242345672345689101112131415161718192021222425262728293031[[#This Row],[PEMBULATAN]]*O138</f>
        <v>18000</v>
      </c>
    </row>
    <row r="139" spans="1:16" ht="39" customHeight="1" x14ac:dyDescent="0.2">
      <c r="A139" s="124"/>
      <c r="B139" s="74"/>
      <c r="C139" s="88" t="s">
        <v>3016</v>
      </c>
      <c r="D139" s="77" t="s">
        <v>63</v>
      </c>
      <c r="E139" s="13">
        <v>44433</v>
      </c>
      <c r="F139" s="75" t="s">
        <v>2419</v>
      </c>
      <c r="G139" s="13">
        <v>44438</v>
      </c>
      <c r="H139" s="76" t="s">
        <v>2420</v>
      </c>
      <c r="I139" s="15">
        <v>60</v>
      </c>
      <c r="J139" s="15">
        <v>34</v>
      </c>
      <c r="K139" s="15">
        <v>12</v>
      </c>
      <c r="L139" s="15">
        <v>1</v>
      </c>
      <c r="M139" s="82">
        <v>6.12</v>
      </c>
      <c r="N139" s="71">
        <v>6</v>
      </c>
      <c r="O139" s="62">
        <v>3000</v>
      </c>
      <c r="P139" s="63">
        <f>Table22452368910111213141516171819202122242345672345689101112131415161718192021222425262728293031[[#This Row],[PEMBULATAN]]*O139</f>
        <v>18000</v>
      </c>
    </row>
    <row r="140" spans="1:16" ht="39" customHeight="1" x14ac:dyDescent="0.2">
      <c r="A140" s="124"/>
      <c r="B140" s="74"/>
      <c r="C140" s="88" t="s">
        <v>3017</v>
      </c>
      <c r="D140" s="77" t="s">
        <v>63</v>
      </c>
      <c r="E140" s="13">
        <v>44433</v>
      </c>
      <c r="F140" s="75" t="s">
        <v>2419</v>
      </c>
      <c r="G140" s="13">
        <v>44438</v>
      </c>
      <c r="H140" s="76" t="s">
        <v>2420</v>
      </c>
      <c r="I140" s="15">
        <v>80</v>
      </c>
      <c r="J140" s="15">
        <v>51</v>
      </c>
      <c r="K140" s="15">
        <v>30</v>
      </c>
      <c r="L140" s="15">
        <v>13</v>
      </c>
      <c r="M140" s="82">
        <v>30.6</v>
      </c>
      <c r="N140" s="71">
        <v>31</v>
      </c>
      <c r="O140" s="62">
        <v>3000</v>
      </c>
      <c r="P140" s="63">
        <f>Table22452368910111213141516171819202122242345672345689101112131415161718192021222425262728293031[[#This Row],[PEMBULATAN]]*O140</f>
        <v>93000</v>
      </c>
    </row>
    <row r="141" spans="1:16" ht="39" customHeight="1" x14ac:dyDescent="0.2">
      <c r="A141" s="124"/>
      <c r="B141" s="74"/>
      <c r="C141" s="88" t="s">
        <v>3018</v>
      </c>
      <c r="D141" s="77" t="s">
        <v>63</v>
      </c>
      <c r="E141" s="13">
        <v>44433</v>
      </c>
      <c r="F141" s="75" t="s">
        <v>2419</v>
      </c>
      <c r="G141" s="13">
        <v>44438</v>
      </c>
      <c r="H141" s="76" t="s">
        <v>2420</v>
      </c>
      <c r="I141" s="15">
        <v>67</v>
      </c>
      <c r="J141" s="15">
        <v>46</v>
      </c>
      <c r="K141" s="15">
        <v>15</v>
      </c>
      <c r="L141" s="15">
        <v>20</v>
      </c>
      <c r="M141" s="82">
        <v>11.557499999999999</v>
      </c>
      <c r="N141" s="71">
        <v>20</v>
      </c>
      <c r="O141" s="62">
        <v>3000</v>
      </c>
      <c r="P141" s="63">
        <f>Table22452368910111213141516171819202122242345672345689101112131415161718192021222425262728293031[[#This Row],[PEMBULATAN]]*O141</f>
        <v>60000</v>
      </c>
    </row>
    <row r="142" spans="1:16" ht="39" customHeight="1" x14ac:dyDescent="0.2">
      <c r="A142" s="124"/>
      <c r="B142" s="74"/>
      <c r="C142" s="88" t="s">
        <v>3019</v>
      </c>
      <c r="D142" s="77" t="s">
        <v>63</v>
      </c>
      <c r="E142" s="13">
        <v>44433</v>
      </c>
      <c r="F142" s="75" t="s">
        <v>2419</v>
      </c>
      <c r="G142" s="13">
        <v>44438</v>
      </c>
      <c r="H142" s="76" t="s">
        <v>2420</v>
      </c>
      <c r="I142" s="15">
        <v>71</v>
      </c>
      <c r="J142" s="15">
        <v>60</v>
      </c>
      <c r="K142" s="15">
        <v>30</v>
      </c>
      <c r="L142" s="15">
        <v>12</v>
      </c>
      <c r="M142" s="82">
        <v>31.95</v>
      </c>
      <c r="N142" s="71">
        <v>32</v>
      </c>
      <c r="O142" s="62">
        <v>3000</v>
      </c>
      <c r="P142" s="63">
        <f>Table22452368910111213141516171819202122242345672345689101112131415161718192021222425262728293031[[#This Row],[PEMBULATAN]]*O142</f>
        <v>96000</v>
      </c>
    </row>
    <row r="143" spans="1:16" ht="39" customHeight="1" x14ac:dyDescent="0.2">
      <c r="A143" s="124"/>
      <c r="B143" s="74"/>
      <c r="C143" s="88" t="s">
        <v>3020</v>
      </c>
      <c r="D143" s="77" t="s">
        <v>63</v>
      </c>
      <c r="E143" s="13">
        <v>44433</v>
      </c>
      <c r="F143" s="75" t="s">
        <v>2419</v>
      </c>
      <c r="G143" s="13">
        <v>44438</v>
      </c>
      <c r="H143" s="76" t="s">
        <v>2420</v>
      </c>
      <c r="I143" s="15">
        <v>63</v>
      </c>
      <c r="J143" s="15">
        <v>37</v>
      </c>
      <c r="K143" s="15">
        <v>25</v>
      </c>
      <c r="L143" s="15">
        <v>8</v>
      </c>
      <c r="M143" s="82">
        <v>14.56875</v>
      </c>
      <c r="N143" s="71">
        <v>15</v>
      </c>
      <c r="O143" s="62">
        <v>3000</v>
      </c>
      <c r="P143" s="63">
        <f>Table22452368910111213141516171819202122242345672345689101112131415161718192021222425262728293031[[#This Row],[PEMBULATAN]]*O143</f>
        <v>45000</v>
      </c>
    </row>
    <row r="144" spans="1:16" ht="39" customHeight="1" x14ac:dyDescent="0.2">
      <c r="A144" s="124"/>
      <c r="B144" s="74"/>
      <c r="C144" s="88" t="s">
        <v>3021</v>
      </c>
      <c r="D144" s="77" t="s">
        <v>63</v>
      </c>
      <c r="E144" s="13">
        <v>44433</v>
      </c>
      <c r="F144" s="75" t="s">
        <v>2419</v>
      </c>
      <c r="G144" s="13">
        <v>44438</v>
      </c>
      <c r="H144" s="76" t="s">
        <v>2420</v>
      </c>
      <c r="I144" s="15">
        <v>45</v>
      </c>
      <c r="J144" s="15">
        <v>45</v>
      </c>
      <c r="K144" s="15">
        <v>32</v>
      </c>
      <c r="L144" s="15">
        <v>1</v>
      </c>
      <c r="M144" s="82">
        <v>16.2</v>
      </c>
      <c r="N144" s="71">
        <v>16</v>
      </c>
      <c r="O144" s="62">
        <v>3000</v>
      </c>
      <c r="P144" s="63">
        <f>Table22452368910111213141516171819202122242345672345689101112131415161718192021222425262728293031[[#This Row],[PEMBULATAN]]*O144</f>
        <v>48000</v>
      </c>
    </row>
    <row r="145" spans="1:16" ht="39" customHeight="1" x14ac:dyDescent="0.2">
      <c r="A145" s="124"/>
      <c r="B145" s="74"/>
      <c r="C145" s="88" t="s">
        <v>3022</v>
      </c>
      <c r="D145" s="77" t="s">
        <v>63</v>
      </c>
      <c r="E145" s="13">
        <v>44433</v>
      </c>
      <c r="F145" s="75" t="s">
        <v>2419</v>
      </c>
      <c r="G145" s="13">
        <v>44438</v>
      </c>
      <c r="H145" s="76" t="s">
        <v>2420</v>
      </c>
      <c r="I145" s="15">
        <v>45</v>
      </c>
      <c r="J145" s="15">
        <v>35</v>
      </c>
      <c r="K145" s="15">
        <v>21</v>
      </c>
      <c r="L145" s="15">
        <v>2</v>
      </c>
      <c r="M145" s="82">
        <v>8.2687500000000007</v>
      </c>
      <c r="N145" s="71">
        <v>8</v>
      </c>
      <c r="O145" s="62">
        <v>3000</v>
      </c>
      <c r="P145" s="63">
        <f>Table22452368910111213141516171819202122242345672345689101112131415161718192021222425262728293031[[#This Row],[PEMBULATAN]]*O145</f>
        <v>24000</v>
      </c>
    </row>
    <row r="146" spans="1:16" ht="39" customHeight="1" x14ac:dyDescent="0.2">
      <c r="A146" s="124"/>
      <c r="B146" s="74"/>
      <c r="C146" s="88" t="s">
        <v>3023</v>
      </c>
      <c r="D146" s="77" t="s">
        <v>63</v>
      </c>
      <c r="E146" s="13">
        <v>44433</v>
      </c>
      <c r="F146" s="75" t="s">
        <v>2419</v>
      </c>
      <c r="G146" s="13">
        <v>44438</v>
      </c>
      <c r="H146" s="76" t="s">
        <v>2420</v>
      </c>
      <c r="I146" s="15">
        <v>63</v>
      </c>
      <c r="J146" s="15">
        <v>60</v>
      </c>
      <c r="K146" s="15">
        <v>20</v>
      </c>
      <c r="L146" s="15">
        <v>6</v>
      </c>
      <c r="M146" s="82">
        <v>18.899999999999999</v>
      </c>
      <c r="N146" s="71">
        <v>19</v>
      </c>
      <c r="O146" s="62">
        <v>3000</v>
      </c>
      <c r="P146" s="63">
        <f>Table22452368910111213141516171819202122242345672345689101112131415161718192021222425262728293031[[#This Row],[PEMBULATAN]]*O146</f>
        <v>57000</v>
      </c>
    </row>
    <row r="147" spans="1:16" ht="39" customHeight="1" x14ac:dyDescent="0.2">
      <c r="A147" s="124"/>
      <c r="B147" s="74"/>
      <c r="C147" s="88" t="s">
        <v>3024</v>
      </c>
      <c r="D147" s="77" t="s">
        <v>63</v>
      </c>
      <c r="E147" s="13">
        <v>44433</v>
      </c>
      <c r="F147" s="75" t="s">
        <v>2419</v>
      </c>
      <c r="G147" s="13">
        <v>44438</v>
      </c>
      <c r="H147" s="76" t="s">
        <v>2420</v>
      </c>
      <c r="I147" s="15">
        <v>53</v>
      </c>
      <c r="J147" s="15">
        <v>40</v>
      </c>
      <c r="K147" s="15">
        <v>9</v>
      </c>
      <c r="L147" s="15">
        <v>3</v>
      </c>
      <c r="M147" s="82">
        <v>4.7699999999999996</v>
      </c>
      <c r="N147" s="71">
        <v>5</v>
      </c>
      <c r="O147" s="62">
        <v>3000</v>
      </c>
      <c r="P147" s="63">
        <f>Table22452368910111213141516171819202122242345672345689101112131415161718192021222425262728293031[[#This Row],[PEMBULATAN]]*O147</f>
        <v>15000</v>
      </c>
    </row>
    <row r="148" spans="1:16" ht="39" customHeight="1" x14ac:dyDescent="0.2">
      <c r="A148" s="124"/>
      <c r="B148" s="74"/>
      <c r="C148" s="88" t="s">
        <v>3025</v>
      </c>
      <c r="D148" s="77" t="s">
        <v>63</v>
      </c>
      <c r="E148" s="13">
        <v>44433</v>
      </c>
      <c r="F148" s="75" t="s">
        <v>2419</v>
      </c>
      <c r="G148" s="13">
        <v>44438</v>
      </c>
      <c r="H148" s="76" t="s">
        <v>2420</v>
      </c>
      <c r="I148" s="15">
        <v>60</v>
      </c>
      <c r="J148" s="15">
        <v>50</v>
      </c>
      <c r="K148" s="15">
        <v>19</v>
      </c>
      <c r="L148" s="15">
        <v>7</v>
      </c>
      <c r="M148" s="82">
        <v>14.25</v>
      </c>
      <c r="N148" s="71">
        <v>14</v>
      </c>
      <c r="O148" s="62">
        <v>3000</v>
      </c>
      <c r="P148" s="63">
        <f>Table22452368910111213141516171819202122242345672345689101112131415161718192021222425262728293031[[#This Row],[PEMBULATAN]]*O148</f>
        <v>42000</v>
      </c>
    </row>
    <row r="149" spans="1:16" ht="39" customHeight="1" x14ac:dyDescent="0.2">
      <c r="A149" s="124"/>
      <c r="B149" s="74"/>
      <c r="C149" s="88" t="s">
        <v>3026</v>
      </c>
      <c r="D149" s="77" t="s">
        <v>63</v>
      </c>
      <c r="E149" s="13">
        <v>44433</v>
      </c>
      <c r="F149" s="75" t="s">
        <v>2419</v>
      </c>
      <c r="G149" s="13">
        <v>44438</v>
      </c>
      <c r="H149" s="76" t="s">
        <v>2420</v>
      </c>
      <c r="I149" s="15">
        <v>80</v>
      </c>
      <c r="J149" s="15">
        <v>57</v>
      </c>
      <c r="K149" s="15">
        <v>25</v>
      </c>
      <c r="L149" s="15">
        <v>14</v>
      </c>
      <c r="M149" s="82">
        <v>28.5</v>
      </c>
      <c r="N149" s="71">
        <v>29</v>
      </c>
      <c r="O149" s="62">
        <v>3000</v>
      </c>
      <c r="P149" s="63">
        <f>Table22452368910111213141516171819202122242345672345689101112131415161718192021222425262728293031[[#This Row],[PEMBULATAN]]*O149</f>
        <v>87000</v>
      </c>
    </row>
    <row r="150" spans="1:16" ht="39" customHeight="1" x14ac:dyDescent="0.2">
      <c r="A150" s="124"/>
      <c r="B150" s="74"/>
      <c r="C150" s="88" t="s">
        <v>3027</v>
      </c>
      <c r="D150" s="77" t="s">
        <v>63</v>
      </c>
      <c r="E150" s="13">
        <v>44433</v>
      </c>
      <c r="F150" s="75" t="s">
        <v>2419</v>
      </c>
      <c r="G150" s="13">
        <v>44438</v>
      </c>
      <c r="H150" s="76" t="s">
        <v>2420</v>
      </c>
      <c r="I150" s="15">
        <v>46</v>
      </c>
      <c r="J150" s="15">
        <v>35</v>
      </c>
      <c r="K150" s="15">
        <v>23</v>
      </c>
      <c r="L150" s="15">
        <v>1</v>
      </c>
      <c r="M150" s="82">
        <v>9.2575000000000003</v>
      </c>
      <c r="N150" s="71">
        <v>9</v>
      </c>
      <c r="O150" s="62">
        <v>3000</v>
      </c>
      <c r="P150" s="63">
        <f>Table22452368910111213141516171819202122242345672345689101112131415161718192021222425262728293031[[#This Row],[PEMBULATAN]]*O150</f>
        <v>27000</v>
      </c>
    </row>
    <row r="151" spans="1:16" ht="39" customHeight="1" x14ac:dyDescent="0.2">
      <c r="A151" s="124"/>
      <c r="B151" s="74"/>
      <c r="C151" s="88" t="s">
        <v>3028</v>
      </c>
      <c r="D151" s="77" t="s">
        <v>63</v>
      </c>
      <c r="E151" s="13">
        <v>44433</v>
      </c>
      <c r="F151" s="75" t="s">
        <v>2419</v>
      </c>
      <c r="G151" s="13">
        <v>44438</v>
      </c>
      <c r="H151" s="76" t="s">
        <v>2420</v>
      </c>
      <c r="I151" s="15">
        <v>45</v>
      </c>
      <c r="J151" s="15">
        <v>34</v>
      </c>
      <c r="K151" s="15">
        <v>28</v>
      </c>
      <c r="L151" s="15">
        <v>25</v>
      </c>
      <c r="M151" s="82">
        <v>10.71</v>
      </c>
      <c r="N151" s="71">
        <v>25</v>
      </c>
      <c r="O151" s="62">
        <v>3000</v>
      </c>
      <c r="P151" s="63">
        <f>Table22452368910111213141516171819202122242345672345689101112131415161718192021222425262728293031[[#This Row],[PEMBULATAN]]*O151</f>
        <v>75000</v>
      </c>
    </row>
    <row r="152" spans="1:16" ht="39" customHeight="1" x14ac:dyDescent="0.2">
      <c r="A152" s="124"/>
      <c r="B152" s="74"/>
      <c r="C152" s="88" t="s">
        <v>3029</v>
      </c>
      <c r="D152" s="77" t="s">
        <v>63</v>
      </c>
      <c r="E152" s="13">
        <v>44433</v>
      </c>
      <c r="F152" s="75" t="s">
        <v>2419</v>
      </c>
      <c r="G152" s="13">
        <v>44438</v>
      </c>
      <c r="H152" s="76" t="s">
        <v>2420</v>
      </c>
      <c r="I152" s="15">
        <v>61</v>
      </c>
      <c r="J152" s="15">
        <v>51</v>
      </c>
      <c r="K152" s="15">
        <v>12</v>
      </c>
      <c r="L152" s="15">
        <v>5</v>
      </c>
      <c r="M152" s="82">
        <v>9.3330000000000002</v>
      </c>
      <c r="N152" s="71">
        <v>9</v>
      </c>
      <c r="O152" s="62">
        <v>3000</v>
      </c>
      <c r="P152" s="63">
        <f>Table22452368910111213141516171819202122242345672345689101112131415161718192021222425262728293031[[#This Row],[PEMBULATAN]]*O152</f>
        <v>27000</v>
      </c>
    </row>
    <row r="153" spans="1:16" ht="39" customHeight="1" x14ac:dyDescent="0.2">
      <c r="A153" s="124"/>
      <c r="B153" s="74"/>
      <c r="C153" s="88" t="s">
        <v>3030</v>
      </c>
      <c r="D153" s="77" t="s">
        <v>63</v>
      </c>
      <c r="E153" s="13">
        <v>44433</v>
      </c>
      <c r="F153" s="75" t="s">
        <v>2419</v>
      </c>
      <c r="G153" s="13">
        <v>44438</v>
      </c>
      <c r="H153" s="76" t="s">
        <v>2420</v>
      </c>
      <c r="I153" s="15">
        <v>84</v>
      </c>
      <c r="J153" s="15">
        <v>51</v>
      </c>
      <c r="K153" s="15">
        <v>23</v>
      </c>
      <c r="L153" s="15">
        <v>16</v>
      </c>
      <c r="M153" s="82">
        <v>24.632999999999999</v>
      </c>
      <c r="N153" s="71">
        <v>25</v>
      </c>
      <c r="O153" s="62">
        <v>3000</v>
      </c>
      <c r="P153" s="63">
        <f>Table22452368910111213141516171819202122242345672345689101112131415161718192021222425262728293031[[#This Row],[PEMBULATAN]]*O153</f>
        <v>75000</v>
      </c>
    </row>
    <row r="154" spans="1:16" ht="39" customHeight="1" x14ac:dyDescent="0.2">
      <c r="A154" s="124"/>
      <c r="B154" s="74"/>
      <c r="C154" s="88" t="s">
        <v>3031</v>
      </c>
      <c r="D154" s="77" t="s">
        <v>63</v>
      </c>
      <c r="E154" s="13">
        <v>44433</v>
      </c>
      <c r="F154" s="75" t="s">
        <v>2419</v>
      </c>
      <c r="G154" s="13">
        <v>44438</v>
      </c>
      <c r="H154" s="76" t="s">
        <v>2420</v>
      </c>
      <c r="I154" s="15">
        <v>70</v>
      </c>
      <c r="J154" s="15">
        <v>60</v>
      </c>
      <c r="K154" s="15">
        <v>25</v>
      </c>
      <c r="L154" s="15">
        <v>8</v>
      </c>
      <c r="M154" s="82">
        <v>26.25</v>
      </c>
      <c r="N154" s="71">
        <v>26</v>
      </c>
      <c r="O154" s="62">
        <v>3000</v>
      </c>
      <c r="P154" s="63">
        <f>Table22452368910111213141516171819202122242345672345689101112131415161718192021222425262728293031[[#This Row],[PEMBULATAN]]*O154</f>
        <v>78000</v>
      </c>
    </row>
    <row r="155" spans="1:16" ht="39" customHeight="1" x14ac:dyDescent="0.2">
      <c r="A155" s="124"/>
      <c r="B155" s="74"/>
      <c r="C155" s="88" t="s">
        <v>3032</v>
      </c>
      <c r="D155" s="77" t="s">
        <v>63</v>
      </c>
      <c r="E155" s="13">
        <v>44433</v>
      </c>
      <c r="F155" s="75" t="s">
        <v>2419</v>
      </c>
      <c r="G155" s="13">
        <v>44438</v>
      </c>
      <c r="H155" s="76" t="s">
        <v>2420</v>
      </c>
      <c r="I155" s="15">
        <v>67</v>
      </c>
      <c r="J155" s="15">
        <v>45</v>
      </c>
      <c r="K155" s="15">
        <v>23</v>
      </c>
      <c r="L155" s="15">
        <v>12</v>
      </c>
      <c r="M155" s="82">
        <v>17.33625</v>
      </c>
      <c r="N155" s="71">
        <v>17</v>
      </c>
      <c r="O155" s="62">
        <v>3000</v>
      </c>
      <c r="P155" s="63">
        <f>Table22452368910111213141516171819202122242345672345689101112131415161718192021222425262728293031[[#This Row],[PEMBULATAN]]*O155</f>
        <v>51000</v>
      </c>
    </row>
    <row r="156" spans="1:16" ht="39" customHeight="1" x14ac:dyDescent="0.2">
      <c r="A156" s="124"/>
      <c r="B156" s="74"/>
      <c r="C156" s="88" t="s">
        <v>3033</v>
      </c>
      <c r="D156" s="77" t="s">
        <v>63</v>
      </c>
      <c r="E156" s="13">
        <v>44433</v>
      </c>
      <c r="F156" s="75" t="s">
        <v>2419</v>
      </c>
      <c r="G156" s="13">
        <v>44438</v>
      </c>
      <c r="H156" s="76" t="s">
        <v>2420</v>
      </c>
      <c r="I156" s="15">
        <v>60</v>
      </c>
      <c r="J156" s="15">
        <v>45</v>
      </c>
      <c r="K156" s="15">
        <v>20</v>
      </c>
      <c r="L156" s="15">
        <v>7</v>
      </c>
      <c r="M156" s="82">
        <v>13.5</v>
      </c>
      <c r="N156" s="71">
        <v>14</v>
      </c>
      <c r="O156" s="62">
        <v>3000</v>
      </c>
      <c r="P156" s="63">
        <f>Table22452368910111213141516171819202122242345672345689101112131415161718192021222425262728293031[[#This Row],[PEMBULATAN]]*O156</f>
        <v>42000</v>
      </c>
    </row>
    <row r="157" spans="1:16" ht="39" customHeight="1" x14ac:dyDescent="0.2">
      <c r="A157" s="124"/>
      <c r="B157" s="74"/>
      <c r="C157" s="88" t="s">
        <v>3034</v>
      </c>
      <c r="D157" s="77" t="s">
        <v>63</v>
      </c>
      <c r="E157" s="13">
        <v>44433</v>
      </c>
      <c r="F157" s="75" t="s">
        <v>2419</v>
      </c>
      <c r="G157" s="13">
        <v>44438</v>
      </c>
      <c r="H157" s="76" t="s">
        <v>2420</v>
      </c>
      <c r="I157" s="15">
        <v>80</v>
      </c>
      <c r="J157" s="15">
        <v>61</v>
      </c>
      <c r="K157" s="15">
        <v>22</v>
      </c>
      <c r="L157" s="15">
        <v>18</v>
      </c>
      <c r="M157" s="82">
        <v>26.84</v>
      </c>
      <c r="N157" s="71">
        <v>27</v>
      </c>
      <c r="O157" s="62">
        <v>3000</v>
      </c>
      <c r="P157" s="63">
        <f>Table22452368910111213141516171819202122242345672345689101112131415161718192021222425262728293031[[#This Row],[PEMBULATAN]]*O157</f>
        <v>81000</v>
      </c>
    </row>
    <row r="158" spans="1:16" ht="39" customHeight="1" x14ac:dyDescent="0.2">
      <c r="A158" s="124"/>
      <c r="B158" s="74"/>
      <c r="C158" s="88" t="s">
        <v>3035</v>
      </c>
      <c r="D158" s="77" t="s">
        <v>63</v>
      </c>
      <c r="E158" s="13">
        <v>44433</v>
      </c>
      <c r="F158" s="75" t="s">
        <v>2419</v>
      </c>
      <c r="G158" s="13">
        <v>44438</v>
      </c>
      <c r="H158" s="76" t="s">
        <v>2420</v>
      </c>
      <c r="I158" s="15">
        <v>71</v>
      </c>
      <c r="J158" s="15">
        <v>60</v>
      </c>
      <c r="K158" s="15">
        <v>20</v>
      </c>
      <c r="L158" s="15">
        <v>5</v>
      </c>
      <c r="M158" s="82">
        <v>21.3</v>
      </c>
      <c r="N158" s="71">
        <v>21</v>
      </c>
      <c r="O158" s="62">
        <v>3000</v>
      </c>
      <c r="P158" s="63">
        <f>Table22452368910111213141516171819202122242345672345689101112131415161718192021222425262728293031[[#This Row],[PEMBULATAN]]*O158</f>
        <v>63000</v>
      </c>
    </row>
    <row r="159" spans="1:16" ht="39" customHeight="1" x14ac:dyDescent="0.2">
      <c r="A159" s="124"/>
      <c r="B159" s="74"/>
      <c r="C159" s="88" t="s">
        <v>3036</v>
      </c>
      <c r="D159" s="77" t="s">
        <v>63</v>
      </c>
      <c r="E159" s="13">
        <v>44433</v>
      </c>
      <c r="F159" s="75" t="s">
        <v>2419</v>
      </c>
      <c r="G159" s="13">
        <v>44438</v>
      </c>
      <c r="H159" s="76" t="s">
        <v>2420</v>
      </c>
      <c r="I159" s="15">
        <v>82</v>
      </c>
      <c r="J159" s="15">
        <v>60</v>
      </c>
      <c r="K159" s="15">
        <v>55</v>
      </c>
      <c r="L159" s="15">
        <v>19</v>
      </c>
      <c r="M159" s="82">
        <v>67.650000000000006</v>
      </c>
      <c r="N159" s="71">
        <v>68</v>
      </c>
      <c r="O159" s="62">
        <v>3000</v>
      </c>
      <c r="P159" s="63">
        <f>Table22452368910111213141516171819202122242345672345689101112131415161718192021222425262728293031[[#This Row],[PEMBULATAN]]*O159</f>
        <v>204000</v>
      </c>
    </row>
    <row r="160" spans="1:16" ht="39" customHeight="1" x14ac:dyDescent="0.2">
      <c r="A160" s="124"/>
      <c r="B160" s="74"/>
      <c r="C160" s="88" t="s">
        <v>3037</v>
      </c>
      <c r="D160" s="77" t="s">
        <v>63</v>
      </c>
      <c r="E160" s="13">
        <v>44433</v>
      </c>
      <c r="F160" s="75" t="s">
        <v>2419</v>
      </c>
      <c r="G160" s="13">
        <v>44438</v>
      </c>
      <c r="H160" s="76" t="s">
        <v>2420</v>
      </c>
      <c r="I160" s="15">
        <v>70</v>
      </c>
      <c r="J160" s="15">
        <v>56</v>
      </c>
      <c r="K160" s="15">
        <v>12</v>
      </c>
      <c r="L160" s="15">
        <v>3</v>
      </c>
      <c r="M160" s="82">
        <v>11.76</v>
      </c>
      <c r="N160" s="71">
        <v>12</v>
      </c>
      <c r="O160" s="62">
        <v>3000</v>
      </c>
      <c r="P160" s="63">
        <f>Table22452368910111213141516171819202122242345672345689101112131415161718192021222425262728293031[[#This Row],[PEMBULATAN]]*O160</f>
        <v>36000</v>
      </c>
    </row>
    <row r="161" spans="1:16" ht="39" customHeight="1" x14ac:dyDescent="0.2">
      <c r="A161" s="124"/>
      <c r="B161" s="74"/>
      <c r="C161" s="88" t="s">
        <v>3038</v>
      </c>
      <c r="D161" s="77" t="s">
        <v>63</v>
      </c>
      <c r="E161" s="13">
        <v>44433</v>
      </c>
      <c r="F161" s="75" t="s">
        <v>2419</v>
      </c>
      <c r="G161" s="13">
        <v>44438</v>
      </c>
      <c r="H161" s="76" t="s">
        <v>2420</v>
      </c>
      <c r="I161" s="15">
        <v>100</v>
      </c>
      <c r="J161" s="15">
        <v>60</v>
      </c>
      <c r="K161" s="15">
        <v>30</v>
      </c>
      <c r="L161" s="15">
        <v>20</v>
      </c>
      <c r="M161" s="82">
        <v>45</v>
      </c>
      <c r="N161" s="71">
        <v>45</v>
      </c>
      <c r="O161" s="62">
        <v>3000</v>
      </c>
      <c r="P161" s="63">
        <f>Table22452368910111213141516171819202122242345672345689101112131415161718192021222425262728293031[[#This Row],[PEMBULATAN]]*O161</f>
        <v>135000</v>
      </c>
    </row>
    <row r="162" spans="1:16" ht="39" customHeight="1" x14ac:dyDescent="0.2">
      <c r="A162" s="124"/>
      <c r="B162" s="74"/>
      <c r="C162" s="88" t="s">
        <v>3039</v>
      </c>
      <c r="D162" s="77" t="s">
        <v>63</v>
      </c>
      <c r="E162" s="13">
        <v>44433</v>
      </c>
      <c r="F162" s="75" t="s">
        <v>2419</v>
      </c>
      <c r="G162" s="13">
        <v>44438</v>
      </c>
      <c r="H162" s="76" t="s">
        <v>2420</v>
      </c>
      <c r="I162" s="15">
        <v>78</v>
      </c>
      <c r="J162" s="15">
        <v>45</v>
      </c>
      <c r="K162" s="15">
        <v>23</v>
      </c>
      <c r="L162" s="15">
        <v>16</v>
      </c>
      <c r="M162" s="82">
        <v>20.182500000000001</v>
      </c>
      <c r="N162" s="71">
        <v>20</v>
      </c>
      <c r="O162" s="62">
        <v>3000</v>
      </c>
      <c r="P162" s="63">
        <f>Table22452368910111213141516171819202122242345672345689101112131415161718192021222425262728293031[[#This Row],[PEMBULATAN]]*O162</f>
        <v>60000</v>
      </c>
    </row>
    <row r="163" spans="1:16" ht="39" customHeight="1" x14ac:dyDescent="0.2">
      <c r="A163" s="124"/>
      <c r="B163" s="74"/>
      <c r="C163" s="88" t="s">
        <v>3040</v>
      </c>
      <c r="D163" s="77" t="s">
        <v>63</v>
      </c>
      <c r="E163" s="13">
        <v>44433</v>
      </c>
      <c r="F163" s="75" t="s">
        <v>2419</v>
      </c>
      <c r="G163" s="13">
        <v>44438</v>
      </c>
      <c r="H163" s="76" t="s">
        <v>2420</v>
      </c>
      <c r="I163" s="15">
        <v>65</v>
      </c>
      <c r="J163" s="15">
        <v>43</v>
      </c>
      <c r="K163" s="15">
        <v>26</v>
      </c>
      <c r="L163" s="15">
        <v>3</v>
      </c>
      <c r="M163" s="82">
        <v>18.1675</v>
      </c>
      <c r="N163" s="71">
        <v>18</v>
      </c>
      <c r="O163" s="62">
        <v>3000</v>
      </c>
      <c r="P163" s="63">
        <f>Table22452368910111213141516171819202122242345672345689101112131415161718192021222425262728293031[[#This Row],[PEMBULATAN]]*O163</f>
        <v>54000</v>
      </c>
    </row>
    <row r="164" spans="1:16" ht="39" customHeight="1" x14ac:dyDescent="0.2">
      <c r="A164" s="124"/>
      <c r="B164" s="74"/>
      <c r="C164" s="88" t="s">
        <v>3041</v>
      </c>
      <c r="D164" s="77" t="s">
        <v>63</v>
      </c>
      <c r="E164" s="13">
        <v>44433</v>
      </c>
      <c r="F164" s="75" t="s">
        <v>2419</v>
      </c>
      <c r="G164" s="13">
        <v>44438</v>
      </c>
      <c r="H164" s="76" t="s">
        <v>2420</v>
      </c>
      <c r="I164" s="15">
        <v>60</v>
      </c>
      <c r="J164" s="15">
        <v>60</v>
      </c>
      <c r="K164" s="15">
        <v>10</v>
      </c>
      <c r="L164" s="15">
        <v>5</v>
      </c>
      <c r="M164" s="82">
        <v>9</v>
      </c>
      <c r="N164" s="71">
        <v>9</v>
      </c>
      <c r="O164" s="62">
        <v>3000</v>
      </c>
      <c r="P164" s="63">
        <f>Table22452368910111213141516171819202122242345672345689101112131415161718192021222425262728293031[[#This Row],[PEMBULATAN]]*O164</f>
        <v>27000</v>
      </c>
    </row>
    <row r="165" spans="1:16" ht="39" customHeight="1" x14ac:dyDescent="0.2">
      <c r="A165" s="124"/>
      <c r="B165" s="74"/>
      <c r="C165" s="88" t="s">
        <v>3042</v>
      </c>
      <c r="D165" s="77" t="s">
        <v>63</v>
      </c>
      <c r="E165" s="13">
        <v>44433</v>
      </c>
      <c r="F165" s="75" t="s">
        <v>2419</v>
      </c>
      <c r="G165" s="13">
        <v>44438</v>
      </c>
      <c r="H165" s="76" t="s">
        <v>2420</v>
      </c>
      <c r="I165" s="15">
        <v>60</v>
      </c>
      <c r="J165" s="15">
        <v>56</v>
      </c>
      <c r="K165" s="15">
        <v>34</v>
      </c>
      <c r="L165" s="15">
        <v>4</v>
      </c>
      <c r="M165" s="82">
        <v>28.56</v>
      </c>
      <c r="N165" s="71">
        <v>29</v>
      </c>
      <c r="O165" s="62">
        <v>3000</v>
      </c>
      <c r="P165" s="63">
        <f>Table22452368910111213141516171819202122242345672345689101112131415161718192021222425262728293031[[#This Row],[PEMBULATAN]]*O165</f>
        <v>87000</v>
      </c>
    </row>
    <row r="166" spans="1:16" ht="39" customHeight="1" x14ac:dyDescent="0.2">
      <c r="A166" s="124"/>
      <c r="B166" s="74"/>
      <c r="C166" s="88" t="s">
        <v>3043</v>
      </c>
      <c r="D166" s="77" t="s">
        <v>63</v>
      </c>
      <c r="E166" s="13">
        <v>44433</v>
      </c>
      <c r="F166" s="75" t="s">
        <v>2419</v>
      </c>
      <c r="G166" s="13">
        <v>44438</v>
      </c>
      <c r="H166" s="76" t="s">
        <v>2420</v>
      </c>
      <c r="I166" s="15">
        <v>73</v>
      </c>
      <c r="J166" s="15">
        <v>67</v>
      </c>
      <c r="K166" s="15">
        <v>30</v>
      </c>
      <c r="L166" s="15">
        <v>13</v>
      </c>
      <c r="M166" s="82">
        <v>36.682499999999997</v>
      </c>
      <c r="N166" s="71">
        <v>37</v>
      </c>
      <c r="O166" s="62">
        <v>3000</v>
      </c>
      <c r="P166" s="63">
        <f>Table22452368910111213141516171819202122242345672345689101112131415161718192021222425262728293031[[#This Row],[PEMBULATAN]]*O166</f>
        <v>111000</v>
      </c>
    </row>
    <row r="167" spans="1:16" ht="39" customHeight="1" x14ac:dyDescent="0.2">
      <c r="A167" s="124"/>
      <c r="B167" s="74"/>
      <c r="C167" s="88" t="s">
        <v>3044</v>
      </c>
      <c r="D167" s="77" t="s">
        <v>63</v>
      </c>
      <c r="E167" s="13">
        <v>44433</v>
      </c>
      <c r="F167" s="75" t="s">
        <v>2419</v>
      </c>
      <c r="G167" s="13">
        <v>44438</v>
      </c>
      <c r="H167" s="76" t="s">
        <v>2420</v>
      </c>
      <c r="I167" s="15">
        <v>60</v>
      </c>
      <c r="J167" s="15">
        <v>43</v>
      </c>
      <c r="K167" s="15">
        <v>36</v>
      </c>
      <c r="L167" s="15">
        <v>11</v>
      </c>
      <c r="M167" s="82">
        <v>23.22</v>
      </c>
      <c r="N167" s="71">
        <v>23</v>
      </c>
      <c r="O167" s="62">
        <v>3000</v>
      </c>
      <c r="P167" s="63">
        <f>Table22452368910111213141516171819202122242345672345689101112131415161718192021222425262728293031[[#This Row],[PEMBULATAN]]*O167</f>
        <v>69000</v>
      </c>
    </row>
    <row r="168" spans="1:16" ht="39" customHeight="1" x14ac:dyDescent="0.2">
      <c r="A168" s="124"/>
      <c r="B168" s="74"/>
      <c r="C168" s="88" t="s">
        <v>3045</v>
      </c>
      <c r="D168" s="77" t="s">
        <v>63</v>
      </c>
      <c r="E168" s="13">
        <v>44433</v>
      </c>
      <c r="F168" s="75" t="s">
        <v>2419</v>
      </c>
      <c r="G168" s="13">
        <v>44438</v>
      </c>
      <c r="H168" s="76" t="s">
        <v>2420</v>
      </c>
      <c r="I168" s="15">
        <v>100</v>
      </c>
      <c r="J168" s="15">
        <v>65</v>
      </c>
      <c r="K168" s="15">
        <v>23</v>
      </c>
      <c r="L168" s="15">
        <v>22</v>
      </c>
      <c r="M168" s="82">
        <v>37.375</v>
      </c>
      <c r="N168" s="71">
        <v>37</v>
      </c>
      <c r="O168" s="62">
        <v>3000</v>
      </c>
      <c r="P168" s="63">
        <f>Table22452368910111213141516171819202122242345672345689101112131415161718192021222425262728293031[[#This Row],[PEMBULATAN]]*O168</f>
        <v>111000</v>
      </c>
    </row>
    <row r="169" spans="1:16" ht="39" customHeight="1" x14ac:dyDescent="0.2">
      <c r="A169" s="124"/>
      <c r="B169" s="74"/>
      <c r="C169" s="88" t="s">
        <v>3046</v>
      </c>
      <c r="D169" s="77" t="s">
        <v>63</v>
      </c>
      <c r="E169" s="13">
        <v>44433</v>
      </c>
      <c r="F169" s="75" t="s">
        <v>2419</v>
      </c>
      <c r="G169" s="13">
        <v>44438</v>
      </c>
      <c r="H169" s="76" t="s">
        <v>2420</v>
      </c>
      <c r="I169" s="15">
        <v>90</v>
      </c>
      <c r="J169" s="15">
        <v>56</v>
      </c>
      <c r="K169" s="15">
        <v>22</v>
      </c>
      <c r="L169" s="15">
        <v>19</v>
      </c>
      <c r="M169" s="82">
        <v>27.72</v>
      </c>
      <c r="N169" s="71">
        <v>28</v>
      </c>
      <c r="O169" s="62">
        <v>3000</v>
      </c>
      <c r="P169" s="63">
        <f>Table22452368910111213141516171819202122242345672345689101112131415161718192021222425262728293031[[#This Row],[PEMBULATAN]]*O169</f>
        <v>84000</v>
      </c>
    </row>
    <row r="170" spans="1:16" ht="39" customHeight="1" x14ac:dyDescent="0.2">
      <c r="A170" s="124"/>
      <c r="B170" s="74"/>
      <c r="C170" s="88" t="s">
        <v>3047</v>
      </c>
      <c r="D170" s="77" t="s">
        <v>63</v>
      </c>
      <c r="E170" s="13">
        <v>44433</v>
      </c>
      <c r="F170" s="75" t="s">
        <v>2419</v>
      </c>
      <c r="G170" s="13">
        <v>44438</v>
      </c>
      <c r="H170" s="76" t="s">
        <v>2420</v>
      </c>
      <c r="I170" s="15">
        <v>80</v>
      </c>
      <c r="J170" s="15">
        <v>56</v>
      </c>
      <c r="K170" s="15">
        <v>24</v>
      </c>
      <c r="L170" s="15">
        <v>19</v>
      </c>
      <c r="M170" s="82">
        <v>26.88</v>
      </c>
      <c r="N170" s="71">
        <v>27</v>
      </c>
      <c r="O170" s="62">
        <v>3000</v>
      </c>
      <c r="P170" s="63">
        <f>Table22452368910111213141516171819202122242345672345689101112131415161718192021222425262728293031[[#This Row],[PEMBULATAN]]*O170</f>
        <v>81000</v>
      </c>
    </row>
    <row r="171" spans="1:16" ht="39" customHeight="1" x14ac:dyDescent="0.2">
      <c r="A171" s="124"/>
      <c r="B171" s="74"/>
      <c r="C171" s="88" t="s">
        <v>3048</v>
      </c>
      <c r="D171" s="77" t="s">
        <v>63</v>
      </c>
      <c r="E171" s="13">
        <v>44433</v>
      </c>
      <c r="F171" s="75" t="s">
        <v>2419</v>
      </c>
      <c r="G171" s="13">
        <v>44438</v>
      </c>
      <c r="H171" s="76" t="s">
        <v>2420</v>
      </c>
      <c r="I171" s="15">
        <v>60</v>
      </c>
      <c r="J171" s="15">
        <v>51</v>
      </c>
      <c r="K171" s="15">
        <v>7</v>
      </c>
      <c r="L171" s="15">
        <v>2</v>
      </c>
      <c r="M171" s="82">
        <v>5.3550000000000004</v>
      </c>
      <c r="N171" s="71">
        <v>5</v>
      </c>
      <c r="O171" s="62">
        <v>3000</v>
      </c>
      <c r="P171" s="63">
        <f>Table22452368910111213141516171819202122242345672345689101112131415161718192021222425262728293031[[#This Row],[PEMBULATAN]]*O171</f>
        <v>15000</v>
      </c>
    </row>
    <row r="172" spans="1:16" ht="39" customHeight="1" x14ac:dyDescent="0.2">
      <c r="A172" s="124"/>
      <c r="B172" s="74"/>
      <c r="C172" s="88" t="s">
        <v>3049</v>
      </c>
      <c r="D172" s="77" t="s">
        <v>63</v>
      </c>
      <c r="E172" s="13">
        <v>44433</v>
      </c>
      <c r="F172" s="75" t="s">
        <v>2419</v>
      </c>
      <c r="G172" s="13">
        <v>44438</v>
      </c>
      <c r="H172" s="76" t="s">
        <v>2420</v>
      </c>
      <c r="I172" s="15">
        <v>36</v>
      </c>
      <c r="J172" s="15">
        <v>75</v>
      </c>
      <c r="K172" s="15">
        <v>10</v>
      </c>
      <c r="L172" s="15">
        <v>3</v>
      </c>
      <c r="M172" s="82">
        <v>6.75</v>
      </c>
      <c r="N172" s="71">
        <v>7</v>
      </c>
      <c r="O172" s="62">
        <v>3000</v>
      </c>
      <c r="P172" s="63">
        <f>Table22452368910111213141516171819202122242345672345689101112131415161718192021222425262728293031[[#This Row],[PEMBULATAN]]*O172</f>
        <v>21000</v>
      </c>
    </row>
    <row r="173" spans="1:16" ht="39" customHeight="1" x14ac:dyDescent="0.2">
      <c r="A173" s="124"/>
      <c r="B173" s="74"/>
      <c r="C173" s="88" t="s">
        <v>3050</v>
      </c>
      <c r="D173" s="77" t="s">
        <v>63</v>
      </c>
      <c r="E173" s="13">
        <v>44433</v>
      </c>
      <c r="F173" s="75" t="s">
        <v>2419</v>
      </c>
      <c r="G173" s="13">
        <v>44438</v>
      </c>
      <c r="H173" s="76" t="s">
        <v>2420</v>
      </c>
      <c r="I173" s="15">
        <v>70</v>
      </c>
      <c r="J173" s="15">
        <v>45</v>
      </c>
      <c r="K173" s="15">
        <v>37</v>
      </c>
      <c r="L173" s="15">
        <v>7</v>
      </c>
      <c r="M173" s="82">
        <v>29.137499999999999</v>
      </c>
      <c r="N173" s="71">
        <v>29</v>
      </c>
      <c r="O173" s="62">
        <v>3000</v>
      </c>
      <c r="P173" s="63">
        <f>Table22452368910111213141516171819202122242345672345689101112131415161718192021222425262728293031[[#This Row],[PEMBULATAN]]*O173</f>
        <v>87000</v>
      </c>
    </row>
    <row r="174" spans="1:16" ht="39" customHeight="1" x14ac:dyDescent="0.2">
      <c r="A174" s="124"/>
      <c r="B174" s="74"/>
      <c r="C174" s="88" t="s">
        <v>3051</v>
      </c>
      <c r="D174" s="77" t="s">
        <v>63</v>
      </c>
      <c r="E174" s="13">
        <v>44433</v>
      </c>
      <c r="F174" s="75" t="s">
        <v>2419</v>
      </c>
      <c r="G174" s="13">
        <v>44438</v>
      </c>
      <c r="H174" s="76" t="s">
        <v>2420</v>
      </c>
      <c r="I174" s="15">
        <v>60</v>
      </c>
      <c r="J174" s="15">
        <v>62</v>
      </c>
      <c r="K174" s="15">
        <v>15</v>
      </c>
      <c r="L174" s="15">
        <v>8</v>
      </c>
      <c r="M174" s="82">
        <v>13.95</v>
      </c>
      <c r="N174" s="71">
        <v>14</v>
      </c>
      <c r="O174" s="62">
        <v>3000</v>
      </c>
      <c r="P174" s="63">
        <f>Table22452368910111213141516171819202122242345672345689101112131415161718192021222425262728293031[[#This Row],[PEMBULATAN]]*O174</f>
        <v>42000</v>
      </c>
    </row>
    <row r="175" spans="1:16" ht="39" customHeight="1" x14ac:dyDescent="0.2">
      <c r="A175" s="124"/>
      <c r="B175" s="74"/>
      <c r="C175" s="88" t="s">
        <v>3052</v>
      </c>
      <c r="D175" s="77" t="s">
        <v>63</v>
      </c>
      <c r="E175" s="13">
        <v>44433</v>
      </c>
      <c r="F175" s="75" t="s">
        <v>2419</v>
      </c>
      <c r="G175" s="13">
        <v>44438</v>
      </c>
      <c r="H175" s="76" t="s">
        <v>2420</v>
      </c>
      <c r="I175" s="15">
        <v>100</v>
      </c>
      <c r="J175" s="15">
        <v>70</v>
      </c>
      <c r="K175" s="15">
        <v>20</v>
      </c>
      <c r="L175" s="15">
        <v>24</v>
      </c>
      <c r="M175" s="82">
        <v>35</v>
      </c>
      <c r="N175" s="71">
        <v>35</v>
      </c>
      <c r="O175" s="62">
        <v>3000</v>
      </c>
      <c r="P175" s="63">
        <f>Table22452368910111213141516171819202122242345672345689101112131415161718192021222425262728293031[[#This Row],[PEMBULATAN]]*O175</f>
        <v>105000</v>
      </c>
    </row>
    <row r="176" spans="1:16" ht="39" customHeight="1" x14ac:dyDescent="0.2">
      <c r="A176" s="124"/>
      <c r="B176" s="74"/>
      <c r="C176" s="88" t="s">
        <v>3053</v>
      </c>
      <c r="D176" s="77" t="s">
        <v>63</v>
      </c>
      <c r="E176" s="13">
        <v>44433</v>
      </c>
      <c r="F176" s="75" t="s">
        <v>2419</v>
      </c>
      <c r="G176" s="13">
        <v>44438</v>
      </c>
      <c r="H176" s="76" t="s">
        <v>2420</v>
      </c>
      <c r="I176" s="15">
        <v>61</v>
      </c>
      <c r="J176" s="15">
        <v>40</v>
      </c>
      <c r="K176" s="15">
        <v>10</v>
      </c>
      <c r="L176" s="15">
        <v>4</v>
      </c>
      <c r="M176" s="82">
        <v>6.1</v>
      </c>
      <c r="N176" s="71">
        <v>6</v>
      </c>
      <c r="O176" s="62">
        <v>3000</v>
      </c>
      <c r="P176" s="63">
        <f>Table22452368910111213141516171819202122242345672345689101112131415161718192021222425262728293031[[#This Row],[PEMBULATAN]]*O176</f>
        <v>18000</v>
      </c>
    </row>
    <row r="177" spans="1:16" ht="39" customHeight="1" x14ac:dyDescent="0.2">
      <c r="A177" s="124"/>
      <c r="B177" s="74"/>
      <c r="C177" s="88" t="s">
        <v>3054</v>
      </c>
      <c r="D177" s="77" t="s">
        <v>63</v>
      </c>
      <c r="E177" s="13">
        <v>44433</v>
      </c>
      <c r="F177" s="75" t="s">
        <v>2419</v>
      </c>
      <c r="G177" s="13">
        <v>44438</v>
      </c>
      <c r="H177" s="76" t="s">
        <v>2420</v>
      </c>
      <c r="I177" s="15">
        <v>90</v>
      </c>
      <c r="J177" s="15">
        <v>51</v>
      </c>
      <c r="K177" s="15">
        <v>30</v>
      </c>
      <c r="L177" s="15">
        <v>25</v>
      </c>
      <c r="M177" s="82">
        <v>34.424999999999997</v>
      </c>
      <c r="N177" s="71">
        <v>34</v>
      </c>
      <c r="O177" s="62">
        <v>3000</v>
      </c>
      <c r="P177" s="63">
        <f>Table22452368910111213141516171819202122242345672345689101112131415161718192021222425262728293031[[#This Row],[PEMBULATAN]]*O177</f>
        <v>102000</v>
      </c>
    </row>
    <row r="178" spans="1:16" ht="39" customHeight="1" x14ac:dyDescent="0.2">
      <c r="A178" s="124"/>
      <c r="B178" s="74"/>
      <c r="C178" s="88" t="s">
        <v>3055</v>
      </c>
      <c r="D178" s="77" t="s">
        <v>63</v>
      </c>
      <c r="E178" s="13">
        <v>44433</v>
      </c>
      <c r="F178" s="75" t="s">
        <v>2419</v>
      </c>
      <c r="G178" s="13">
        <v>44438</v>
      </c>
      <c r="H178" s="76" t="s">
        <v>2420</v>
      </c>
      <c r="I178" s="15">
        <v>80</v>
      </c>
      <c r="J178" s="15">
        <v>50</v>
      </c>
      <c r="K178" s="15">
        <v>20</v>
      </c>
      <c r="L178" s="15">
        <v>6</v>
      </c>
      <c r="M178" s="82">
        <v>20</v>
      </c>
      <c r="N178" s="71">
        <v>20</v>
      </c>
      <c r="O178" s="62">
        <v>3000</v>
      </c>
      <c r="P178" s="63">
        <f>Table22452368910111213141516171819202122242345672345689101112131415161718192021222425262728293031[[#This Row],[PEMBULATAN]]*O178</f>
        <v>60000</v>
      </c>
    </row>
    <row r="179" spans="1:16" ht="39" customHeight="1" x14ac:dyDescent="0.2">
      <c r="A179" s="124"/>
      <c r="B179" s="74"/>
      <c r="C179" s="88" t="s">
        <v>3056</v>
      </c>
      <c r="D179" s="77" t="s">
        <v>63</v>
      </c>
      <c r="E179" s="13">
        <v>44433</v>
      </c>
      <c r="F179" s="75" t="s">
        <v>2419</v>
      </c>
      <c r="G179" s="13">
        <v>44438</v>
      </c>
      <c r="H179" s="76" t="s">
        <v>2420</v>
      </c>
      <c r="I179" s="15">
        <v>65</v>
      </c>
      <c r="J179" s="15">
        <v>54</v>
      </c>
      <c r="K179" s="15">
        <v>21</v>
      </c>
      <c r="L179" s="15">
        <v>5</v>
      </c>
      <c r="M179" s="82">
        <v>18.427499999999998</v>
      </c>
      <c r="N179" s="71">
        <v>18</v>
      </c>
      <c r="O179" s="62">
        <v>3000</v>
      </c>
      <c r="P179" s="63">
        <f>Table22452368910111213141516171819202122242345672345689101112131415161718192021222425262728293031[[#This Row],[PEMBULATAN]]*O179</f>
        <v>54000</v>
      </c>
    </row>
    <row r="180" spans="1:16" ht="39" customHeight="1" x14ac:dyDescent="0.2">
      <c r="A180" s="124"/>
      <c r="B180" s="74"/>
      <c r="C180" s="88" t="s">
        <v>3057</v>
      </c>
      <c r="D180" s="77" t="s">
        <v>63</v>
      </c>
      <c r="E180" s="13">
        <v>44433</v>
      </c>
      <c r="F180" s="75" t="s">
        <v>2419</v>
      </c>
      <c r="G180" s="13">
        <v>44438</v>
      </c>
      <c r="H180" s="76" t="s">
        <v>2420</v>
      </c>
      <c r="I180" s="15">
        <v>110</v>
      </c>
      <c r="J180" s="15">
        <v>60</v>
      </c>
      <c r="K180" s="15">
        <v>25</v>
      </c>
      <c r="L180" s="15">
        <v>24</v>
      </c>
      <c r="M180" s="82">
        <v>41.25</v>
      </c>
      <c r="N180" s="71">
        <v>41</v>
      </c>
      <c r="O180" s="62">
        <v>3000</v>
      </c>
      <c r="P180" s="63">
        <f>Table22452368910111213141516171819202122242345672345689101112131415161718192021222425262728293031[[#This Row],[PEMBULATAN]]*O180</f>
        <v>123000</v>
      </c>
    </row>
    <row r="181" spans="1:16" ht="39" customHeight="1" x14ac:dyDescent="0.2">
      <c r="A181" s="124"/>
      <c r="B181" s="74"/>
      <c r="C181" s="88" t="s">
        <v>3058</v>
      </c>
      <c r="D181" s="77" t="s">
        <v>63</v>
      </c>
      <c r="E181" s="13">
        <v>44433</v>
      </c>
      <c r="F181" s="75" t="s">
        <v>2419</v>
      </c>
      <c r="G181" s="13">
        <v>44438</v>
      </c>
      <c r="H181" s="76" t="s">
        <v>2420</v>
      </c>
      <c r="I181" s="15">
        <v>100</v>
      </c>
      <c r="J181" s="15">
        <v>67</v>
      </c>
      <c r="K181" s="15">
        <v>19</v>
      </c>
      <c r="L181" s="15">
        <v>21</v>
      </c>
      <c r="M181" s="82">
        <v>31.824999999999999</v>
      </c>
      <c r="N181" s="71">
        <v>32</v>
      </c>
      <c r="O181" s="62">
        <v>3000</v>
      </c>
      <c r="P181" s="63">
        <f>Table22452368910111213141516171819202122242345672345689101112131415161718192021222425262728293031[[#This Row],[PEMBULATAN]]*O181</f>
        <v>96000</v>
      </c>
    </row>
    <row r="182" spans="1:16" ht="39" customHeight="1" x14ac:dyDescent="0.2">
      <c r="A182" s="124"/>
      <c r="B182" s="74"/>
      <c r="C182" s="88" t="s">
        <v>3059</v>
      </c>
      <c r="D182" s="77" t="s">
        <v>63</v>
      </c>
      <c r="E182" s="13">
        <v>44433</v>
      </c>
      <c r="F182" s="75" t="s">
        <v>2419</v>
      </c>
      <c r="G182" s="13">
        <v>44438</v>
      </c>
      <c r="H182" s="76" t="s">
        <v>2420</v>
      </c>
      <c r="I182" s="15">
        <v>90</v>
      </c>
      <c r="J182" s="15">
        <v>60</v>
      </c>
      <c r="K182" s="15">
        <v>35</v>
      </c>
      <c r="L182" s="15">
        <v>18</v>
      </c>
      <c r="M182" s="82">
        <v>47.25</v>
      </c>
      <c r="N182" s="71">
        <v>47</v>
      </c>
      <c r="O182" s="62">
        <v>3000</v>
      </c>
      <c r="P182" s="63">
        <f>Table22452368910111213141516171819202122242345672345689101112131415161718192021222425262728293031[[#This Row],[PEMBULATAN]]*O182</f>
        <v>141000</v>
      </c>
    </row>
    <row r="183" spans="1:16" ht="39" customHeight="1" x14ac:dyDescent="0.2">
      <c r="A183" s="124"/>
      <c r="B183" s="74"/>
      <c r="C183" s="88" t="s">
        <v>3060</v>
      </c>
      <c r="D183" s="77" t="s">
        <v>63</v>
      </c>
      <c r="E183" s="13">
        <v>44433</v>
      </c>
      <c r="F183" s="75" t="s">
        <v>2419</v>
      </c>
      <c r="G183" s="13">
        <v>44438</v>
      </c>
      <c r="H183" s="76" t="s">
        <v>2420</v>
      </c>
      <c r="I183" s="15">
        <v>67</v>
      </c>
      <c r="J183" s="15">
        <v>45</v>
      </c>
      <c r="K183" s="15">
        <v>38</v>
      </c>
      <c r="L183" s="15">
        <v>11</v>
      </c>
      <c r="M183" s="82">
        <v>28.642499999999998</v>
      </c>
      <c r="N183" s="71">
        <v>29</v>
      </c>
      <c r="O183" s="62">
        <v>3000</v>
      </c>
      <c r="P183" s="63">
        <f>Table22452368910111213141516171819202122242345672345689101112131415161718192021222425262728293031[[#This Row],[PEMBULATAN]]*O183</f>
        <v>87000</v>
      </c>
    </row>
    <row r="184" spans="1:16" ht="39" customHeight="1" x14ac:dyDescent="0.2">
      <c r="A184" s="124"/>
      <c r="B184" s="74"/>
      <c r="C184" s="88" t="s">
        <v>3061</v>
      </c>
      <c r="D184" s="77" t="s">
        <v>63</v>
      </c>
      <c r="E184" s="13">
        <v>44433</v>
      </c>
      <c r="F184" s="75" t="s">
        <v>2419</v>
      </c>
      <c r="G184" s="13">
        <v>44438</v>
      </c>
      <c r="H184" s="76" t="s">
        <v>2420</v>
      </c>
      <c r="I184" s="15">
        <v>94</v>
      </c>
      <c r="J184" s="15">
        <v>52</v>
      </c>
      <c r="K184" s="15">
        <v>34</v>
      </c>
      <c r="L184" s="15">
        <v>30</v>
      </c>
      <c r="M184" s="82">
        <v>41.548000000000002</v>
      </c>
      <c r="N184" s="71">
        <v>42</v>
      </c>
      <c r="O184" s="62">
        <v>3000</v>
      </c>
      <c r="P184" s="63">
        <f>Table22452368910111213141516171819202122242345672345689101112131415161718192021222425262728293031[[#This Row],[PEMBULATAN]]*O184</f>
        <v>126000</v>
      </c>
    </row>
    <row r="185" spans="1:16" ht="39" customHeight="1" x14ac:dyDescent="0.2">
      <c r="A185" s="124"/>
      <c r="B185" s="74"/>
      <c r="C185" s="88" t="s">
        <v>3062</v>
      </c>
      <c r="D185" s="77" t="s">
        <v>63</v>
      </c>
      <c r="E185" s="13">
        <v>44433</v>
      </c>
      <c r="F185" s="75" t="s">
        <v>2419</v>
      </c>
      <c r="G185" s="13">
        <v>44438</v>
      </c>
      <c r="H185" s="76" t="s">
        <v>2420</v>
      </c>
      <c r="I185" s="15">
        <v>90</v>
      </c>
      <c r="J185" s="15">
        <v>43</v>
      </c>
      <c r="K185" s="15">
        <v>40</v>
      </c>
      <c r="L185" s="15">
        <v>17</v>
      </c>
      <c r="M185" s="82">
        <v>38.700000000000003</v>
      </c>
      <c r="N185" s="71">
        <v>39</v>
      </c>
      <c r="O185" s="62">
        <v>3000</v>
      </c>
      <c r="P185" s="63">
        <f>Table22452368910111213141516171819202122242345672345689101112131415161718192021222425262728293031[[#This Row],[PEMBULATAN]]*O185</f>
        <v>117000</v>
      </c>
    </row>
    <row r="186" spans="1:16" ht="39" customHeight="1" x14ac:dyDescent="0.2">
      <c r="A186" s="124"/>
      <c r="B186" s="74"/>
      <c r="C186" s="88" t="s">
        <v>3063</v>
      </c>
      <c r="D186" s="77" t="s">
        <v>63</v>
      </c>
      <c r="E186" s="13">
        <v>44433</v>
      </c>
      <c r="F186" s="75" t="s">
        <v>2419</v>
      </c>
      <c r="G186" s="13">
        <v>44438</v>
      </c>
      <c r="H186" s="76" t="s">
        <v>2420</v>
      </c>
      <c r="I186" s="15">
        <v>100</v>
      </c>
      <c r="J186" s="15">
        <v>54</v>
      </c>
      <c r="K186" s="15">
        <v>22</v>
      </c>
      <c r="L186" s="15">
        <v>26</v>
      </c>
      <c r="M186" s="82">
        <v>29.7</v>
      </c>
      <c r="N186" s="71">
        <v>30</v>
      </c>
      <c r="O186" s="62">
        <v>3000</v>
      </c>
      <c r="P186" s="63">
        <f>Table22452368910111213141516171819202122242345672345689101112131415161718192021222425262728293031[[#This Row],[PEMBULATAN]]*O186</f>
        <v>90000</v>
      </c>
    </row>
    <row r="187" spans="1:16" ht="39" customHeight="1" x14ac:dyDescent="0.2">
      <c r="A187" s="124"/>
      <c r="B187" s="74"/>
      <c r="C187" s="88" t="s">
        <v>3064</v>
      </c>
      <c r="D187" s="77" t="s">
        <v>63</v>
      </c>
      <c r="E187" s="13">
        <v>44433</v>
      </c>
      <c r="F187" s="75" t="s">
        <v>2419</v>
      </c>
      <c r="G187" s="13">
        <v>44438</v>
      </c>
      <c r="H187" s="76" t="s">
        <v>2420</v>
      </c>
      <c r="I187" s="15">
        <v>70</v>
      </c>
      <c r="J187" s="15">
        <v>40</v>
      </c>
      <c r="K187" s="15">
        <v>21</v>
      </c>
      <c r="L187" s="15">
        <v>3</v>
      </c>
      <c r="M187" s="82">
        <v>14.7</v>
      </c>
      <c r="N187" s="71">
        <v>15</v>
      </c>
      <c r="O187" s="62">
        <v>3000</v>
      </c>
      <c r="P187" s="63">
        <f>Table22452368910111213141516171819202122242345672345689101112131415161718192021222425262728293031[[#This Row],[PEMBULATAN]]*O187</f>
        <v>45000</v>
      </c>
    </row>
    <row r="188" spans="1:16" ht="39" customHeight="1" x14ac:dyDescent="0.2">
      <c r="A188" s="124"/>
      <c r="B188" s="74"/>
      <c r="C188" s="88" t="s">
        <v>3065</v>
      </c>
      <c r="D188" s="77" t="s">
        <v>63</v>
      </c>
      <c r="E188" s="13">
        <v>44433</v>
      </c>
      <c r="F188" s="75" t="s">
        <v>2419</v>
      </c>
      <c r="G188" s="13">
        <v>44438</v>
      </c>
      <c r="H188" s="76" t="s">
        <v>2420</v>
      </c>
      <c r="I188" s="15">
        <v>52</v>
      </c>
      <c r="J188" s="15">
        <v>41</v>
      </c>
      <c r="K188" s="15">
        <v>10</v>
      </c>
      <c r="L188" s="15">
        <v>4</v>
      </c>
      <c r="M188" s="82">
        <v>5.33</v>
      </c>
      <c r="N188" s="71">
        <v>5</v>
      </c>
      <c r="O188" s="62">
        <v>3000</v>
      </c>
      <c r="P188" s="63">
        <f>Table22452368910111213141516171819202122242345672345689101112131415161718192021222425262728293031[[#This Row],[PEMBULATAN]]*O188</f>
        <v>15000</v>
      </c>
    </row>
    <row r="189" spans="1:16" ht="39" customHeight="1" x14ac:dyDescent="0.2">
      <c r="A189" s="124"/>
      <c r="B189" s="74"/>
      <c r="C189" s="88" t="s">
        <v>3066</v>
      </c>
      <c r="D189" s="77" t="s">
        <v>63</v>
      </c>
      <c r="E189" s="13">
        <v>44433</v>
      </c>
      <c r="F189" s="75" t="s">
        <v>2419</v>
      </c>
      <c r="G189" s="13">
        <v>44438</v>
      </c>
      <c r="H189" s="76" t="s">
        <v>2420</v>
      </c>
      <c r="I189" s="15">
        <v>56</v>
      </c>
      <c r="J189" s="15">
        <v>38</v>
      </c>
      <c r="K189" s="15">
        <v>24</v>
      </c>
      <c r="L189" s="15">
        <v>6</v>
      </c>
      <c r="M189" s="82">
        <v>12.768000000000001</v>
      </c>
      <c r="N189" s="71">
        <v>13</v>
      </c>
      <c r="O189" s="62">
        <v>3000</v>
      </c>
      <c r="P189" s="63">
        <f>Table22452368910111213141516171819202122242345672345689101112131415161718192021222425262728293031[[#This Row],[PEMBULATAN]]*O189</f>
        <v>39000</v>
      </c>
    </row>
    <row r="190" spans="1:16" ht="39" customHeight="1" x14ac:dyDescent="0.2">
      <c r="A190" s="124"/>
      <c r="B190" s="74"/>
      <c r="C190" s="88" t="s">
        <v>3067</v>
      </c>
      <c r="D190" s="77" t="s">
        <v>63</v>
      </c>
      <c r="E190" s="13">
        <v>44433</v>
      </c>
      <c r="F190" s="75" t="s">
        <v>2419</v>
      </c>
      <c r="G190" s="13">
        <v>44438</v>
      </c>
      <c r="H190" s="76" t="s">
        <v>2420</v>
      </c>
      <c r="I190" s="15">
        <v>35</v>
      </c>
      <c r="J190" s="15">
        <v>23</v>
      </c>
      <c r="K190" s="15">
        <v>22</v>
      </c>
      <c r="L190" s="15">
        <v>12</v>
      </c>
      <c r="M190" s="82">
        <v>4.4275000000000002</v>
      </c>
      <c r="N190" s="71">
        <v>12</v>
      </c>
      <c r="O190" s="62">
        <v>3000</v>
      </c>
      <c r="P190" s="63">
        <f>Table22452368910111213141516171819202122242345672345689101112131415161718192021222425262728293031[[#This Row],[PEMBULATAN]]*O190</f>
        <v>36000</v>
      </c>
    </row>
    <row r="191" spans="1:16" ht="39" customHeight="1" x14ac:dyDescent="0.2">
      <c r="A191" s="124"/>
      <c r="B191" s="74"/>
      <c r="C191" s="88" t="s">
        <v>3068</v>
      </c>
      <c r="D191" s="77" t="s">
        <v>63</v>
      </c>
      <c r="E191" s="13">
        <v>44433</v>
      </c>
      <c r="F191" s="75" t="s">
        <v>2419</v>
      </c>
      <c r="G191" s="13">
        <v>44438</v>
      </c>
      <c r="H191" s="76" t="s">
        <v>2420</v>
      </c>
      <c r="I191" s="15">
        <v>95</v>
      </c>
      <c r="J191" s="15">
        <v>56</v>
      </c>
      <c r="K191" s="15">
        <v>35</v>
      </c>
      <c r="L191" s="15">
        <v>16</v>
      </c>
      <c r="M191" s="82">
        <v>46.55</v>
      </c>
      <c r="N191" s="71">
        <v>47</v>
      </c>
      <c r="O191" s="62">
        <v>3000</v>
      </c>
      <c r="P191" s="63">
        <f>Table22452368910111213141516171819202122242345672345689101112131415161718192021222425262728293031[[#This Row],[PEMBULATAN]]*O191</f>
        <v>141000</v>
      </c>
    </row>
    <row r="192" spans="1:16" ht="39" customHeight="1" x14ac:dyDescent="0.2">
      <c r="A192" s="124"/>
      <c r="B192" s="74"/>
      <c r="C192" s="88" t="s">
        <v>3069</v>
      </c>
      <c r="D192" s="77" t="s">
        <v>63</v>
      </c>
      <c r="E192" s="13">
        <v>44433</v>
      </c>
      <c r="F192" s="75" t="s">
        <v>2419</v>
      </c>
      <c r="G192" s="13">
        <v>44438</v>
      </c>
      <c r="H192" s="76" t="s">
        <v>2420</v>
      </c>
      <c r="I192" s="15">
        <v>80</v>
      </c>
      <c r="J192" s="15">
        <v>60</v>
      </c>
      <c r="K192" s="15">
        <v>21</v>
      </c>
      <c r="L192" s="15">
        <v>11</v>
      </c>
      <c r="M192" s="82">
        <v>25.2</v>
      </c>
      <c r="N192" s="71">
        <v>25</v>
      </c>
      <c r="O192" s="62">
        <v>3000</v>
      </c>
      <c r="P192" s="63">
        <f>Table22452368910111213141516171819202122242345672345689101112131415161718192021222425262728293031[[#This Row],[PEMBULATAN]]*O192</f>
        <v>75000</v>
      </c>
    </row>
    <row r="193" spans="1:16" ht="39" customHeight="1" x14ac:dyDescent="0.2">
      <c r="A193" s="124"/>
      <c r="B193" s="74"/>
      <c r="C193" s="88" t="s">
        <v>3070</v>
      </c>
      <c r="D193" s="77" t="s">
        <v>63</v>
      </c>
      <c r="E193" s="13">
        <v>44433</v>
      </c>
      <c r="F193" s="75" t="s">
        <v>2419</v>
      </c>
      <c r="G193" s="13">
        <v>44438</v>
      </c>
      <c r="H193" s="76" t="s">
        <v>2420</v>
      </c>
      <c r="I193" s="15">
        <v>83</v>
      </c>
      <c r="J193" s="15">
        <v>60</v>
      </c>
      <c r="K193" s="15">
        <v>30</v>
      </c>
      <c r="L193" s="15">
        <v>8</v>
      </c>
      <c r="M193" s="82">
        <v>37.35</v>
      </c>
      <c r="N193" s="71">
        <v>37</v>
      </c>
      <c r="O193" s="62">
        <v>3000</v>
      </c>
      <c r="P193" s="63">
        <f>Table22452368910111213141516171819202122242345672345689101112131415161718192021222425262728293031[[#This Row],[PEMBULATAN]]*O193</f>
        <v>111000</v>
      </c>
    </row>
    <row r="194" spans="1:16" ht="39" customHeight="1" x14ac:dyDescent="0.2">
      <c r="A194" s="124"/>
      <c r="B194" s="74"/>
      <c r="C194" s="72" t="s">
        <v>3071</v>
      </c>
      <c r="D194" s="77" t="s">
        <v>63</v>
      </c>
      <c r="E194" s="13">
        <v>44433</v>
      </c>
      <c r="F194" s="75" t="s">
        <v>2419</v>
      </c>
      <c r="G194" s="13">
        <v>44438</v>
      </c>
      <c r="H194" s="76" t="s">
        <v>2420</v>
      </c>
      <c r="I194" s="15">
        <v>61</v>
      </c>
      <c r="J194" s="15">
        <v>55</v>
      </c>
      <c r="K194" s="15">
        <v>30</v>
      </c>
      <c r="L194" s="15">
        <v>9</v>
      </c>
      <c r="M194" s="82">
        <v>25.162500000000001</v>
      </c>
      <c r="N194" s="71">
        <v>25</v>
      </c>
      <c r="O194" s="62">
        <v>3000</v>
      </c>
      <c r="P194" s="63">
        <f>Table22452368910111213141516171819202122242345672345689101112131415161718192021222425262728293031[[#This Row],[PEMBULATAN]]*O194</f>
        <v>75000</v>
      </c>
    </row>
    <row r="195" spans="1:16" ht="39" customHeight="1" x14ac:dyDescent="0.2">
      <c r="A195" s="124"/>
      <c r="B195" s="74"/>
      <c r="C195" s="72" t="s">
        <v>3072</v>
      </c>
      <c r="D195" s="77" t="s">
        <v>63</v>
      </c>
      <c r="E195" s="13">
        <v>44433</v>
      </c>
      <c r="F195" s="75" t="s">
        <v>2419</v>
      </c>
      <c r="G195" s="13">
        <v>44438</v>
      </c>
      <c r="H195" s="76" t="s">
        <v>2420</v>
      </c>
      <c r="I195" s="15">
        <v>90</v>
      </c>
      <c r="J195" s="15">
        <v>50</v>
      </c>
      <c r="K195" s="15">
        <v>41</v>
      </c>
      <c r="L195" s="15">
        <v>23</v>
      </c>
      <c r="M195" s="82">
        <v>46.125</v>
      </c>
      <c r="N195" s="71">
        <v>46</v>
      </c>
      <c r="O195" s="62">
        <v>3000</v>
      </c>
      <c r="P195" s="63">
        <f>Table22452368910111213141516171819202122242345672345689101112131415161718192021222425262728293031[[#This Row],[PEMBULATAN]]*O195</f>
        <v>138000</v>
      </c>
    </row>
    <row r="196" spans="1:16" ht="39" customHeight="1" x14ac:dyDescent="0.2">
      <c r="A196" s="124"/>
      <c r="B196" s="74"/>
      <c r="C196" s="72" t="s">
        <v>3073</v>
      </c>
      <c r="D196" s="77" t="s">
        <v>63</v>
      </c>
      <c r="E196" s="13">
        <v>44433</v>
      </c>
      <c r="F196" s="75" t="s">
        <v>2419</v>
      </c>
      <c r="G196" s="13">
        <v>44438</v>
      </c>
      <c r="H196" s="76" t="s">
        <v>2420</v>
      </c>
      <c r="I196" s="15">
        <v>84</v>
      </c>
      <c r="J196" s="15">
        <v>46</v>
      </c>
      <c r="K196" s="15">
        <v>36</v>
      </c>
      <c r="L196" s="15">
        <v>25</v>
      </c>
      <c r="M196" s="82">
        <v>34.776000000000003</v>
      </c>
      <c r="N196" s="71">
        <v>35</v>
      </c>
      <c r="O196" s="62">
        <v>3000</v>
      </c>
      <c r="P196" s="63">
        <f>Table22452368910111213141516171819202122242345672345689101112131415161718192021222425262728293031[[#This Row],[PEMBULATAN]]*O196</f>
        <v>105000</v>
      </c>
    </row>
    <row r="197" spans="1:16" ht="39" customHeight="1" x14ac:dyDescent="0.2">
      <c r="A197" s="124"/>
      <c r="B197" s="74"/>
      <c r="C197" s="72" t="s">
        <v>3074</v>
      </c>
      <c r="D197" s="77" t="s">
        <v>63</v>
      </c>
      <c r="E197" s="13">
        <v>44433</v>
      </c>
      <c r="F197" s="75" t="s">
        <v>2419</v>
      </c>
      <c r="G197" s="13">
        <v>44438</v>
      </c>
      <c r="H197" s="76" t="s">
        <v>2420</v>
      </c>
      <c r="I197" s="15">
        <v>70</v>
      </c>
      <c r="J197" s="15">
        <v>60</v>
      </c>
      <c r="K197" s="15">
        <v>20</v>
      </c>
      <c r="L197" s="15">
        <v>5</v>
      </c>
      <c r="M197" s="82">
        <v>21</v>
      </c>
      <c r="N197" s="71">
        <v>21</v>
      </c>
      <c r="O197" s="62">
        <v>3000</v>
      </c>
      <c r="P197" s="63">
        <f>Table22452368910111213141516171819202122242345672345689101112131415161718192021222425262728293031[[#This Row],[PEMBULATAN]]*O197</f>
        <v>63000</v>
      </c>
    </row>
    <row r="198" spans="1:16" ht="39" customHeight="1" x14ac:dyDescent="0.2">
      <c r="A198" s="124"/>
      <c r="B198" s="74"/>
      <c r="C198" s="72" t="s">
        <v>3075</v>
      </c>
      <c r="D198" s="77" t="s">
        <v>63</v>
      </c>
      <c r="E198" s="13">
        <v>44433</v>
      </c>
      <c r="F198" s="75" t="s">
        <v>2419</v>
      </c>
      <c r="G198" s="13">
        <v>44438</v>
      </c>
      <c r="H198" s="76" t="s">
        <v>2420</v>
      </c>
      <c r="I198" s="15">
        <v>42</v>
      </c>
      <c r="J198" s="15">
        <v>56</v>
      </c>
      <c r="K198" s="15">
        <v>31</v>
      </c>
      <c r="L198" s="15">
        <v>9</v>
      </c>
      <c r="M198" s="82">
        <v>18.228000000000002</v>
      </c>
      <c r="N198" s="71">
        <v>18</v>
      </c>
      <c r="O198" s="62">
        <v>3000</v>
      </c>
      <c r="P198" s="63">
        <f>Table22452368910111213141516171819202122242345672345689101112131415161718192021222425262728293031[[#This Row],[PEMBULATAN]]*O198</f>
        <v>54000</v>
      </c>
    </row>
    <row r="199" spans="1:16" ht="39" customHeight="1" x14ac:dyDescent="0.2">
      <c r="A199" s="124"/>
      <c r="B199" s="74"/>
      <c r="C199" s="72" t="s">
        <v>3076</v>
      </c>
      <c r="D199" s="77" t="s">
        <v>63</v>
      </c>
      <c r="E199" s="13">
        <v>44433</v>
      </c>
      <c r="F199" s="75" t="s">
        <v>2419</v>
      </c>
      <c r="G199" s="13">
        <v>44438</v>
      </c>
      <c r="H199" s="76" t="s">
        <v>2420</v>
      </c>
      <c r="I199" s="15">
        <v>50</v>
      </c>
      <c r="J199" s="15">
        <v>30</v>
      </c>
      <c r="K199" s="15">
        <v>20</v>
      </c>
      <c r="L199" s="15">
        <v>2</v>
      </c>
      <c r="M199" s="82">
        <v>7.5</v>
      </c>
      <c r="N199" s="71">
        <v>8</v>
      </c>
      <c r="O199" s="62">
        <v>3000</v>
      </c>
      <c r="P199" s="63">
        <f>Table22452368910111213141516171819202122242345672345689101112131415161718192021222425262728293031[[#This Row],[PEMBULATAN]]*O199</f>
        <v>24000</v>
      </c>
    </row>
    <row r="200" spans="1:16" ht="39" customHeight="1" x14ac:dyDescent="0.2">
      <c r="A200" s="124"/>
      <c r="B200" s="74"/>
      <c r="C200" s="72" t="s">
        <v>3077</v>
      </c>
      <c r="D200" s="77" t="s">
        <v>63</v>
      </c>
      <c r="E200" s="13">
        <v>44433</v>
      </c>
      <c r="F200" s="75" t="s">
        <v>2419</v>
      </c>
      <c r="G200" s="13">
        <v>44438</v>
      </c>
      <c r="H200" s="76" t="s">
        <v>2420</v>
      </c>
      <c r="I200" s="15">
        <v>50</v>
      </c>
      <c r="J200" s="15">
        <v>61</v>
      </c>
      <c r="K200" s="15">
        <v>15</v>
      </c>
      <c r="L200" s="15">
        <v>3</v>
      </c>
      <c r="M200" s="82">
        <v>11.4375</v>
      </c>
      <c r="N200" s="71">
        <v>11</v>
      </c>
      <c r="O200" s="62">
        <v>3000</v>
      </c>
      <c r="P200" s="63">
        <f>Table22452368910111213141516171819202122242345672345689101112131415161718192021222425262728293031[[#This Row],[PEMBULATAN]]*O200</f>
        <v>33000</v>
      </c>
    </row>
    <row r="201" spans="1:16" ht="39" customHeight="1" x14ac:dyDescent="0.2">
      <c r="A201" s="124"/>
      <c r="B201" s="74"/>
      <c r="C201" s="72" t="s">
        <v>3078</v>
      </c>
      <c r="D201" s="77" t="s">
        <v>63</v>
      </c>
      <c r="E201" s="13">
        <v>44433</v>
      </c>
      <c r="F201" s="75" t="s">
        <v>2419</v>
      </c>
      <c r="G201" s="13">
        <v>44438</v>
      </c>
      <c r="H201" s="76" t="s">
        <v>2420</v>
      </c>
      <c r="I201" s="15">
        <v>40</v>
      </c>
      <c r="J201" s="15">
        <v>32</v>
      </c>
      <c r="K201" s="15">
        <v>11</v>
      </c>
      <c r="L201" s="15">
        <v>1</v>
      </c>
      <c r="M201" s="82">
        <v>3.52</v>
      </c>
      <c r="N201" s="71">
        <v>4</v>
      </c>
      <c r="O201" s="62">
        <v>3000</v>
      </c>
      <c r="P201" s="63">
        <f>Table22452368910111213141516171819202122242345672345689101112131415161718192021222425262728293031[[#This Row],[PEMBULATAN]]*O201</f>
        <v>12000</v>
      </c>
    </row>
    <row r="202" spans="1:16" ht="39" customHeight="1" x14ac:dyDescent="0.2">
      <c r="A202" s="124"/>
      <c r="B202" s="74"/>
      <c r="C202" s="72" t="s">
        <v>3079</v>
      </c>
      <c r="D202" s="77" t="s">
        <v>63</v>
      </c>
      <c r="E202" s="13">
        <v>44433</v>
      </c>
      <c r="F202" s="75" t="s">
        <v>2419</v>
      </c>
      <c r="G202" s="13">
        <v>44438</v>
      </c>
      <c r="H202" s="76" t="s">
        <v>2420</v>
      </c>
      <c r="I202" s="15">
        <v>60</v>
      </c>
      <c r="J202" s="15">
        <v>33</v>
      </c>
      <c r="K202" s="15">
        <v>22</v>
      </c>
      <c r="L202" s="15">
        <v>8</v>
      </c>
      <c r="M202" s="82">
        <v>10.89</v>
      </c>
      <c r="N202" s="71">
        <v>11</v>
      </c>
      <c r="O202" s="62">
        <v>3000</v>
      </c>
      <c r="P202" s="63">
        <f>Table22452368910111213141516171819202122242345672345689101112131415161718192021222425262728293031[[#This Row],[PEMBULATAN]]*O202</f>
        <v>33000</v>
      </c>
    </row>
    <row r="203" spans="1:16" ht="39" customHeight="1" x14ac:dyDescent="0.2">
      <c r="A203" s="124"/>
      <c r="B203" s="74"/>
      <c r="C203" s="72" t="s">
        <v>3080</v>
      </c>
      <c r="D203" s="77" t="s">
        <v>63</v>
      </c>
      <c r="E203" s="13">
        <v>44433</v>
      </c>
      <c r="F203" s="75" t="s">
        <v>2419</v>
      </c>
      <c r="G203" s="13">
        <v>44438</v>
      </c>
      <c r="H203" s="76" t="s">
        <v>2420</v>
      </c>
      <c r="I203" s="15">
        <v>75</v>
      </c>
      <c r="J203" s="15">
        <v>56</v>
      </c>
      <c r="K203" s="15">
        <v>20</v>
      </c>
      <c r="L203" s="15">
        <v>20</v>
      </c>
      <c r="M203" s="82">
        <v>21</v>
      </c>
      <c r="N203" s="71">
        <v>21</v>
      </c>
      <c r="O203" s="62">
        <v>3000</v>
      </c>
      <c r="P203" s="63">
        <f>Table22452368910111213141516171819202122242345672345689101112131415161718192021222425262728293031[[#This Row],[PEMBULATAN]]*O203</f>
        <v>63000</v>
      </c>
    </row>
    <row r="204" spans="1:16" ht="39" customHeight="1" x14ac:dyDescent="0.2">
      <c r="A204" s="124"/>
      <c r="B204" s="74"/>
      <c r="C204" s="72" t="s">
        <v>3081</v>
      </c>
      <c r="D204" s="77" t="s">
        <v>63</v>
      </c>
      <c r="E204" s="13">
        <v>44433</v>
      </c>
      <c r="F204" s="75" t="s">
        <v>2419</v>
      </c>
      <c r="G204" s="13">
        <v>44438</v>
      </c>
      <c r="H204" s="76" t="s">
        <v>2420</v>
      </c>
      <c r="I204" s="15">
        <v>60</v>
      </c>
      <c r="J204" s="15">
        <v>34</v>
      </c>
      <c r="K204" s="15">
        <v>23</v>
      </c>
      <c r="L204" s="15">
        <v>5</v>
      </c>
      <c r="M204" s="82">
        <v>11.73</v>
      </c>
      <c r="N204" s="71">
        <v>12</v>
      </c>
      <c r="O204" s="62">
        <v>3000</v>
      </c>
      <c r="P204" s="63">
        <f>Table22452368910111213141516171819202122242345672345689101112131415161718192021222425262728293031[[#This Row],[PEMBULATAN]]*O204</f>
        <v>36000</v>
      </c>
    </row>
    <row r="205" spans="1:16" ht="39" customHeight="1" x14ac:dyDescent="0.2">
      <c r="A205" s="124"/>
      <c r="B205" s="74"/>
      <c r="C205" s="72" t="s">
        <v>3082</v>
      </c>
      <c r="D205" s="77" t="s">
        <v>63</v>
      </c>
      <c r="E205" s="13">
        <v>44433</v>
      </c>
      <c r="F205" s="75" t="s">
        <v>2419</v>
      </c>
      <c r="G205" s="13">
        <v>44438</v>
      </c>
      <c r="H205" s="76" t="s">
        <v>2420</v>
      </c>
      <c r="I205" s="15">
        <v>70</v>
      </c>
      <c r="J205" s="15">
        <v>50</v>
      </c>
      <c r="K205" s="15">
        <v>21</v>
      </c>
      <c r="L205" s="15">
        <v>3</v>
      </c>
      <c r="M205" s="82">
        <v>18.375</v>
      </c>
      <c r="N205" s="71">
        <v>18</v>
      </c>
      <c r="O205" s="62">
        <v>3000</v>
      </c>
      <c r="P205" s="63">
        <f>Table22452368910111213141516171819202122242345672345689101112131415161718192021222425262728293031[[#This Row],[PEMBULATAN]]*O205</f>
        <v>54000</v>
      </c>
    </row>
    <row r="206" spans="1:16" ht="39" customHeight="1" x14ac:dyDescent="0.2">
      <c r="A206" s="124"/>
      <c r="B206" s="74"/>
      <c r="C206" s="72" t="s">
        <v>3083</v>
      </c>
      <c r="D206" s="77" t="s">
        <v>63</v>
      </c>
      <c r="E206" s="13">
        <v>44433</v>
      </c>
      <c r="F206" s="75" t="s">
        <v>2419</v>
      </c>
      <c r="G206" s="13">
        <v>44438</v>
      </c>
      <c r="H206" s="76" t="s">
        <v>2420</v>
      </c>
      <c r="I206" s="15">
        <v>70</v>
      </c>
      <c r="J206" s="15">
        <v>6</v>
      </c>
      <c r="K206" s="15">
        <v>6</v>
      </c>
      <c r="L206" s="15">
        <v>1</v>
      </c>
      <c r="M206" s="82">
        <v>0.63</v>
      </c>
      <c r="N206" s="71">
        <v>1</v>
      </c>
      <c r="O206" s="62">
        <v>3000</v>
      </c>
      <c r="P206" s="63">
        <f>Table22452368910111213141516171819202122242345672345689101112131415161718192021222425262728293031[[#This Row],[PEMBULATAN]]*O206</f>
        <v>3000</v>
      </c>
    </row>
    <row r="207" spans="1:16" ht="39" customHeight="1" x14ac:dyDescent="0.2">
      <c r="A207" s="124"/>
      <c r="B207" s="74"/>
      <c r="C207" s="72" t="s">
        <v>3084</v>
      </c>
      <c r="D207" s="77" t="s">
        <v>63</v>
      </c>
      <c r="E207" s="13">
        <v>44433</v>
      </c>
      <c r="F207" s="75" t="s">
        <v>2419</v>
      </c>
      <c r="G207" s="13">
        <v>44438</v>
      </c>
      <c r="H207" s="76" t="s">
        <v>2420</v>
      </c>
      <c r="I207" s="15">
        <v>60</v>
      </c>
      <c r="J207" s="15">
        <v>52</v>
      </c>
      <c r="K207" s="15">
        <v>30</v>
      </c>
      <c r="L207" s="15">
        <v>7</v>
      </c>
      <c r="M207" s="82">
        <v>23.4</v>
      </c>
      <c r="N207" s="71">
        <v>23</v>
      </c>
      <c r="O207" s="62">
        <v>3000</v>
      </c>
      <c r="P207" s="63">
        <f>Table22452368910111213141516171819202122242345672345689101112131415161718192021222425262728293031[[#This Row],[PEMBULATAN]]*O207</f>
        <v>69000</v>
      </c>
    </row>
    <row r="208" spans="1:16" ht="39" customHeight="1" x14ac:dyDescent="0.2">
      <c r="A208" s="124"/>
      <c r="B208" s="74"/>
      <c r="C208" s="72" t="s">
        <v>3085</v>
      </c>
      <c r="D208" s="77" t="s">
        <v>63</v>
      </c>
      <c r="E208" s="13">
        <v>44433</v>
      </c>
      <c r="F208" s="75" t="s">
        <v>2419</v>
      </c>
      <c r="G208" s="13">
        <v>44438</v>
      </c>
      <c r="H208" s="76" t="s">
        <v>2420</v>
      </c>
      <c r="I208" s="15">
        <v>60</v>
      </c>
      <c r="J208" s="15">
        <v>50</v>
      </c>
      <c r="K208" s="15">
        <v>18</v>
      </c>
      <c r="L208" s="15">
        <v>4</v>
      </c>
      <c r="M208" s="82">
        <v>13.5</v>
      </c>
      <c r="N208" s="71">
        <v>14</v>
      </c>
      <c r="O208" s="62">
        <v>3000</v>
      </c>
      <c r="P208" s="63">
        <f>Table22452368910111213141516171819202122242345672345689101112131415161718192021222425262728293031[[#This Row],[PEMBULATAN]]*O208</f>
        <v>42000</v>
      </c>
    </row>
    <row r="209" spans="1:16" ht="39" customHeight="1" x14ac:dyDescent="0.2">
      <c r="A209" s="124"/>
      <c r="B209" s="74"/>
      <c r="C209" s="72" t="s">
        <v>3086</v>
      </c>
      <c r="D209" s="77" t="s">
        <v>63</v>
      </c>
      <c r="E209" s="13">
        <v>44433</v>
      </c>
      <c r="F209" s="75" t="s">
        <v>2419</v>
      </c>
      <c r="G209" s="13">
        <v>44438</v>
      </c>
      <c r="H209" s="76" t="s">
        <v>2420</v>
      </c>
      <c r="I209" s="15">
        <v>40</v>
      </c>
      <c r="J209" s="15">
        <v>47</v>
      </c>
      <c r="K209" s="15">
        <v>20</v>
      </c>
      <c r="L209" s="15">
        <v>5</v>
      </c>
      <c r="M209" s="82">
        <v>9.4</v>
      </c>
      <c r="N209" s="71">
        <v>9</v>
      </c>
      <c r="O209" s="62">
        <v>3000</v>
      </c>
      <c r="P209" s="63">
        <f>Table22452368910111213141516171819202122242345672345689101112131415161718192021222425262728293031[[#This Row],[PEMBULATAN]]*O209</f>
        <v>27000</v>
      </c>
    </row>
    <row r="210" spans="1:16" ht="39" customHeight="1" x14ac:dyDescent="0.2">
      <c r="A210" s="124"/>
      <c r="B210" s="74"/>
      <c r="C210" s="72" t="s">
        <v>3087</v>
      </c>
      <c r="D210" s="77" t="s">
        <v>63</v>
      </c>
      <c r="E210" s="13">
        <v>44433</v>
      </c>
      <c r="F210" s="75" t="s">
        <v>2419</v>
      </c>
      <c r="G210" s="13">
        <v>44438</v>
      </c>
      <c r="H210" s="76" t="s">
        <v>2420</v>
      </c>
      <c r="I210" s="15">
        <v>64</v>
      </c>
      <c r="J210" s="15">
        <v>65</v>
      </c>
      <c r="K210" s="15">
        <v>25</v>
      </c>
      <c r="L210" s="15">
        <v>6</v>
      </c>
      <c r="M210" s="82">
        <v>26</v>
      </c>
      <c r="N210" s="71">
        <v>26</v>
      </c>
      <c r="O210" s="62">
        <v>3000</v>
      </c>
      <c r="P210" s="63">
        <f>Table22452368910111213141516171819202122242345672345689101112131415161718192021222425262728293031[[#This Row],[PEMBULATAN]]*O210</f>
        <v>78000</v>
      </c>
    </row>
    <row r="211" spans="1:16" ht="39" customHeight="1" x14ac:dyDescent="0.2">
      <c r="A211" s="124"/>
      <c r="B211" s="74"/>
      <c r="C211" s="72" t="s">
        <v>3088</v>
      </c>
      <c r="D211" s="77" t="s">
        <v>63</v>
      </c>
      <c r="E211" s="13">
        <v>44433</v>
      </c>
      <c r="F211" s="75" t="s">
        <v>2419</v>
      </c>
      <c r="G211" s="13">
        <v>44438</v>
      </c>
      <c r="H211" s="76" t="s">
        <v>2420</v>
      </c>
      <c r="I211" s="15">
        <v>70</v>
      </c>
      <c r="J211" s="15">
        <v>45</v>
      </c>
      <c r="K211" s="15">
        <v>12</v>
      </c>
      <c r="L211" s="15">
        <v>20</v>
      </c>
      <c r="M211" s="82">
        <v>9.4499999999999993</v>
      </c>
      <c r="N211" s="71">
        <v>20</v>
      </c>
      <c r="O211" s="62">
        <v>3000</v>
      </c>
      <c r="P211" s="63">
        <f>Table22452368910111213141516171819202122242345672345689101112131415161718192021222425262728293031[[#This Row],[PEMBULATAN]]*O211</f>
        <v>60000</v>
      </c>
    </row>
    <row r="212" spans="1:16" ht="22.5" customHeight="1" x14ac:dyDescent="0.2">
      <c r="A212" s="144" t="s">
        <v>33</v>
      </c>
      <c r="B212" s="145"/>
      <c r="C212" s="145"/>
      <c r="D212" s="145"/>
      <c r="E212" s="145"/>
      <c r="F212" s="145"/>
      <c r="G212" s="145"/>
      <c r="H212" s="145"/>
      <c r="I212" s="145"/>
      <c r="J212" s="145"/>
      <c r="K212" s="145"/>
      <c r="L212" s="146"/>
      <c r="M212" s="78">
        <f>SUBTOTAL(109,Table22452368910111213141516171819202122242345672345689101112131415161718192021222425262728293031[KG VOLUME])</f>
        <v>4055.5384999999974</v>
      </c>
      <c r="N212" s="66">
        <f>SUM(N3:N211)</f>
        <v>4200</v>
      </c>
      <c r="O212" s="147">
        <f>SUM(P3:P211)</f>
        <v>12600000</v>
      </c>
      <c r="P212" s="148"/>
    </row>
    <row r="213" spans="1:16" ht="22.5" customHeight="1" x14ac:dyDescent="0.2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4"/>
      <c r="N213" s="86" t="s">
        <v>54</v>
      </c>
      <c r="O213" s="85"/>
      <c r="P213" s="85">
        <f>O212*10%</f>
        <v>1260000</v>
      </c>
    </row>
    <row r="214" spans="1:16" x14ac:dyDescent="0.2">
      <c r="A214" s="11"/>
      <c r="B214" s="54" t="s">
        <v>47</v>
      </c>
      <c r="C214" s="53"/>
      <c r="D214" s="55" t="s">
        <v>48</v>
      </c>
      <c r="H214" s="61"/>
      <c r="N214" s="60" t="s">
        <v>34</v>
      </c>
      <c r="P214" s="67">
        <f>O212*1%</f>
        <v>126000</v>
      </c>
    </row>
    <row r="215" spans="1:16" x14ac:dyDescent="0.2">
      <c r="A215" s="11"/>
      <c r="H215" s="61"/>
      <c r="N215" s="60" t="s">
        <v>35</v>
      </c>
      <c r="P215" s="69">
        <v>0</v>
      </c>
    </row>
    <row r="216" spans="1:16" ht="15.75" thickBot="1" x14ac:dyDescent="0.25">
      <c r="A216" s="11"/>
      <c r="H216" s="61"/>
      <c r="N216" s="60" t="s">
        <v>36</v>
      </c>
      <c r="P216" s="69">
        <v>0</v>
      </c>
    </row>
    <row r="217" spans="1:16" x14ac:dyDescent="0.2">
      <c r="A217" s="11"/>
      <c r="H217" s="61"/>
      <c r="N217" s="64" t="s">
        <v>37</v>
      </c>
      <c r="O217" s="65"/>
      <c r="P217" s="68">
        <f>O212-P213+P214</f>
        <v>11466000</v>
      </c>
    </row>
    <row r="218" spans="1:16" x14ac:dyDescent="0.2">
      <c r="B218" s="54"/>
      <c r="C218" s="53"/>
      <c r="D218" s="55"/>
    </row>
    <row r="220" spans="1:16" x14ac:dyDescent="0.2">
      <c r="A220" s="11"/>
      <c r="C220" s="53" t="s">
        <v>1205</v>
      </c>
      <c r="H220" s="61"/>
      <c r="P220" s="70"/>
    </row>
    <row r="221" spans="1:16" x14ac:dyDescent="0.2">
      <c r="A221" s="11"/>
      <c r="C221" s="2" t="s">
        <v>1200</v>
      </c>
      <c r="H221" s="61"/>
      <c r="O221" s="56"/>
      <c r="P221" s="70"/>
    </row>
    <row r="222" spans="1:16" s="3" customFormat="1" x14ac:dyDescent="0.25">
      <c r="A222" s="11"/>
      <c r="B222" s="2"/>
      <c r="C222" s="2" t="s">
        <v>1206</v>
      </c>
      <c r="E222" s="12"/>
      <c r="H222" s="61"/>
      <c r="N222" s="14"/>
      <c r="O222" s="14"/>
      <c r="P222" s="14"/>
    </row>
    <row r="223" spans="1:16" s="3" customFormat="1" x14ac:dyDescent="0.25">
      <c r="A223" s="11"/>
      <c r="B223" s="2"/>
      <c r="C223" s="2" t="s">
        <v>3533</v>
      </c>
      <c r="E223" s="12"/>
      <c r="H223" s="61"/>
      <c r="N223" s="14"/>
      <c r="O223" s="14"/>
      <c r="P223" s="14"/>
    </row>
    <row r="224" spans="1:16" s="3" customFormat="1" x14ac:dyDescent="0.2">
      <c r="A224" s="11"/>
      <c r="B224" s="2"/>
      <c r="C224" s="53" t="s">
        <v>1198</v>
      </c>
      <c r="E224" s="12"/>
      <c r="H224" s="61"/>
      <c r="N224" s="14"/>
      <c r="O224" s="14"/>
      <c r="P224" s="14"/>
    </row>
    <row r="225" spans="1:16" s="3" customFormat="1" x14ac:dyDescent="0.25">
      <c r="A225" s="11"/>
      <c r="B225" s="2"/>
      <c r="C225" s="2" t="s">
        <v>3534</v>
      </c>
      <c r="E225" s="12"/>
      <c r="H225" s="61"/>
      <c r="N225" s="14"/>
      <c r="O225" s="14"/>
      <c r="P225" s="14"/>
    </row>
    <row r="226" spans="1:16" s="3" customFormat="1" x14ac:dyDescent="0.25">
      <c r="A226" s="11"/>
      <c r="B226" s="2"/>
      <c r="C226" s="2" t="s">
        <v>1204</v>
      </c>
      <c r="E226" s="12"/>
      <c r="H226" s="61"/>
      <c r="N226" s="14"/>
      <c r="O226" s="14"/>
      <c r="P226" s="14"/>
    </row>
    <row r="227" spans="1:16" s="3" customFormat="1" x14ac:dyDescent="0.25">
      <c r="A227" s="11"/>
      <c r="B227" s="2"/>
      <c r="C227" s="2" t="s">
        <v>3535</v>
      </c>
      <c r="E227" s="12"/>
      <c r="H227" s="61"/>
      <c r="N227" s="14"/>
      <c r="O227" s="14"/>
      <c r="P227" s="14"/>
    </row>
    <row r="228" spans="1:16" s="3" customFormat="1" x14ac:dyDescent="0.25">
      <c r="A228" s="11"/>
      <c r="B228" s="2"/>
      <c r="C228" s="2" t="s">
        <v>3536</v>
      </c>
      <c r="E228" s="12"/>
      <c r="H228" s="61"/>
      <c r="N228" s="14"/>
      <c r="O228" s="14"/>
      <c r="P228" s="14"/>
    </row>
    <row r="229" spans="1:16" s="3" customFormat="1" x14ac:dyDescent="0.25">
      <c r="A229" s="11"/>
      <c r="B229" s="2"/>
      <c r="C229" s="2" t="s">
        <v>3537</v>
      </c>
      <c r="E229" s="12"/>
      <c r="H229" s="61"/>
      <c r="N229" s="14"/>
      <c r="O229" s="14"/>
      <c r="P229" s="14"/>
    </row>
    <row r="230" spans="1:16" s="3" customFormat="1" x14ac:dyDescent="0.25">
      <c r="A230" s="11"/>
      <c r="B230" s="2"/>
      <c r="C230" s="2" t="s">
        <v>3538</v>
      </c>
      <c r="E230" s="12"/>
      <c r="H230" s="61"/>
      <c r="N230" s="14"/>
      <c r="O230" s="14"/>
      <c r="P230" s="14"/>
    </row>
    <row r="231" spans="1:16" s="3" customFormat="1" x14ac:dyDescent="0.25">
      <c r="A231" s="11"/>
      <c r="B231" s="2"/>
      <c r="C231" s="2" t="s">
        <v>3539</v>
      </c>
      <c r="E231" s="12"/>
      <c r="H231" s="61"/>
      <c r="N231" s="14"/>
      <c r="O231" s="14"/>
      <c r="P231" s="14"/>
    </row>
    <row r="232" spans="1:16" s="3" customFormat="1" x14ac:dyDescent="0.25">
      <c r="A232" s="11"/>
      <c r="B232" s="2"/>
      <c r="C232" s="2" t="s">
        <v>3540</v>
      </c>
      <c r="E232" s="12"/>
      <c r="H232" s="61"/>
      <c r="N232" s="14"/>
      <c r="O232" s="14"/>
      <c r="P232" s="14"/>
    </row>
    <row r="233" spans="1:16" s="3" customFormat="1" x14ac:dyDescent="0.25">
      <c r="A233" s="11"/>
      <c r="B233" s="2"/>
      <c r="C233" s="2" t="s">
        <v>3541</v>
      </c>
      <c r="E233" s="12"/>
      <c r="H233" s="61"/>
      <c r="N233" s="14"/>
      <c r="O233" s="14"/>
      <c r="P233" s="14"/>
    </row>
    <row r="234" spans="1:16" x14ac:dyDescent="0.2">
      <c r="C234" s="2" t="s">
        <v>3542</v>
      </c>
    </row>
    <row r="235" spans="1:16" x14ac:dyDescent="0.2">
      <c r="C235" s="2" t="s">
        <v>3543</v>
      </c>
    </row>
    <row r="236" spans="1:16" x14ac:dyDescent="0.2">
      <c r="C236" s="2" t="s">
        <v>3544</v>
      </c>
    </row>
    <row r="237" spans="1:16" x14ac:dyDescent="0.2">
      <c r="C237" s="2" t="s">
        <v>3545</v>
      </c>
    </row>
    <row r="238" spans="1:16" x14ac:dyDescent="0.2">
      <c r="C238" s="2" t="s">
        <v>3546</v>
      </c>
    </row>
    <row r="239" spans="1:16" x14ac:dyDescent="0.2">
      <c r="C239" s="2" t="s">
        <v>3547</v>
      </c>
    </row>
    <row r="240" spans="1:16" x14ac:dyDescent="0.2">
      <c r="C240" s="2" t="s">
        <v>3548</v>
      </c>
    </row>
    <row r="241" spans="3:3" x14ac:dyDescent="0.2">
      <c r="C241" s="2" t="s">
        <v>3549</v>
      </c>
    </row>
    <row r="242" spans="3:3" x14ac:dyDescent="0.2">
      <c r="C242" s="2" t="s">
        <v>3550</v>
      </c>
    </row>
    <row r="243" spans="3:3" x14ac:dyDescent="0.2">
      <c r="C243" s="2" t="s">
        <v>3551</v>
      </c>
    </row>
    <row r="244" spans="3:3" x14ac:dyDescent="0.2">
      <c r="C244" s="2" t="s">
        <v>3552</v>
      </c>
    </row>
    <row r="245" spans="3:3" x14ac:dyDescent="0.2">
      <c r="C245" s="2" t="s">
        <v>3553</v>
      </c>
    </row>
    <row r="246" spans="3:3" x14ac:dyDescent="0.2">
      <c r="C246" s="2" t="s">
        <v>3554</v>
      </c>
    </row>
    <row r="247" spans="3:3" x14ac:dyDescent="0.2">
      <c r="C247" s="2" t="s">
        <v>3555</v>
      </c>
    </row>
    <row r="248" spans="3:3" x14ac:dyDescent="0.2">
      <c r="C248" s="2" t="s">
        <v>3556</v>
      </c>
    </row>
    <row r="249" spans="3:3" x14ac:dyDescent="0.2">
      <c r="C249" s="2" t="s">
        <v>3557</v>
      </c>
    </row>
    <row r="250" spans="3:3" x14ac:dyDescent="0.2">
      <c r="C250" s="2" t="s">
        <v>3558</v>
      </c>
    </row>
    <row r="251" spans="3:3" x14ac:dyDescent="0.2">
      <c r="C251" s="2" t="s">
        <v>3559</v>
      </c>
    </row>
    <row r="252" spans="3:3" x14ac:dyDescent="0.2">
      <c r="C252" s="2" t="s">
        <v>3560</v>
      </c>
    </row>
    <row r="253" spans="3:3" x14ac:dyDescent="0.2">
      <c r="C253" s="2" t="s">
        <v>3561</v>
      </c>
    </row>
    <row r="254" spans="3:3" x14ac:dyDescent="0.2">
      <c r="C254" s="2" t="s">
        <v>3562</v>
      </c>
    </row>
    <row r="255" spans="3:3" x14ac:dyDescent="0.2">
      <c r="C255" s="2" t="s">
        <v>3563</v>
      </c>
    </row>
    <row r="256" spans="3:3" x14ac:dyDescent="0.2">
      <c r="C256" s="2" t="s">
        <v>3564</v>
      </c>
    </row>
    <row r="257" spans="3:3" x14ac:dyDescent="0.2">
      <c r="C257" s="2" t="s">
        <v>3565</v>
      </c>
    </row>
    <row r="258" spans="3:3" x14ac:dyDescent="0.2">
      <c r="C258" s="2" t="s">
        <v>3566</v>
      </c>
    </row>
    <row r="259" spans="3:3" x14ac:dyDescent="0.2">
      <c r="C259" s="2" t="s">
        <v>3567</v>
      </c>
    </row>
    <row r="260" spans="3:3" x14ac:dyDescent="0.2">
      <c r="C260" s="2" t="s">
        <v>3568</v>
      </c>
    </row>
    <row r="261" spans="3:3" x14ac:dyDescent="0.2">
      <c r="C261" s="2" t="s">
        <v>3569</v>
      </c>
    </row>
    <row r="262" spans="3:3" x14ac:dyDescent="0.2">
      <c r="C262" s="2" t="s">
        <v>3570</v>
      </c>
    </row>
    <row r="263" spans="3:3" x14ac:dyDescent="0.2">
      <c r="C263" s="2" t="s">
        <v>3571</v>
      </c>
    </row>
    <row r="264" spans="3:3" x14ac:dyDescent="0.2">
      <c r="C264" s="2" t="s">
        <v>3572</v>
      </c>
    </row>
    <row r="265" spans="3:3" x14ac:dyDescent="0.2">
      <c r="C265" s="2" t="s">
        <v>3573</v>
      </c>
    </row>
    <row r="266" spans="3:3" x14ac:dyDescent="0.2">
      <c r="C266" s="2" t="s">
        <v>3574</v>
      </c>
    </row>
    <row r="267" spans="3:3" x14ac:dyDescent="0.2">
      <c r="C267" s="2" t="s">
        <v>3575</v>
      </c>
    </row>
    <row r="268" spans="3:3" x14ac:dyDescent="0.2">
      <c r="C268" s="2" t="s">
        <v>3576</v>
      </c>
    </row>
    <row r="269" spans="3:3" x14ac:dyDescent="0.2">
      <c r="C269" s="2" t="s">
        <v>3577</v>
      </c>
    </row>
    <row r="270" spans="3:3" x14ac:dyDescent="0.2">
      <c r="C270" s="2" t="s">
        <v>3578</v>
      </c>
    </row>
    <row r="271" spans="3:3" x14ac:dyDescent="0.2">
      <c r="C271" s="2" t="s">
        <v>3579</v>
      </c>
    </row>
    <row r="272" spans="3:3" x14ac:dyDescent="0.2">
      <c r="C272" s="2" t="s">
        <v>3580</v>
      </c>
    </row>
    <row r="273" spans="3:3" x14ac:dyDescent="0.2">
      <c r="C273" s="2" t="s">
        <v>3581</v>
      </c>
    </row>
    <row r="274" spans="3:3" x14ac:dyDescent="0.2">
      <c r="C274" s="2" t="s">
        <v>3582</v>
      </c>
    </row>
    <row r="275" spans="3:3" x14ac:dyDescent="0.2">
      <c r="C275" s="2" t="s">
        <v>3583</v>
      </c>
    </row>
    <row r="276" spans="3:3" x14ac:dyDescent="0.2">
      <c r="C276" s="2" t="s">
        <v>3584</v>
      </c>
    </row>
    <row r="277" spans="3:3" x14ac:dyDescent="0.2">
      <c r="C277" s="2" t="s">
        <v>3585</v>
      </c>
    </row>
    <row r="278" spans="3:3" x14ac:dyDescent="0.2">
      <c r="C278" s="2" t="s">
        <v>3586</v>
      </c>
    </row>
    <row r="279" spans="3:3" x14ac:dyDescent="0.2">
      <c r="C279" s="2" t="s">
        <v>3587</v>
      </c>
    </row>
    <row r="280" spans="3:3" x14ac:dyDescent="0.2">
      <c r="C280" s="2" t="s">
        <v>3588</v>
      </c>
    </row>
    <row r="281" spans="3:3" x14ac:dyDescent="0.2">
      <c r="C281" s="2" t="s">
        <v>3589</v>
      </c>
    </row>
    <row r="282" spans="3:3" x14ac:dyDescent="0.2">
      <c r="C282" s="2" t="s">
        <v>3590</v>
      </c>
    </row>
    <row r="283" spans="3:3" x14ac:dyDescent="0.2">
      <c r="C283" s="2" t="s">
        <v>3591</v>
      </c>
    </row>
    <row r="284" spans="3:3" x14ac:dyDescent="0.2">
      <c r="C284" s="2" t="s">
        <v>3592</v>
      </c>
    </row>
    <row r="285" spans="3:3" x14ac:dyDescent="0.2">
      <c r="C285" s="2" t="s">
        <v>3593</v>
      </c>
    </row>
    <row r="286" spans="3:3" x14ac:dyDescent="0.2">
      <c r="C286" s="2" t="s">
        <v>3594</v>
      </c>
    </row>
    <row r="287" spans="3:3" x14ac:dyDescent="0.2">
      <c r="C287" s="2" t="s">
        <v>3595</v>
      </c>
    </row>
    <row r="288" spans="3:3" x14ac:dyDescent="0.2">
      <c r="C288" s="2" t="s">
        <v>3596</v>
      </c>
    </row>
    <row r="289" spans="3:3" x14ac:dyDescent="0.2">
      <c r="C289" s="2" t="s">
        <v>3597</v>
      </c>
    </row>
    <row r="290" spans="3:3" x14ac:dyDescent="0.2">
      <c r="C290" s="2" t="s">
        <v>3598</v>
      </c>
    </row>
    <row r="291" spans="3:3" x14ac:dyDescent="0.2">
      <c r="C291" s="2" t="s">
        <v>3599</v>
      </c>
    </row>
    <row r="292" spans="3:3" x14ac:dyDescent="0.2">
      <c r="C292" s="2" t="s">
        <v>3600</v>
      </c>
    </row>
    <row r="293" spans="3:3" x14ac:dyDescent="0.2">
      <c r="C293" s="2" t="s">
        <v>3601</v>
      </c>
    </row>
    <row r="294" spans="3:3" x14ac:dyDescent="0.2">
      <c r="C294" s="2" t="s">
        <v>3602</v>
      </c>
    </row>
    <row r="295" spans="3:3" x14ac:dyDescent="0.2">
      <c r="C295" s="2" t="s">
        <v>3603</v>
      </c>
    </row>
    <row r="296" spans="3:3" x14ac:dyDescent="0.2">
      <c r="C296" s="2" t="s">
        <v>3604</v>
      </c>
    </row>
    <row r="297" spans="3:3" x14ac:dyDescent="0.2">
      <c r="C297" s="2" t="s">
        <v>3605</v>
      </c>
    </row>
    <row r="298" spans="3:3" x14ac:dyDescent="0.2">
      <c r="C298" s="2" t="s">
        <v>3606</v>
      </c>
    </row>
    <row r="299" spans="3:3" x14ac:dyDescent="0.2">
      <c r="C299" s="2" t="s">
        <v>3607</v>
      </c>
    </row>
    <row r="300" spans="3:3" x14ac:dyDescent="0.2">
      <c r="C300" s="2" t="s">
        <v>3608</v>
      </c>
    </row>
    <row r="301" spans="3:3" x14ac:dyDescent="0.2">
      <c r="C301" s="2" t="s">
        <v>3609</v>
      </c>
    </row>
    <row r="302" spans="3:3" x14ac:dyDescent="0.2">
      <c r="C302" s="2" t="s">
        <v>3610</v>
      </c>
    </row>
    <row r="303" spans="3:3" x14ac:dyDescent="0.2">
      <c r="C303" s="2" t="s">
        <v>3611</v>
      </c>
    </row>
    <row r="304" spans="3:3" x14ac:dyDescent="0.2">
      <c r="C304" s="2" t="s">
        <v>3612</v>
      </c>
    </row>
    <row r="305" spans="3:3" x14ac:dyDescent="0.2">
      <c r="C305" s="2" t="s">
        <v>3613</v>
      </c>
    </row>
    <row r="306" spans="3:3" x14ac:dyDescent="0.2">
      <c r="C306" s="2" t="s">
        <v>3614</v>
      </c>
    </row>
    <row r="307" spans="3:3" x14ac:dyDescent="0.2">
      <c r="C307" s="2" t="s">
        <v>3615</v>
      </c>
    </row>
    <row r="308" spans="3:3" x14ac:dyDescent="0.2">
      <c r="C308" s="2" t="s">
        <v>3616</v>
      </c>
    </row>
    <row r="309" spans="3:3" x14ac:dyDescent="0.2">
      <c r="C309" s="2" t="s">
        <v>3617</v>
      </c>
    </row>
    <row r="310" spans="3:3" x14ac:dyDescent="0.2">
      <c r="C310" s="2" t="s">
        <v>3618</v>
      </c>
    </row>
    <row r="311" spans="3:3" x14ac:dyDescent="0.2">
      <c r="C311" s="2" t="s">
        <v>3619</v>
      </c>
    </row>
    <row r="312" spans="3:3" x14ac:dyDescent="0.2">
      <c r="C312" s="2" t="s">
        <v>3620</v>
      </c>
    </row>
    <row r="313" spans="3:3" x14ac:dyDescent="0.2">
      <c r="C313" s="2" t="s">
        <v>3621</v>
      </c>
    </row>
    <row r="314" spans="3:3" x14ac:dyDescent="0.2">
      <c r="C314" s="2" t="s">
        <v>3622</v>
      </c>
    </row>
    <row r="315" spans="3:3" x14ac:dyDescent="0.2">
      <c r="C315" s="2" t="s">
        <v>3623</v>
      </c>
    </row>
    <row r="316" spans="3:3" x14ac:dyDescent="0.2">
      <c r="C316" s="2" t="s">
        <v>3624</v>
      </c>
    </row>
    <row r="317" spans="3:3" x14ac:dyDescent="0.2">
      <c r="C317" s="2" t="s">
        <v>3625</v>
      </c>
    </row>
    <row r="318" spans="3:3" x14ac:dyDescent="0.2">
      <c r="C318" s="2" t="s">
        <v>3626</v>
      </c>
    </row>
    <row r="319" spans="3:3" x14ac:dyDescent="0.2">
      <c r="C319" s="2" t="s">
        <v>3627</v>
      </c>
    </row>
    <row r="320" spans="3:3" x14ac:dyDescent="0.2">
      <c r="C320" s="2" t="s">
        <v>3628</v>
      </c>
    </row>
    <row r="321" spans="3:3" x14ac:dyDescent="0.2">
      <c r="C321" s="2" t="s">
        <v>3629</v>
      </c>
    </row>
    <row r="322" spans="3:3" x14ac:dyDescent="0.2">
      <c r="C322" s="2" t="s">
        <v>3630</v>
      </c>
    </row>
    <row r="323" spans="3:3" x14ac:dyDescent="0.2">
      <c r="C323" s="2" t="s">
        <v>3631</v>
      </c>
    </row>
    <row r="324" spans="3:3" x14ac:dyDescent="0.2">
      <c r="C324" s="2" t="s">
        <v>3632</v>
      </c>
    </row>
    <row r="325" spans="3:3" x14ac:dyDescent="0.2">
      <c r="C325" s="2" t="s">
        <v>3633</v>
      </c>
    </row>
    <row r="326" spans="3:3" x14ac:dyDescent="0.2">
      <c r="C326" s="2" t="s">
        <v>3634</v>
      </c>
    </row>
    <row r="327" spans="3:3" x14ac:dyDescent="0.2">
      <c r="C327" s="2" t="s">
        <v>3635</v>
      </c>
    </row>
    <row r="328" spans="3:3" x14ac:dyDescent="0.2">
      <c r="C328" s="2" t="s">
        <v>3636</v>
      </c>
    </row>
    <row r="329" spans="3:3" x14ac:dyDescent="0.2">
      <c r="C329" s="2" t="s">
        <v>3637</v>
      </c>
    </row>
    <row r="330" spans="3:3" x14ac:dyDescent="0.2">
      <c r="C330" s="2" t="s">
        <v>3638</v>
      </c>
    </row>
    <row r="331" spans="3:3" x14ac:dyDescent="0.2">
      <c r="C331" s="2" t="s">
        <v>3639</v>
      </c>
    </row>
    <row r="332" spans="3:3" x14ac:dyDescent="0.2">
      <c r="C332" s="2" t="s">
        <v>3640</v>
      </c>
    </row>
    <row r="333" spans="3:3" x14ac:dyDescent="0.2">
      <c r="C333" s="2" t="s">
        <v>3641</v>
      </c>
    </row>
    <row r="334" spans="3:3" x14ac:dyDescent="0.2">
      <c r="C334" s="2" t="s">
        <v>3642</v>
      </c>
    </row>
    <row r="335" spans="3:3" x14ac:dyDescent="0.2">
      <c r="C335" s="2" t="s">
        <v>3643</v>
      </c>
    </row>
    <row r="336" spans="3:3" x14ac:dyDescent="0.2">
      <c r="C336" s="2" t="s">
        <v>3644</v>
      </c>
    </row>
    <row r="337" spans="3:3" x14ac:dyDescent="0.2">
      <c r="C337" s="2" t="s">
        <v>3645</v>
      </c>
    </row>
    <row r="338" spans="3:3" x14ac:dyDescent="0.2">
      <c r="C338" s="2" t="s">
        <v>3646</v>
      </c>
    </row>
    <row r="339" spans="3:3" x14ac:dyDescent="0.2">
      <c r="C339" s="2" t="s">
        <v>3647</v>
      </c>
    </row>
    <row r="340" spans="3:3" x14ac:dyDescent="0.2">
      <c r="C340" s="2" t="s">
        <v>3648</v>
      </c>
    </row>
    <row r="341" spans="3:3" x14ac:dyDescent="0.2">
      <c r="C341" s="2" t="s">
        <v>3649</v>
      </c>
    </row>
    <row r="342" spans="3:3" x14ac:dyDescent="0.2">
      <c r="C342" s="2" t="s">
        <v>3650</v>
      </c>
    </row>
    <row r="343" spans="3:3" x14ac:dyDescent="0.2">
      <c r="C343" s="2" t="s">
        <v>3651</v>
      </c>
    </row>
    <row r="344" spans="3:3" x14ac:dyDescent="0.2">
      <c r="C344" s="2" t="s">
        <v>3652</v>
      </c>
    </row>
    <row r="345" spans="3:3" x14ac:dyDescent="0.2">
      <c r="C345" s="2" t="s">
        <v>3653</v>
      </c>
    </row>
    <row r="346" spans="3:3" x14ac:dyDescent="0.2">
      <c r="C346" s="2" t="s">
        <v>3654</v>
      </c>
    </row>
    <row r="347" spans="3:3" x14ac:dyDescent="0.2">
      <c r="C347" s="2" t="s">
        <v>3655</v>
      </c>
    </row>
    <row r="348" spans="3:3" x14ac:dyDescent="0.2">
      <c r="C348" s="2" t="s">
        <v>3656</v>
      </c>
    </row>
    <row r="349" spans="3:3" x14ac:dyDescent="0.2">
      <c r="C349" s="2" t="s">
        <v>3657</v>
      </c>
    </row>
    <row r="350" spans="3:3" x14ac:dyDescent="0.2">
      <c r="C350" s="2" t="s">
        <v>3658</v>
      </c>
    </row>
    <row r="351" spans="3:3" x14ac:dyDescent="0.2">
      <c r="C351" s="2" t="s">
        <v>3659</v>
      </c>
    </row>
    <row r="352" spans="3:3" x14ac:dyDescent="0.2">
      <c r="C352" s="2" t="s">
        <v>3660</v>
      </c>
    </row>
    <row r="353" spans="3:3" x14ac:dyDescent="0.2">
      <c r="C353" s="2" t="s">
        <v>3661</v>
      </c>
    </row>
    <row r="354" spans="3:3" x14ac:dyDescent="0.2">
      <c r="C354" s="2" t="s">
        <v>3662</v>
      </c>
    </row>
    <row r="355" spans="3:3" x14ac:dyDescent="0.2">
      <c r="C355" s="2" t="s">
        <v>3663</v>
      </c>
    </row>
    <row r="356" spans="3:3" x14ac:dyDescent="0.2">
      <c r="C356" s="2" t="s">
        <v>3664</v>
      </c>
    </row>
    <row r="357" spans="3:3" x14ac:dyDescent="0.2">
      <c r="C357" s="2" t="s">
        <v>3665</v>
      </c>
    </row>
    <row r="358" spans="3:3" x14ac:dyDescent="0.2">
      <c r="C358" s="2" t="s">
        <v>3666</v>
      </c>
    </row>
    <row r="359" spans="3:3" x14ac:dyDescent="0.2">
      <c r="C359" s="2" t="s">
        <v>3667</v>
      </c>
    </row>
    <row r="360" spans="3:3" x14ac:dyDescent="0.2">
      <c r="C360" s="2" t="s">
        <v>3668</v>
      </c>
    </row>
    <row r="361" spans="3:3" x14ac:dyDescent="0.2">
      <c r="C361" s="2" t="s">
        <v>3669</v>
      </c>
    </row>
    <row r="362" spans="3:3" x14ac:dyDescent="0.2">
      <c r="C362" s="2" t="s">
        <v>3670</v>
      </c>
    </row>
    <row r="363" spans="3:3" x14ac:dyDescent="0.2">
      <c r="C363" s="2" t="s">
        <v>3671</v>
      </c>
    </row>
    <row r="364" spans="3:3" x14ac:dyDescent="0.2">
      <c r="C364" s="2" t="s">
        <v>3672</v>
      </c>
    </row>
    <row r="365" spans="3:3" x14ac:dyDescent="0.2">
      <c r="C365" s="2" t="s">
        <v>3673</v>
      </c>
    </row>
    <row r="366" spans="3:3" x14ac:dyDescent="0.2">
      <c r="C366" s="2" t="s">
        <v>3674</v>
      </c>
    </row>
    <row r="367" spans="3:3" x14ac:dyDescent="0.2">
      <c r="C367" s="2" t="s">
        <v>3675</v>
      </c>
    </row>
    <row r="368" spans="3:3" x14ac:dyDescent="0.2">
      <c r="C368" s="2" t="s">
        <v>3676</v>
      </c>
    </row>
    <row r="369" spans="3:3" x14ac:dyDescent="0.2">
      <c r="C369" s="2" t="s">
        <v>3677</v>
      </c>
    </row>
    <row r="370" spans="3:3" x14ac:dyDescent="0.2">
      <c r="C370" s="2" t="s">
        <v>3678</v>
      </c>
    </row>
    <row r="371" spans="3:3" x14ac:dyDescent="0.2">
      <c r="C371" s="2" t="s">
        <v>3679</v>
      </c>
    </row>
    <row r="372" spans="3:3" x14ac:dyDescent="0.2">
      <c r="C372" s="2" t="s">
        <v>3680</v>
      </c>
    </row>
    <row r="373" spans="3:3" x14ac:dyDescent="0.2">
      <c r="C373" s="2" t="s">
        <v>3681</v>
      </c>
    </row>
    <row r="374" spans="3:3" x14ac:dyDescent="0.2">
      <c r="C374" s="2" t="s">
        <v>3682</v>
      </c>
    </row>
    <row r="375" spans="3:3" x14ac:dyDescent="0.2">
      <c r="C375" s="2" t="s">
        <v>3683</v>
      </c>
    </row>
    <row r="376" spans="3:3" x14ac:dyDescent="0.2">
      <c r="C376" s="2" t="s">
        <v>3684</v>
      </c>
    </row>
    <row r="377" spans="3:3" x14ac:dyDescent="0.2">
      <c r="C377" s="2" t="s">
        <v>3685</v>
      </c>
    </row>
    <row r="378" spans="3:3" x14ac:dyDescent="0.2">
      <c r="C378" s="2" t="s">
        <v>3686</v>
      </c>
    </row>
    <row r="379" spans="3:3" x14ac:dyDescent="0.2">
      <c r="C379" s="2" t="s">
        <v>3687</v>
      </c>
    </row>
    <row r="380" spans="3:3" x14ac:dyDescent="0.2">
      <c r="C380" s="2" t="s">
        <v>3688</v>
      </c>
    </row>
    <row r="381" spans="3:3" x14ac:dyDescent="0.2">
      <c r="C381" s="2" t="s">
        <v>3689</v>
      </c>
    </row>
    <row r="382" spans="3:3" x14ac:dyDescent="0.2">
      <c r="C382" s="2" t="s">
        <v>3690</v>
      </c>
    </row>
    <row r="383" spans="3:3" x14ac:dyDescent="0.2">
      <c r="C383" s="2" t="s">
        <v>3691</v>
      </c>
    </row>
    <row r="384" spans="3:3" x14ac:dyDescent="0.2">
      <c r="C384" s="2" t="s">
        <v>3692</v>
      </c>
    </row>
    <row r="385" spans="3:3" x14ac:dyDescent="0.2">
      <c r="C385" s="2" t="s">
        <v>3693</v>
      </c>
    </row>
    <row r="386" spans="3:3" x14ac:dyDescent="0.2">
      <c r="C386" s="2" t="s">
        <v>3694</v>
      </c>
    </row>
    <row r="387" spans="3:3" x14ac:dyDescent="0.2">
      <c r="C387" s="2" t="s">
        <v>1174</v>
      </c>
    </row>
    <row r="388" spans="3:3" x14ac:dyDescent="0.2">
      <c r="C388" s="2" t="s">
        <v>1189</v>
      </c>
    </row>
    <row r="389" spans="3:3" x14ac:dyDescent="0.2">
      <c r="C389" s="2" t="s">
        <v>1175</v>
      </c>
    </row>
    <row r="390" spans="3:3" x14ac:dyDescent="0.2">
      <c r="C390" s="2" t="s">
        <v>1180</v>
      </c>
    </row>
    <row r="391" spans="3:3" x14ac:dyDescent="0.2">
      <c r="C391" s="2" t="s">
        <v>1181</v>
      </c>
    </row>
    <row r="392" spans="3:3" x14ac:dyDescent="0.2">
      <c r="C392" s="2" t="s">
        <v>1178</v>
      </c>
    </row>
    <row r="393" spans="3:3" x14ac:dyDescent="0.2">
      <c r="C393" s="2" t="s">
        <v>3695</v>
      </c>
    </row>
    <row r="394" spans="3:3" x14ac:dyDescent="0.2">
      <c r="C394" s="2" t="s">
        <v>1184</v>
      </c>
    </row>
    <row r="395" spans="3:3" x14ac:dyDescent="0.2">
      <c r="C395" s="2" t="s">
        <v>1191</v>
      </c>
    </row>
    <row r="396" spans="3:3" x14ac:dyDescent="0.2">
      <c r="C396" s="2" t="s">
        <v>1192</v>
      </c>
    </row>
    <row r="397" spans="3:3" x14ac:dyDescent="0.2">
      <c r="C397" s="2" t="s">
        <v>1193</v>
      </c>
    </row>
    <row r="398" spans="3:3" x14ac:dyDescent="0.2">
      <c r="C398" s="2" t="s">
        <v>1118</v>
      </c>
    </row>
    <row r="399" spans="3:3" x14ac:dyDescent="0.2">
      <c r="C399" s="2" t="s">
        <v>1081</v>
      </c>
    </row>
    <row r="400" spans="3:3" x14ac:dyDescent="0.2">
      <c r="C400" s="2" t="s">
        <v>1091</v>
      </c>
    </row>
    <row r="401" spans="3:3" x14ac:dyDescent="0.2">
      <c r="C401" s="2" t="s">
        <v>1092</v>
      </c>
    </row>
    <row r="402" spans="3:3" x14ac:dyDescent="0.2">
      <c r="C402" s="2" t="s">
        <v>1113</v>
      </c>
    </row>
    <row r="403" spans="3:3" x14ac:dyDescent="0.2">
      <c r="C403" s="2" t="s">
        <v>1106</v>
      </c>
    </row>
    <row r="404" spans="3:3" x14ac:dyDescent="0.2">
      <c r="C404" s="2" t="s">
        <v>1068</v>
      </c>
    </row>
    <row r="405" spans="3:3" x14ac:dyDescent="0.2">
      <c r="C405" s="2" t="s">
        <v>1076</v>
      </c>
    </row>
    <row r="406" spans="3:3" x14ac:dyDescent="0.2">
      <c r="C406" s="2" t="s">
        <v>1124</v>
      </c>
    </row>
    <row r="407" spans="3:3" x14ac:dyDescent="0.2">
      <c r="C407" s="2" t="s">
        <v>1120</v>
      </c>
    </row>
    <row r="408" spans="3:3" x14ac:dyDescent="0.2">
      <c r="C408" s="2" t="s">
        <v>1070</v>
      </c>
    </row>
    <row r="409" spans="3:3" x14ac:dyDescent="0.2">
      <c r="C409" s="2" t="s">
        <v>1152</v>
      </c>
    </row>
    <row r="410" spans="3:3" x14ac:dyDescent="0.2">
      <c r="C410" s="2" t="s">
        <v>1056</v>
      </c>
    </row>
    <row r="411" spans="3:3" x14ac:dyDescent="0.2">
      <c r="C411" s="2" t="s">
        <v>1093</v>
      </c>
    </row>
    <row r="412" spans="3:3" x14ac:dyDescent="0.2">
      <c r="C412" s="2" t="s">
        <v>1164</v>
      </c>
    </row>
    <row r="413" spans="3:3" x14ac:dyDescent="0.2">
      <c r="C413" s="2" t="s">
        <v>1064</v>
      </c>
    </row>
    <row r="414" spans="3:3" x14ac:dyDescent="0.2">
      <c r="C414" s="2" t="s">
        <v>1057</v>
      </c>
    </row>
    <row r="415" spans="3:3" x14ac:dyDescent="0.2">
      <c r="C415" s="2" t="s">
        <v>1088</v>
      </c>
    </row>
    <row r="416" spans="3:3" x14ac:dyDescent="0.2">
      <c r="C416" s="2" t="s">
        <v>1054</v>
      </c>
    </row>
    <row r="417" spans="3:3" x14ac:dyDescent="0.2">
      <c r="C417" s="2" t="s">
        <v>1042</v>
      </c>
    </row>
    <row r="418" spans="3:3" x14ac:dyDescent="0.2">
      <c r="C418" s="2" t="s">
        <v>1094</v>
      </c>
    </row>
    <row r="419" spans="3:3" x14ac:dyDescent="0.2">
      <c r="C419" s="2" t="s">
        <v>1153</v>
      </c>
    </row>
    <row r="420" spans="3:3" x14ac:dyDescent="0.2">
      <c r="C420" s="2" t="s">
        <v>1122</v>
      </c>
    </row>
    <row r="421" spans="3:3" x14ac:dyDescent="0.2">
      <c r="C421" s="2" t="s">
        <v>1194</v>
      </c>
    </row>
    <row r="422" spans="3:3" x14ac:dyDescent="0.2">
      <c r="C422" s="2" t="s">
        <v>1073</v>
      </c>
    </row>
    <row r="423" spans="3:3" x14ac:dyDescent="0.2">
      <c r="C423" s="2" t="s">
        <v>1069</v>
      </c>
    </row>
    <row r="424" spans="3:3" x14ac:dyDescent="0.2">
      <c r="C424" s="2" t="s">
        <v>1063</v>
      </c>
    </row>
    <row r="425" spans="3:3" x14ac:dyDescent="0.2">
      <c r="C425" s="2" t="s">
        <v>1044</v>
      </c>
    </row>
    <row r="426" spans="3:3" x14ac:dyDescent="0.2">
      <c r="C426" s="2" t="s">
        <v>1135</v>
      </c>
    </row>
    <row r="427" spans="3:3" x14ac:dyDescent="0.2">
      <c r="C427" s="2" t="s">
        <v>1060</v>
      </c>
    </row>
    <row r="428" spans="3:3" x14ac:dyDescent="0.2">
      <c r="C428" s="2" t="s">
        <v>1053</v>
      </c>
    </row>
    <row r="429" spans="3:3" x14ac:dyDescent="0.2">
      <c r="C429" s="2" t="s">
        <v>1036</v>
      </c>
    </row>
    <row r="430" spans="3:3" x14ac:dyDescent="0.2">
      <c r="C430" s="2" t="s">
        <v>1047</v>
      </c>
    </row>
    <row r="431" spans="3:3" x14ac:dyDescent="0.2">
      <c r="C431" s="2" t="s">
        <v>1033</v>
      </c>
    </row>
    <row r="432" spans="3:3" x14ac:dyDescent="0.2">
      <c r="C432" s="2" t="s">
        <v>1031</v>
      </c>
    </row>
    <row r="433" spans="3:3" x14ac:dyDescent="0.2">
      <c r="C433" s="2" t="s">
        <v>1083</v>
      </c>
    </row>
    <row r="434" spans="3:3" x14ac:dyDescent="0.2">
      <c r="C434" s="2" t="s">
        <v>1098</v>
      </c>
    </row>
    <row r="435" spans="3:3" x14ac:dyDescent="0.2">
      <c r="C435" s="2" t="s">
        <v>1067</v>
      </c>
    </row>
    <row r="436" spans="3:3" x14ac:dyDescent="0.2">
      <c r="C436" s="2" t="s">
        <v>1052</v>
      </c>
    </row>
    <row r="437" spans="3:3" x14ac:dyDescent="0.2">
      <c r="C437" s="2" t="s">
        <v>1074</v>
      </c>
    </row>
    <row r="438" spans="3:3" x14ac:dyDescent="0.2">
      <c r="C438" s="2" t="s">
        <v>1128</v>
      </c>
    </row>
    <row r="439" spans="3:3" x14ac:dyDescent="0.2">
      <c r="C439" s="2" t="s">
        <v>1146</v>
      </c>
    </row>
    <row r="440" spans="3:3" x14ac:dyDescent="0.2">
      <c r="C440" s="2" t="s">
        <v>1090</v>
      </c>
    </row>
    <row r="441" spans="3:3" x14ac:dyDescent="0.2">
      <c r="C441" s="2" t="s">
        <v>1119</v>
      </c>
    </row>
    <row r="442" spans="3:3" x14ac:dyDescent="0.2">
      <c r="C442" s="2" t="s">
        <v>1126</v>
      </c>
    </row>
    <row r="443" spans="3:3" x14ac:dyDescent="0.2">
      <c r="C443" s="2" t="s">
        <v>1127</v>
      </c>
    </row>
    <row r="444" spans="3:3" x14ac:dyDescent="0.2">
      <c r="C444" s="2" t="s">
        <v>1030</v>
      </c>
    </row>
    <row r="445" spans="3:3" x14ac:dyDescent="0.2">
      <c r="C445" s="2" t="s">
        <v>1013</v>
      </c>
    </row>
    <row r="446" spans="3:3" x14ac:dyDescent="0.2">
      <c r="C446" s="2" t="s">
        <v>1111</v>
      </c>
    </row>
    <row r="447" spans="3:3" x14ac:dyDescent="0.2">
      <c r="C447" s="2" t="s">
        <v>1121</v>
      </c>
    </row>
    <row r="448" spans="3:3" x14ac:dyDescent="0.2">
      <c r="C448" s="2" t="s">
        <v>1107</v>
      </c>
    </row>
    <row r="449" spans="3:3" x14ac:dyDescent="0.2">
      <c r="C449" s="2" t="s">
        <v>1058</v>
      </c>
    </row>
    <row r="450" spans="3:3" x14ac:dyDescent="0.2">
      <c r="C450" s="2" t="s">
        <v>1123</v>
      </c>
    </row>
    <row r="451" spans="3:3" x14ac:dyDescent="0.2">
      <c r="C451" s="2" t="s">
        <v>1086</v>
      </c>
    </row>
    <row r="452" spans="3:3" x14ac:dyDescent="0.2">
      <c r="C452" s="2" t="s">
        <v>1046</v>
      </c>
    </row>
    <row r="453" spans="3:3" x14ac:dyDescent="0.2">
      <c r="C453" s="2" t="s">
        <v>1103</v>
      </c>
    </row>
    <row r="454" spans="3:3" x14ac:dyDescent="0.2">
      <c r="C454" s="2" t="s">
        <v>1077</v>
      </c>
    </row>
    <row r="455" spans="3:3" x14ac:dyDescent="0.2">
      <c r="C455" s="2" t="s">
        <v>1114</v>
      </c>
    </row>
    <row r="456" spans="3:3" x14ac:dyDescent="0.2">
      <c r="C456" s="2" t="s">
        <v>1110</v>
      </c>
    </row>
    <row r="457" spans="3:3" x14ac:dyDescent="0.2">
      <c r="C457" s="2" t="s">
        <v>1129</v>
      </c>
    </row>
    <row r="458" spans="3:3" x14ac:dyDescent="0.2">
      <c r="C458" s="2" t="s">
        <v>1148</v>
      </c>
    </row>
    <row r="459" spans="3:3" x14ac:dyDescent="0.2">
      <c r="C459" s="2" t="s">
        <v>1147</v>
      </c>
    </row>
    <row r="460" spans="3:3" x14ac:dyDescent="0.2">
      <c r="C460" s="2" t="s">
        <v>1151</v>
      </c>
    </row>
    <row r="461" spans="3:3" x14ac:dyDescent="0.2">
      <c r="C461" s="2" t="s">
        <v>1197</v>
      </c>
    </row>
    <row r="462" spans="3:3" x14ac:dyDescent="0.2">
      <c r="C462" s="2" t="s">
        <v>3696</v>
      </c>
    </row>
    <row r="463" spans="3:3" x14ac:dyDescent="0.2">
      <c r="C463" s="2" t="s">
        <v>3697</v>
      </c>
    </row>
    <row r="464" spans="3:3" x14ac:dyDescent="0.2">
      <c r="C464" s="2" t="s">
        <v>1202</v>
      </c>
    </row>
    <row r="465" spans="3:3" x14ac:dyDescent="0.2">
      <c r="C465" s="2" t="s">
        <v>3698</v>
      </c>
    </row>
    <row r="466" spans="3:3" x14ac:dyDescent="0.2">
      <c r="C466" s="2" t="s">
        <v>3699</v>
      </c>
    </row>
    <row r="467" spans="3:3" x14ac:dyDescent="0.2">
      <c r="C467" s="2" t="s">
        <v>3700</v>
      </c>
    </row>
    <row r="468" spans="3:3" x14ac:dyDescent="0.2">
      <c r="C468" s="2" t="s">
        <v>3701</v>
      </c>
    </row>
    <row r="469" spans="3:3" x14ac:dyDescent="0.2">
      <c r="C469" s="2" t="s">
        <v>1203</v>
      </c>
    </row>
    <row r="470" spans="3:3" x14ac:dyDescent="0.2">
      <c r="C470" s="2" t="s">
        <v>3702</v>
      </c>
    </row>
    <row r="471" spans="3:3" x14ac:dyDescent="0.2">
      <c r="C471" s="2" t="s">
        <v>1201</v>
      </c>
    </row>
    <row r="472" spans="3:3" x14ac:dyDescent="0.2">
      <c r="C472" s="2" t="s">
        <v>1196</v>
      </c>
    </row>
    <row r="473" spans="3:3" x14ac:dyDescent="0.2">
      <c r="C473" s="2" t="s">
        <v>3703</v>
      </c>
    </row>
    <row r="474" spans="3:3" x14ac:dyDescent="0.2">
      <c r="C474" s="2" t="s">
        <v>1199</v>
      </c>
    </row>
    <row r="475" spans="3:3" x14ac:dyDescent="0.2">
      <c r="C475" s="2" t="s">
        <v>3704</v>
      </c>
    </row>
    <row r="476" spans="3:3" x14ac:dyDescent="0.2">
      <c r="C476" s="2" t="s">
        <v>3705</v>
      </c>
    </row>
    <row r="477" spans="3:3" x14ac:dyDescent="0.2">
      <c r="C477" s="2" t="s">
        <v>3706</v>
      </c>
    </row>
    <row r="478" spans="3:3" x14ac:dyDescent="0.2">
      <c r="C478" s="2" t="s">
        <v>3707</v>
      </c>
    </row>
    <row r="479" spans="3:3" x14ac:dyDescent="0.2">
      <c r="C479" s="2" t="s">
        <v>3708</v>
      </c>
    </row>
    <row r="480" spans="3:3" x14ac:dyDescent="0.2">
      <c r="C480" s="2" t="s">
        <v>3709</v>
      </c>
    </row>
    <row r="481" spans="3:3" x14ac:dyDescent="0.2">
      <c r="C481" s="2" t="s">
        <v>3710</v>
      </c>
    </row>
    <row r="482" spans="3:3" x14ac:dyDescent="0.2">
      <c r="C482" s="2" t="s">
        <v>3711</v>
      </c>
    </row>
    <row r="483" spans="3:3" x14ac:dyDescent="0.2">
      <c r="C483" s="2" t="s">
        <v>3712</v>
      </c>
    </row>
    <row r="484" spans="3:3" x14ac:dyDescent="0.2">
      <c r="C484" s="2" t="s">
        <v>3713</v>
      </c>
    </row>
    <row r="485" spans="3:3" x14ac:dyDescent="0.2">
      <c r="C485" s="2" t="s">
        <v>3714</v>
      </c>
    </row>
    <row r="486" spans="3:3" x14ac:dyDescent="0.2">
      <c r="C486" s="2" t="s">
        <v>3715</v>
      </c>
    </row>
    <row r="487" spans="3:3" x14ac:dyDescent="0.2">
      <c r="C487" s="2" t="s">
        <v>3716</v>
      </c>
    </row>
    <row r="488" spans="3:3" x14ac:dyDescent="0.2">
      <c r="C488" s="2" t="s">
        <v>3717</v>
      </c>
    </row>
    <row r="489" spans="3:3" x14ac:dyDescent="0.2">
      <c r="C489" s="2" t="s">
        <v>3718</v>
      </c>
    </row>
    <row r="490" spans="3:3" x14ac:dyDescent="0.2">
      <c r="C490" s="2" t="s">
        <v>3719</v>
      </c>
    </row>
    <row r="491" spans="3:3" x14ac:dyDescent="0.2">
      <c r="C491" s="2" t="s">
        <v>3720</v>
      </c>
    </row>
    <row r="492" spans="3:3" x14ac:dyDescent="0.2">
      <c r="C492" s="2" t="s">
        <v>3721</v>
      </c>
    </row>
    <row r="493" spans="3:3" x14ac:dyDescent="0.2">
      <c r="C493" s="2" t="s">
        <v>3722</v>
      </c>
    </row>
    <row r="494" spans="3:3" x14ac:dyDescent="0.2">
      <c r="C494" s="2" t="s">
        <v>3723</v>
      </c>
    </row>
    <row r="495" spans="3:3" x14ac:dyDescent="0.2">
      <c r="C495" s="2" t="s">
        <v>3724</v>
      </c>
    </row>
    <row r="496" spans="3:3" x14ac:dyDescent="0.2">
      <c r="C496" s="2" t="s">
        <v>3725</v>
      </c>
    </row>
    <row r="497" spans="3:3" x14ac:dyDescent="0.2">
      <c r="C497" s="2" t="s">
        <v>3726</v>
      </c>
    </row>
    <row r="498" spans="3:3" x14ac:dyDescent="0.2">
      <c r="C498" s="2" t="s">
        <v>3727</v>
      </c>
    </row>
    <row r="499" spans="3:3" x14ac:dyDescent="0.2">
      <c r="C499" s="2" t="s">
        <v>3728</v>
      </c>
    </row>
    <row r="500" spans="3:3" x14ac:dyDescent="0.2">
      <c r="C500" s="2" t="s">
        <v>3729</v>
      </c>
    </row>
    <row r="501" spans="3:3" x14ac:dyDescent="0.2">
      <c r="C501" s="2" t="s">
        <v>3730</v>
      </c>
    </row>
    <row r="502" spans="3:3" x14ac:dyDescent="0.2">
      <c r="C502" s="2" t="s">
        <v>3731</v>
      </c>
    </row>
    <row r="503" spans="3:3" x14ac:dyDescent="0.2">
      <c r="C503" s="2" t="s">
        <v>3732</v>
      </c>
    </row>
    <row r="504" spans="3:3" x14ac:dyDescent="0.2">
      <c r="C504" s="2" t="s">
        <v>3733</v>
      </c>
    </row>
    <row r="505" spans="3:3" x14ac:dyDescent="0.2">
      <c r="C505" s="2" t="s">
        <v>3734</v>
      </c>
    </row>
    <row r="506" spans="3:3" x14ac:dyDescent="0.2">
      <c r="C506" s="2" t="s">
        <v>3735</v>
      </c>
    </row>
    <row r="507" spans="3:3" x14ac:dyDescent="0.2">
      <c r="C507" s="2" t="s">
        <v>3736</v>
      </c>
    </row>
    <row r="508" spans="3:3" x14ac:dyDescent="0.2">
      <c r="C508" s="2" t="s">
        <v>3737</v>
      </c>
    </row>
    <row r="509" spans="3:3" x14ac:dyDescent="0.2">
      <c r="C509" s="2" t="s">
        <v>3738</v>
      </c>
    </row>
    <row r="510" spans="3:3" x14ac:dyDescent="0.2">
      <c r="C510" s="2" t="s">
        <v>3739</v>
      </c>
    </row>
    <row r="511" spans="3:3" x14ac:dyDescent="0.2">
      <c r="C511" s="2" t="s">
        <v>3740</v>
      </c>
    </row>
    <row r="512" spans="3:3" x14ac:dyDescent="0.2">
      <c r="C512" s="2" t="s">
        <v>3741</v>
      </c>
    </row>
    <row r="513" spans="3:3" x14ac:dyDescent="0.2">
      <c r="C513" s="2" t="s">
        <v>3742</v>
      </c>
    </row>
    <row r="514" spans="3:3" x14ac:dyDescent="0.2">
      <c r="C514" s="2" t="s">
        <v>3743</v>
      </c>
    </row>
    <row r="515" spans="3:3" x14ac:dyDescent="0.2">
      <c r="C515" s="2" t="s">
        <v>3744</v>
      </c>
    </row>
    <row r="516" spans="3:3" x14ac:dyDescent="0.2">
      <c r="C516" s="2" t="s">
        <v>3745</v>
      </c>
    </row>
    <row r="517" spans="3:3" x14ac:dyDescent="0.2">
      <c r="C517" s="2" t="s">
        <v>3746</v>
      </c>
    </row>
    <row r="518" spans="3:3" x14ac:dyDescent="0.2">
      <c r="C518" s="2" t="s">
        <v>3747</v>
      </c>
    </row>
    <row r="519" spans="3:3" x14ac:dyDescent="0.2">
      <c r="C519" s="2" t="s">
        <v>3748</v>
      </c>
    </row>
    <row r="520" spans="3:3" x14ac:dyDescent="0.2">
      <c r="C520" s="2" t="s">
        <v>3749</v>
      </c>
    </row>
    <row r="521" spans="3:3" x14ac:dyDescent="0.2">
      <c r="C521" s="2" t="s">
        <v>3750</v>
      </c>
    </row>
    <row r="522" spans="3:3" x14ac:dyDescent="0.2">
      <c r="C522" s="2" t="s">
        <v>3751</v>
      </c>
    </row>
    <row r="523" spans="3:3" x14ac:dyDescent="0.2">
      <c r="C523" s="2" t="s">
        <v>3752</v>
      </c>
    </row>
    <row r="524" spans="3:3" x14ac:dyDescent="0.2">
      <c r="C524" s="2" t="s">
        <v>3753</v>
      </c>
    </row>
    <row r="525" spans="3:3" x14ac:dyDescent="0.2">
      <c r="C525" s="2" t="s">
        <v>3754</v>
      </c>
    </row>
    <row r="526" spans="3:3" x14ac:dyDescent="0.2">
      <c r="C526" s="2" t="s">
        <v>3755</v>
      </c>
    </row>
    <row r="527" spans="3:3" x14ac:dyDescent="0.2">
      <c r="C527" s="2" t="s">
        <v>3756</v>
      </c>
    </row>
    <row r="528" spans="3:3" x14ac:dyDescent="0.2">
      <c r="C528" s="2" t="s">
        <v>3757</v>
      </c>
    </row>
    <row r="529" spans="3:3" x14ac:dyDescent="0.2">
      <c r="C529" s="2" t="s">
        <v>3758</v>
      </c>
    </row>
    <row r="530" spans="3:3" x14ac:dyDescent="0.2">
      <c r="C530" s="2" t="s">
        <v>3759</v>
      </c>
    </row>
    <row r="531" spans="3:3" x14ac:dyDescent="0.2">
      <c r="C531" s="2" t="s">
        <v>3760</v>
      </c>
    </row>
    <row r="532" spans="3:3" x14ac:dyDescent="0.2">
      <c r="C532" s="2" t="s">
        <v>3761</v>
      </c>
    </row>
    <row r="533" spans="3:3" x14ac:dyDescent="0.2">
      <c r="C533" s="2" t="s">
        <v>3762</v>
      </c>
    </row>
    <row r="534" spans="3:3" x14ac:dyDescent="0.2">
      <c r="C534" s="2" t="s">
        <v>3763</v>
      </c>
    </row>
    <row r="535" spans="3:3" x14ac:dyDescent="0.2">
      <c r="C535" s="2" t="s">
        <v>3764</v>
      </c>
    </row>
    <row r="536" spans="3:3" x14ac:dyDescent="0.2">
      <c r="C536" s="2" t="s">
        <v>3765</v>
      </c>
    </row>
    <row r="537" spans="3:3" x14ac:dyDescent="0.2">
      <c r="C537" s="2" t="s">
        <v>3766</v>
      </c>
    </row>
    <row r="538" spans="3:3" x14ac:dyDescent="0.2">
      <c r="C538" s="2" t="s">
        <v>3767</v>
      </c>
    </row>
    <row r="539" spans="3:3" x14ac:dyDescent="0.2">
      <c r="C539" s="2" t="s">
        <v>3768</v>
      </c>
    </row>
    <row r="540" spans="3:3" x14ac:dyDescent="0.2">
      <c r="C540" s="2" t="s">
        <v>3769</v>
      </c>
    </row>
    <row r="541" spans="3:3" x14ac:dyDescent="0.2">
      <c r="C541" s="2" t="s">
        <v>3770</v>
      </c>
    </row>
    <row r="542" spans="3:3" x14ac:dyDescent="0.2">
      <c r="C542" s="2" t="s">
        <v>3771</v>
      </c>
    </row>
    <row r="543" spans="3:3" x14ac:dyDescent="0.2">
      <c r="C543" s="2" t="s">
        <v>3772</v>
      </c>
    </row>
    <row r="544" spans="3:3" x14ac:dyDescent="0.2">
      <c r="C544" s="2" t="s">
        <v>3773</v>
      </c>
    </row>
    <row r="545" spans="3:3" x14ac:dyDescent="0.2">
      <c r="C545" s="2" t="s">
        <v>3774</v>
      </c>
    </row>
    <row r="546" spans="3:3" x14ac:dyDescent="0.2">
      <c r="C546" s="2" t="s">
        <v>3775</v>
      </c>
    </row>
    <row r="547" spans="3:3" x14ac:dyDescent="0.2">
      <c r="C547" s="2" t="s">
        <v>3776</v>
      </c>
    </row>
    <row r="548" spans="3:3" x14ac:dyDescent="0.2">
      <c r="C548" s="2" t="s">
        <v>3777</v>
      </c>
    </row>
    <row r="549" spans="3:3" x14ac:dyDescent="0.2">
      <c r="C549" s="2" t="s">
        <v>3778</v>
      </c>
    </row>
    <row r="550" spans="3:3" x14ac:dyDescent="0.2">
      <c r="C550" s="2" t="s">
        <v>3779</v>
      </c>
    </row>
    <row r="551" spans="3:3" x14ac:dyDescent="0.2">
      <c r="C551" s="2" t="s">
        <v>3780</v>
      </c>
    </row>
    <row r="552" spans="3:3" x14ac:dyDescent="0.2">
      <c r="C552" s="2" t="s">
        <v>3781</v>
      </c>
    </row>
    <row r="553" spans="3:3" x14ac:dyDescent="0.2">
      <c r="C553" s="2" t="s">
        <v>3782</v>
      </c>
    </row>
    <row r="554" spans="3:3" x14ac:dyDescent="0.2">
      <c r="C554" s="2" t="s">
        <v>3783</v>
      </c>
    </row>
    <row r="555" spans="3:3" x14ac:dyDescent="0.2">
      <c r="C555" s="2" t="s">
        <v>3784</v>
      </c>
    </row>
    <row r="556" spans="3:3" x14ac:dyDescent="0.2">
      <c r="C556" s="2" t="s">
        <v>3785</v>
      </c>
    </row>
    <row r="557" spans="3:3" x14ac:dyDescent="0.2">
      <c r="C557" s="2" t="s">
        <v>3786</v>
      </c>
    </row>
    <row r="558" spans="3:3" x14ac:dyDescent="0.2">
      <c r="C558" s="2" t="s">
        <v>3787</v>
      </c>
    </row>
    <row r="559" spans="3:3" x14ac:dyDescent="0.2">
      <c r="C559" s="2" t="s">
        <v>3788</v>
      </c>
    </row>
    <row r="560" spans="3:3" x14ac:dyDescent="0.2">
      <c r="C560" s="2" t="s">
        <v>3789</v>
      </c>
    </row>
    <row r="561" spans="3:3" x14ac:dyDescent="0.2">
      <c r="C561" s="2" t="s">
        <v>3790</v>
      </c>
    </row>
    <row r="562" spans="3:3" x14ac:dyDescent="0.2">
      <c r="C562" s="2" t="s">
        <v>3791</v>
      </c>
    </row>
    <row r="563" spans="3:3" x14ac:dyDescent="0.2">
      <c r="C563" s="2" t="s">
        <v>3792</v>
      </c>
    </row>
    <row r="564" spans="3:3" x14ac:dyDescent="0.2">
      <c r="C564" s="2" t="s">
        <v>3793</v>
      </c>
    </row>
    <row r="565" spans="3:3" x14ac:dyDescent="0.2">
      <c r="C565" s="2" t="s">
        <v>3794</v>
      </c>
    </row>
    <row r="566" spans="3:3" x14ac:dyDescent="0.2">
      <c r="C566" s="2" t="s">
        <v>3795</v>
      </c>
    </row>
    <row r="567" spans="3:3" x14ac:dyDescent="0.2">
      <c r="C567" s="2" t="s">
        <v>3796</v>
      </c>
    </row>
    <row r="568" spans="3:3" x14ac:dyDescent="0.2">
      <c r="C568" s="2" t="s">
        <v>3797</v>
      </c>
    </row>
    <row r="569" spans="3:3" x14ac:dyDescent="0.2">
      <c r="C569" s="2" t="s">
        <v>3798</v>
      </c>
    </row>
    <row r="570" spans="3:3" x14ac:dyDescent="0.2">
      <c r="C570" s="2" t="s">
        <v>3799</v>
      </c>
    </row>
    <row r="571" spans="3:3" x14ac:dyDescent="0.2">
      <c r="C571" s="2" t="s">
        <v>3800</v>
      </c>
    </row>
    <row r="572" spans="3:3" x14ac:dyDescent="0.2">
      <c r="C572" s="2" t="s">
        <v>3801</v>
      </c>
    </row>
    <row r="573" spans="3:3" x14ac:dyDescent="0.2">
      <c r="C573" s="2" t="s">
        <v>3802</v>
      </c>
    </row>
    <row r="574" spans="3:3" x14ac:dyDescent="0.2">
      <c r="C574" s="2" t="s">
        <v>3803</v>
      </c>
    </row>
    <row r="575" spans="3:3" x14ac:dyDescent="0.2">
      <c r="C575" s="2" t="s">
        <v>3804</v>
      </c>
    </row>
    <row r="576" spans="3:3" x14ac:dyDescent="0.2">
      <c r="C576" s="2" t="s">
        <v>3805</v>
      </c>
    </row>
    <row r="577" spans="3:3" x14ac:dyDescent="0.2">
      <c r="C577" s="2" t="s">
        <v>3806</v>
      </c>
    </row>
    <row r="578" spans="3:3" x14ac:dyDescent="0.2">
      <c r="C578" s="2" t="s">
        <v>3807</v>
      </c>
    </row>
    <row r="579" spans="3:3" x14ac:dyDescent="0.2">
      <c r="C579" s="2" t="s">
        <v>3808</v>
      </c>
    </row>
    <row r="580" spans="3:3" x14ac:dyDescent="0.2">
      <c r="C580" s="2" t="s">
        <v>3809</v>
      </c>
    </row>
    <row r="581" spans="3:3" x14ac:dyDescent="0.2">
      <c r="C581" s="2" t="s">
        <v>3810</v>
      </c>
    </row>
    <row r="582" spans="3:3" x14ac:dyDescent="0.2">
      <c r="C582" s="2" t="s">
        <v>3811</v>
      </c>
    </row>
    <row r="583" spans="3:3" x14ac:dyDescent="0.2">
      <c r="C583" s="2" t="s">
        <v>3812</v>
      </c>
    </row>
    <row r="584" spans="3:3" x14ac:dyDescent="0.2">
      <c r="C584" s="2" t="s">
        <v>3813</v>
      </c>
    </row>
    <row r="585" spans="3:3" x14ac:dyDescent="0.2">
      <c r="C585" s="2" t="s">
        <v>3814</v>
      </c>
    </row>
    <row r="586" spans="3:3" x14ac:dyDescent="0.2">
      <c r="C586" s="2" t="s">
        <v>3815</v>
      </c>
    </row>
    <row r="587" spans="3:3" x14ac:dyDescent="0.2">
      <c r="C587" s="2" t="s">
        <v>3816</v>
      </c>
    </row>
    <row r="588" spans="3:3" x14ac:dyDescent="0.2">
      <c r="C588" s="2" t="s">
        <v>3817</v>
      </c>
    </row>
    <row r="589" spans="3:3" x14ac:dyDescent="0.2">
      <c r="C589" s="2" t="s">
        <v>3818</v>
      </c>
    </row>
    <row r="590" spans="3:3" x14ac:dyDescent="0.2">
      <c r="C590" s="2" t="s">
        <v>3819</v>
      </c>
    </row>
    <row r="591" spans="3:3" x14ac:dyDescent="0.2">
      <c r="C591" s="2" t="s">
        <v>3820</v>
      </c>
    </row>
    <row r="592" spans="3:3" x14ac:dyDescent="0.2">
      <c r="C592" s="2" t="s">
        <v>3821</v>
      </c>
    </row>
    <row r="593" spans="3:3" x14ac:dyDescent="0.2">
      <c r="C593" s="2" t="s">
        <v>3822</v>
      </c>
    </row>
    <row r="594" spans="3:3" x14ac:dyDescent="0.2">
      <c r="C594" s="2" t="s">
        <v>3823</v>
      </c>
    </row>
    <row r="595" spans="3:3" x14ac:dyDescent="0.2">
      <c r="C595" s="2" t="s">
        <v>3824</v>
      </c>
    </row>
    <row r="596" spans="3:3" x14ac:dyDescent="0.2">
      <c r="C596" s="2" t="s">
        <v>3825</v>
      </c>
    </row>
    <row r="597" spans="3:3" x14ac:dyDescent="0.2">
      <c r="C597" s="2" t="s">
        <v>3826</v>
      </c>
    </row>
    <row r="598" spans="3:3" x14ac:dyDescent="0.2">
      <c r="C598" s="2" t="s">
        <v>3827</v>
      </c>
    </row>
    <row r="599" spans="3:3" x14ac:dyDescent="0.2">
      <c r="C599" s="2" t="s">
        <v>3828</v>
      </c>
    </row>
    <row r="600" spans="3:3" x14ac:dyDescent="0.2">
      <c r="C600" s="2" t="s">
        <v>3829</v>
      </c>
    </row>
    <row r="601" spans="3:3" x14ac:dyDescent="0.2">
      <c r="C601" s="2" t="s">
        <v>3830</v>
      </c>
    </row>
    <row r="602" spans="3:3" x14ac:dyDescent="0.2">
      <c r="C602" s="2" t="s">
        <v>3831</v>
      </c>
    </row>
    <row r="603" spans="3:3" x14ac:dyDescent="0.2">
      <c r="C603" s="2" t="s">
        <v>3832</v>
      </c>
    </row>
    <row r="604" spans="3:3" x14ac:dyDescent="0.2">
      <c r="C604" s="2" t="s">
        <v>3833</v>
      </c>
    </row>
    <row r="605" spans="3:3" x14ac:dyDescent="0.2">
      <c r="C605" s="2" t="s">
        <v>3834</v>
      </c>
    </row>
    <row r="606" spans="3:3" x14ac:dyDescent="0.2">
      <c r="C606" s="2" t="s">
        <v>3835</v>
      </c>
    </row>
    <row r="607" spans="3:3" x14ac:dyDescent="0.2">
      <c r="C607" s="2" t="s">
        <v>3836</v>
      </c>
    </row>
    <row r="608" spans="3:3" x14ac:dyDescent="0.2">
      <c r="C608" s="2" t="s">
        <v>3837</v>
      </c>
    </row>
    <row r="609" spans="3:3" x14ac:dyDescent="0.2">
      <c r="C609" s="2" t="s">
        <v>3838</v>
      </c>
    </row>
    <row r="610" spans="3:3" x14ac:dyDescent="0.2">
      <c r="C610" s="2" t="s">
        <v>3839</v>
      </c>
    </row>
    <row r="611" spans="3:3" x14ac:dyDescent="0.2">
      <c r="C611" s="2" t="s">
        <v>3840</v>
      </c>
    </row>
    <row r="612" spans="3:3" x14ac:dyDescent="0.2">
      <c r="C612" s="2" t="s">
        <v>3841</v>
      </c>
    </row>
    <row r="613" spans="3:3" x14ac:dyDescent="0.2">
      <c r="C613" s="2" t="s">
        <v>3842</v>
      </c>
    </row>
    <row r="614" spans="3:3" x14ac:dyDescent="0.2">
      <c r="C614" s="2" t="s">
        <v>3843</v>
      </c>
    </row>
    <row r="615" spans="3:3" x14ac:dyDescent="0.2">
      <c r="C615" s="2" t="s">
        <v>3844</v>
      </c>
    </row>
    <row r="616" spans="3:3" x14ac:dyDescent="0.2">
      <c r="C616" s="2" t="s">
        <v>3845</v>
      </c>
    </row>
    <row r="617" spans="3:3" x14ac:dyDescent="0.2">
      <c r="C617" s="2" t="s">
        <v>3846</v>
      </c>
    </row>
    <row r="618" spans="3:3" x14ac:dyDescent="0.2">
      <c r="C618" s="2" t="s">
        <v>3847</v>
      </c>
    </row>
    <row r="619" spans="3:3" x14ac:dyDescent="0.2">
      <c r="C619" s="2" t="s">
        <v>3848</v>
      </c>
    </row>
    <row r="620" spans="3:3" x14ac:dyDescent="0.2">
      <c r="C620" s="2" t="s">
        <v>3849</v>
      </c>
    </row>
    <row r="621" spans="3:3" x14ac:dyDescent="0.2">
      <c r="C621" s="2" t="s">
        <v>3850</v>
      </c>
    </row>
    <row r="622" spans="3:3" x14ac:dyDescent="0.2">
      <c r="C622" s="2" t="s">
        <v>3851</v>
      </c>
    </row>
    <row r="623" spans="3:3" x14ac:dyDescent="0.2">
      <c r="C623" s="2" t="s">
        <v>3852</v>
      </c>
    </row>
    <row r="624" spans="3:3" x14ac:dyDescent="0.2">
      <c r="C624" s="2" t="s">
        <v>3853</v>
      </c>
    </row>
    <row r="625" spans="3:3" x14ac:dyDescent="0.2">
      <c r="C625" s="2" t="s">
        <v>3854</v>
      </c>
    </row>
    <row r="626" spans="3:3" x14ac:dyDescent="0.2">
      <c r="C626" s="2" t="s">
        <v>3855</v>
      </c>
    </row>
    <row r="627" spans="3:3" x14ac:dyDescent="0.2">
      <c r="C627" s="2" t="s">
        <v>3856</v>
      </c>
    </row>
    <row r="628" spans="3:3" x14ac:dyDescent="0.2">
      <c r="C628" s="2" t="s">
        <v>3857</v>
      </c>
    </row>
    <row r="629" spans="3:3" x14ac:dyDescent="0.2">
      <c r="C629" s="2" t="s">
        <v>3858</v>
      </c>
    </row>
    <row r="630" spans="3:3" x14ac:dyDescent="0.2">
      <c r="C630" s="2" t="s">
        <v>3859</v>
      </c>
    </row>
    <row r="631" spans="3:3" x14ac:dyDescent="0.2">
      <c r="C631" s="2" t="s">
        <v>3860</v>
      </c>
    </row>
    <row r="632" spans="3:3" x14ac:dyDescent="0.2">
      <c r="C632" s="2" t="s">
        <v>3861</v>
      </c>
    </row>
    <row r="633" spans="3:3" x14ac:dyDescent="0.2">
      <c r="C633" s="2" t="s">
        <v>3862</v>
      </c>
    </row>
    <row r="634" spans="3:3" x14ac:dyDescent="0.2">
      <c r="C634" s="2" t="s">
        <v>3863</v>
      </c>
    </row>
    <row r="635" spans="3:3" x14ac:dyDescent="0.2">
      <c r="C635" s="2" t="s">
        <v>3864</v>
      </c>
    </row>
    <row r="636" spans="3:3" x14ac:dyDescent="0.2">
      <c r="C636" s="2" t="s">
        <v>3865</v>
      </c>
    </row>
    <row r="637" spans="3:3" x14ac:dyDescent="0.2">
      <c r="C637" s="2" t="s">
        <v>3866</v>
      </c>
    </row>
    <row r="638" spans="3:3" x14ac:dyDescent="0.2">
      <c r="C638" s="2" t="s">
        <v>3867</v>
      </c>
    </row>
    <row r="639" spans="3:3" x14ac:dyDescent="0.2">
      <c r="C639" s="2" t="s">
        <v>3868</v>
      </c>
    </row>
    <row r="640" spans="3:3" x14ac:dyDescent="0.2">
      <c r="C640" s="2" t="s">
        <v>3869</v>
      </c>
    </row>
    <row r="641" spans="3:3" x14ac:dyDescent="0.2">
      <c r="C641" s="2" t="s">
        <v>3870</v>
      </c>
    </row>
    <row r="642" spans="3:3" x14ac:dyDescent="0.2">
      <c r="C642" s="2" t="s">
        <v>3871</v>
      </c>
    </row>
    <row r="643" spans="3:3" x14ac:dyDescent="0.2">
      <c r="C643" s="2" t="s">
        <v>3872</v>
      </c>
    </row>
    <row r="644" spans="3:3" x14ac:dyDescent="0.2">
      <c r="C644" s="2" t="s">
        <v>3873</v>
      </c>
    </row>
    <row r="645" spans="3:3" x14ac:dyDescent="0.2">
      <c r="C645" s="2" t="s">
        <v>3874</v>
      </c>
    </row>
    <row r="646" spans="3:3" x14ac:dyDescent="0.2">
      <c r="C646" s="2" t="s">
        <v>3875</v>
      </c>
    </row>
    <row r="647" spans="3:3" x14ac:dyDescent="0.2">
      <c r="C647" s="2" t="s">
        <v>3876</v>
      </c>
    </row>
    <row r="648" spans="3:3" x14ac:dyDescent="0.2">
      <c r="C648" s="2" t="s">
        <v>3877</v>
      </c>
    </row>
    <row r="649" spans="3:3" x14ac:dyDescent="0.2">
      <c r="C649" s="2" t="s">
        <v>3878</v>
      </c>
    </row>
    <row r="650" spans="3:3" x14ac:dyDescent="0.2">
      <c r="C650" s="2" t="s">
        <v>3879</v>
      </c>
    </row>
    <row r="651" spans="3:3" x14ac:dyDescent="0.2">
      <c r="C651" s="2" t="s">
        <v>3880</v>
      </c>
    </row>
    <row r="652" spans="3:3" x14ac:dyDescent="0.2">
      <c r="C652" s="2" t="s">
        <v>3881</v>
      </c>
    </row>
    <row r="653" spans="3:3" x14ac:dyDescent="0.2">
      <c r="C653" s="2" t="s">
        <v>3882</v>
      </c>
    </row>
    <row r="654" spans="3:3" x14ac:dyDescent="0.2">
      <c r="C654" s="2" t="s">
        <v>3883</v>
      </c>
    </row>
    <row r="655" spans="3:3" x14ac:dyDescent="0.2">
      <c r="C655" s="2" t="s">
        <v>3884</v>
      </c>
    </row>
    <row r="656" spans="3:3" x14ac:dyDescent="0.2">
      <c r="C656" s="2" t="s">
        <v>1190</v>
      </c>
    </row>
    <row r="657" spans="3:3" x14ac:dyDescent="0.2">
      <c r="C657" s="2" t="s">
        <v>3885</v>
      </c>
    </row>
    <row r="658" spans="3:3" x14ac:dyDescent="0.2">
      <c r="C658" s="2" t="s">
        <v>3886</v>
      </c>
    </row>
    <row r="659" spans="3:3" x14ac:dyDescent="0.2">
      <c r="C659" s="2" t="s">
        <v>3887</v>
      </c>
    </row>
    <row r="660" spans="3:3" x14ac:dyDescent="0.2">
      <c r="C660" s="2" t="s">
        <v>3888</v>
      </c>
    </row>
    <row r="661" spans="3:3" x14ac:dyDescent="0.2">
      <c r="C661" s="2" t="s">
        <v>1177</v>
      </c>
    </row>
    <row r="662" spans="3:3" x14ac:dyDescent="0.2">
      <c r="C662" s="2" t="s">
        <v>3889</v>
      </c>
    </row>
    <row r="663" spans="3:3" x14ac:dyDescent="0.2">
      <c r="C663" s="2" t="s">
        <v>1156</v>
      </c>
    </row>
    <row r="664" spans="3:3" x14ac:dyDescent="0.2">
      <c r="C664" s="2" t="s">
        <v>3890</v>
      </c>
    </row>
    <row r="665" spans="3:3" x14ac:dyDescent="0.2">
      <c r="C665" s="2" t="s">
        <v>1172</v>
      </c>
    </row>
    <row r="666" spans="3:3" x14ac:dyDescent="0.2">
      <c r="C666" s="2" t="s">
        <v>3891</v>
      </c>
    </row>
    <row r="667" spans="3:3" x14ac:dyDescent="0.2">
      <c r="C667" s="2" t="s">
        <v>3892</v>
      </c>
    </row>
    <row r="668" spans="3:3" x14ac:dyDescent="0.2">
      <c r="C668" s="2" t="s">
        <v>3893</v>
      </c>
    </row>
    <row r="669" spans="3:3" x14ac:dyDescent="0.2">
      <c r="C669" s="2" t="s">
        <v>3894</v>
      </c>
    </row>
    <row r="670" spans="3:3" x14ac:dyDescent="0.2">
      <c r="C670" s="2" t="s">
        <v>3895</v>
      </c>
    </row>
    <row r="671" spans="3:3" x14ac:dyDescent="0.2">
      <c r="C671" s="2" t="s">
        <v>3896</v>
      </c>
    </row>
    <row r="672" spans="3:3" x14ac:dyDescent="0.2">
      <c r="C672" s="2" t="s">
        <v>3897</v>
      </c>
    </row>
    <row r="673" spans="3:3" x14ac:dyDescent="0.2">
      <c r="C673" s="2" t="s">
        <v>1188</v>
      </c>
    </row>
    <row r="674" spans="3:3" x14ac:dyDescent="0.2">
      <c r="C674" s="2" t="s">
        <v>3898</v>
      </c>
    </row>
    <row r="675" spans="3:3" x14ac:dyDescent="0.2">
      <c r="C675" s="2" t="s">
        <v>1171</v>
      </c>
    </row>
    <row r="676" spans="3:3" x14ac:dyDescent="0.2">
      <c r="C676" s="2" t="s">
        <v>3899</v>
      </c>
    </row>
    <row r="677" spans="3:3" x14ac:dyDescent="0.2">
      <c r="C677" s="2" t="s">
        <v>3900</v>
      </c>
    </row>
    <row r="678" spans="3:3" x14ac:dyDescent="0.2">
      <c r="C678" s="2" t="s">
        <v>1162</v>
      </c>
    </row>
    <row r="679" spans="3:3" x14ac:dyDescent="0.2">
      <c r="C679" s="2" t="s">
        <v>1158</v>
      </c>
    </row>
    <row r="680" spans="3:3" x14ac:dyDescent="0.2">
      <c r="C680" s="2" t="s">
        <v>3901</v>
      </c>
    </row>
    <row r="681" spans="3:3" x14ac:dyDescent="0.2">
      <c r="C681" s="2" t="s">
        <v>1161</v>
      </c>
    </row>
    <row r="682" spans="3:3" x14ac:dyDescent="0.2">
      <c r="C682" s="2" t="s">
        <v>1139</v>
      </c>
    </row>
    <row r="683" spans="3:3" x14ac:dyDescent="0.2">
      <c r="C683" s="2" t="s">
        <v>3902</v>
      </c>
    </row>
    <row r="684" spans="3:3" x14ac:dyDescent="0.2">
      <c r="C684" s="2" t="s">
        <v>1165</v>
      </c>
    </row>
    <row r="685" spans="3:3" x14ac:dyDescent="0.2">
      <c r="C685" s="2" t="s">
        <v>1179</v>
      </c>
    </row>
    <row r="686" spans="3:3" x14ac:dyDescent="0.2">
      <c r="C686" s="2" t="s">
        <v>1176</v>
      </c>
    </row>
    <row r="687" spans="3:3" x14ac:dyDescent="0.2">
      <c r="C687" s="2" t="s">
        <v>1185</v>
      </c>
    </row>
    <row r="688" spans="3:3" x14ac:dyDescent="0.2">
      <c r="C688" s="2" t="s">
        <v>1182</v>
      </c>
    </row>
    <row r="689" spans="3:3" x14ac:dyDescent="0.2">
      <c r="C689" s="2" t="s">
        <v>1183</v>
      </c>
    </row>
    <row r="690" spans="3:3" x14ac:dyDescent="0.2">
      <c r="C690" s="2" t="s">
        <v>1170</v>
      </c>
    </row>
    <row r="691" spans="3:3" x14ac:dyDescent="0.2">
      <c r="C691" s="2" t="s">
        <v>1186</v>
      </c>
    </row>
    <row r="692" spans="3:3" x14ac:dyDescent="0.2">
      <c r="C692" s="2" t="s">
        <v>1187</v>
      </c>
    </row>
    <row r="693" spans="3:3" x14ac:dyDescent="0.2">
      <c r="C693" s="2" t="s">
        <v>1167</v>
      </c>
    </row>
    <row r="694" spans="3:3" x14ac:dyDescent="0.2">
      <c r="C694" s="2" t="s">
        <v>1163</v>
      </c>
    </row>
    <row r="695" spans="3:3" x14ac:dyDescent="0.2">
      <c r="C695" s="2" t="s">
        <v>1169</v>
      </c>
    </row>
    <row r="696" spans="3:3" x14ac:dyDescent="0.2">
      <c r="C696" s="2" t="s">
        <v>1160</v>
      </c>
    </row>
    <row r="697" spans="3:3" x14ac:dyDescent="0.2">
      <c r="C697" s="2" t="s">
        <v>1159</v>
      </c>
    </row>
    <row r="698" spans="3:3" x14ac:dyDescent="0.2">
      <c r="C698" s="2" t="s">
        <v>1168</v>
      </c>
    </row>
    <row r="699" spans="3:3" x14ac:dyDescent="0.2">
      <c r="C699" s="2" t="s">
        <v>1166</v>
      </c>
    </row>
    <row r="700" spans="3:3" x14ac:dyDescent="0.2">
      <c r="C700" s="2" t="s">
        <v>1041</v>
      </c>
    </row>
    <row r="701" spans="3:3" x14ac:dyDescent="0.2">
      <c r="C701" s="2" t="s">
        <v>1018</v>
      </c>
    </row>
    <row r="702" spans="3:3" x14ac:dyDescent="0.2">
      <c r="C702" s="2" t="s">
        <v>1019</v>
      </c>
    </row>
    <row r="703" spans="3:3" x14ac:dyDescent="0.2">
      <c r="C703" s="2" t="s">
        <v>1038</v>
      </c>
    </row>
    <row r="704" spans="3:3" x14ac:dyDescent="0.2">
      <c r="C704" s="2" t="s">
        <v>1039</v>
      </c>
    </row>
    <row r="705" spans="3:3" x14ac:dyDescent="0.2">
      <c r="C705" s="2" t="s">
        <v>1029</v>
      </c>
    </row>
    <row r="706" spans="3:3" x14ac:dyDescent="0.2">
      <c r="C706" s="2" t="s">
        <v>1020</v>
      </c>
    </row>
    <row r="707" spans="3:3" x14ac:dyDescent="0.2">
      <c r="C707" s="2" t="s">
        <v>1014</v>
      </c>
    </row>
    <row r="708" spans="3:3" x14ac:dyDescent="0.2">
      <c r="C708" s="2" t="s">
        <v>1027</v>
      </c>
    </row>
    <row r="709" spans="3:3" x14ac:dyDescent="0.2">
      <c r="C709" s="2" t="s">
        <v>1021</v>
      </c>
    </row>
    <row r="710" spans="3:3" x14ac:dyDescent="0.2">
      <c r="C710" s="2" t="s">
        <v>1040</v>
      </c>
    </row>
    <row r="711" spans="3:3" x14ac:dyDescent="0.2">
      <c r="C711" s="2" t="s">
        <v>1157</v>
      </c>
    </row>
    <row r="712" spans="3:3" x14ac:dyDescent="0.2">
      <c r="C712" s="2" t="s">
        <v>1155</v>
      </c>
    </row>
    <row r="713" spans="3:3" x14ac:dyDescent="0.2">
      <c r="C713" s="2" t="s">
        <v>1022</v>
      </c>
    </row>
    <row r="714" spans="3:3" x14ac:dyDescent="0.2">
      <c r="C714" s="2" t="s">
        <v>1173</v>
      </c>
    </row>
    <row r="715" spans="3:3" x14ac:dyDescent="0.2">
      <c r="C715" s="2" t="s">
        <v>1150</v>
      </c>
    </row>
    <row r="716" spans="3:3" x14ac:dyDescent="0.2">
      <c r="C716" s="2" t="s">
        <v>1195</v>
      </c>
    </row>
    <row r="717" spans="3:3" x14ac:dyDescent="0.2">
      <c r="C717" s="2" t="s">
        <v>1048</v>
      </c>
    </row>
    <row r="718" spans="3:3" x14ac:dyDescent="0.2">
      <c r="C718" s="2" t="s">
        <v>1061</v>
      </c>
    </row>
    <row r="719" spans="3:3" x14ac:dyDescent="0.2">
      <c r="C719" s="2" t="s">
        <v>1143</v>
      </c>
    </row>
    <row r="720" spans="3:3" x14ac:dyDescent="0.2">
      <c r="C720" s="2" t="s">
        <v>1096</v>
      </c>
    </row>
    <row r="721" spans="3:3" x14ac:dyDescent="0.2">
      <c r="C721" s="2" t="s">
        <v>1133</v>
      </c>
    </row>
    <row r="722" spans="3:3" x14ac:dyDescent="0.2">
      <c r="C722" s="2" t="s">
        <v>1117</v>
      </c>
    </row>
    <row r="723" spans="3:3" x14ac:dyDescent="0.2">
      <c r="C723" s="2" t="s">
        <v>1080</v>
      </c>
    </row>
    <row r="724" spans="3:3" x14ac:dyDescent="0.2">
      <c r="C724" s="2" t="s">
        <v>1149</v>
      </c>
    </row>
    <row r="725" spans="3:3" x14ac:dyDescent="0.2">
      <c r="C725" s="2" t="s">
        <v>1066</v>
      </c>
    </row>
    <row r="726" spans="3:3" x14ac:dyDescent="0.2">
      <c r="C726" s="2" t="s">
        <v>1087</v>
      </c>
    </row>
    <row r="727" spans="3:3" x14ac:dyDescent="0.2">
      <c r="C727" s="2" t="s">
        <v>1154</v>
      </c>
    </row>
    <row r="728" spans="3:3" x14ac:dyDescent="0.2">
      <c r="C728" s="2" t="s">
        <v>1112</v>
      </c>
    </row>
    <row r="729" spans="3:3" x14ac:dyDescent="0.2">
      <c r="C729" s="2" t="s">
        <v>1078</v>
      </c>
    </row>
    <row r="730" spans="3:3" x14ac:dyDescent="0.2">
      <c r="C730" s="2" t="s">
        <v>1062</v>
      </c>
    </row>
    <row r="731" spans="3:3" x14ac:dyDescent="0.2">
      <c r="C731" s="2" t="s">
        <v>1085</v>
      </c>
    </row>
    <row r="732" spans="3:3" x14ac:dyDescent="0.2">
      <c r="C732" s="2" t="s">
        <v>1104</v>
      </c>
    </row>
    <row r="733" spans="3:3" x14ac:dyDescent="0.2">
      <c r="C733" s="2" t="s">
        <v>1079</v>
      </c>
    </row>
    <row r="734" spans="3:3" x14ac:dyDescent="0.2">
      <c r="C734" s="2" t="s">
        <v>1100</v>
      </c>
    </row>
    <row r="735" spans="3:3" x14ac:dyDescent="0.2">
      <c r="C735" s="2" t="s">
        <v>1116</v>
      </c>
    </row>
    <row r="736" spans="3:3" x14ac:dyDescent="0.2">
      <c r="C736" s="2" t="s">
        <v>1115</v>
      </c>
    </row>
    <row r="737" spans="3:3" x14ac:dyDescent="0.2">
      <c r="C737" s="2" t="s">
        <v>1102</v>
      </c>
    </row>
    <row r="738" spans="3:3" x14ac:dyDescent="0.2">
      <c r="C738" s="2" t="s">
        <v>1025</v>
      </c>
    </row>
    <row r="739" spans="3:3" x14ac:dyDescent="0.2">
      <c r="C739" s="2" t="s">
        <v>1028</v>
      </c>
    </row>
    <row r="740" spans="3:3" x14ac:dyDescent="0.2">
      <c r="C740" s="2" t="s">
        <v>1049</v>
      </c>
    </row>
    <row r="741" spans="3:3" x14ac:dyDescent="0.2">
      <c r="C741" s="2" t="s">
        <v>1043</v>
      </c>
    </row>
    <row r="742" spans="3:3" x14ac:dyDescent="0.2">
      <c r="C742" s="2" t="s">
        <v>1059</v>
      </c>
    </row>
    <row r="743" spans="3:3" x14ac:dyDescent="0.2">
      <c r="C743" s="2" t="s">
        <v>1051</v>
      </c>
    </row>
    <row r="744" spans="3:3" x14ac:dyDescent="0.2">
      <c r="C744" s="2" t="s">
        <v>1037</v>
      </c>
    </row>
    <row r="745" spans="3:3" x14ac:dyDescent="0.2">
      <c r="C745" s="2" t="s">
        <v>1024</v>
      </c>
    </row>
    <row r="746" spans="3:3" x14ac:dyDescent="0.2">
      <c r="C746" s="2" t="s">
        <v>1016</v>
      </c>
    </row>
    <row r="747" spans="3:3" x14ac:dyDescent="0.2">
      <c r="C747" s="2" t="s">
        <v>1015</v>
      </c>
    </row>
    <row r="748" spans="3:3" x14ac:dyDescent="0.2">
      <c r="C748" s="2" t="s">
        <v>1050</v>
      </c>
    </row>
    <row r="749" spans="3:3" x14ac:dyDescent="0.2">
      <c r="C749" s="2" t="s">
        <v>1137</v>
      </c>
    </row>
    <row r="750" spans="3:3" x14ac:dyDescent="0.2">
      <c r="C750" s="2" t="s">
        <v>1099</v>
      </c>
    </row>
    <row r="751" spans="3:3" x14ac:dyDescent="0.2">
      <c r="C751" s="2" t="s">
        <v>1101</v>
      </c>
    </row>
    <row r="752" spans="3:3" x14ac:dyDescent="0.2">
      <c r="C752" s="2" t="s">
        <v>1071</v>
      </c>
    </row>
    <row r="753" spans="3:3" x14ac:dyDescent="0.2">
      <c r="C753" s="2" t="s">
        <v>1109</v>
      </c>
    </row>
    <row r="754" spans="3:3" x14ac:dyDescent="0.2">
      <c r="C754" s="2" t="s">
        <v>1034</v>
      </c>
    </row>
    <row r="755" spans="3:3" x14ac:dyDescent="0.2">
      <c r="C755" s="2" t="s">
        <v>1026</v>
      </c>
    </row>
    <row r="756" spans="3:3" x14ac:dyDescent="0.2">
      <c r="C756" s="2" t="s">
        <v>1089</v>
      </c>
    </row>
    <row r="757" spans="3:3" x14ac:dyDescent="0.2">
      <c r="C757" s="2" t="s">
        <v>1136</v>
      </c>
    </row>
    <row r="758" spans="3:3" x14ac:dyDescent="0.2">
      <c r="C758" s="2" t="s">
        <v>1035</v>
      </c>
    </row>
    <row r="759" spans="3:3" x14ac:dyDescent="0.2">
      <c r="C759" s="2" t="s">
        <v>1134</v>
      </c>
    </row>
    <row r="760" spans="3:3" x14ac:dyDescent="0.2">
      <c r="C760" s="2" t="s">
        <v>1084</v>
      </c>
    </row>
    <row r="761" spans="3:3" x14ac:dyDescent="0.2">
      <c r="C761" s="2" t="s">
        <v>3903</v>
      </c>
    </row>
    <row r="762" spans="3:3" x14ac:dyDescent="0.2">
      <c r="C762" s="2" t="s">
        <v>1017</v>
      </c>
    </row>
    <row r="763" spans="3:3" x14ac:dyDescent="0.2">
      <c r="C763" s="2" t="s">
        <v>1032</v>
      </c>
    </row>
    <row r="764" spans="3:3" x14ac:dyDescent="0.2">
      <c r="C764" s="2" t="s">
        <v>1141</v>
      </c>
    </row>
    <row r="765" spans="3:3" x14ac:dyDescent="0.2">
      <c r="C765" s="2" t="s">
        <v>1023</v>
      </c>
    </row>
    <row r="766" spans="3:3" x14ac:dyDescent="0.2">
      <c r="C766" s="2" t="s">
        <v>1142</v>
      </c>
    </row>
    <row r="767" spans="3:3" x14ac:dyDescent="0.2">
      <c r="C767" s="2" t="s">
        <v>1045</v>
      </c>
    </row>
    <row r="768" spans="3:3" x14ac:dyDescent="0.2">
      <c r="C768" s="2" t="s">
        <v>1130</v>
      </c>
    </row>
    <row r="769" spans="3:3" x14ac:dyDescent="0.2">
      <c r="C769" s="2" t="s">
        <v>1095</v>
      </c>
    </row>
    <row r="770" spans="3:3" x14ac:dyDescent="0.2">
      <c r="C770" s="2" t="s">
        <v>1072</v>
      </c>
    </row>
    <row r="771" spans="3:3" x14ac:dyDescent="0.2">
      <c r="C771" s="2" t="s">
        <v>1131</v>
      </c>
    </row>
    <row r="772" spans="3:3" x14ac:dyDescent="0.2">
      <c r="C772" s="2" t="s">
        <v>1105</v>
      </c>
    </row>
    <row r="773" spans="3:3" x14ac:dyDescent="0.2">
      <c r="C773" s="2" t="s">
        <v>1065</v>
      </c>
    </row>
    <row r="774" spans="3:3" x14ac:dyDescent="0.2">
      <c r="C774" s="2" t="s">
        <v>1138</v>
      </c>
    </row>
    <row r="775" spans="3:3" x14ac:dyDescent="0.2">
      <c r="C775" s="2" t="s">
        <v>1075</v>
      </c>
    </row>
    <row r="776" spans="3:3" x14ac:dyDescent="0.2">
      <c r="C776" s="2" t="s">
        <v>1132</v>
      </c>
    </row>
    <row r="777" spans="3:3" x14ac:dyDescent="0.2">
      <c r="C777" s="2" t="s">
        <v>1097</v>
      </c>
    </row>
    <row r="778" spans="3:3" x14ac:dyDescent="0.2">
      <c r="C778" s="2" t="s">
        <v>1145</v>
      </c>
    </row>
    <row r="779" spans="3:3" x14ac:dyDescent="0.2">
      <c r="C779" s="2" t="s">
        <v>3904</v>
      </c>
    </row>
    <row r="780" spans="3:3" x14ac:dyDescent="0.2">
      <c r="C780" s="2" t="s">
        <v>3905</v>
      </c>
    </row>
    <row r="781" spans="3:3" x14ac:dyDescent="0.2">
      <c r="C781" s="2" t="s">
        <v>3906</v>
      </c>
    </row>
    <row r="782" spans="3:3" x14ac:dyDescent="0.2">
      <c r="C782" s="2" t="s">
        <v>3907</v>
      </c>
    </row>
    <row r="783" spans="3:3" x14ac:dyDescent="0.2">
      <c r="C783" s="2" t="s">
        <v>1144</v>
      </c>
    </row>
    <row r="784" spans="3:3" x14ac:dyDescent="0.2">
      <c r="C784" s="2" t="s">
        <v>1108</v>
      </c>
    </row>
    <row r="785" spans="3:3" x14ac:dyDescent="0.2">
      <c r="C785" s="2" t="s">
        <v>3908</v>
      </c>
    </row>
    <row r="786" spans="3:3" x14ac:dyDescent="0.2">
      <c r="C786" s="2" t="s">
        <v>3909</v>
      </c>
    </row>
    <row r="787" spans="3:3" x14ac:dyDescent="0.2">
      <c r="C787" s="2" t="s">
        <v>1140</v>
      </c>
    </row>
    <row r="788" spans="3:3" x14ac:dyDescent="0.2">
      <c r="C788" s="2" t="s">
        <v>1082</v>
      </c>
    </row>
    <row r="789" spans="3:3" x14ac:dyDescent="0.2">
      <c r="C789" s="2" t="s">
        <v>1055</v>
      </c>
    </row>
    <row r="790" spans="3:3" x14ac:dyDescent="0.2">
      <c r="C790" s="2" t="s">
        <v>3910</v>
      </c>
    </row>
    <row r="791" spans="3:3" x14ac:dyDescent="0.2">
      <c r="C791" s="2" t="s">
        <v>3911</v>
      </c>
    </row>
    <row r="792" spans="3:3" x14ac:dyDescent="0.2">
      <c r="C792" s="2" t="s">
        <v>3912</v>
      </c>
    </row>
    <row r="793" spans="3:3" x14ac:dyDescent="0.2">
      <c r="C793" s="2" t="s">
        <v>3913</v>
      </c>
    </row>
    <row r="794" spans="3:3" x14ac:dyDescent="0.2">
      <c r="C794" s="2" t="s">
        <v>1125</v>
      </c>
    </row>
    <row r="795" spans="3:3" x14ac:dyDescent="0.2">
      <c r="C795" s="2" t="s">
        <v>3914</v>
      </c>
    </row>
    <row r="796" spans="3:3" x14ac:dyDescent="0.2">
      <c r="C796" s="2" t="s">
        <v>3915</v>
      </c>
    </row>
  </sheetData>
  <mergeCells count="3">
    <mergeCell ref="A3:A4"/>
    <mergeCell ref="A212:L212"/>
    <mergeCell ref="O212:P212"/>
  </mergeCells>
  <conditionalFormatting sqref="B3">
    <cfRule type="duplicateValues" dxfId="158" priority="4"/>
  </conditionalFormatting>
  <conditionalFormatting sqref="B4:B211">
    <cfRule type="duplicateValues" dxfId="157" priority="90"/>
  </conditionalFormatting>
  <conditionalFormatting sqref="C220:C796">
    <cfRule type="duplicateValues" dxfId="156" priority="3"/>
  </conditionalFormatting>
  <conditionalFormatting sqref="C220:C796">
    <cfRule type="duplicateValues" dxfId="155" priority="2"/>
  </conditionalFormatting>
  <conditionalFormatting sqref="C1:C1048576">
    <cfRule type="duplicateValues" dxfId="15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89"/>
  <sheetViews>
    <sheetView zoomScale="110" zoomScaleNormal="110" workbookViewId="0">
      <pane xSplit="3" ySplit="2" topLeftCell="D3" activePane="bottomRight" state="frozen"/>
      <selection activeCell="N32" sqref="N32"/>
      <selection pane="topRight" activeCell="N32" sqref="N32"/>
      <selection pane="bottomLeft" activeCell="N32" sqref="N32"/>
      <selection pane="bottomRight" activeCell="H9" sqref="H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2" t="s">
        <v>3524</v>
      </c>
      <c r="B3" s="73" t="s">
        <v>3089</v>
      </c>
      <c r="C3" s="9" t="s">
        <v>3090</v>
      </c>
      <c r="D3" s="75" t="s">
        <v>63</v>
      </c>
      <c r="E3" s="13">
        <v>44433</v>
      </c>
      <c r="F3" s="75" t="s">
        <v>2419</v>
      </c>
      <c r="G3" s="13">
        <v>44438</v>
      </c>
      <c r="H3" s="10" t="s">
        <v>2420</v>
      </c>
      <c r="I3" s="1">
        <v>35</v>
      </c>
      <c r="J3" s="1">
        <v>40</v>
      </c>
      <c r="K3" s="1">
        <v>15</v>
      </c>
      <c r="L3" s="1">
        <v>3</v>
      </c>
      <c r="M3" s="81">
        <v>5.25</v>
      </c>
      <c r="N3" s="8">
        <v>5</v>
      </c>
      <c r="O3" s="62">
        <v>3000</v>
      </c>
      <c r="P3" s="63">
        <f>Table2245236891011121314151617181920212224234567234568910111213141516171819202122242526272829303132[[#This Row],[PEMBULATAN]]*O3</f>
        <v>15000</v>
      </c>
    </row>
    <row r="4" spans="1:16" ht="39" customHeight="1" x14ac:dyDescent="0.2">
      <c r="A4" s="143"/>
      <c r="B4" s="74"/>
      <c r="C4" s="9" t="s">
        <v>3091</v>
      </c>
      <c r="D4" s="75" t="s">
        <v>63</v>
      </c>
      <c r="E4" s="13">
        <v>44433</v>
      </c>
      <c r="F4" s="75" t="s">
        <v>2419</v>
      </c>
      <c r="G4" s="13">
        <v>44438</v>
      </c>
      <c r="H4" s="10" t="s">
        <v>2420</v>
      </c>
      <c r="I4" s="1">
        <v>50</v>
      </c>
      <c r="J4" s="1">
        <v>55</v>
      </c>
      <c r="K4" s="1">
        <v>33</v>
      </c>
      <c r="L4" s="1">
        <v>11</v>
      </c>
      <c r="M4" s="81">
        <v>22.6875</v>
      </c>
      <c r="N4" s="8">
        <v>23</v>
      </c>
      <c r="O4" s="62">
        <v>3000</v>
      </c>
      <c r="P4" s="63">
        <f>Table2245236891011121314151617181920212224234567234568910111213141516171819202122242526272829303132[[#This Row],[PEMBULATAN]]*O4</f>
        <v>69000</v>
      </c>
    </row>
    <row r="5" spans="1:16" ht="22.5" customHeight="1" x14ac:dyDescent="0.2">
      <c r="A5" s="144" t="s">
        <v>33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6"/>
      <c r="M5" s="78">
        <f>SUBTOTAL(109,Table2245236891011121314151617181920212224234567234568910111213141516171819202122242526272829303132[KG VOLUME])</f>
        <v>27.9375</v>
      </c>
      <c r="N5" s="66">
        <f>SUM(N3:N4)</f>
        <v>28</v>
      </c>
      <c r="O5" s="147">
        <f>SUM(P3:P4)</f>
        <v>84000</v>
      </c>
      <c r="P5" s="148"/>
    </row>
    <row r="6" spans="1:16" ht="22.5" customHeight="1" x14ac:dyDescent="0.2">
      <c r="A6" s="83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4"/>
      <c r="N6" s="86" t="s">
        <v>54</v>
      </c>
      <c r="O6" s="85"/>
      <c r="P6" s="85">
        <f>O5*10%</f>
        <v>8400</v>
      </c>
    </row>
    <row r="7" spans="1:16" x14ac:dyDescent="0.2">
      <c r="A7" s="11"/>
      <c r="B7" s="54" t="s">
        <v>47</v>
      </c>
      <c r="C7" s="53"/>
      <c r="D7" s="55" t="s">
        <v>48</v>
      </c>
      <c r="H7" s="61"/>
      <c r="N7" s="60" t="s">
        <v>34</v>
      </c>
      <c r="P7" s="67">
        <f>O5*1%</f>
        <v>840</v>
      </c>
    </row>
    <row r="8" spans="1:16" x14ac:dyDescent="0.2">
      <c r="A8" s="11"/>
      <c r="H8" s="61"/>
      <c r="N8" s="60" t="s">
        <v>35</v>
      </c>
      <c r="P8" s="69">
        <v>0</v>
      </c>
    </row>
    <row r="9" spans="1:16" ht="15.75" thickBot="1" x14ac:dyDescent="0.25">
      <c r="A9" s="11"/>
      <c r="H9" s="61"/>
      <c r="N9" s="60" t="s">
        <v>36</v>
      </c>
      <c r="P9" s="69">
        <v>0</v>
      </c>
    </row>
    <row r="10" spans="1:16" x14ac:dyDescent="0.2">
      <c r="A10" s="11"/>
      <c r="H10" s="61"/>
      <c r="N10" s="64" t="s">
        <v>37</v>
      </c>
      <c r="O10" s="65"/>
      <c r="P10" s="68">
        <f>O5-P6+P7</f>
        <v>76440</v>
      </c>
    </row>
    <row r="11" spans="1:16" x14ac:dyDescent="0.2">
      <c r="B11" s="54"/>
      <c r="C11" s="53"/>
      <c r="D11" s="55"/>
    </row>
    <row r="13" spans="1:16" x14ac:dyDescent="0.2">
      <c r="A13" s="11"/>
      <c r="C13" s="53" t="s">
        <v>1205</v>
      </c>
      <c r="H13" s="61"/>
      <c r="P13" s="70"/>
    </row>
    <row r="14" spans="1:16" x14ac:dyDescent="0.2">
      <c r="A14" s="11"/>
      <c r="C14" s="2" t="s">
        <v>1200</v>
      </c>
      <c r="H14" s="61"/>
      <c r="O14" s="56"/>
      <c r="P14" s="70"/>
    </row>
    <row r="15" spans="1:16" s="3" customFormat="1" x14ac:dyDescent="0.25">
      <c r="A15" s="11"/>
      <c r="B15" s="2"/>
      <c r="C15" s="2" t="s">
        <v>1206</v>
      </c>
      <c r="E15" s="12"/>
      <c r="H15" s="61"/>
      <c r="N15" s="14"/>
      <c r="O15" s="14"/>
      <c r="P15" s="14"/>
    </row>
    <row r="16" spans="1:16" s="3" customFormat="1" x14ac:dyDescent="0.25">
      <c r="A16" s="11"/>
      <c r="B16" s="2"/>
      <c r="C16" s="2" t="s">
        <v>3533</v>
      </c>
      <c r="E16" s="12"/>
      <c r="H16" s="61"/>
      <c r="N16" s="14"/>
      <c r="O16" s="14"/>
      <c r="P16" s="14"/>
    </row>
    <row r="17" spans="1:16" s="3" customFormat="1" x14ac:dyDescent="0.2">
      <c r="A17" s="11"/>
      <c r="B17" s="2"/>
      <c r="C17" s="53" t="s">
        <v>1198</v>
      </c>
      <c r="E17" s="12"/>
      <c r="H17" s="61"/>
      <c r="N17" s="14"/>
      <c r="O17" s="14"/>
      <c r="P17" s="14"/>
    </row>
    <row r="18" spans="1:16" s="3" customFormat="1" x14ac:dyDescent="0.25">
      <c r="A18" s="11"/>
      <c r="B18" s="2"/>
      <c r="C18" s="2" t="s">
        <v>3534</v>
      </c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 t="s">
        <v>1204</v>
      </c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 t="s">
        <v>3535</v>
      </c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 t="s">
        <v>3536</v>
      </c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 t="s">
        <v>3537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3538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3539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3540</v>
      </c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 t="s">
        <v>3541</v>
      </c>
      <c r="E26" s="12"/>
      <c r="H26" s="61"/>
      <c r="N26" s="14"/>
      <c r="O26" s="14"/>
      <c r="P26" s="14"/>
    </row>
    <row r="27" spans="1:16" x14ac:dyDescent="0.2">
      <c r="C27" s="2" t="s">
        <v>3542</v>
      </c>
    </row>
    <row r="28" spans="1:16" x14ac:dyDescent="0.2">
      <c r="C28" s="2" t="s">
        <v>3543</v>
      </c>
    </row>
    <row r="29" spans="1:16" x14ac:dyDescent="0.2">
      <c r="C29" s="2" t="s">
        <v>3544</v>
      </c>
    </row>
    <row r="30" spans="1:16" x14ac:dyDescent="0.2">
      <c r="C30" s="2" t="s">
        <v>3545</v>
      </c>
    </row>
    <row r="31" spans="1:16" x14ac:dyDescent="0.2">
      <c r="C31" s="2" t="s">
        <v>3546</v>
      </c>
    </row>
    <row r="32" spans="1:16" x14ac:dyDescent="0.2">
      <c r="C32" s="2" t="s">
        <v>3547</v>
      </c>
    </row>
    <row r="33" spans="3:3" x14ac:dyDescent="0.2">
      <c r="C33" s="2" t="s">
        <v>3548</v>
      </c>
    </row>
    <row r="34" spans="3:3" x14ac:dyDescent="0.2">
      <c r="C34" s="2" t="s">
        <v>3549</v>
      </c>
    </row>
    <row r="35" spans="3:3" x14ac:dyDescent="0.2">
      <c r="C35" s="2" t="s">
        <v>3550</v>
      </c>
    </row>
    <row r="36" spans="3:3" x14ac:dyDescent="0.2">
      <c r="C36" s="2" t="s">
        <v>3551</v>
      </c>
    </row>
    <row r="37" spans="3:3" x14ac:dyDescent="0.2">
      <c r="C37" s="2" t="s">
        <v>3552</v>
      </c>
    </row>
    <row r="38" spans="3:3" x14ac:dyDescent="0.2">
      <c r="C38" s="2" t="s">
        <v>3553</v>
      </c>
    </row>
    <row r="39" spans="3:3" x14ac:dyDescent="0.2">
      <c r="C39" s="2" t="s">
        <v>3554</v>
      </c>
    </row>
    <row r="40" spans="3:3" x14ac:dyDescent="0.2">
      <c r="C40" s="2" t="s">
        <v>3555</v>
      </c>
    </row>
    <row r="41" spans="3:3" x14ac:dyDescent="0.2">
      <c r="C41" s="2" t="s">
        <v>3556</v>
      </c>
    </row>
    <row r="42" spans="3:3" x14ac:dyDescent="0.2">
      <c r="C42" s="2" t="s">
        <v>3557</v>
      </c>
    </row>
    <row r="43" spans="3:3" x14ac:dyDescent="0.2">
      <c r="C43" s="2" t="s">
        <v>3558</v>
      </c>
    </row>
    <row r="44" spans="3:3" x14ac:dyDescent="0.2">
      <c r="C44" s="2" t="s">
        <v>3559</v>
      </c>
    </row>
    <row r="45" spans="3:3" x14ac:dyDescent="0.2">
      <c r="C45" s="2" t="s">
        <v>3560</v>
      </c>
    </row>
    <row r="46" spans="3:3" x14ac:dyDescent="0.2">
      <c r="C46" s="2" t="s">
        <v>3561</v>
      </c>
    </row>
    <row r="47" spans="3:3" x14ac:dyDescent="0.2">
      <c r="C47" s="2" t="s">
        <v>3562</v>
      </c>
    </row>
    <row r="48" spans="3:3" x14ac:dyDescent="0.2">
      <c r="C48" s="2" t="s">
        <v>3563</v>
      </c>
    </row>
    <row r="49" spans="3:3" x14ac:dyDescent="0.2">
      <c r="C49" s="2" t="s">
        <v>3564</v>
      </c>
    </row>
    <row r="50" spans="3:3" x14ac:dyDescent="0.2">
      <c r="C50" s="2" t="s">
        <v>3565</v>
      </c>
    </row>
    <row r="51" spans="3:3" x14ac:dyDescent="0.2">
      <c r="C51" s="2" t="s">
        <v>3566</v>
      </c>
    </row>
    <row r="52" spans="3:3" x14ac:dyDescent="0.2">
      <c r="C52" s="2" t="s">
        <v>3567</v>
      </c>
    </row>
    <row r="53" spans="3:3" x14ac:dyDescent="0.2">
      <c r="C53" s="2" t="s">
        <v>3568</v>
      </c>
    </row>
    <row r="54" spans="3:3" x14ac:dyDescent="0.2">
      <c r="C54" s="2" t="s">
        <v>3569</v>
      </c>
    </row>
    <row r="55" spans="3:3" x14ac:dyDescent="0.2">
      <c r="C55" s="2" t="s">
        <v>3570</v>
      </c>
    </row>
    <row r="56" spans="3:3" x14ac:dyDescent="0.2">
      <c r="C56" s="2" t="s">
        <v>3571</v>
      </c>
    </row>
    <row r="57" spans="3:3" x14ac:dyDescent="0.2">
      <c r="C57" s="2" t="s">
        <v>3572</v>
      </c>
    </row>
    <row r="58" spans="3:3" x14ac:dyDescent="0.2">
      <c r="C58" s="2" t="s">
        <v>3573</v>
      </c>
    </row>
    <row r="59" spans="3:3" x14ac:dyDescent="0.2">
      <c r="C59" s="2" t="s">
        <v>3574</v>
      </c>
    </row>
    <row r="60" spans="3:3" x14ac:dyDescent="0.2">
      <c r="C60" s="2" t="s">
        <v>3575</v>
      </c>
    </row>
    <row r="61" spans="3:3" x14ac:dyDescent="0.2">
      <c r="C61" s="2" t="s">
        <v>3576</v>
      </c>
    </row>
    <row r="62" spans="3:3" x14ac:dyDescent="0.2">
      <c r="C62" s="2" t="s">
        <v>3577</v>
      </c>
    </row>
    <row r="63" spans="3:3" x14ac:dyDescent="0.2">
      <c r="C63" s="2" t="s">
        <v>3578</v>
      </c>
    </row>
    <row r="64" spans="3:3" x14ac:dyDescent="0.2">
      <c r="C64" s="2" t="s">
        <v>3579</v>
      </c>
    </row>
    <row r="65" spans="3:3" x14ac:dyDescent="0.2">
      <c r="C65" s="2" t="s">
        <v>3580</v>
      </c>
    </row>
    <row r="66" spans="3:3" x14ac:dyDescent="0.2">
      <c r="C66" s="2" t="s">
        <v>3581</v>
      </c>
    </row>
    <row r="67" spans="3:3" x14ac:dyDescent="0.2">
      <c r="C67" s="2" t="s">
        <v>3582</v>
      </c>
    </row>
    <row r="68" spans="3:3" x14ac:dyDescent="0.2">
      <c r="C68" s="2" t="s">
        <v>3583</v>
      </c>
    </row>
    <row r="69" spans="3:3" x14ac:dyDescent="0.2">
      <c r="C69" s="2" t="s">
        <v>3584</v>
      </c>
    </row>
    <row r="70" spans="3:3" x14ac:dyDescent="0.2">
      <c r="C70" s="2" t="s">
        <v>3585</v>
      </c>
    </row>
    <row r="71" spans="3:3" x14ac:dyDescent="0.2">
      <c r="C71" s="2" t="s">
        <v>3586</v>
      </c>
    </row>
    <row r="72" spans="3:3" x14ac:dyDescent="0.2">
      <c r="C72" s="2" t="s">
        <v>3587</v>
      </c>
    </row>
    <row r="73" spans="3:3" x14ac:dyDescent="0.2">
      <c r="C73" s="2" t="s">
        <v>3588</v>
      </c>
    </row>
    <row r="74" spans="3:3" x14ac:dyDescent="0.2">
      <c r="C74" s="2" t="s">
        <v>3589</v>
      </c>
    </row>
    <row r="75" spans="3:3" x14ac:dyDescent="0.2">
      <c r="C75" s="2" t="s">
        <v>3590</v>
      </c>
    </row>
    <row r="76" spans="3:3" x14ac:dyDescent="0.2">
      <c r="C76" s="2" t="s">
        <v>3591</v>
      </c>
    </row>
    <row r="77" spans="3:3" x14ac:dyDescent="0.2">
      <c r="C77" s="2" t="s">
        <v>3592</v>
      </c>
    </row>
    <row r="78" spans="3:3" x14ac:dyDescent="0.2">
      <c r="C78" s="2" t="s">
        <v>3593</v>
      </c>
    </row>
    <row r="79" spans="3:3" x14ac:dyDescent="0.2">
      <c r="C79" s="2" t="s">
        <v>3594</v>
      </c>
    </row>
    <row r="80" spans="3:3" x14ac:dyDescent="0.2">
      <c r="C80" s="2" t="s">
        <v>3595</v>
      </c>
    </row>
    <row r="81" spans="3:3" x14ac:dyDescent="0.2">
      <c r="C81" s="2" t="s">
        <v>3596</v>
      </c>
    </row>
    <row r="82" spans="3:3" x14ac:dyDescent="0.2">
      <c r="C82" s="2" t="s">
        <v>3597</v>
      </c>
    </row>
    <row r="83" spans="3:3" x14ac:dyDescent="0.2">
      <c r="C83" s="2" t="s">
        <v>3598</v>
      </c>
    </row>
    <row r="84" spans="3:3" x14ac:dyDescent="0.2">
      <c r="C84" s="2" t="s">
        <v>3599</v>
      </c>
    </row>
    <row r="85" spans="3:3" x14ac:dyDescent="0.2">
      <c r="C85" s="2" t="s">
        <v>3600</v>
      </c>
    </row>
    <row r="86" spans="3:3" x14ac:dyDescent="0.2">
      <c r="C86" s="2" t="s">
        <v>3601</v>
      </c>
    </row>
    <row r="87" spans="3:3" x14ac:dyDescent="0.2">
      <c r="C87" s="2" t="s">
        <v>3602</v>
      </c>
    </row>
    <row r="88" spans="3:3" x14ac:dyDescent="0.2">
      <c r="C88" s="2" t="s">
        <v>3603</v>
      </c>
    </row>
    <row r="89" spans="3:3" x14ac:dyDescent="0.2">
      <c r="C89" s="2" t="s">
        <v>3604</v>
      </c>
    </row>
    <row r="90" spans="3:3" x14ac:dyDescent="0.2">
      <c r="C90" s="2" t="s">
        <v>3605</v>
      </c>
    </row>
    <row r="91" spans="3:3" x14ac:dyDescent="0.2">
      <c r="C91" s="2" t="s">
        <v>3606</v>
      </c>
    </row>
    <row r="92" spans="3:3" x14ac:dyDescent="0.2">
      <c r="C92" s="2" t="s">
        <v>3607</v>
      </c>
    </row>
    <row r="93" spans="3:3" x14ac:dyDescent="0.2">
      <c r="C93" s="2" t="s">
        <v>3608</v>
      </c>
    </row>
    <row r="94" spans="3:3" x14ac:dyDescent="0.2">
      <c r="C94" s="2" t="s">
        <v>3609</v>
      </c>
    </row>
    <row r="95" spans="3:3" x14ac:dyDescent="0.2">
      <c r="C95" s="2" t="s">
        <v>3610</v>
      </c>
    </row>
    <row r="96" spans="3:3" x14ac:dyDescent="0.2">
      <c r="C96" s="2" t="s">
        <v>3611</v>
      </c>
    </row>
    <row r="97" spans="3:3" x14ac:dyDescent="0.2">
      <c r="C97" s="2" t="s">
        <v>3612</v>
      </c>
    </row>
    <row r="98" spans="3:3" x14ac:dyDescent="0.2">
      <c r="C98" s="2" t="s">
        <v>3613</v>
      </c>
    </row>
    <row r="99" spans="3:3" x14ac:dyDescent="0.2">
      <c r="C99" s="2" t="s">
        <v>3614</v>
      </c>
    </row>
    <row r="100" spans="3:3" x14ac:dyDescent="0.2">
      <c r="C100" s="2" t="s">
        <v>3615</v>
      </c>
    </row>
    <row r="101" spans="3:3" x14ac:dyDescent="0.2">
      <c r="C101" s="2" t="s">
        <v>3616</v>
      </c>
    </row>
    <row r="102" spans="3:3" x14ac:dyDescent="0.2">
      <c r="C102" s="2" t="s">
        <v>3617</v>
      </c>
    </row>
    <row r="103" spans="3:3" x14ac:dyDescent="0.2">
      <c r="C103" s="2" t="s">
        <v>3618</v>
      </c>
    </row>
    <row r="104" spans="3:3" x14ac:dyDescent="0.2">
      <c r="C104" s="2" t="s">
        <v>3619</v>
      </c>
    </row>
    <row r="105" spans="3:3" x14ac:dyDescent="0.2">
      <c r="C105" s="2" t="s">
        <v>3620</v>
      </c>
    </row>
    <row r="106" spans="3:3" x14ac:dyDescent="0.2">
      <c r="C106" s="2" t="s">
        <v>3621</v>
      </c>
    </row>
    <row r="107" spans="3:3" x14ac:dyDescent="0.2">
      <c r="C107" s="2" t="s">
        <v>3622</v>
      </c>
    </row>
    <row r="108" spans="3:3" x14ac:dyDescent="0.2">
      <c r="C108" s="2" t="s">
        <v>3623</v>
      </c>
    </row>
    <row r="109" spans="3:3" x14ac:dyDescent="0.2">
      <c r="C109" s="2" t="s">
        <v>3624</v>
      </c>
    </row>
    <row r="110" spans="3:3" x14ac:dyDescent="0.2">
      <c r="C110" s="2" t="s">
        <v>3625</v>
      </c>
    </row>
    <row r="111" spans="3:3" x14ac:dyDescent="0.2">
      <c r="C111" s="2" t="s">
        <v>3626</v>
      </c>
    </row>
    <row r="112" spans="3:3" x14ac:dyDescent="0.2">
      <c r="C112" s="2" t="s">
        <v>3627</v>
      </c>
    </row>
    <row r="113" spans="3:3" x14ac:dyDescent="0.2">
      <c r="C113" s="2" t="s">
        <v>3628</v>
      </c>
    </row>
    <row r="114" spans="3:3" x14ac:dyDescent="0.2">
      <c r="C114" s="2" t="s">
        <v>3629</v>
      </c>
    </row>
    <row r="115" spans="3:3" x14ac:dyDescent="0.2">
      <c r="C115" s="2" t="s">
        <v>3630</v>
      </c>
    </row>
    <row r="116" spans="3:3" x14ac:dyDescent="0.2">
      <c r="C116" s="2" t="s">
        <v>3631</v>
      </c>
    </row>
    <row r="117" spans="3:3" x14ac:dyDescent="0.2">
      <c r="C117" s="2" t="s">
        <v>3632</v>
      </c>
    </row>
    <row r="118" spans="3:3" x14ac:dyDescent="0.2">
      <c r="C118" s="2" t="s">
        <v>3633</v>
      </c>
    </row>
    <row r="119" spans="3:3" x14ac:dyDescent="0.2">
      <c r="C119" s="2" t="s">
        <v>3634</v>
      </c>
    </row>
    <row r="120" spans="3:3" x14ac:dyDescent="0.2">
      <c r="C120" s="2" t="s">
        <v>3635</v>
      </c>
    </row>
    <row r="121" spans="3:3" x14ac:dyDescent="0.2">
      <c r="C121" s="2" t="s">
        <v>3636</v>
      </c>
    </row>
    <row r="122" spans="3:3" x14ac:dyDescent="0.2">
      <c r="C122" s="2" t="s">
        <v>3637</v>
      </c>
    </row>
    <row r="123" spans="3:3" x14ac:dyDescent="0.2">
      <c r="C123" s="2" t="s">
        <v>3638</v>
      </c>
    </row>
    <row r="124" spans="3:3" x14ac:dyDescent="0.2">
      <c r="C124" s="2" t="s">
        <v>3639</v>
      </c>
    </row>
    <row r="125" spans="3:3" x14ac:dyDescent="0.2">
      <c r="C125" s="2" t="s">
        <v>3640</v>
      </c>
    </row>
    <row r="126" spans="3:3" x14ac:dyDescent="0.2">
      <c r="C126" s="2" t="s">
        <v>3641</v>
      </c>
    </row>
    <row r="127" spans="3:3" x14ac:dyDescent="0.2">
      <c r="C127" s="2" t="s">
        <v>3642</v>
      </c>
    </row>
    <row r="128" spans="3:3" x14ac:dyDescent="0.2">
      <c r="C128" s="2" t="s">
        <v>3643</v>
      </c>
    </row>
    <row r="129" spans="3:3" x14ac:dyDescent="0.2">
      <c r="C129" s="2" t="s">
        <v>3644</v>
      </c>
    </row>
    <row r="130" spans="3:3" x14ac:dyDescent="0.2">
      <c r="C130" s="2" t="s">
        <v>3645</v>
      </c>
    </row>
    <row r="131" spans="3:3" x14ac:dyDescent="0.2">
      <c r="C131" s="2" t="s">
        <v>3646</v>
      </c>
    </row>
    <row r="132" spans="3:3" x14ac:dyDescent="0.2">
      <c r="C132" s="2" t="s">
        <v>3647</v>
      </c>
    </row>
    <row r="133" spans="3:3" x14ac:dyDescent="0.2">
      <c r="C133" s="2" t="s">
        <v>3648</v>
      </c>
    </row>
    <row r="134" spans="3:3" x14ac:dyDescent="0.2">
      <c r="C134" s="2" t="s">
        <v>3649</v>
      </c>
    </row>
    <row r="135" spans="3:3" x14ac:dyDescent="0.2">
      <c r="C135" s="2" t="s">
        <v>3650</v>
      </c>
    </row>
    <row r="136" spans="3:3" x14ac:dyDescent="0.2">
      <c r="C136" s="2" t="s">
        <v>3651</v>
      </c>
    </row>
    <row r="137" spans="3:3" x14ac:dyDescent="0.2">
      <c r="C137" s="2" t="s">
        <v>3652</v>
      </c>
    </row>
    <row r="138" spans="3:3" x14ac:dyDescent="0.2">
      <c r="C138" s="2" t="s">
        <v>3653</v>
      </c>
    </row>
    <row r="139" spans="3:3" x14ac:dyDescent="0.2">
      <c r="C139" s="2" t="s">
        <v>3654</v>
      </c>
    </row>
    <row r="140" spans="3:3" x14ac:dyDescent="0.2">
      <c r="C140" s="2" t="s">
        <v>3655</v>
      </c>
    </row>
    <row r="141" spans="3:3" x14ac:dyDescent="0.2">
      <c r="C141" s="2" t="s">
        <v>3656</v>
      </c>
    </row>
    <row r="142" spans="3:3" x14ac:dyDescent="0.2">
      <c r="C142" s="2" t="s">
        <v>3657</v>
      </c>
    </row>
    <row r="143" spans="3:3" x14ac:dyDescent="0.2">
      <c r="C143" s="2" t="s">
        <v>3658</v>
      </c>
    </row>
    <row r="144" spans="3:3" x14ac:dyDescent="0.2">
      <c r="C144" s="2" t="s">
        <v>3659</v>
      </c>
    </row>
    <row r="145" spans="3:3" x14ac:dyDescent="0.2">
      <c r="C145" s="2" t="s">
        <v>3660</v>
      </c>
    </row>
    <row r="146" spans="3:3" x14ac:dyDescent="0.2">
      <c r="C146" s="2" t="s">
        <v>3661</v>
      </c>
    </row>
    <row r="147" spans="3:3" x14ac:dyDescent="0.2">
      <c r="C147" s="2" t="s">
        <v>3662</v>
      </c>
    </row>
    <row r="148" spans="3:3" x14ac:dyDescent="0.2">
      <c r="C148" s="2" t="s">
        <v>3663</v>
      </c>
    </row>
    <row r="149" spans="3:3" x14ac:dyDescent="0.2">
      <c r="C149" s="2" t="s">
        <v>3664</v>
      </c>
    </row>
    <row r="150" spans="3:3" x14ac:dyDescent="0.2">
      <c r="C150" s="2" t="s">
        <v>3665</v>
      </c>
    </row>
    <row r="151" spans="3:3" x14ac:dyDescent="0.2">
      <c r="C151" s="2" t="s">
        <v>3666</v>
      </c>
    </row>
    <row r="152" spans="3:3" x14ac:dyDescent="0.2">
      <c r="C152" s="2" t="s">
        <v>3667</v>
      </c>
    </row>
    <row r="153" spans="3:3" x14ac:dyDescent="0.2">
      <c r="C153" s="2" t="s">
        <v>3668</v>
      </c>
    </row>
    <row r="154" spans="3:3" x14ac:dyDescent="0.2">
      <c r="C154" s="2" t="s">
        <v>3669</v>
      </c>
    </row>
    <row r="155" spans="3:3" x14ac:dyDescent="0.2">
      <c r="C155" s="2" t="s">
        <v>3670</v>
      </c>
    </row>
    <row r="156" spans="3:3" x14ac:dyDescent="0.2">
      <c r="C156" s="2" t="s">
        <v>3671</v>
      </c>
    </row>
    <row r="157" spans="3:3" x14ac:dyDescent="0.2">
      <c r="C157" s="2" t="s">
        <v>3672</v>
      </c>
    </row>
    <row r="158" spans="3:3" x14ac:dyDescent="0.2">
      <c r="C158" s="2" t="s">
        <v>3673</v>
      </c>
    </row>
    <row r="159" spans="3:3" x14ac:dyDescent="0.2">
      <c r="C159" s="2" t="s">
        <v>3674</v>
      </c>
    </row>
    <row r="160" spans="3:3" x14ac:dyDescent="0.2">
      <c r="C160" s="2" t="s">
        <v>3675</v>
      </c>
    </row>
    <row r="161" spans="3:3" x14ac:dyDescent="0.2">
      <c r="C161" s="2" t="s">
        <v>3676</v>
      </c>
    </row>
    <row r="162" spans="3:3" x14ac:dyDescent="0.2">
      <c r="C162" s="2" t="s">
        <v>3677</v>
      </c>
    </row>
    <row r="163" spans="3:3" x14ac:dyDescent="0.2">
      <c r="C163" s="2" t="s">
        <v>3678</v>
      </c>
    </row>
    <row r="164" spans="3:3" x14ac:dyDescent="0.2">
      <c r="C164" s="2" t="s">
        <v>3679</v>
      </c>
    </row>
    <row r="165" spans="3:3" x14ac:dyDescent="0.2">
      <c r="C165" s="2" t="s">
        <v>3680</v>
      </c>
    </row>
    <row r="166" spans="3:3" x14ac:dyDescent="0.2">
      <c r="C166" s="2" t="s">
        <v>3681</v>
      </c>
    </row>
    <row r="167" spans="3:3" x14ac:dyDescent="0.2">
      <c r="C167" s="2" t="s">
        <v>3682</v>
      </c>
    </row>
    <row r="168" spans="3:3" x14ac:dyDescent="0.2">
      <c r="C168" s="2" t="s">
        <v>3683</v>
      </c>
    </row>
    <row r="169" spans="3:3" x14ac:dyDescent="0.2">
      <c r="C169" s="2" t="s">
        <v>3684</v>
      </c>
    </row>
    <row r="170" spans="3:3" x14ac:dyDescent="0.2">
      <c r="C170" s="2" t="s">
        <v>3685</v>
      </c>
    </row>
    <row r="171" spans="3:3" x14ac:dyDescent="0.2">
      <c r="C171" s="2" t="s">
        <v>3686</v>
      </c>
    </row>
    <row r="172" spans="3:3" x14ac:dyDescent="0.2">
      <c r="C172" s="2" t="s">
        <v>3687</v>
      </c>
    </row>
    <row r="173" spans="3:3" x14ac:dyDescent="0.2">
      <c r="C173" s="2" t="s">
        <v>3688</v>
      </c>
    </row>
    <row r="174" spans="3:3" x14ac:dyDescent="0.2">
      <c r="C174" s="2" t="s">
        <v>3689</v>
      </c>
    </row>
    <row r="175" spans="3:3" x14ac:dyDescent="0.2">
      <c r="C175" s="2" t="s">
        <v>3690</v>
      </c>
    </row>
    <row r="176" spans="3:3" x14ac:dyDescent="0.2">
      <c r="C176" s="2" t="s">
        <v>3691</v>
      </c>
    </row>
    <row r="177" spans="3:3" x14ac:dyDescent="0.2">
      <c r="C177" s="2" t="s">
        <v>3692</v>
      </c>
    </row>
    <row r="178" spans="3:3" x14ac:dyDescent="0.2">
      <c r="C178" s="2" t="s">
        <v>3693</v>
      </c>
    </row>
    <row r="179" spans="3:3" x14ac:dyDescent="0.2">
      <c r="C179" s="2" t="s">
        <v>3694</v>
      </c>
    </row>
    <row r="180" spans="3:3" x14ac:dyDescent="0.2">
      <c r="C180" s="2" t="s">
        <v>1174</v>
      </c>
    </row>
    <row r="181" spans="3:3" x14ac:dyDescent="0.2">
      <c r="C181" s="2" t="s">
        <v>1189</v>
      </c>
    </row>
    <row r="182" spans="3:3" x14ac:dyDescent="0.2">
      <c r="C182" s="2" t="s">
        <v>1175</v>
      </c>
    </row>
    <row r="183" spans="3:3" x14ac:dyDescent="0.2">
      <c r="C183" s="2" t="s">
        <v>1180</v>
      </c>
    </row>
    <row r="184" spans="3:3" x14ac:dyDescent="0.2">
      <c r="C184" s="2" t="s">
        <v>1181</v>
      </c>
    </row>
    <row r="185" spans="3:3" x14ac:dyDescent="0.2">
      <c r="C185" s="2" t="s">
        <v>1178</v>
      </c>
    </row>
    <row r="186" spans="3:3" x14ac:dyDescent="0.2">
      <c r="C186" s="2" t="s">
        <v>3695</v>
      </c>
    </row>
    <row r="187" spans="3:3" x14ac:dyDescent="0.2">
      <c r="C187" s="2" t="s">
        <v>1184</v>
      </c>
    </row>
    <row r="188" spans="3:3" x14ac:dyDescent="0.2">
      <c r="C188" s="2" t="s">
        <v>1191</v>
      </c>
    </row>
    <row r="189" spans="3:3" x14ac:dyDescent="0.2">
      <c r="C189" s="2" t="s">
        <v>1192</v>
      </c>
    </row>
    <row r="190" spans="3:3" x14ac:dyDescent="0.2">
      <c r="C190" s="2" t="s">
        <v>1193</v>
      </c>
    </row>
    <row r="191" spans="3:3" x14ac:dyDescent="0.2">
      <c r="C191" s="2" t="s">
        <v>1118</v>
      </c>
    </row>
    <row r="192" spans="3:3" x14ac:dyDescent="0.2">
      <c r="C192" s="2" t="s">
        <v>1081</v>
      </c>
    </row>
    <row r="193" spans="3:3" x14ac:dyDescent="0.2">
      <c r="C193" s="2" t="s">
        <v>1091</v>
      </c>
    </row>
    <row r="194" spans="3:3" x14ac:dyDescent="0.2">
      <c r="C194" s="2" t="s">
        <v>1092</v>
      </c>
    </row>
    <row r="195" spans="3:3" x14ac:dyDescent="0.2">
      <c r="C195" s="2" t="s">
        <v>1113</v>
      </c>
    </row>
    <row r="196" spans="3:3" x14ac:dyDescent="0.2">
      <c r="C196" s="2" t="s">
        <v>1106</v>
      </c>
    </row>
    <row r="197" spans="3:3" x14ac:dyDescent="0.2">
      <c r="C197" s="2" t="s">
        <v>1068</v>
      </c>
    </row>
    <row r="198" spans="3:3" x14ac:dyDescent="0.2">
      <c r="C198" s="2" t="s">
        <v>1076</v>
      </c>
    </row>
    <row r="199" spans="3:3" x14ac:dyDescent="0.2">
      <c r="C199" s="2" t="s">
        <v>1124</v>
      </c>
    </row>
    <row r="200" spans="3:3" x14ac:dyDescent="0.2">
      <c r="C200" s="2" t="s">
        <v>1120</v>
      </c>
    </row>
    <row r="201" spans="3:3" x14ac:dyDescent="0.2">
      <c r="C201" s="2" t="s">
        <v>1070</v>
      </c>
    </row>
    <row r="202" spans="3:3" x14ac:dyDescent="0.2">
      <c r="C202" s="2" t="s">
        <v>1152</v>
      </c>
    </row>
    <row r="203" spans="3:3" x14ac:dyDescent="0.2">
      <c r="C203" s="2" t="s">
        <v>1056</v>
      </c>
    </row>
    <row r="204" spans="3:3" x14ac:dyDescent="0.2">
      <c r="C204" s="2" t="s">
        <v>1093</v>
      </c>
    </row>
    <row r="205" spans="3:3" x14ac:dyDescent="0.2">
      <c r="C205" s="2" t="s">
        <v>1164</v>
      </c>
    </row>
    <row r="206" spans="3:3" x14ac:dyDescent="0.2">
      <c r="C206" s="2" t="s">
        <v>1064</v>
      </c>
    </row>
    <row r="207" spans="3:3" x14ac:dyDescent="0.2">
      <c r="C207" s="2" t="s">
        <v>1057</v>
      </c>
    </row>
    <row r="208" spans="3:3" x14ac:dyDescent="0.2">
      <c r="C208" s="2" t="s">
        <v>1088</v>
      </c>
    </row>
    <row r="209" spans="3:3" x14ac:dyDescent="0.2">
      <c r="C209" s="2" t="s">
        <v>1054</v>
      </c>
    </row>
    <row r="210" spans="3:3" x14ac:dyDescent="0.2">
      <c r="C210" s="2" t="s">
        <v>1042</v>
      </c>
    </row>
    <row r="211" spans="3:3" x14ac:dyDescent="0.2">
      <c r="C211" s="2" t="s">
        <v>1094</v>
      </c>
    </row>
    <row r="212" spans="3:3" x14ac:dyDescent="0.2">
      <c r="C212" s="2" t="s">
        <v>1153</v>
      </c>
    </row>
    <row r="213" spans="3:3" x14ac:dyDescent="0.2">
      <c r="C213" s="2" t="s">
        <v>1122</v>
      </c>
    </row>
    <row r="214" spans="3:3" x14ac:dyDescent="0.2">
      <c r="C214" s="2" t="s">
        <v>1194</v>
      </c>
    </row>
    <row r="215" spans="3:3" x14ac:dyDescent="0.2">
      <c r="C215" s="2" t="s">
        <v>1073</v>
      </c>
    </row>
    <row r="216" spans="3:3" x14ac:dyDescent="0.2">
      <c r="C216" s="2" t="s">
        <v>1069</v>
      </c>
    </row>
    <row r="217" spans="3:3" x14ac:dyDescent="0.2">
      <c r="C217" s="2" t="s">
        <v>1063</v>
      </c>
    </row>
    <row r="218" spans="3:3" x14ac:dyDescent="0.2">
      <c r="C218" s="2" t="s">
        <v>1044</v>
      </c>
    </row>
    <row r="219" spans="3:3" x14ac:dyDescent="0.2">
      <c r="C219" s="2" t="s">
        <v>1135</v>
      </c>
    </row>
    <row r="220" spans="3:3" x14ac:dyDescent="0.2">
      <c r="C220" s="2" t="s">
        <v>1060</v>
      </c>
    </row>
    <row r="221" spans="3:3" x14ac:dyDescent="0.2">
      <c r="C221" s="2" t="s">
        <v>1053</v>
      </c>
    </row>
    <row r="222" spans="3:3" x14ac:dyDescent="0.2">
      <c r="C222" s="2" t="s">
        <v>1036</v>
      </c>
    </row>
    <row r="223" spans="3:3" x14ac:dyDescent="0.2">
      <c r="C223" s="2" t="s">
        <v>1047</v>
      </c>
    </row>
    <row r="224" spans="3:3" x14ac:dyDescent="0.2">
      <c r="C224" s="2" t="s">
        <v>1033</v>
      </c>
    </row>
    <row r="225" spans="3:3" x14ac:dyDescent="0.2">
      <c r="C225" s="2" t="s">
        <v>1031</v>
      </c>
    </row>
    <row r="226" spans="3:3" x14ac:dyDescent="0.2">
      <c r="C226" s="2" t="s">
        <v>1083</v>
      </c>
    </row>
    <row r="227" spans="3:3" x14ac:dyDescent="0.2">
      <c r="C227" s="2" t="s">
        <v>1098</v>
      </c>
    </row>
    <row r="228" spans="3:3" x14ac:dyDescent="0.2">
      <c r="C228" s="2" t="s">
        <v>1067</v>
      </c>
    </row>
    <row r="229" spans="3:3" x14ac:dyDescent="0.2">
      <c r="C229" s="2" t="s">
        <v>1052</v>
      </c>
    </row>
    <row r="230" spans="3:3" x14ac:dyDescent="0.2">
      <c r="C230" s="2" t="s">
        <v>1074</v>
      </c>
    </row>
    <row r="231" spans="3:3" x14ac:dyDescent="0.2">
      <c r="C231" s="2" t="s">
        <v>1128</v>
      </c>
    </row>
    <row r="232" spans="3:3" x14ac:dyDescent="0.2">
      <c r="C232" s="2" t="s">
        <v>1146</v>
      </c>
    </row>
    <row r="233" spans="3:3" x14ac:dyDescent="0.2">
      <c r="C233" s="2" t="s">
        <v>1090</v>
      </c>
    </row>
    <row r="234" spans="3:3" x14ac:dyDescent="0.2">
      <c r="C234" s="2" t="s">
        <v>1119</v>
      </c>
    </row>
    <row r="235" spans="3:3" x14ac:dyDescent="0.2">
      <c r="C235" s="2" t="s">
        <v>1126</v>
      </c>
    </row>
    <row r="236" spans="3:3" x14ac:dyDescent="0.2">
      <c r="C236" s="2" t="s">
        <v>1127</v>
      </c>
    </row>
    <row r="237" spans="3:3" x14ac:dyDescent="0.2">
      <c r="C237" s="2" t="s">
        <v>1030</v>
      </c>
    </row>
    <row r="238" spans="3:3" x14ac:dyDescent="0.2">
      <c r="C238" s="2" t="s">
        <v>1013</v>
      </c>
    </row>
    <row r="239" spans="3:3" x14ac:dyDescent="0.2">
      <c r="C239" s="2" t="s">
        <v>1111</v>
      </c>
    </row>
    <row r="240" spans="3:3" x14ac:dyDescent="0.2">
      <c r="C240" s="2" t="s">
        <v>1121</v>
      </c>
    </row>
    <row r="241" spans="3:3" x14ac:dyDescent="0.2">
      <c r="C241" s="2" t="s">
        <v>1107</v>
      </c>
    </row>
    <row r="242" spans="3:3" x14ac:dyDescent="0.2">
      <c r="C242" s="2" t="s">
        <v>1058</v>
      </c>
    </row>
    <row r="243" spans="3:3" x14ac:dyDescent="0.2">
      <c r="C243" s="2" t="s">
        <v>1123</v>
      </c>
    </row>
    <row r="244" spans="3:3" x14ac:dyDescent="0.2">
      <c r="C244" s="2" t="s">
        <v>1086</v>
      </c>
    </row>
    <row r="245" spans="3:3" x14ac:dyDescent="0.2">
      <c r="C245" s="2" t="s">
        <v>1046</v>
      </c>
    </row>
    <row r="246" spans="3:3" x14ac:dyDescent="0.2">
      <c r="C246" s="2" t="s">
        <v>1103</v>
      </c>
    </row>
    <row r="247" spans="3:3" x14ac:dyDescent="0.2">
      <c r="C247" s="2" t="s">
        <v>1077</v>
      </c>
    </row>
    <row r="248" spans="3:3" x14ac:dyDescent="0.2">
      <c r="C248" s="2" t="s">
        <v>1114</v>
      </c>
    </row>
    <row r="249" spans="3:3" x14ac:dyDescent="0.2">
      <c r="C249" s="2" t="s">
        <v>1110</v>
      </c>
    </row>
    <row r="250" spans="3:3" x14ac:dyDescent="0.2">
      <c r="C250" s="2" t="s">
        <v>1129</v>
      </c>
    </row>
    <row r="251" spans="3:3" x14ac:dyDescent="0.2">
      <c r="C251" s="2" t="s">
        <v>1148</v>
      </c>
    </row>
    <row r="252" spans="3:3" x14ac:dyDescent="0.2">
      <c r="C252" s="2" t="s">
        <v>1147</v>
      </c>
    </row>
    <row r="253" spans="3:3" x14ac:dyDescent="0.2">
      <c r="C253" s="2" t="s">
        <v>1151</v>
      </c>
    </row>
    <row r="254" spans="3:3" x14ac:dyDescent="0.2">
      <c r="C254" s="2" t="s">
        <v>1197</v>
      </c>
    </row>
    <row r="255" spans="3:3" x14ac:dyDescent="0.2">
      <c r="C255" s="2" t="s">
        <v>3696</v>
      </c>
    </row>
    <row r="256" spans="3:3" x14ac:dyDescent="0.2">
      <c r="C256" s="2" t="s">
        <v>3697</v>
      </c>
    </row>
    <row r="257" spans="3:3" x14ac:dyDescent="0.2">
      <c r="C257" s="2" t="s">
        <v>1202</v>
      </c>
    </row>
    <row r="258" spans="3:3" x14ac:dyDescent="0.2">
      <c r="C258" s="2" t="s">
        <v>3698</v>
      </c>
    </row>
    <row r="259" spans="3:3" x14ac:dyDescent="0.2">
      <c r="C259" s="2" t="s">
        <v>3699</v>
      </c>
    </row>
    <row r="260" spans="3:3" x14ac:dyDescent="0.2">
      <c r="C260" s="2" t="s">
        <v>3700</v>
      </c>
    </row>
    <row r="261" spans="3:3" x14ac:dyDescent="0.2">
      <c r="C261" s="2" t="s">
        <v>3701</v>
      </c>
    </row>
    <row r="262" spans="3:3" x14ac:dyDescent="0.2">
      <c r="C262" s="2" t="s">
        <v>1203</v>
      </c>
    </row>
    <row r="263" spans="3:3" x14ac:dyDescent="0.2">
      <c r="C263" s="2" t="s">
        <v>3702</v>
      </c>
    </row>
    <row r="264" spans="3:3" x14ac:dyDescent="0.2">
      <c r="C264" s="2" t="s">
        <v>1201</v>
      </c>
    </row>
    <row r="265" spans="3:3" x14ac:dyDescent="0.2">
      <c r="C265" s="2" t="s">
        <v>1196</v>
      </c>
    </row>
    <row r="266" spans="3:3" x14ac:dyDescent="0.2">
      <c r="C266" s="2" t="s">
        <v>3703</v>
      </c>
    </row>
    <row r="267" spans="3:3" x14ac:dyDescent="0.2">
      <c r="C267" s="2" t="s">
        <v>1199</v>
      </c>
    </row>
    <row r="268" spans="3:3" x14ac:dyDescent="0.2">
      <c r="C268" s="2" t="s">
        <v>3704</v>
      </c>
    </row>
    <row r="269" spans="3:3" x14ac:dyDescent="0.2">
      <c r="C269" s="2" t="s">
        <v>3705</v>
      </c>
    </row>
    <row r="270" spans="3:3" x14ac:dyDescent="0.2">
      <c r="C270" s="2" t="s">
        <v>3706</v>
      </c>
    </row>
    <row r="271" spans="3:3" x14ac:dyDescent="0.2">
      <c r="C271" s="2" t="s">
        <v>3707</v>
      </c>
    </row>
    <row r="272" spans="3:3" x14ac:dyDescent="0.2">
      <c r="C272" s="2" t="s">
        <v>3708</v>
      </c>
    </row>
    <row r="273" spans="3:3" x14ac:dyDescent="0.2">
      <c r="C273" s="2" t="s">
        <v>3709</v>
      </c>
    </row>
    <row r="274" spans="3:3" x14ac:dyDescent="0.2">
      <c r="C274" s="2" t="s">
        <v>3710</v>
      </c>
    </row>
    <row r="275" spans="3:3" x14ac:dyDescent="0.2">
      <c r="C275" s="2" t="s">
        <v>3711</v>
      </c>
    </row>
    <row r="276" spans="3:3" x14ac:dyDescent="0.2">
      <c r="C276" s="2" t="s">
        <v>3712</v>
      </c>
    </row>
    <row r="277" spans="3:3" x14ac:dyDescent="0.2">
      <c r="C277" s="2" t="s">
        <v>3713</v>
      </c>
    </row>
    <row r="278" spans="3:3" x14ac:dyDescent="0.2">
      <c r="C278" s="2" t="s">
        <v>3714</v>
      </c>
    </row>
    <row r="279" spans="3:3" x14ac:dyDescent="0.2">
      <c r="C279" s="2" t="s">
        <v>3715</v>
      </c>
    </row>
    <row r="280" spans="3:3" x14ac:dyDescent="0.2">
      <c r="C280" s="2" t="s">
        <v>3716</v>
      </c>
    </row>
    <row r="281" spans="3:3" x14ac:dyDescent="0.2">
      <c r="C281" s="2" t="s">
        <v>3717</v>
      </c>
    </row>
    <row r="282" spans="3:3" x14ac:dyDescent="0.2">
      <c r="C282" s="2" t="s">
        <v>3718</v>
      </c>
    </row>
    <row r="283" spans="3:3" x14ac:dyDescent="0.2">
      <c r="C283" s="2" t="s">
        <v>3719</v>
      </c>
    </row>
    <row r="284" spans="3:3" x14ac:dyDescent="0.2">
      <c r="C284" s="2" t="s">
        <v>3720</v>
      </c>
    </row>
    <row r="285" spans="3:3" x14ac:dyDescent="0.2">
      <c r="C285" s="2" t="s">
        <v>3721</v>
      </c>
    </row>
    <row r="286" spans="3:3" x14ac:dyDescent="0.2">
      <c r="C286" s="2" t="s">
        <v>3722</v>
      </c>
    </row>
    <row r="287" spans="3:3" x14ac:dyDescent="0.2">
      <c r="C287" s="2" t="s">
        <v>3723</v>
      </c>
    </row>
    <row r="288" spans="3:3" x14ac:dyDescent="0.2">
      <c r="C288" s="2" t="s">
        <v>3724</v>
      </c>
    </row>
    <row r="289" spans="3:3" x14ac:dyDescent="0.2">
      <c r="C289" s="2" t="s">
        <v>3725</v>
      </c>
    </row>
    <row r="290" spans="3:3" x14ac:dyDescent="0.2">
      <c r="C290" s="2" t="s">
        <v>3726</v>
      </c>
    </row>
    <row r="291" spans="3:3" x14ac:dyDescent="0.2">
      <c r="C291" s="2" t="s">
        <v>3727</v>
      </c>
    </row>
    <row r="292" spans="3:3" x14ac:dyDescent="0.2">
      <c r="C292" s="2" t="s">
        <v>3728</v>
      </c>
    </row>
    <row r="293" spans="3:3" x14ac:dyDescent="0.2">
      <c r="C293" s="2" t="s">
        <v>3729</v>
      </c>
    </row>
    <row r="294" spans="3:3" x14ac:dyDescent="0.2">
      <c r="C294" s="2" t="s">
        <v>3730</v>
      </c>
    </row>
    <row r="295" spans="3:3" x14ac:dyDescent="0.2">
      <c r="C295" s="2" t="s">
        <v>3731</v>
      </c>
    </row>
    <row r="296" spans="3:3" x14ac:dyDescent="0.2">
      <c r="C296" s="2" t="s">
        <v>3732</v>
      </c>
    </row>
    <row r="297" spans="3:3" x14ac:dyDescent="0.2">
      <c r="C297" s="2" t="s">
        <v>3733</v>
      </c>
    </row>
    <row r="298" spans="3:3" x14ac:dyDescent="0.2">
      <c r="C298" s="2" t="s">
        <v>3734</v>
      </c>
    </row>
    <row r="299" spans="3:3" x14ac:dyDescent="0.2">
      <c r="C299" s="2" t="s">
        <v>3735</v>
      </c>
    </row>
    <row r="300" spans="3:3" x14ac:dyDescent="0.2">
      <c r="C300" s="2" t="s">
        <v>3736</v>
      </c>
    </row>
    <row r="301" spans="3:3" x14ac:dyDescent="0.2">
      <c r="C301" s="2" t="s">
        <v>3737</v>
      </c>
    </row>
    <row r="302" spans="3:3" x14ac:dyDescent="0.2">
      <c r="C302" s="2" t="s">
        <v>3738</v>
      </c>
    </row>
    <row r="303" spans="3:3" x14ac:dyDescent="0.2">
      <c r="C303" s="2" t="s">
        <v>3739</v>
      </c>
    </row>
    <row r="304" spans="3:3" x14ac:dyDescent="0.2">
      <c r="C304" s="2" t="s">
        <v>3740</v>
      </c>
    </row>
    <row r="305" spans="3:3" x14ac:dyDescent="0.2">
      <c r="C305" s="2" t="s">
        <v>3741</v>
      </c>
    </row>
    <row r="306" spans="3:3" x14ac:dyDescent="0.2">
      <c r="C306" s="2" t="s">
        <v>3742</v>
      </c>
    </row>
    <row r="307" spans="3:3" x14ac:dyDescent="0.2">
      <c r="C307" s="2" t="s">
        <v>3743</v>
      </c>
    </row>
    <row r="308" spans="3:3" x14ac:dyDescent="0.2">
      <c r="C308" s="2" t="s">
        <v>3744</v>
      </c>
    </row>
    <row r="309" spans="3:3" x14ac:dyDescent="0.2">
      <c r="C309" s="2" t="s">
        <v>3745</v>
      </c>
    </row>
    <row r="310" spans="3:3" x14ac:dyDescent="0.2">
      <c r="C310" s="2" t="s">
        <v>3746</v>
      </c>
    </row>
    <row r="311" spans="3:3" x14ac:dyDescent="0.2">
      <c r="C311" s="2" t="s">
        <v>3747</v>
      </c>
    </row>
    <row r="312" spans="3:3" x14ac:dyDescent="0.2">
      <c r="C312" s="2" t="s">
        <v>3748</v>
      </c>
    </row>
    <row r="313" spans="3:3" x14ac:dyDescent="0.2">
      <c r="C313" s="2" t="s">
        <v>3749</v>
      </c>
    </row>
    <row r="314" spans="3:3" x14ac:dyDescent="0.2">
      <c r="C314" s="2" t="s">
        <v>3750</v>
      </c>
    </row>
    <row r="315" spans="3:3" x14ac:dyDescent="0.2">
      <c r="C315" s="2" t="s">
        <v>3751</v>
      </c>
    </row>
    <row r="316" spans="3:3" x14ac:dyDescent="0.2">
      <c r="C316" s="2" t="s">
        <v>3752</v>
      </c>
    </row>
    <row r="317" spans="3:3" x14ac:dyDescent="0.2">
      <c r="C317" s="2" t="s">
        <v>3753</v>
      </c>
    </row>
    <row r="318" spans="3:3" x14ac:dyDescent="0.2">
      <c r="C318" s="2" t="s">
        <v>3754</v>
      </c>
    </row>
    <row r="319" spans="3:3" x14ac:dyDescent="0.2">
      <c r="C319" s="2" t="s">
        <v>3755</v>
      </c>
    </row>
    <row r="320" spans="3:3" x14ac:dyDescent="0.2">
      <c r="C320" s="2" t="s">
        <v>3756</v>
      </c>
    </row>
    <row r="321" spans="3:3" x14ac:dyDescent="0.2">
      <c r="C321" s="2" t="s">
        <v>3757</v>
      </c>
    </row>
    <row r="322" spans="3:3" x14ac:dyDescent="0.2">
      <c r="C322" s="2" t="s">
        <v>3758</v>
      </c>
    </row>
    <row r="323" spans="3:3" x14ac:dyDescent="0.2">
      <c r="C323" s="2" t="s">
        <v>3759</v>
      </c>
    </row>
    <row r="324" spans="3:3" x14ac:dyDescent="0.2">
      <c r="C324" s="2" t="s">
        <v>3760</v>
      </c>
    </row>
    <row r="325" spans="3:3" x14ac:dyDescent="0.2">
      <c r="C325" s="2" t="s">
        <v>3761</v>
      </c>
    </row>
    <row r="326" spans="3:3" x14ac:dyDescent="0.2">
      <c r="C326" s="2" t="s">
        <v>3762</v>
      </c>
    </row>
    <row r="327" spans="3:3" x14ac:dyDescent="0.2">
      <c r="C327" s="2" t="s">
        <v>3763</v>
      </c>
    </row>
    <row r="328" spans="3:3" x14ac:dyDescent="0.2">
      <c r="C328" s="2" t="s">
        <v>3764</v>
      </c>
    </row>
    <row r="329" spans="3:3" x14ac:dyDescent="0.2">
      <c r="C329" s="2" t="s">
        <v>3765</v>
      </c>
    </row>
    <row r="330" spans="3:3" x14ac:dyDescent="0.2">
      <c r="C330" s="2" t="s">
        <v>3766</v>
      </c>
    </row>
    <row r="331" spans="3:3" x14ac:dyDescent="0.2">
      <c r="C331" s="2" t="s">
        <v>3767</v>
      </c>
    </row>
    <row r="332" spans="3:3" x14ac:dyDescent="0.2">
      <c r="C332" s="2" t="s">
        <v>3768</v>
      </c>
    </row>
    <row r="333" spans="3:3" x14ac:dyDescent="0.2">
      <c r="C333" s="2" t="s">
        <v>3769</v>
      </c>
    </row>
    <row r="334" spans="3:3" x14ac:dyDescent="0.2">
      <c r="C334" s="2" t="s">
        <v>3770</v>
      </c>
    </row>
    <row r="335" spans="3:3" x14ac:dyDescent="0.2">
      <c r="C335" s="2" t="s">
        <v>3771</v>
      </c>
    </row>
    <row r="336" spans="3:3" x14ac:dyDescent="0.2">
      <c r="C336" s="2" t="s">
        <v>3772</v>
      </c>
    </row>
    <row r="337" spans="3:3" x14ac:dyDescent="0.2">
      <c r="C337" s="2" t="s">
        <v>3773</v>
      </c>
    </row>
    <row r="338" spans="3:3" x14ac:dyDescent="0.2">
      <c r="C338" s="2" t="s">
        <v>3774</v>
      </c>
    </row>
    <row r="339" spans="3:3" x14ac:dyDescent="0.2">
      <c r="C339" s="2" t="s">
        <v>3775</v>
      </c>
    </row>
    <row r="340" spans="3:3" x14ac:dyDescent="0.2">
      <c r="C340" s="2" t="s">
        <v>3776</v>
      </c>
    </row>
    <row r="341" spans="3:3" x14ac:dyDescent="0.2">
      <c r="C341" s="2" t="s">
        <v>3777</v>
      </c>
    </row>
    <row r="342" spans="3:3" x14ac:dyDescent="0.2">
      <c r="C342" s="2" t="s">
        <v>3778</v>
      </c>
    </row>
    <row r="343" spans="3:3" x14ac:dyDescent="0.2">
      <c r="C343" s="2" t="s">
        <v>3779</v>
      </c>
    </row>
    <row r="344" spans="3:3" x14ac:dyDescent="0.2">
      <c r="C344" s="2" t="s">
        <v>3780</v>
      </c>
    </row>
    <row r="345" spans="3:3" x14ac:dyDescent="0.2">
      <c r="C345" s="2" t="s">
        <v>3781</v>
      </c>
    </row>
    <row r="346" spans="3:3" x14ac:dyDescent="0.2">
      <c r="C346" s="2" t="s">
        <v>3782</v>
      </c>
    </row>
    <row r="347" spans="3:3" x14ac:dyDescent="0.2">
      <c r="C347" s="2" t="s">
        <v>3783</v>
      </c>
    </row>
    <row r="348" spans="3:3" x14ac:dyDescent="0.2">
      <c r="C348" s="2" t="s">
        <v>3784</v>
      </c>
    </row>
    <row r="349" spans="3:3" x14ac:dyDescent="0.2">
      <c r="C349" s="2" t="s">
        <v>3785</v>
      </c>
    </row>
    <row r="350" spans="3:3" x14ac:dyDescent="0.2">
      <c r="C350" s="2" t="s">
        <v>3786</v>
      </c>
    </row>
    <row r="351" spans="3:3" x14ac:dyDescent="0.2">
      <c r="C351" s="2" t="s">
        <v>3787</v>
      </c>
    </row>
    <row r="352" spans="3:3" x14ac:dyDescent="0.2">
      <c r="C352" s="2" t="s">
        <v>3788</v>
      </c>
    </row>
    <row r="353" spans="3:3" x14ac:dyDescent="0.2">
      <c r="C353" s="2" t="s">
        <v>3789</v>
      </c>
    </row>
    <row r="354" spans="3:3" x14ac:dyDescent="0.2">
      <c r="C354" s="2" t="s">
        <v>3790</v>
      </c>
    </row>
    <row r="355" spans="3:3" x14ac:dyDescent="0.2">
      <c r="C355" s="2" t="s">
        <v>3791</v>
      </c>
    </row>
    <row r="356" spans="3:3" x14ac:dyDescent="0.2">
      <c r="C356" s="2" t="s">
        <v>3792</v>
      </c>
    </row>
    <row r="357" spans="3:3" x14ac:dyDescent="0.2">
      <c r="C357" s="2" t="s">
        <v>3793</v>
      </c>
    </row>
    <row r="358" spans="3:3" x14ac:dyDescent="0.2">
      <c r="C358" s="2" t="s">
        <v>3794</v>
      </c>
    </row>
    <row r="359" spans="3:3" x14ac:dyDescent="0.2">
      <c r="C359" s="2" t="s">
        <v>3795</v>
      </c>
    </row>
    <row r="360" spans="3:3" x14ac:dyDescent="0.2">
      <c r="C360" s="2" t="s">
        <v>3796</v>
      </c>
    </row>
    <row r="361" spans="3:3" x14ac:dyDescent="0.2">
      <c r="C361" s="2" t="s">
        <v>3797</v>
      </c>
    </row>
    <row r="362" spans="3:3" x14ac:dyDescent="0.2">
      <c r="C362" s="2" t="s">
        <v>3798</v>
      </c>
    </row>
    <row r="363" spans="3:3" x14ac:dyDescent="0.2">
      <c r="C363" s="2" t="s">
        <v>3799</v>
      </c>
    </row>
    <row r="364" spans="3:3" x14ac:dyDescent="0.2">
      <c r="C364" s="2" t="s">
        <v>3800</v>
      </c>
    </row>
    <row r="365" spans="3:3" x14ac:dyDescent="0.2">
      <c r="C365" s="2" t="s">
        <v>3801</v>
      </c>
    </row>
    <row r="366" spans="3:3" x14ac:dyDescent="0.2">
      <c r="C366" s="2" t="s">
        <v>3802</v>
      </c>
    </row>
    <row r="367" spans="3:3" x14ac:dyDescent="0.2">
      <c r="C367" s="2" t="s">
        <v>3803</v>
      </c>
    </row>
    <row r="368" spans="3:3" x14ac:dyDescent="0.2">
      <c r="C368" s="2" t="s">
        <v>3804</v>
      </c>
    </row>
    <row r="369" spans="3:3" x14ac:dyDescent="0.2">
      <c r="C369" s="2" t="s">
        <v>3805</v>
      </c>
    </row>
    <row r="370" spans="3:3" x14ac:dyDescent="0.2">
      <c r="C370" s="2" t="s">
        <v>3806</v>
      </c>
    </row>
    <row r="371" spans="3:3" x14ac:dyDescent="0.2">
      <c r="C371" s="2" t="s">
        <v>3807</v>
      </c>
    </row>
    <row r="372" spans="3:3" x14ac:dyDescent="0.2">
      <c r="C372" s="2" t="s">
        <v>3808</v>
      </c>
    </row>
    <row r="373" spans="3:3" x14ac:dyDescent="0.2">
      <c r="C373" s="2" t="s">
        <v>3809</v>
      </c>
    </row>
    <row r="374" spans="3:3" x14ac:dyDescent="0.2">
      <c r="C374" s="2" t="s">
        <v>3810</v>
      </c>
    </row>
    <row r="375" spans="3:3" x14ac:dyDescent="0.2">
      <c r="C375" s="2" t="s">
        <v>3811</v>
      </c>
    </row>
    <row r="376" spans="3:3" x14ac:dyDescent="0.2">
      <c r="C376" s="2" t="s">
        <v>3812</v>
      </c>
    </row>
    <row r="377" spans="3:3" x14ac:dyDescent="0.2">
      <c r="C377" s="2" t="s">
        <v>3813</v>
      </c>
    </row>
    <row r="378" spans="3:3" x14ac:dyDescent="0.2">
      <c r="C378" s="2" t="s">
        <v>3814</v>
      </c>
    </row>
    <row r="379" spans="3:3" x14ac:dyDescent="0.2">
      <c r="C379" s="2" t="s">
        <v>3815</v>
      </c>
    </row>
    <row r="380" spans="3:3" x14ac:dyDescent="0.2">
      <c r="C380" s="2" t="s">
        <v>3816</v>
      </c>
    </row>
    <row r="381" spans="3:3" x14ac:dyDescent="0.2">
      <c r="C381" s="2" t="s">
        <v>3817</v>
      </c>
    </row>
    <row r="382" spans="3:3" x14ac:dyDescent="0.2">
      <c r="C382" s="2" t="s">
        <v>3818</v>
      </c>
    </row>
    <row r="383" spans="3:3" x14ac:dyDescent="0.2">
      <c r="C383" s="2" t="s">
        <v>3819</v>
      </c>
    </row>
    <row r="384" spans="3:3" x14ac:dyDescent="0.2">
      <c r="C384" s="2" t="s">
        <v>3820</v>
      </c>
    </row>
    <row r="385" spans="3:3" x14ac:dyDescent="0.2">
      <c r="C385" s="2" t="s">
        <v>3821</v>
      </c>
    </row>
    <row r="386" spans="3:3" x14ac:dyDescent="0.2">
      <c r="C386" s="2" t="s">
        <v>3822</v>
      </c>
    </row>
    <row r="387" spans="3:3" x14ac:dyDescent="0.2">
      <c r="C387" s="2" t="s">
        <v>3823</v>
      </c>
    </row>
    <row r="388" spans="3:3" x14ac:dyDescent="0.2">
      <c r="C388" s="2" t="s">
        <v>3824</v>
      </c>
    </row>
    <row r="389" spans="3:3" x14ac:dyDescent="0.2">
      <c r="C389" s="2" t="s">
        <v>3825</v>
      </c>
    </row>
    <row r="390" spans="3:3" x14ac:dyDescent="0.2">
      <c r="C390" s="2" t="s">
        <v>3826</v>
      </c>
    </row>
    <row r="391" spans="3:3" x14ac:dyDescent="0.2">
      <c r="C391" s="2" t="s">
        <v>3827</v>
      </c>
    </row>
    <row r="392" spans="3:3" x14ac:dyDescent="0.2">
      <c r="C392" s="2" t="s">
        <v>3828</v>
      </c>
    </row>
    <row r="393" spans="3:3" x14ac:dyDescent="0.2">
      <c r="C393" s="2" t="s">
        <v>3829</v>
      </c>
    </row>
    <row r="394" spans="3:3" x14ac:dyDescent="0.2">
      <c r="C394" s="2" t="s">
        <v>3830</v>
      </c>
    </row>
    <row r="395" spans="3:3" x14ac:dyDescent="0.2">
      <c r="C395" s="2" t="s">
        <v>3831</v>
      </c>
    </row>
    <row r="396" spans="3:3" x14ac:dyDescent="0.2">
      <c r="C396" s="2" t="s">
        <v>3832</v>
      </c>
    </row>
    <row r="397" spans="3:3" x14ac:dyDescent="0.2">
      <c r="C397" s="2" t="s">
        <v>3833</v>
      </c>
    </row>
    <row r="398" spans="3:3" x14ac:dyDescent="0.2">
      <c r="C398" s="2" t="s">
        <v>3834</v>
      </c>
    </row>
    <row r="399" spans="3:3" x14ac:dyDescent="0.2">
      <c r="C399" s="2" t="s">
        <v>3835</v>
      </c>
    </row>
    <row r="400" spans="3:3" x14ac:dyDescent="0.2">
      <c r="C400" s="2" t="s">
        <v>3836</v>
      </c>
    </row>
    <row r="401" spans="3:3" x14ac:dyDescent="0.2">
      <c r="C401" s="2" t="s">
        <v>3837</v>
      </c>
    </row>
    <row r="402" spans="3:3" x14ac:dyDescent="0.2">
      <c r="C402" s="2" t="s">
        <v>3838</v>
      </c>
    </row>
    <row r="403" spans="3:3" x14ac:dyDescent="0.2">
      <c r="C403" s="2" t="s">
        <v>3839</v>
      </c>
    </row>
    <row r="404" spans="3:3" x14ac:dyDescent="0.2">
      <c r="C404" s="2" t="s">
        <v>3840</v>
      </c>
    </row>
    <row r="405" spans="3:3" x14ac:dyDescent="0.2">
      <c r="C405" s="2" t="s">
        <v>3841</v>
      </c>
    </row>
    <row r="406" spans="3:3" x14ac:dyDescent="0.2">
      <c r="C406" s="2" t="s">
        <v>3842</v>
      </c>
    </row>
    <row r="407" spans="3:3" x14ac:dyDescent="0.2">
      <c r="C407" s="2" t="s">
        <v>3843</v>
      </c>
    </row>
    <row r="408" spans="3:3" x14ac:dyDescent="0.2">
      <c r="C408" s="2" t="s">
        <v>3844</v>
      </c>
    </row>
    <row r="409" spans="3:3" x14ac:dyDescent="0.2">
      <c r="C409" s="2" t="s">
        <v>3845</v>
      </c>
    </row>
    <row r="410" spans="3:3" x14ac:dyDescent="0.2">
      <c r="C410" s="2" t="s">
        <v>3846</v>
      </c>
    </row>
    <row r="411" spans="3:3" x14ac:dyDescent="0.2">
      <c r="C411" s="2" t="s">
        <v>3847</v>
      </c>
    </row>
    <row r="412" spans="3:3" x14ac:dyDescent="0.2">
      <c r="C412" s="2" t="s">
        <v>3848</v>
      </c>
    </row>
    <row r="413" spans="3:3" x14ac:dyDescent="0.2">
      <c r="C413" s="2" t="s">
        <v>3849</v>
      </c>
    </row>
    <row r="414" spans="3:3" x14ac:dyDescent="0.2">
      <c r="C414" s="2" t="s">
        <v>3850</v>
      </c>
    </row>
    <row r="415" spans="3:3" x14ac:dyDescent="0.2">
      <c r="C415" s="2" t="s">
        <v>3851</v>
      </c>
    </row>
    <row r="416" spans="3:3" x14ac:dyDescent="0.2">
      <c r="C416" s="2" t="s">
        <v>3852</v>
      </c>
    </row>
    <row r="417" spans="3:3" x14ac:dyDescent="0.2">
      <c r="C417" s="2" t="s">
        <v>3853</v>
      </c>
    </row>
    <row r="418" spans="3:3" x14ac:dyDescent="0.2">
      <c r="C418" s="2" t="s">
        <v>3854</v>
      </c>
    </row>
    <row r="419" spans="3:3" x14ac:dyDescent="0.2">
      <c r="C419" s="2" t="s">
        <v>3855</v>
      </c>
    </row>
    <row r="420" spans="3:3" x14ac:dyDescent="0.2">
      <c r="C420" s="2" t="s">
        <v>3856</v>
      </c>
    </row>
    <row r="421" spans="3:3" x14ac:dyDescent="0.2">
      <c r="C421" s="2" t="s">
        <v>3857</v>
      </c>
    </row>
    <row r="422" spans="3:3" x14ac:dyDescent="0.2">
      <c r="C422" s="2" t="s">
        <v>3858</v>
      </c>
    </row>
    <row r="423" spans="3:3" x14ac:dyDescent="0.2">
      <c r="C423" s="2" t="s">
        <v>3859</v>
      </c>
    </row>
    <row r="424" spans="3:3" x14ac:dyDescent="0.2">
      <c r="C424" s="2" t="s">
        <v>3860</v>
      </c>
    </row>
    <row r="425" spans="3:3" x14ac:dyDescent="0.2">
      <c r="C425" s="2" t="s">
        <v>3861</v>
      </c>
    </row>
    <row r="426" spans="3:3" x14ac:dyDescent="0.2">
      <c r="C426" s="2" t="s">
        <v>3862</v>
      </c>
    </row>
    <row r="427" spans="3:3" x14ac:dyDescent="0.2">
      <c r="C427" s="2" t="s">
        <v>3863</v>
      </c>
    </row>
    <row r="428" spans="3:3" x14ac:dyDescent="0.2">
      <c r="C428" s="2" t="s">
        <v>3864</v>
      </c>
    </row>
    <row r="429" spans="3:3" x14ac:dyDescent="0.2">
      <c r="C429" s="2" t="s">
        <v>3865</v>
      </c>
    </row>
    <row r="430" spans="3:3" x14ac:dyDescent="0.2">
      <c r="C430" s="2" t="s">
        <v>3866</v>
      </c>
    </row>
    <row r="431" spans="3:3" x14ac:dyDescent="0.2">
      <c r="C431" s="2" t="s">
        <v>3867</v>
      </c>
    </row>
    <row r="432" spans="3:3" x14ac:dyDescent="0.2">
      <c r="C432" s="2" t="s">
        <v>3868</v>
      </c>
    </row>
    <row r="433" spans="3:3" x14ac:dyDescent="0.2">
      <c r="C433" s="2" t="s">
        <v>3869</v>
      </c>
    </row>
    <row r="434" spans="3:3" x14ac:dyDescent="0.2">
      <c r="C434" s="2" t="s">
        <v>3870</v>
      </c>
    </row>
    <row r="435" spans="3:3" x14ac:dyDescent="0.2">
      <c r="C435" s="2" t="s">
        <v>3871</v>
      </c>
    </row>
    <row r="436" spans="3:3" x14ac:dyDescent="0.2">
      <c r="C436" s="2" t="s">
        <v>3872</v>
      </c>
    </row>
    <row r="437" spans="3:3" x14ac:dyDescent="0.2">
      <c r="C437" s="2" t="s">
        <v>3873</v>
      </c>
    </row>
    <row r="438" spans="3:3" x14ac:dyDescent="0.2">
      <c r="C438" s="2" t="s">
        <v>3874</v>
      </c>
    </row>
    <row r="439" spans="3:3" x14ac:dyDescent="0.2">
      <c r="C439" s="2" t="s">
        <v>3875</v>
      </c>
    </row>
    <row r="440" spans="3:3" x14ac:dyDescent="0.2">
      <c r="C440" s="2" t="s">
        <v>3876</v>
      </c>
    </row>
    <row r="441" spans="3:3" x14ac:dyDescent="0.2">
      <c r="C441" s="2" t="s">
        <v>3877</v>
      </c>
    </row>
    <row r="442" spans="3:3" x14ac:dyDescent="0.2">
      <c r="C442" s="2" t="s">
        <v>3878</v>
      </c>
    </row>
    <row r="443" spans="3:3" x14ac:dyDescent="0.2">
      <c r="C443" s="2" t="s">
        <v>3879</v>
      </c>
    </row>
    <row r="444" spans="3:3" x14ac:dyDescent="0.2">
      <c r="C444" s="2" t="s">
        <v>3880</v>
      </c>
    </row>
    <row r="445" spans="3:3" x14ac:dyDescent="0.2">
      <c r="C445" s="2" t="s">
        <v>3881</v>
      </c>
    </row>
    <row r="446" spans="3:3" x14ac:dyDescent="0.2">
      <c r="C446" s="2" t="s">
        <v>3882</v>
      </c>
    </row>
    <row r="447" spans="3:3" x14ac:dyDescent="0.2">
      <c r="C447" s="2" t="s">
        <v>3883</v>
      </c>
    </row>
    <row r="448" spans="3:3" x14ac:dyDescent="0.2">
      <c r="C448" s="2" t="s">
        <v>3884</v>
      </c>
    </row>
    <row r="449" spans="3:3" x14ac:dyDescent="0.2">
      <c r="C449" s="2" t="s">
        <v>1190</v>
      </c>
    </row>
    <row r="450" spans="3:3" x14ac:dyDescent="0.2">
      <c r="C450" s="2" t="s">
        <v>3885</v>
      </c>
    </row>
    <row r="451" spans="3:3" x14ac:dyDescent="0.2">
      <c r="C451" s="2" t="s">
        <v>3886</v>
      </c>
    </row>
    <row r="452" spans="3:3" x14ac:dyDescent="0.2">
      <c r="C452" s="2" t="s">
        <v>3887</v>
      </c>
    </row>
    <row r="453" spans="3:3" x14ac:dyDescent="0.2">
      <c r="C453" s="2" t="s">
        <v>3888</v>
      </c>
    </row>
    <row r="454" spans="3:3" x14ac:dyDescent="0.2">
      <c r="C454" s="2" t="s">
        <v>1177</v>
      </c>
    </row>
    <row r="455" spans="3:3" x14ac:dyDescent="0.2">
      <c r="C455" s="2" t="s">
        <v>3889</v>
      </c>
    </row>
    <row r="456" spans="3:3" x14ac:dyDescent="0.2">
      <c r="C456" s="2" t="s">
        <v>1156</v>
      </c>
    </row>
    <row r="457" spans="3:3" x14ac:dyDescent="0.2">
      <c r="C457" s="2" t="s">
        <v>3890</v>
      </c>
    </row>
    <row r="458" spans="3:3" x14ac:dyDescent="0.2">
      <c r="C458" s="2" t="s">
        <v>1172</v>
      </c>
    </row>
    <row r="459" spans="3:3" x14ac:dyDescent="0.2">
      <c r="C459" s="2" t="s">
        <v>3891</v>
      </c>
    </row>
    <row r="460" spans="3:3" x14ac:dyDescent="0.2">
      <c r="C460" s="2" t="s">
        <v>3892</v>
      </c>
    </row>
    <row r="461" spans="3:3" x14ac:dyDescent="0.2">
      <c r="C461" s="2" t="s">
        <v>3893</v>
      </c>
    </row>
    <row r="462" spans="3:3" x14ac:dyDescent="0.2">
      <c r="C462" s="2" t="s">
        <v>3894</v>
      </c>
    </row>
    <row r="463" spans="3:3" x14ac:dyDescent="0.2">
      <c r="C463" s="2" t="s">
        <v>3895</v>
      </c>
    </row>
    <row r="464" spans="3:3" x14ac:dyDescent="0.2">
      <c r="C464" s="2" t="s">
        <v>3896</v>
      </c>
    </row>
    <row r="465" spans="3:3" x14ac:dyDescent="0.2">
      <c r="C465" s="2" t="s">
        <v>3897</v>
      </c>
    </row>
    <row r="466" spans="3:3" x14ac:dyDescent="0.2">
      <c r="C466" s="2" t="s">
        <v>1188</v>
      </c>
    </row>
    <row r="467" spans="3:3" x14ac:dyDescent="0.2">
      <c r="C467" s="2" t="s">
        <v>3898</v>
      </c>
    </row>
    <row r="468" spans="3:3" x14ac:dyDescent="0.2">
      <c r="C468" s="2" t="s">
        <v>1171</v>
      </c>
    </row>
    <row r="469" spans="3:3" x14ac:dyDescent="0.2">
      <c r="C469" s="2" t="s">
        <v>3899</v>
      </c>
    </row>
    <row r="470" spans="3:3" x14ac:dyDescent="0.2">
      <c r="C470" s="2" t="s">
        <v>3900</v>
      </c>
    </row>
    <row r="471" spans="3:3" x14ac:dyDescent="0.2">
      <c r="C471" s="2" t="s">
        <v>1162</v>
      </c>
    </row>
    <row r="472" spans="3:3" x14ac:dyDescent="0.2">
      <c r="C472" s="2" t="s">
        <v>1158</v>
      </c>
    </row>
    <row r="473" spans="3:3" x14ac:dyDescent="0.2">
      <c r="C473" s="2" t="s">
        <v>3901</v>
      </c>
    </row>
    <row r="474" spans="3:3" x14ac:dyDescent="0.2">
      <c r="C474" s="2" t="s">
        <v>1161</v>
      </c>
    </row>
    <row r="475" spans="3:3" x14ac:dyDescent="0.2">
      <c r="C475" s="2" t="s">
        <v>1139</v>
      </c>
    </row>
    <row r="476" spans="3:3" x14ac:dyDescent="0.2">
      <c r="C476" s="2" t="s">
        <v>3902</v>
      </c>
    </row>
    <row r="477" spans="3:3" x14ac:dyDescent="0.2">
      <c r="C477" s="2" t="s">
        <v>1165</v>
      </c>
    </row>
    <row r="478" spans="3:3" x14ac:dyDescent="0.2">
      <c r="C478" s="2" t="s">
        <v>1179</v>
      </c>
    </row>
    <row r="479" spans="3:3" x14ac:dyDescent="0.2">
      <c r="C479" s="2" t="s">
        <v>1176</v>
      </c>
    </row>
    <row r="480" spans="3:3" x14ac:dyDescent="0.2">
      <c r="C480" s="2" t="s">
        <v>1185</v>
      </c>
    </row>
    <row r="481" spans="3:3" x14ac:dyDescent="0.2">
      <c r="C481" s="2" t="s">
        <v>1182</v>
      </c>
    </row>
    <row r="482" spans="3:3" x14ac:dyDescent="0.2">
      <c r="C482" s="2" t="s">
        <v>1183</v>
      </c>
    </row>
    <row r="483" spans="3:3" x14ac:dyDescent="0.2">
      <c r="C483" s="2" t="s">
        <v>1170</v>
      </c>
    </row>
    <row r="484" spans="3:3" x14ac:dyDescent="0.2">
      <c r="C484" s="2" t="s">
        <v>1186</v>
      </c>
    </row>
    <row r="485" spans="3:3" x14ac:dyDescent="0.2">
      <c r="C485" s="2" t="s">
        <v>1187</v>
      </c>
    </row>
    <row r="486" spans="3:3" x14ac:dyDescent="0.2">
      <c r="C486" s="2" t="s">
        <v>1167</v>
      </c>
    </row>
    <row r="487" spans="3:3" x14ac:dyDescent="0.2">
      <c r="C487" s="2" t="s">
        <v>1163</v>
      </c>
    </row>
    <row r="488" spans="3:3" x14ac:dyDescent="0.2">
      <c r="C488" s="2" t="s">
        <v>1169</v>
      </c>
    </row>
    <row r="489" spans="3:3" x14ac:dyDescent="0.2">
      <c r="C489" s="2" t="s">
        <v>1160</v>
      </c>
    </row>
    <row r="490" spans="3:3" x14ac:dyDescent="0.2">
      <c r="C490" s="2" t="s">
        <v>1159</v>
      </c>
    </row>
    <row r="491" spans="3:3" x14ac:dyDescent="0.2">
      <c r="C491" s="2" t="s">
        <v>1168</v>
      </c>
    </row>
    <row r="492" spans="3:3" x14ac:dyDescent="0.2">
      <c r="C492" s="2" t="s">
        <v>1166</v>
      </c>
    </row>
    <row r="493" spans="3:3" x14ac:dyDescent="0.2">
      <c r="C493" s="2" t="s">
        <v>1041</v>
      </c>
    </row>
    <row r="494" spans="3:3" x14ac:dyDescent="0.2">
      <c r="C494" s="2" t="s">
        <v>1018</v>
      </c>
    </row>
    <row r="495" spans="3:3" x14ac:dyDescent="0.2">
      <c r="C495" s="2" t="s">
        <v>1019</v>
      </c>
    </row>
    <row r="496" spans="3:3" x14ac:dyDescent="0.2">
      <c r="C496" s="2" t="s">
        <v>1038</v>
      </c>
    </row>
    <row r="497" spans="3:3" x14ac:dyDescent="0.2">
      <c r="C497" s="2" t="s">
        <v>1039</v>
      </c>
    </row>
    <row r="498" spans="3:3" x14ac:dyDescent="0.2">
      <c r="C498" s="2" t="s">
        <v>1029</v>
      </c>
    </row>
    <row r="499" spans="3:3" x14ac:dyDescent="0.2">
      <c r="C499" s="2" t="s">
        <v>1020</v>
      </c>
    </row>
    <row r="500" spans="3:3" x14ac:dyDescent="0.2">
      <c r="C500" s="2" t="s">
        <v>1014</v>
      </c>
    </row>
    <row r="501" spans="3:3" x14ac:dyDescent="0.2">
      <c r="C501" s="2" t="s">
        <v>1027</v>
      </c>
    </row>
    <row r="502" spans="3:3" x14ac:dyDescent="0.2">
      <c r="C502" s="2" t="s">
        <v>1021</v>
      </c>
    </row>
    <row r="503" spans="3:3" x14ac:dyDescent="0.2">
      <c r="C503" s="2" t="s">
        <v>1040</v>
      </c>
    </row>
    <row r="504" spans="3:3" x14ac:dyDescent="0.2">
      <c r="C504" s="2" t="s">
        <v>1157</v>
      </c>
    </row>
    <row r="505" spans="3:3" x14ac:dyDescent="0.2">
      <c r="C505" s="2" t="s">
        <v>1155</v>
      </c>
    </row>
    <row r="506" spans="3:3" x14ac:dyDescent="0.2">
      <c r="C506" s="2" t="s">
        <v>1022</v>
      </c>
    </row>
    <row r="507" spans="3:3" x14ac:dyDescent="0.2">
      <c r="C507" s="2" t="s">
        <v>1173</v>
      </c>
    </row>
    <row r="508" spans="3:3" x14ac:dyDescent="0.2">
      <c r="C508" s="2" t="s">
        <v>1150</v>
      </c>
    </row>
    <row r="509" spans="3:3" x14ac:dyDescent="0.2">
      <c r="C509" s="2" t="s">
        <v>1195</v>
      </c>
    </row>
    <row r="510" spans="3:3" x14ac:dyDescent="0.2">
      <c r="C510" s="2" t="s">
        <v>1048</v>
      </c>
    </row>
    <row r="511" spans="3:3" x14ac:dyDescent="0.2">
      <c r="C511" s="2" t="s">
        <v>1061</v>
      </c>
    </row>
    <row r="512" spans="3:3" x14ac:dyDescent="0.2">
      <c r="C512" s="2" t="s">
        <v>1143</v>
      </c>
    </row>
    <row r="513" spans="3:3" x14ac:dyDescent="0.2">
      <c r="C513" s="2" t="s">
        <v>1096</v>
      </c>
    </row>
    <row r="514" spans="3:3" x14ac:dyDescent="0.2">
      <c r="C514" s="2" t="s">
        <v>1133</v>
      </c>
    </row>
    <row r="515" spans="3:3" x14ac:dyDescent="0.2">
      <c r="C515" s="2" t="s">
        <v>1117</v>
      </c>
    </row>
    <row r="516" spans="3:3" x14ac:dyDescent="0.2">
      <c r="C516" s="2" t="s">
        <v>1080</v>
      </c>
    </row>
    <row r="517" spans="3:3" x14ac:dyDescent="0.2">
      <c r="C517" s="2" t="s">
        <v>1149</v>
      </c>
    </row>
    <row r="518" spans="3:3" x14ac:dyDescent="0.2">
      <c r="C518" s="2" t="s">
        <v>1066</v>
      </c>
    </row>
    <row r="519" spans="3:3" x14ac:dyDescent="0.2">
      <c r="C519" s="2" t="s">
        <v>1087</v>
      </c>
    </row>
    <row r="520" spans="3:3" x14ac:dyDescent="0.2">
      <c r="C520" s="2" t="s">
        <v>1154</v>
      </c>
    </row>
    <row r="521" spans="3:3" x14ac:dyDescent="0.2">
      <c r="C521" s="2" t="s">
        <v>1112</v>
      </c>
    </row>
    <row r="522" spans="3:3" x14ac:dyDescent="0.2">
      <c r="C522" s="2" t="s">
        <v>1078</v>
      </c>
    </row>
    <row r="523" spans="3:3" x14ac:dyDescent="0.2">
      <c r="C523" s="2" t="s">
        <v>1062</v>
      </c>
    </row>
    <row r="524" spans="3:3" x14ac:dyDescent="0.2">
      <c r="C524" s="2" t="s">
        <v>1085</v>
      </c>
    </row>
    <row r="525" spans="3:3" x14ac:dyDescent="0.2">
      <c r="C525" s="2" t="s">
        <v>1104</v>
      </c>
    </row>
    <row r="526" spans="3:3" x14ac:dyDescent="0.2">
      <c r="C526" s="2" t="s">
        <v>1079</v>
      </c>
    </row>
    <row r="527" spans="3:3" x14ac:dyDescent="0.2">
      <c r="C527" s="2" t="s">
        <v>1100</v>
      </c>
    </row>
    <row r="528" spans="3:3" x14ac:dyDescent="0.2">
      <c r="C528" s="2" t="s">
        <v>1116</v>
      </c>
    </row>
    <row r="529" spans="3:3" x14ac:dyDescent="0.2">
      <c r="C529" s="2" t="s">
        <v>1115</v>
      </c>
    </row>
    <row r="530" spans="3:3" x14ac:dyDescent="0.2">
      <c r="C530" s="2" t="s">
        <v>1102</v>
      </c>
    </row>
    <row r="531" spans="3:3" x14ac:dyDescent="0.2">
      <c r="C531" s="2" t="s">
        <v>1025</v>
      </c>
    </row>
    <row r="532" spans="3:3" x14ac:dyDescent="0.2">
      <c r="C532" s="2" t="s">
        <v>1028</v>
      </c>
    </row>
    <row r="533" spans="3:3" x14ac:dyDescent="0.2">
      <c r="C533" s="2" t="s">
        <v>1049</v>
      </c>
    </row>
    <row r="534" spans="3:3" x14ac:dyDescent="0.2">
      <c r="C534" s="2" t="s">
        <v>1043</v>
      </c>
    </row>
    <row r="535" spans="3:3" x14ac:dyDescent="0.2">
      <c r="C535" s="2" t="s">
        <v>1059</v>
      </c>
    </row>
    <row r="536" spans="3:3" x14ac:dyDescent="0.2">
      <c r="C536" s="2" t="s">
        <v>1051</v>
      </c>
    </row>
    <row r="537" spans="3:3" x14ac:dyDescent="0.2">
      <c r="C537" s="2" t="s">
        <v>1037</v>
      </c>
    </row>
    <row r="538" spans="3:3" x14ac:dyDescent="0.2">
      <c r="C538" s="2" t="s">
        <v>1024</v>
      </c>
    </row>
    <row r="539" spans="3:3" x14ac:dyDescent="0.2">
      <c r="C539" s="2" t="s">
        <v>1016</v>
      </c>
    </row>
    <row r="540" spans="3:3" x14ac:dyDescent="0.2">
      <c r="C540" s="2" t="s">
        <v>1015</v>
      </c>
    </row>
    <row r="541" spans="3:3" x14ac:dyDescent="0.2">
      <c r="C541" s="2" t="s">
        <v>1050</v>
      </c>
    </row>
    <row r="542" spans="3:3" x14ac:dyDescent="0.2">
      <c r="C542" s="2" t="s">
        <v>1137</v>
      </c>
    </row>
    <row r="543" spans="3:3" x14ac:dyDescent="0.2">
      <c r="C543" s="2" t="s">
        <v>1099</v>
      </c>
    </row>
    <row r="544" spans="3:3" x14ac:dyDescent="0.2">
      <c r="C544" s="2" t="s">
        <v>1101</v>
      </c>
    </row>
    <row r="545" spans="3:3" x14ac:dyDescent="0.2">
      <c r="C545" s="2" t="s">
        <v>1071</v>
      </c>
    </row>
    <row r="546" spans="3:3" x14ac:dyDescent="0.2">
      <c r="C546" s="2" t="s">
        <v>1109</v>
      </c>
    </row>
    <row r="547" spans="3:3" x14ac:dyDescent="0.2">
      <c r="C547" s="2" t="s">
        <v>1034</v>
      </c>
    </row>
    <row r="548" spans="3:3" x14ac:dyDescent="0.2">
      <c r="C548" s="2" t="s">
        <v>1026</v>
      </c>
    </row>
    <row r="549" spans="3:3" x14ac:dyDescent="0.2">
      <c r="C549" s="2" t="s">
        <v>1089</v>
      </c>
    </row>
    <row r="550" spans="3:3" x14ac:dyDescent="0.2">
      <c r="C550" s="2" t="s">
        <v>1136</v>
      </c>
    </row>
    <row r="551" spans="3:3" x14ac:dyDescent="0.2">
      <c r="C551" s="2" t="s">
        <v>1035</v>
      </c>
    </row>
    <row r="552" spans="3:3" x14ac:dyDescent="0.2">
      <c r="C552" s="2" t="s">
        <v>1134</v>
      </c>
    </row>
    <row r="553" spans="3:3" x14ac:dyDescent="0.2">
      <c r="C553" s="2" t="s">
        <v>1084</v>
      </c>
    </row>
    <row r="554" spans="3:3" x14ac:dyDescent="0.2">
      <c r="C554" s="2" t="s">
        <v>3903</v>
      </c>
    </row>
    <row r="555" spans="3:3" x14ac:dyDescent="0.2">
      <c r="C555" s="2" t="s">
        <v>1017</v>
      </c>
    </row>
    <row r="556" spans="3:3" x14ac:dyDescent="0.2">
      <c r="C556" s="2" t="s">
        <v>1032</v>
      </c>
    </row>
    <row r="557" spans="3:3" x14ac:dyDescent="0.2">
      <c r="C557" s="2" t="s">
        <v>1141</v>
      </c>
    </row>
    <row r="558" spans="3:3" x14ac:dyDescent="0.2">
      <c r="C558" s="2" t="s">
        <v>1023</v>
      </c>
    </row>
    <row r="559" spans="3:3" x14ac:dyDescent="0.2">
      <c r="C559" s="2" t="s">
        <v>1142</v>
      </c>
    </row>
    <row r="560" spans="3:3" x14ac:dyDescent="0.2">
      <c r="C560" s="2" t="s">
        <v>1045</v>
      </c>
    </row>
    <row r="561" spans="3:3" x14ac:dyDescent="0.2">
      <c r="C561" s="2" t="s">
        <v>1130</v>
      </c>
    </row>
    <row r="562" spans="3:3" x14ac:dyDescent="0.2">
      <c r="C562" s="2" t="s">
        <v>1095</v>
      </c>
    </row>
    <row r="563" spans="3:3" x14ac:dyDescent="0.2">
      <c r="C563" s="2" t="s">
        <v>1072</v>
      </c>
    </row>
    <row r="564" spans="3:3" x14ac:dyDescent="0.2">
      <c r="C564" s="2" t="s">
        <v>1131</v>
      </c>
    </row>
    <row r="565" spans="3:3" x14ac:dyDescent="0.2">
      <c r="C565" s="2" t="s">
        <v>1105</v>
      </c>
    </row>
    <row r="566" spans="3:3" x14ac:dyDescent="0.2">
      <c r="C566" s="2" t="s">
        <v>1065</v>
      </c>
    </row>
    <row r="567" spans="3:3" x14ac:dyDescent="0.2">
      <c r="C567" s="2" t="s">
        <v>1138</v>
      </c>
    </row>
    <row r="568" spans="3:3" x14ac:dyDescent="0.2">
      <c r="C568" s="2" t="s">
        <v>1075</v>
      </c>
    </row>
    <row r="569" spans="3:3" x14ac:dyDescent="0.2">
      <c r="C569" s="2" t="s">
        <v>1132</v>
      </c>
    </row>
    <row r="570" spans="3:3" x14ac:dyDescent="0.2">
      <c r="C570" s="2" t="s">
        <v>1097</v>
      </c>
    </row>
    <row r="571" spans="3:3" x14ac:dyDescent="0.2">
      <c r="C571" s="2" t="s">
        <v>1145</v>
      </c>
    </row>
    <row r="572" spans="3:3" x14ac:dyDescent="0.2">
      <c r="C572" s="2" t="s">
        <v>3904</v>
      </c>
    </row>
    <row r="573" spans="3:3" x14ac:dyDescent="0.2">
      <c r="C573" s="2" t="s">
        <v>3905</v>
      </c>
    </row>
    <row r="574" spans="3:3" x14ac:dyDescent="0.2">
      <c r="C574" s="2" t="s">
        <v>3906</v>
      </c>
    </row>
    <row r="575" spans="3:3" x14ac:dyDescent="0.2">
      <c r="C575" s="2" t="s">
        <v>3907</v>
      </c>
    </row>
    <row r="576" spans="3:3" x14ac:dyDescent="0.2">
      <c r="C576" s="2" t="s">
        <v>1144</v>
      </c>
    </row>
    <row r="577" spans="3:3" x14ac:dyDescent="0.2">
      <c r="C577" s="2" t="s">
        <v>1108</v>
      </c>
    </row>
    <row r="578" spans="3:3" x14ac:dyDescent="0.2">
      <c r="C578" s="2" t="s">
        <v>3908</v>
      </c>
    </row>
    <row r="579" spans="3:3" x14ac:dyDescent="0.2">
      <c r="C579" s="2" t="s">
        <v>3909</v>
      </c>
    </row>
    <row r="580" spans="3:3" x14ac:dyDescent="0.2">
      <c r="C580" s="2" t="s">
        <v>1140</v>
      </c>
    </row>
    <row r="581" spans="3:3" x14ac:dyDescent="0.2">
      <c r="C581" s="2" t="s">
        <v>1082</v>
      </c>
    </row>
    <row r="582" spans="3:3" x14ac:dyDescent="0.2">
      <c r="C582" s="2" t="s">
        <v>1055</v>
      </c>
    </row>
    <row r="583" spans="3:3" x14ac:dyDescent="0.2">
      <c r="C583" s="2" t="s">
        <v>3910</v>
      </c>
    </row>
    <row r="584" spans="3:3" x14ac:dyDescent="0.2">
      <c r="C584" s="2" t="s">
        <v>3911</v>
      </c>
    </row>
    <row r="585" spans="3:3" x14ac:dyDescent="0.2">
      <c r="C585" s="2" t="s">
        <v>3912</v>
      </c>
    </row>
    <row r="586" spans="3:3" x14ac:dyDescent="0.2">
      <c r="C586" s="2" t="s">
        <v>3913</v>
      </c>
    </row>
    <row r="587" spans="3:3" x14ac:dyDescent="0.2">
      <c r="C587" s="2" t="s">
        <v>1125</v>
      </c>
    </row>
    <row r="588" spans="3:3" x14ac:dyDescent="0.2">
      <c r="C588" s="2" t="s">
        <v>3914</v>
      </c>
    </row>
    <row r="589" spans="3:3" x14ac:dyDescent="0.2">
      <c r="C589" s="2" t="s">
        <v>3915</v>
      </c>
    </row>
  </sheetData>
  <mergeCells count="3">
    <mergeCell ref="A3:A4"/>
    <mergeCell ref="A5:L5"/>
    <mergeCell ref="O5:P5"/>
  </mergeCells>
  <conditionalFormatting sqref="B3">
    <cfRule type="duplicateValues" dxfId="138" priority="4"/>
  </conditionalFormatting>
  <conditionalFormatting sqref="B4">
    <cfRule type="duplicateValues" dxfId="137" priority="91"/>
  </conditionalFormatting>
  <conditionalFormatting sqref="C13:C589">
    <cfRule type="duplicateValues" dxfId="136" priority="3"/>
  </conditionalFormatting>
  <conditionalFormatting sqref="C13:C589">
    <cfRule type="duplicateValues" dxfId="135" priority="2"/>
  </conditionalFormatting>
  <conditionalFormatting sqref="C1:C1048576">
    <cfRule type="duplicateValues" dxfId="13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51"/>
  <sheetViews>
    <sheetView zoomScale="110" zoomScaleNormal="110" workbookViewId="0">
      <pane xSplit="3" ySplit="2" topLeftCell="D165" activePane="bottomRight" state="frozen"/>
      <selection activeCell="F3" sqref="F3"/>
      <selection pane="topRight" activeCell="F3" sqref="F3"/>
      <selection pane="bottomLeft" activeCell="F3" sqref="F3"/>
      <selection pane="bottomRight" activeCell="H175" sqref="H17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9.28515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28.5" customHeight="1" x14ac:dyDescent="0.2">
      <c r="A3" s="142" t="s">
        <v>211</v>
      </c>
      <c r="B3" s="73" t="s">
        <v>65</v>
      </c>
      <c r="C3" s="9" t="s">
        <v>66</v>
      </c>
      <c r="D3" s="75" t="s">
        <v>63</v>
      </c>
      <c r="E3" s="13">
        <v>44413</v>
      </c>
      <c r="F3" s="75" t="s">
        <v>210</v>
      </c>
      <c r="G3" s="13">
        <v>44418</v>
      </c>
      <c r="H3" s="76" t="s">
        <v>3532</v>
      </c>
      <c r="I3" s="1">
        <v>103</v>
      </c>
      <c r="J3" s="1">
        <v>63</v>
      </c>
      <c r="K3" s="1">
        <v>35</v>
      </c>
      <c r="L3" s="1">
        <v>26</v>
      </c>
      <c r="M3" s="81">
        <f t="shared" ref="M3:M66" si="0">I3*J3*K3/4000</f>
        <v>56.778750000000002</v>
      </c>
      <c r="N3" s="8">
        <v>57</v>
      </c>
      <c r="O3" s="62">
        <v>3000</v>
      </c>
      <c r="P3" s="63">
        <f>Table22452368910111213141516171819202122242345672[[#This Row],[PEMBULATAN]]*O3</f>
        <v>171000</v>
      </c>
    </row>
    <row r="4" spans="1:16" ht="28.5" customHeight="1" x14ac:dyDescent="0.2">
      <c r="A4" s="143"/>
      <c r="B4" s="74"/>
      <c r="C4" s="9" t="s">
        <v>67</v>
      </c>
      <c r="D4" s="75" t="s">
        <v>63</v>
      </c>
      <c r="E4" s="13">
        <v>44413</v>
      </c>
      <c r="F4" s="75" t="s">
        <v>210</v>
      </c>
      <c r="G4" s="13">
        <v>44418</v>
      </c>
      <c r="H4" s="76" t="s">
        <v>3532</v>
      </c>
      <c r="I4" s="1">
        <v>84</v>
      </c>
      <c r="J4" s="1">
        <v>30</v>
      </c>
      <c r="K4" s="1">
        <v>70</v>
      </c>
      <c r="L4" s="1">
        <v>10</v>
      </c>
      <c r="M4" s="81">
        <f t="shared" si="0"/>
        <v>44.1</v>
      </c>
      <c r="N4" s="8">
        <v>44</v>
      </c>
      <c r="O4" s="62">
        <v>3000</v>
      </c>
      <c r="P4" s="63">
        <f>Table22452368910111213141516171819202122242345672[[#This Row],[PEMBULATAN]]*O4</f>
        <v>132000</v>
      </c>
    </row>
    <row r="5" spans="1:16" ht="28.5" customHeight="1" x14ac:dyDescent="0.2">
      <c r="A5" s="101"/>
      <c r="B5" s="74"/>
      <c r="C5" s="88" t="s">
        <v>68</v>
      </c>
      <c r="D5" s="77" t="s">
        <v>63</v>
      </c>
      <c r="E5" s="13">
        <v>44413</v>
      </c>
      <c r="F5" s="75" t="s">
        <v>210</v>
      </c>
      <c r="G5" s="13">
        <v>44418</v>
      </c>
      <c r="H5" s="76" t="s">
        <v>3532</v>
      </c>
      <c r="I5" s="15">
        <v>80</v>
      </c>
      <c r="J5" s="15">
        <v>43</v>
      </c>
      <c r="K5" s="15">
        <v>77</v>
      </c>
      <c r="L5" s="15">
        <v>22</v>
      </c>
      <c r="M5" s="82">
        <f t="shared" si="0"/>
        <v>66.22</v>
      </c>
      <c r="N5" s="71">
        <v>66</v>
      </c>
      <c r="O5" s="62">
        <v>3000</v>
      </c>
      <c r="P5" s="63">
        <f>Table22452368910111213141516171819202122242345672[[#This Row],[PEMBULATAN]]*O5</f>
        <v>198000</v>
      </c>
    </row>
    <row r="6" spans="1:16" ht="28.5" customHeight="1" x14ac:dyDescent="0.2">
      <c r="A6" s="101"/>
      <c r="B6" s="74"/>
      <c r="C6" s="92" t="s">
        <v>69</v>
      </c>
      <c r="D6" s="93" t="s">
        <v>63</v>
      </c>
      <c r="E6" s="94">
        <v>44413</v>
      </c>
      <c r="F6" s="95" t="s">
        <v>210</v>
      </c>
      <c r="G6" s="94">
        <v>44418</v>
      </c>
      <c r="H6" s="76" t="s">
        <v>3532</v>
      </c>
      <c r="I6" s="97">
        <v>90</v>
      </c>
      <c r="J6" s="97">
        <v>55</v>
      </c>
      <c r="K6" s="97">
        <v>35</v>
      </c>
      <c r="L6" s="97">
        <v>15</v>
      </c>
      <c r="M6" s="98">
        <f t="shared" si="0"/>
        <v>43.3125</v>
      </c>
      <c r="N6" s="99">
        <v>44</v>
      </c>
      <c r="O6" s="62">
        <v>3000</v>
      </c>
      <c r="P6" s="63">
        <f>Table22452368910111213141516171819202122242345672[[#This Row],[PEMBULATAN]]*O6</f>
        <v>132000</v>
      </c>
    </row>
    <row r="7" spans="1:16" ht="28.5" customHeight="1" x14ac:dyDescent="0.2">
      <c r="A7" s="101"/>
      <c r="B7" s="74"/>
      <c r="C7" s="92" t="s">
        <v>70</v>
      </c>
      <c r="D7" s="93" t="s">
        <v>63</v>
      </c>
      <c r="E7" s="94">
        <v>44413</v>
      </c>
      <c r="F7" s="95" t="s">
        <v>210</v>
      </c>
      <c r="G7" s="94">
        <v>44418</v>
      </c>
      <c r="H7" s="76" t="s">
        <v>3532</v>
      </c>
      <c r="I7" s="97">
        <v>100</v>
      </c>
      <c r="J7" s="97">
        <v>50</v>
      </c>
      <c r="K7" s="97">
        <v>50</v>
      </c>
      <c r="L7" s="97">
        <v>17</v>
      </c>
      <c r="M7" s="98">
        <f t="shared" si="0"/>
        <v>62.5</v>
      </c>
      <c r="N7" s="99">
        <v>63</v>
      </c>
      <c r="O7" s="62">
        <v>3000</v>
      </c>
      <c r="P7" s="63">
        <f>Table22452368910111213141516171819202122242345672[[#This Row],[PEMBULATAN]]*O7</f>
        <v>189000</v>
      </c>
    </row>
    <row r="8" spans="1:16" ht="28.5" customHeight="1" x14ac:dyDescent="0.2">
      <c r="A8" s="101"/>
      <c r="B8" s="74"/>
      <c r="C8" s="92" t="s">
        <v>71</v>
      </c>
      <c r="D8" s="93" t="s">
        <v>63</v>
      </c>
      <c r="E8" s="94">
        <v>44413</v>
      </c>
      <c r="F8" s="95" t="s">
        <v>210</v>
      </c>
      <c r="G8" s="94">
        <v>44418</v>
      </c>
      <c r="H8" s="76" t="s">
        <v>3532</v>
      </c>
      <c r="I8" s="97">
        <v>80</v>
      </c>
      <c r="J8" s="97">
        <v>60</v>
      </c>
      <c r="K8" s="97">
        <v>36</v>
      </c>
      <c r="L8" s="97">
        <v>21</v>
      </c>
      <c r="M8" s="98">
        <f t="shared" si="0"/>
        <v>43.2</v>
      </c>
      <c r="N8" s="99">
        <v>43</v>
      </c>
      <c r="O8" s="62">
        <v>3000</v>
      </c>
      <c r="P8" s="63">
        <f>Table22452368910111213141516171819202122242345672[[#This Row],[PEMBULATAN]]*O8</f>
        <v>129000</v>
      </c>
    </row>
    <row r="9" spans="1:16" ht="28.5" customHeight="1" x14ac:dyDescent="0.2">
      <c r="A9" s="101"/>
      <c r="B9" s="74"/>
      <c r="C9" s="92" t="s">
        <v>72</v>
      </c>
      <c r="D9" s="93" t="s">
        <v>63</v>
      </c>
      <c r="E9" s="94">
        <v>44413</v>
      </c>
      <c r="F9" s="95" t="s">
        <v>210</v>
      </c>
      <c r="G9" s="94">
        <v>44418</v>
      </c>
      <c r="H9" s="76" t="s">
        <v>3532</v>
      </c>
      <c r="I9" s="97">
        <v>86</v>
      </c>
      <c r="J9" s="97">
        <v>26</v>
      </c>
      <c r="K9" s="97">
        <v>57</v>
      </c>
      <c r="L9" s="97">
        <v>15</v>
      </c>
      <c r="M9" s="98">
        <f t="shared" si="0"/>
        <v>31.863</v>
      </c>
      <c r="N9" s="99">
        <v>32</v>
      </c>
      <c r="O9" s="62">
        <v>3000</v>
      </c>
      <c r="P9" s="63">
        <f>Table22452368910111213141516171819202122242345672[[#This Row],[PEMBULATAN]]*O9</f>
        <v>96000</v>
      </c>
    </row>
    <row r="10" spans="1:16" ht="28.5" customHeight="1" x14ac:dyDescent="0.2">
      <c r="A10" s="101"/>
      <c r="B10" s="74"/>
      <c r="C10" s="92" t="s">
        <v>73</v>
      </c>
      <c r="D10" s="93" t="s">
        <v>63</v>
      </c>
      <c r="E10" s="94">
        <v>44413</v>
      </c>
      <c r="F10" s="95" t="s">
        <v>210</v>
      </c>
      <c r="G10" s="94">
        <v>44418</v>
      </c>
      <c r="H10" s="76" t="s">
        <v>3532</v>
      </c>
      <c r="I10" s="97">
        <v>100</v>
      </c>
      <c r="J10" s="97">
        <v>54</v>
      </c>
      <c r="K10" s="97">
        <v>40</v>
      </c>
      <c r="L10" s="97">
        <v>15</v>
      </c>
      <c r="M10" s="98">
        <f t="shared" si="0"/>
        <v>54</v>
      </c>
      <c r="N10" s="99">
        <v>54</v>
      </c>
      <c r="O10" s="62">
        <v>3000</v>
      </c>
      <c r="P10" s="63">
        <f>Table22452368910111213141516171819202122242345672[[#This Row],[PEMBULATAN]]*O10</f>
        <v>162000</v>
      </c>
    </row>
    <row r="11" spans="1:16" ht="28.5" customHeight="1" x14ac:dyDescent="0.2">
      <c r="A11" s="101"/>
      <c r="B11" s="74"/>
      <c r="C11" s="92" t="s">
        <v>74</v>
      </c>
      <c r="D11" s="93" t="s">
        <v>63</v>
      </c>
      <c r="E11" s="94">
        <v>44413</v>
      </c>
      <c r="F11" s="95" t="s">
        <v>210</v>
      </c>
      <c r="G11" s="94">
        <v>44418</v>
      </c>
      <c r="H11" s="76" t="s">
        <v>3532</v>
      </c>
      <c r="I11" s="97">
        <v>50</v>
      </c>
      <c r="J11" s="97">
        <v>59</v>
      </c>
      <c r="K11" s="97">
        <v>30</v>
      </c>
      <c r="L11" s="97">
        <v>12</v>
      </c>
      <c r="M11" s="98">
        <f t="shared" si="0"/>
        <v>22.125</v>
      </c>
      <c r="N11" s="99">
        <v>22</v>
      </c>
      <c r="O11" s="62">
        <v>3000</v>
      </c>
      <c r="P11" s="63">
        <f>Table22452368910111213141516171819202122242345672[[#This Row],[PEMBULATAN]]*O11</f>
        <v>66000</v>
      </c>
    </row>
    <row r="12" spans="1:16" ht="28.5" customHeight="1" x14ac:dyDescent="0.2">
      <c r="A12" s="101"/>
      <c r="B12" s="74"/>
      <c r="C12" s="92" t="s">
        <v>75</v>
      </c>
      <c r="D12" s="93" t="s">
        <v>63</v>
      </c>
      <c r="E12" s="94">
        <v>44413</v>
      </c>
      <c r="F12" s="95" t="s">
        <v>210</v>
      </c>
      <c r="G12" s="94">
        <v>44418</v>
      </c>
      <c r="H12" s="76" t="s">
        <v>3532</v>
      </c>
      <c r="I12" s="97">
        <v>66</v>
      </c>
      <c r="J12" s="97">
        <v>57</v>
      </c>
      <c r="K12" s="97">
        <v>23</v>
      </c>
      <c r="L12" s="97">
        <v>6</v>
      </c>
      <c r="M12" s="98">
        <f t="shared" si="0"/>
        <v>21.631499999999999</v>
      </c>
      <c r="N12" s="99">
        <v>22</v>
      </c>
      <c r="O12" s="62">
        <v>3000</v>
      </c>
      <c r="P12" s="63">
        <f>Table22452368910111213141516171819202122242345672[[#This Row],[PEMBULATAN]]*O12</f>
        <v>66000</v>
      </c>
    </row>
    <row r="13" spans="1:16" ht="28.5" customHeight="1" x14ac:dyDescent="0.2">
      <c r="A13" s="101"/>
      <c r="B13" s="74"/>
      <c r="C13" s="92" t="s">
        <v>76</v>
      </c>
      <c r="D13" s="93" t="s">
        <v>63</v>
      </c>
      <c r="E13" s="94">
        <v>44413</v>
      </c>
      <c r="F13" s="95" t="s">
        <v>210</v>
      </c>
      <c r="G13" s="94">
        <v>44418</v>
      </c>
      <c r="H13" s="76" t="s">
        <v>3532</v>
      </c>
      <c r="I13" s="97">
        <v>70</v>
      </c>
      <c r="J13" s="97">
        <v>58</v>
      </c>
      <c r="K13" s="97">
        <v>36</v>
      </c>
      <c r="L13" s="97">
        <v>16</v>
      </c>
      <c r="M13" s="98">
        <f t="shared" si="0"/>
        <v>36.54</v>
      </c>
      <c r="N13" s="99">
        <v>37</v>
      </c>
      <c r="O13" s="62">
        <v>3000</v>
      </c>
      <c r="P13" s="63">
        <f>Table22452368910111213141516171819202122242345672[[#This Row],[PEMBULATAN]]*O13</f>
        <v>111000</v>
      </c>
    </row>
    <row r="14" spans="1:16" ht="28.5" customHeight="1" x14ac:dyDescent="0.2">
      <c r="A14" s="101"/>
      <c r="B14" s="74"/>
      <c r="C14" s="92" t="s">
        <v>77</v>
      </c>
      <c r="D14" s="93" t="s">
        <v>63</v>
      </c>
      <c r="E14" s="94">
        <v>44413</v>
      </c>
      <c r="F14" s="95" t="s">
        <v>210</v>
      </c>
      <c r="G14" s="94">
        <v>44418</v>
      </c>
      <c r="H14" s="76" t="s">
        <v>3532</v>
      </c>
      <c r="I14" s="97">
        <v>43</v>
      </c>
      <c r="J14" s="97">
        <v>49</v>
      </c>
      <c r="K14" s="97">
        <v>90</v>
      </c>
      <c r="L14" s="97">
        <v>16</v>
      </c>
      <c r="M14" s="98">
        <f t="shared" si="0"/>
        <v>47.407499999999999</v>
      </c>
      <c r="N14" s="99">
        <v>48</v>
      </c>
      <c r="O14" s="62">
        <v>3000</v>
      </c>
      <c r="P14" s="63">
        <f>Table22452368910111213141516171819202122242345672[[#This Row],[PEMBULATAN]]*O14</f>
        <v>144000</v>
      </c>
    </row>
    <row r="15" spans="1:16" ht="28.5" customHeight="1" x14ac:dyDescent="0.2">
      <c r="A15" s="101"/>
      <c r="B15" s="74"/>
      <c r="C15" s="92" t="s">
        <v>78</v>
      </c>
      <c r="D15" s="93" t="s">
        <v>63</v>
      </c>
      <c r="E15" s="94">
        <v>44413</v>
      </c>
      <c r="F15" s="95" t="s">
        <v>210</v>
      </c>
      <c r="G15" s="94">
        <v>44418</v>
      </c>
      <c r="H15" s="76" t="s">
        <v>3532</v>
      </c>
      <c r="I15" s="97">
        <v>70</v>
      </c>
      <c r="J15" s="97">
        <v>53</v>
      </c>
      <c r="K15" s="97">
        <v>28</v>
      </c>
      <c r="L15" s="97">
        <v>6</v>
      </c>
      <c r="M15" s="98">
        <f t="shared" si="0"/>
        <v>25.97</v>
      </c>
      <c r="N15" s="99">
        <v>26</v>
      </c>
      <c r="O15" s="62">
        <v>3000</v>
      </c>
      <c r="P15" s="63">
        <f>Table22452368910111213141516171819202122242345672[[#This Row],[PEMBULATAN]]*O15</f>
        <v>78000</v>
      </c>
    </row>
    <row r="16" spans="1:16" ht="28.5" customHeight="1" x14ac:dyDescent="0.2">
      <c r="A16" s="101"/>
      <c r="B16" s="74"/>
      <c r="C16" s="92" t="s">
        <v>79</v>
      </c>
      <c r="D16" s="93" t="s">
        <v>63</v>
      </c>
      <c r="E16" s="94">
        <v>44413</v>
      </c>
      <c r="F16" s="95" t="s">
        <v>210</v>
      </c>
      <c r="G16" s="94">
        <v>44418</v>
      </c>
      <c r="H16" s="76" t="s">
        <v>3532</v>
      </c>
      <c r="I16" s="97">
        <v>50</v>
      </c>
      <c r="J16" s="97">
        <v>60</v>
      </c>
      <c r="K16" s="97">
        <v>15</v>
      </c>
      <c r="L16" s="97">
        <v>15</v>
      </c>
      <c r="M16" s="98">
        <f t="shared" si="0"/>
        <v>11.25</v>
      </c>
      <c r="N16" s="99">
        <v>15</v>
      </c>
      <c r="O16" s="62">
        <v>3000</v>
      </c>
      <c r="P16" s="63">
        <f>Table22452368910111213141516171819202122242345672[[#This Row],[PEMBULATAN]]*O16</f>
        <v>45000</v>
      </c>
    </row>
    <row r="17" spans="1:16" ht="28.5" customHeight="1" x14ac:dyDescent="0.2">
      <c r="A17" s="101"/>
      <c r="B17" s="74"/>
      <c r="C17" s="92" t="s">
        <v>80</v>
      </c>
      <c r="D17" s="93" t="s">
        <v>63</v>
      </c>
      <c r="E17" s="94">
        <v>44413</v>
      </c>
      <c r="F17" s="95" t="s">
        <v>210</v>
      </c>
      <c r="G17" s="94">
        <v>44418</v>
      </c>
      <c r="H17" s="76" t="s">
        <v>3532</v>
      </c>
      <c r="I17" s="97">
        <v>100</v>
      </c>
      <c r="J17" s="97">
        <v>58</v>
      </c>
      <c r="K17" s="97">
        <v>33</v>
      </c>
      <c r="L17" s="97">
        <v>17</v>
      </c>
      <c r="M17" s="98">
        <f t="shared" si="0"/>
        <v>47.85</v>
      </c>
      <c r="N17" s="99">
        <v>48</v>
      </c>
      <c r="O17" s="62">
        <v>3000</v>
      </c>
      <c r="P17" s="63">
        <f>Table22452368910111213141516171819202122242345672[[#This Row],[PEMBULATAN]]*O17</f>
        <v>144000</v>
      </c>
    </row>
    <row r="18" spans="1:16" ht="28.5" customHeight="1" x14ac:dyDescent="0.2">
      <c r="A18" s="101"/>
      <c r="B18" s="74"/>
      <c r="C18" s="92" t="s">
        <v>81</v>
      </c>
      <c r="D18" s="93" t="s">
        <v>63</v>
      </c>
      <c r="E18" s="94">
        <v>44413</v>
      </c>
      <c r="F18" s="95" t="s">
        <v>210</v>
      </c>
      <c r="G18" s="94">
        <v>44418</v>
      </c>
      <c r="H18" s="76" t="s">
        <v>3532</v>
      </c>
      <c r="I18" s="97">
        <v>89</v>
      </c>
      <c r="J18" s="97">
        <v>60</v>
      </c>
      <c r="K18" s="97">
        <v>35</v>
      </c>
      <c r="L18" s="97">
        <v>15</v>
      </c>
      <c r="M18" s="98">
        <f t="shared" si="0"/>
        <v>46.725000000000001</v>
      </c>
      <c r="N18" s="99">
        <v>47</v>
      </c>
      <c r="O18" s="62">
        <v>3000</v>
      </c>
      <c r="P18" s="63">
        <f>Table22452368910111213141516171819202122242345672[[#This Row],[PEMBULATAN]]*O18</f>
        <v>141000</v>
      </c>
    </row>
    <row r="19" spans="1:16" ht="28.5" customHeight="1" x14ac:dyDescent="0.2">
      <c r="A19" s="101"/>
      <c r="B19" s="74"/>
      <c r="C19" s="92" t="s">
        <v>82</v>
      </c>
      <c r="D19" s="93" t="s">
        <v>63</v>
      </c>
      <c r="E19" s="94">
        <v>44413</v>
      </c>
      <c r="F19" s="95" t="s">
        <v>210</v>
      </c>
      <c r="G19" s="94">
        <v>44418</v>
      </c>
      <c r="H19" s="76" t="s">
        <v>3532</v>
      </c>
      <c r="I19" s="97">
        <v>70</v>
      </c>
      <c r="J19" s="97">
        <v>63</v>
      </c>
      <c r="K19" s="97">
        <v>27</v>
      </c>
      <c r="L19" s="97">
        <v>10</v>
      </c>
      <c r="M19" s="98">
        <f t="shared" si="0"/>
        <v>29.767499999999998</v>
      </c>
      <c r="N19" s="99">
        <v>30</v>
      </c>
      <c r="O19" s="62">
        <v>3000</v>
      </c>
      <c r="P19" s="63">
        <f>Table22452368910111213141516171819202122242345672[[#This Row],[PEMBULATAN]]*O19</f>
        <v>90000</v>
      </c>
    </row>
    <row r="20" spans="1:16" ht="28.5" customHeight="1" x14ac:dyDescent="0.2">
      <c r="A20" s="101"/>
      <c r="B20" s="74"/>
      <c r="C20" s="92" t="s">
        <v>83</v>
      </c>
      <c r="D20" s="93" t="s">
        <v>63</v>
      </c>
      <c r="E20" s="94">
        <v>44413</v>
      </c>
      <c r="F20" s="95" t="s">
        <v>210</v>
      </c>
      <c r="G20" s="94">
        <v>44418</v>
      </c>
      <c r="H20" s="76" t="s">
        <v>3532</v>
      </c>
      <c r="I20" s="97">
        <v>53</v>
      </c>
      <c r="J20" s="97">
        <v>45</v>
      </c>
      <c r="K20" s="97">
        <v>18</v>
      </c>
      <c r="L20" s="97">
        <v>4</v>
      </c>
      <c r="M20" s="98">
        <f t="shared" si="0"/>
        <v>10.7325</v>
      </c>
      <c r="N20" s="99">
        <v>11</v>
      </c>
      <c r="O20" s="62">
        <v>3000</v>
      </c>
      <c r="P20" s="63">
        <f>Table22452368910111213141516171819202122242345672[[#This Row],[PEMBULATAN]]*O20</f>
        <v>33000</v>
      </c>
    </row>
    <row r="21" spans="1:16" ht="28.5" customHeight="1" x14ac:dyDescent="0.2">
      <c r="A21" s="101"/>
      <c r="B21" s="74"/>
      <c r="C21" s="92" t="s">
        <v>84</v>
      </c>
      <c r="D21" s="93" t="s">
        <v>63</v>
      </c>
      <c r="E21" s="94">
        <v>44413</v>
      </c>
      <c r="F21" s="95" t="s">
        <v>210</v>
      </c>
      <c r="G21" s="94">
        <v>44418</v>
      </c>
      <c r="H21" s="76" t="s">
        <v>3532</v>
      </c>
      <c r="I21" s="97">
        <v>70</v>
      </c>
      <c r="J21" s="97">
        <v>63</v>
      </c>
      <c r="K21" s="97">
        <v>20</v>
      </c>
      <c r="L21" s="97">
        <v>8</v>
      </c>
      <c r="M21" s="98">
        <f t="shared" si="0"/>
        <v>22.05</v>
      </c>
      <c r="N21" s="99">
        <v>22</v>
      </c>
      <c r="O21" s="62">
        <v>3000</v>
      </c>
      <c r="P21" s="63">
        <f>Table22452368910111213141516171819202122242345672[[#This Row],[PEMBULATAN]]*O21</f>
        <v>66000</v>
      </c>
    </row>
    <row r="22" spans="1:16" ht="28.5" customHeight="1" x14ac:dyDescent="0.2">
      <c r="A22" s="101"/>
      <c r="B22" s="74"/>
      <c r="C22" s="92" t="s">
        <v>85</v>
      </c>
      <c r="D22" s="93" t="s">
        <v>63</v>
      </c>
      <c r="E22" s="94">
        <v>44413</v>
      </c>
      <c r="F22" s="95" t="s">
        <v>210</v>
      </c>
      <c r="G22" s="94">
        <v>44418</v>
      </c>
      <c r="H22" s="76" t="s">
        <v>3532</v>
      </c>
      <c r="I22" s="97">
        <v>50</v>
      </c>
      <c r="J22" s="97">
        <v>30</v>
      </c>
      <c r="K22" s="97">
        <v>86</v>
      </c>
      <c r="L22" s="97">
        <v>5</v>
      </c>
      <c r="M22" s="98">
        <f t="shared" si="0"/>
        <v>32.25</v>
      </c>
      <c r="N22" s="99">
        <v>32</v>
      </c>
      <c r="O22" s="62">
        <v>3000</v>
      </c>
      <c r="P22" s="63">
        <f>Table22452368910111213141516171819202122242345672[[#This Row],[PEMBULATAN]]*O22</f>
        <v>96000</v>
      </c>
    </row>
    <row r="23" spans="1:16" ht="28.5" customHeight="1" x14ac:dyDescent="0.2">
      <c r="A23" s="101"/>
      <c r="B23" s="74"/>
      <c r="C23" s="92" t="s">
        <v>86</v>
      </c>
      <c r="D23" s="93" t="s">
        <v>63</v>
      </c>
      <c r="E23" s="94">
        <v>44413</v>
      </c>
      <c r="F23" s="95" t="s">
        <v>210</v>
      </c>
      <c r="G23" s="94">
        <v>44418</v>
      </c>
      <c r="H23" s="76" t="s">
        <v>3532</v>
      </c>
      <c r="I23" s="97">
        <v>16</v>
      </c>
      <c r="J23" s="97">
        <v>60</v>
      </c>
      <c r="K23" s="97">
        <v>27</v>
      </c>
      <c r="L23" s="97">
        <v>16</v>
      </c>
      <c r="M23" s="98">
        <f t="shared" si="0"/>
        <v>6.48</v>
      </c>
      <c r="N23" s="99">
        <v>16</v>
      </c>
      <c r="O23" s="62">
        <v>3000</v>
      </c>
      <c r="P23" s="63">
        <f>Table22452368910111213141516171819202122242345672[[#This Row],[PEMBULATAN]]*O23</f>
        <v>48000</v>
      </c>
    </row>
    <row r="24" spans="1:16" ht="28.5" customHeight="1" x14ac:dyDescent="0.2">
      <c r="A24" s="101"/>
      <c r="B24" s="74"/>
      <c r="C24" s="92" t="s">
        <v>87</v>
      </c>
      <c r="D24" s="93" t="s">
        <v>63</v>
      </c>
      <c r="E24" s="94">
        <v>44413</v>
      </c>
      <c r="F24" s="95" t="s">
        <v>210</v>
      </c>
      <c r="G24" s="94">
        <v>44418</v>
      </c>
      <c r="H24" s="76" t="s">
        <v>3532</v>
      </c>
      <c r="I24" s="97">
        <v>50</v>
      </c>
      <c r="J24" s="97">
        <v>60</v>
      </c>
      <c r="K24" s="97">
        <v>20</v>
      </c>
      <c r="L24" s="97">
        <v>15</v>
      </c>
      <c r="M24" s="98">
        <f t="shared" si="0"/>
        <v>15</v>
      </c>
      <c r="N24" s="99">
        <v>15</v>
      </c>
      <c r="O24" s="62">
        <v>3000</v>
      </c>
      <c r="P24" s="63">
        <f>Table22452368910111213141516171819202122242345672[[#This Row],[PEMBULATAN]]*O24</f>
        <v>45000</v>
      </c>
    </row>
    <row r="25" spans="1:16" ht="28.5" customHeight="1" x14ac:dyDescent="0.2">
      <c r="A25" s="101"/>
      <c r="B25" s="74"/>
      <c r="C25" s="92" t="s">
        <v>88</v>
      </c>
      <c r="D25" s="93" t="s">
        <v>63</v>
      </c>
      <c r="E25" s="94">
        <v>44413</v>
      </c>
      <c r="F25" s="95" t="s">
        <v>210</v>
      </c>
      <c r="G25" s="94">
        <v>44418</v>
      </c>
      <c r="H25" s="76" t="s">
        <v>3532</v>
      </c>
      <c r="I25" s="97">
        <v>90</v>
      </c>
      <c r="J25" s="97">
        <v>60</v>
      </c>
      <c r="K25" s="97">
        <v>25</v>
      </c>
      <c r="L25" s="97">
        <v>10</v>
      </c>
      <c r="M25" s="98">
        <f t="shared" si="0"/>
        <v>33.75</v>
      </c>
      <c r="N25" s="99">
        <v>34</v>
      </c>
      <c r="O25" s="62">
        <v>3000</v>
      </c>
      <c r="P25" s="63">
        <f>Table22452368910111213141516171819202122242345672[[#This Row],[PEMBULATAN]]*O25</f>
        <v>102000</v>
      </c>
    </row>
    <row r="26" spans="1:16" ht="28.5" customHeight="1" x14ac:dyDescent="0.2">
      <c r="A26" s="101"/>
      <c r="B26" s="74"/>
      <c r="C26" s="92" t="s">
        <v>89</v>
      </c>
      <c r="D26" s="93" t="s">
        <v>63</v>
      </c>
      <c r="E26" s="94">
        <v>44413</v>
      </c>
      <c r="F26" s="95" t="s">
        <v>210</v>
      </c>
      <c r="G26" s="94">
        <v>44418</v>
      </c>
      <c r="H26" s="76" t="s">
        <v>3532</v>
      </c>
      <c r="I26" s="97">
        <v>100</v>
      </c>
      <c r="J26" s="97">
        <v>40</v>
      </c>
      <c r="K26" s="97">
        <v>57</v>
      </c>
      <c r="L26" s="97">
        <v>40</v>
      </c>
      <c r="M26" s="98">
        <f t="shared" si="0"/>
        <v>57</v>
      </c>
      <c r="N26" s="99">
        <v>57</v>
      </c>
      <c r="O26" s="62">
        <v>3000</v>
      </c>
      <c r="P26" s="63">
        <f>Table22452368910111213141516171819202122242345672[[#This Row],[PEMBULATAN]]*O26</f>
        <v>171000</v>
      </c>
    </row>
    <row r="27" spans="1:16" ht="28.5" customHeight="1" x14ac:dyDescent="0.2">
      <c r="A27" s="101"/>
      <c r="B27" s="74"/>
      <c r="C27" s="92" t="s">
        <v>90</v>
      </c>
      <c r="D27" s="93" t="s">
        <v>63</v>
      </c>
      <c r="E27" s="94">
        <v>44413</v>
      </c>
      <c r="F27" s="95" t="s">
        <v>210</v>
      </c>
      <c r="G27" s="94">
        <v>44418</v>
      </c>
      <c r="H27" s="76" t="s">
        <v>3532</v>
      </c>
      <c r="I27" s="97">
        <v>90</v>
      </c>
      <c r="J27" s="97">
        <v>47</v>
      </c>
      <c r="K27" s="97">
        <v>58</v>
      </c>
      <c r="L27" s="97">
        <v>40</v>
      </c>
      <c r="M27" s="98">
        <f t="shared" si="0"/>
        <v>61.335000000000001</v>
      </c>
      <c r="N27" s="99">
        <v>62</v>
      </c>
      <c r="O27" s="62">
        <v>3000</v>
      </c>
      <c r="P27" s="63">
        <f>Table22452368910111213141516171819202122242345672[[#This Row],[PEMBULATAN]]*O27</f>
        <v>186000</v>
      </c>
    </row>
    <row r="28" spans="1:16" ht="28.5" customHeight="1" x14ac:dyDescent="0.2">
      <c r="A28" s="101"/>
      <c r="B28" s="74"/>
      <c r="C28" s="92" t="s">
        <v>91</v>
      </c>
      <c r="D28" s="93" t="s">
        <v>63</v>
      </c>
      <c r="E28" s="94">
        <v>44413</v>
      </c>
      <c r="F28" s="95" t="s">
        <v>210</v>
      </c>
      <c r="G28" s="94">
        <v>44418</v>
      </c>
      <c r="H28" s="76" t="s">
        <v>3532</v>
      </c>
      <c r="I28" s="97">
        <v>100</v>
      </c>
      <c r="J28" s="97">
        <v>10</v>
      </c>
      <c r="K28" s="97">
        <v>5</v>
      </c>
      <c r="L28" s="97">
        <v>2</v>
      </c>
      <c r="M28" s="98">
        <f t="shared" si="0"/>
        <v>1.25</v>
      </c>
      <c r="N28" s="99">
        <v>2</v>
      </c>
      <c r="O28" s="62">
        <v>3000</v>
      </c>
      <c r="P28" s="63">
        <f>Table22452368910111213141516171819202122242345672[[#This Row],[PEMBULATAN]]*O28</f>
        <v>6000</v>
      </c>
    </row>
    <row r="29" spans="1:16" ht="28.5" customHeight="1" x14ac:dyDescent="0.2">
      <c r="A29" s="101"/>
      <c r="B29" s="74"/>
      <c r="C29" s="92" t="s">
        <v>92</v>
      </c>
      <c r="D29" s="93" t="s">
        <v>63</v>
      </c>
      <c r="E29" s="94">
        <v>44413</v>
      </c>
      <c r="F29" s="95" t="s">
        <v>210</v>
      </c>
      <c r="G29" s="94">
        <v>44418</v>
      </c>
      <c r="H29" s="76" t="s">
        <v>3532</v>
      </c>
      <c r="I29" s="97">
        <v>46</v>
      </c>
      <c r="J29" s="97">
        <v>64</v>
      </c>
      <c r="K29" s="97">
        <v>9</v>
      </c>
      <c r="L29" s="97">
        <v>3</v>
      </c>
      <c r="M29" s="98">
        <f t="shared" si="0"/>
        <v>6.6239999999999997</v>
      </c>
      <c r="N29" s="99">
        <v>7</v>
      </c>
      <c r="O29" s="62">
        <v>3000</v>
      </c>
      <c r="P29" s="63">
        <f>Table22452368910111213141516171819202122242345672[[#This Row],[PEMBULATAN]]*O29</f>
        <v>21000</v>
      </c>
    </row>
    <row r="30" spans="1:16" ht="28.5" customHeight="1" x14ac:dyDescent="0.2">
      <c r="A30" s="101"/>
      <c r="B30" s="74"/>
      <c r="C30" s="92" t="s">
        <v>93</v>
      </c>
      <c r="D30" s="93" t="s">
        <v>63</v>
      </c>
      <c r="E30" s="94">
        <v>44413</v>
      </c>
      <c r="F30" s="95" t="s">
        <v>210</v>
      </c>
      <c r="G30" s="94">
        <v>44418</v>
      </c>
      <c r="H30" s="76" t="s">
        <v>3532</v>
      </c>
      <c r="I30" s="97">
        <v>56</v>
      </c>
      <c r="J30" s="97">
        <v>60</v>
      </c>
      <c r="K30" s="97">
        <v>18</v>
      </c>
      <c r="L30" s="97">
        <v>6</v>
      </c>
      <c r="M30" s="98">
        <f t="shared" si="0"/>
        <v>15.12</v>
      </c>
      <c r="N30" s="99">
        <v>15</v>
      </c>
      <c r="O30" s="62">
        <v>3000</v>
      </c>
      <c r="P30" s="63">
        <f>Table22452368910111213141516171819202122242345672[[#This Row],[PEMBULATAN]]*O30</f>
        <v>45000</v>
      </c>
    </row>
    <row r="31" spans="1:16" ht="28.5" customHeight="1" x14ac:dyDescent="0.2">
      <c r="A31" s="101"/>
      <c r="B31" s="74"/>
      <c r="C31" s="92" t="s">
        <v>94</v>
      </c>
      <c r="D31" s="93" t="s">
        <v>63</v>
      </c>
      <c r="E31" s="94">
        <v>44413</v>
      </c>
      <c r="F31" s="95" t="s">
        <v>210</v>
      </c>
      <c r="G31" s="94">
        <v>44418</v>
      </c>
      <c r="H31" s="76" t="s">
        <v>3532</v>
      </c>
      <c r="I31" s="97">
        <v>53</v>
      </c>
      <c r="J31" s="97">
        <v>29</v>
      </c>
      <c r="K31" s="97">
        <v>37</v>
      </c>
      <c r="L31" s="97">
        <v>4</v>
      </c>
      <c r="M31" s="98">
        <f t="shared" si="0"/>
        <v>14.21725</v>
      </c>
      <c r="N31" s="99">
        <v>14</v>
      </c>
      <c r="O31" s="62">
        <v>3000</v>
      </c>
      <c r="P31" s="63">
        <f>Table22452368910111213141516171819202122242345672[[#This Row],[PEMBULATAN]]*O31</f>
        <v>42000</v>
      </c>
    </row>
    <row r="32" spans="1:16" ht="28.5" customHeight="1" x14ac:dyDescent="0.2">
      <c r="A32" s="101"/>
      <c r="B32" s="74"/>
      <c r="C32" s="92" t="s">
        <v>95</v>
      </c>
      <c r="D32" s="93" t="s">
        <v>63</v>
      </c>
      <c r="E32" s="94">
        <v>44413</v>
      </c>
      <c r="F32" s="95" t="s">
        <v>210</v>
      </c>
      <c r="G32" s="94">
        <v>44418</v>
      </c>
      <c r="H32" s="76" t="s">
        <v>3532</v>
      </c>
      <c r="I32" s="97">
        <v>100</v>
      </c>
      <c r="J32" s="97">
        <v>37</v>
      </c>
      <c r="K32" s="97">
        <v>20</v>
      </c>
      <c r="L32" s="97">
        <v>6</v>
      </c>
      <c r="M32" s="98">
        <f t="shared" si="0"/>
        <v>18.5</v>
      </c>
      <c r="N32" s="99">
        <v>19</v>
      </c>
      <c r="O32" s="62">
        <v>3000</v>
      </c>
      <c r="P32" s="63">
        <f>Table22452368910111213141516171819202122242345672[[#This Row],[PEMBULATAN]]*O32</f>
        <v>57000</v>
      </c>
    </row>
    <row r="33" spans="1:16" ht="28.5" customHeight="1" x14ac:dyDescent="0.2">
      <c r="A33" s="101"/>
      <c r="B33" s="74"/>
      <c r="C33" s="92" t="s">
        <v>96</v>
      </c>
      <c r="D33" s="93" t="s">
        <v>63</v>
      </c>
      <c r="E33" s="94">
        <v>44413</v>
      </c>
      <c r="F33" s="95" t="s">
        <v>210</v>
      </c>
      <c r="G33" s="94">
        <v>44418</v>
      </c>
      <c r="H33" s="76" t="s">
        <v>3532</v>
      </c>
      <c r="I33" s="97">
        <v>126</v>
      </c>
      <c r="J33" s="97">
        <v>23</v>
      </c>
      <c r="K33" s="97">
        <v>22</v>
      </c>
      <c r="L33" s="97">
        <v>5</v>
      </c>
      <c r="M33" s="98">
        <f t="shared" si="0"/>
        <v>15.939</v>
      </c>
      <c r="N33" s="99">
        <v>16</v>
      </c>
      <c r="O33" s="62">
        <v>3000</v>
      </c>
      <c r="P33" s="63">
        <f>Table22452368910111213141516171819202122242345672[[#This Row],[PEMBULATAN]]*O33</f>
        <v>48000</v>
      </c>
    </row>
    <row r="34" spans="1:16" ht="28.5" customHeight="1" x14ac:dyDescent="0.2">
      <c r="A34" s="101"/>
      <c r="B34" s="74"/>
      <c r="C34" s="92" t="s">
        <v>97</v>
      </c>
      <c r="D34" s="93" t="s">
        <v>63</v>
      </c>
      <c r="E34" s="94">
        <v>44413</v>
      </c>
      <c r="F34" s="95" t="s">
        <v>210</v>
      </c>
      <c r="G34" s="94">
        <v>44418</v>
      </c>
      <c r="H34" s="76" t="s">
        <v>3532</v>
      </c>
      <c r="I34" s="97">
        <v>50</v>
      </c>
      <c r="J34" s="97">
        <v>48</v>
      </c>
      <c r="K34" s="97">
        <v>9</v>
      </c>
      <c r="L34" s="97">
        <v>2</v>
      </c>
      <c r="M34" s="98">
        <f t="shared" si="0"/>
        <v>5.4</v>
      </c>
      <c r="N34" s="99">
        <v>6</v>
      </c>
      <c r="O34" s="62">
        <v>3000</v>
      </c>
      <c r="P34" s="63">
        <f>Table22452368910111213141516171819202122242345672[[#This Row],[PEMBULATAN]]*O34</f>
        <v>18000</v>
      </c>
    </row>
    <row r="35" spans="1:16" ht="28.5" customHeight="1" x14ac:dyDescent="0.2">
      <c r="A35" s="101"/>
      <c r="B35" s="74"/>
      <c r="C35" s="92" t="s">
        <v>98</v>
      </c>
      <c r="D35" s="93" t="s">
        <v>63</v>
      </c>
      <c r="E35" s="94">
        <v>44413</v>
      </c>
      <c r="F35" s="95" t="s">
        <v>210</v>
      </c>
      <c r="G35" s="94">
        <v>44418</v>
      </c>
      <c r="H35" s="76" t="s">
        <v>3532</v>
      </c>
      <c r="I35" s="97">
        <v>100</v>
      </c>
      <c r="J35" s="97">
        <v>52</v>
      </c>
      <c r="K35" s="97">
        <v>36</v>
      </c>
      <c r="L35" s="97">
        <v>10</v>
      </c>
      <c r="M35" s="98">
        <f t="shared" si="0"/>
        <v>46.8</v>
      </c>
      <c r="N35" s="99">
        <v>47</v>
      </c>
      <c r="O35" s="62">
        <v>3000</v>
      </c>
      <c r="P35" s="63">
        <f>Table22452368910111213141516171819202122242345672[[#This Row],[PEMBULATAN]]*O35</f>
        <v>141000</v>
      </c>
    </row>
    <row r="36" spans="1:16" ht="28.5" customHeight="1" x14ac:dyDescent="0.2">
      <c r="A36" s="101"/>
      <c r="B36" s="74"/>
      <c r="C36" s="92" t="s">
        <v>99</v>
      </c>
      <c r="D36" s="93" t="s">
        <v>63</v>
      </c>
      <c r="E36" s="94">
        <v>44413</v>
      </c>
      <c r="F36" s="95" t="s">
        <v>210</v>
      </c>
      <c r="G36" s="94">
        <v>44418</v>
      </c>
      <c r="H36" s="76" t="s">
        <v>3532</v>
      </c>
      <c r="I36" s="97">
        <v>60</v>
      </c>
      <c r="J36" s="97">
        <v>80</v>
      </c>
      <c r="K36" s="97">
        <v>32</v>
      </c>
      <c r="L36" s="97">
        <v>14</v>
      </c>
      <c r="M36" s="98">
        <f t="shared" si="0"/>
        <v>38.4</v>
      </c>
      <c r="N36" s="99">
        <v>39</v>
      </c>
      <c r="O36" s="62">
        <v>3000</v>
      </c>
      <c r="P36" s="63">
        <f>Table22452368910111213141516171819202122242345672[[#This Row],[PEMBULATAN]]*O36</f>
        <v>117000</v>
      </c>
    </row>
    <row r="37" spans="1:16" ht="28.5" customHeight="1" x14ac:dyDescent="0.2">
      <c r="A37" s="101"/>
      <c r="B37" s="74"/>
      <c r="C37" s="92" t="s">
        <v>100</v>
      </c>
      <c r="D37" s="93" t="s">
        <v>63</v>
      </c>
      <c r="E37" s="94">
        <v>44413</v>
      </c>
      <c r="F37" s="95" t="s">
        <v>210</v>
      </c>
      <c r="G37" s="94">
        <v>44418</v>
      </c>
      <c r="H37" s="76" t="s">
        <v>3532</v>
      </c>
      <c r="I37" s="97">
        <v>90</v>
      </c>
      <c r="J37" s="97">
        <v>53</v>
      </c>
      <c r="K37" s="97">
        <v>45</v>
      </c>
      <c r="L37" s="97">
        <v>11</v>
      </c>
      <c r="M37" s="98">
        <f t="shared" si="0"/>
        <v>53.662500000000001</v>
      </c>
      <c r="N37" s="99">
        <v>54</v>
      </c>
      <c r="O37" s="62">
        <v>3000</v>
      </c>
      <c r="P37" s="63">
        <f>Table22452368910111213141516171819202122242345672[[#This Row],[PEMBULATAN]]*O37</f>
        <v>162000</v>
      </c>
    </row>
    <row r="38" spans="1:16" ht="28.5" customHeight="1" x14ac:dyDescent="0.2">
      <c r="A38" s="101"/>
      <c r="B38" s="74"/>
      <c r="C38" s="92" t="s">
        <v>101</v>
      </c>
      <c r="D38" s="93" t="s">
        <v>63</v>
      </c>
      <c r="E38" s="94">
        <v>44413</v>
      </c>
      <c r="F38" s="95" t="s">
        <v>210</v>
      </c>
      <c r="G38" s="94">
        <v>44418</v>
      </c>
      <c r="H38" s="76" t="s">
        <v>3532</v>
      </c>
      <c r="I38" s="97">
        <v>80</v>
      </c>
      <c r="J38" s="97">
        <v>57</v>
      </c>
      <c r="K38" s="97">
        <v>20</v>
      </c>
      <c r="L38" s="97">
        <v>10</v>
      </c>
      <c r="M38" s="98">
        <f t="shared" si="0"/>
        <v>22.8</v>
      </c>
      <c r="N38" s="99">
        <v>23</v>
      </c>
      <c r="O38" s="62">
        <v>3000</v>
      </c>
      <c r="P38" s="63">
        <f>Table22452368910111213141516171819202122242345672[[#This Row],[PEMBULATAN]]*O38</f>
        <v>69000</v>
      </c>
    </row>
    <row r="39" spans="1:16" ht="28.5" customHeight="1" x14ac:dyDescent="0.2">
      <c r="A39" s="101"/>
      <c r="B39" s="74"/>
      <c r="C39" s="92" t="s">
        <v>102</v>
      </c>
      <c r="D39" s="93" t="s">
        <v>63</v>
      </c>
      <c r="E39" s="94">
        <v>44413</v>
      </c>
      <c r="F39" s="95" t="s">
        <v>210</v>
      </c>
      <c r="G39" s="94">
        <v>44418</v>
      </c>
      <c r="H39" s="76" t="s">
        <v>3532</v>
      </c>
      <c r="I39" s="97">
        <v>62</v>
      </c>
      <c r="J39" s="97">
        <v>15</v>
      </c>
      <c r="K39" s="97">
        <v>30</v>
      </c>
      <c r="L39" s="97">
        <v>2</v>
      </c>
      <c r="M39" s="98">
        <f t="shared" si="0"/>
        <v>6.9749999999999996</v>
      </c>
      <c r="N39" s="99">
        <v>7</v>
      </c>
      <c r="O39" s="62">
        <v>3000</v>
      </c>
      <c r="P39" s="63">
        <f>Table22452368910111213141516171819202122242345672[[#This Row],[PEMBULATAN]]*O39</f>
        <v>21000</v>
      </c>
    </row>
    <row r="40" spans="1:16" ht="28.5" customHeight="1" x14ac:dyDescent="0.2">
      <c r="A40" s="101"/>
      <c r="B40" s="74"/>
      <c r="C40" s="92" t="s">
        <v>103</v>
      </c>
      <c r="D40" s="93" t="s">
        <v>63</v>
      </c>
      <c r="E40" s="94">
        <v>44413</v>
      </c>
      <c r="F40" s="95" t="s">
        <v>210</v>
      </c>
      <c r="G40" s="94">
        <v>44418</v>
      </c>
      <c r="H40" s="76" t="s">
        <v>3532</v>
      </c>
      <c r="I40" s="97">
        <v>50</v>
      </c>
      <c r="J40" s="97">
        <v>43</v>
      </c>
      <c r="K40" s="97">
        <v>15</v>
      </c>
      <c r="L40" s="97">
        <v>3</v>
      </c>
      <c r="M40" s="98">
        <f t="shared" si="0"/>
        <v>8.0625</v>
      </c>
      <c r="N40" s="99">
        <v>8</v>
      </c>
      <c r="O40" s="62">
        <v>3000</v>
      </c>
      <c r="P40" s="63">
        <f>Table22452368910111213141516171819202122242345672[[#This Row],[PEMBULATAN]]*O40</f>
        <v>24000</v>
      </c>
    </row>
    <row r="41" spans="1:16" ht="28.5" customHeight="1" x14ac:dyDescent="0.2">
      <c r="A41" s="101"/>
      <c r="B41" s="74"/>
      <c r="C41" s="92" t="s">
        <v>104</v>
      </c>
      <c r="D41" s="93" t="s">
        <v>63</v>
      </c>
      <c r="E41" s="94">
        <v>44413</v>
      </c>
      <c r="F41" s="95" t="s">
        <v>210</v>
      </c>
      <c r="G41" s="94">
        <v>44418</v>
      </c>
      <c r="H41" s="76" t="s">
        <v>3532</v>
      </c>
      <c r="I41" s="97">
        <v>100</v>
      </c>
      <c r="J41" s="97">
        <v>57</v>
      </c>
      <c r="K41" s="97">
        <v>28</v>
      </c>
      <c r="L41" s="97">
        <v>9</v>
      </c>
      <c r="M41" s="98">
        <f t="shared" si="0"/>
        <v>39.9</v>
      </c>
      <c r="N41" s="99">
        <v>40</v>
      </c>
      <c r="O41" s="62">
        <v>3000</v>
      </c>
      <c r="P41" s="63">
        <f>Table22452368910111213141516171819202122242345672[[#This Row],[PEMBULATAN]]*O41</f>
        <v>120000</v>
      </c>
    </row>
    <row r="42" spans="1:16" ht="28.5" customHeight="1" x14ac:dyDescent="0.2">
      <c r="A42" s="101"/>
      <c r="B42" s="74"/>
      <c r="C42" s="92" t="s">
        <v>105</v>
      </c>
      <c r="D42" s="93" t="s">
        <v>63</v>
      </c>
      <c r="E42" s="94">
        <v>44413</v>
      </c>
      <c r="F42" s="95" t="s">
        <v>210</v>
      </c>
      <c r="G42" s="94">
        <v>44418</v>
      </c>
      <c r="H42" s="76" t="s">
        <v>3532</v>
      </c>
      <c r="I42" s="97">
        <v>48</v>
      </c>
      <c r="J42" s="97">
        <v>47</v>
      </c>
      <c r="K42" s="97">
        <v>2</v>
      </c>
      <c r="L42" s="97">
        <v>1</v>
      </c>
      <c r="M42" s="98">
        <f t="shared" si="0"/>
        <v>1.1279999999999999</v>
      </c>
      <c r="N42" s="99">
        <v>1</v>
      </c>
      <c r="O42" s="62">
        <v>3000</v>
      </c>
      <c r="P42" s="63">
        <f>Table22452368910111213141516171819202122242345672[[#This Row],[PEMBULATAN]]*O42</f>
        <v>3000</v>
      </c>
    </row>
    <row r="43" spans="1:16" ht="28.5" customHeight="1" x14ac:dyDescent="0.2">
      <c r="A43" s="101"/>
      <c r="B43" s="74"/>
      <c r="C43" s="92" t="s">
        <v>106</v>
      </c>
      <c r="D43" s="93" t="s">
        <v>63</v>
      </c>
      <c r="E43" s="94">
        <v>44413</v>
      </c>
      <c r="F43" s="95" t="s">
        <v>210</v>
      </c>
      <c r="G43" s="94">
        <v>44418</v>
      </c>
      <c r="H43" s="76" t="s">
        <v>3532</v>
      </c>
      <c r="I43" s="97">
        <v>40</v>
      </c>
      <c r="J43" s="97">
        <v>20</v>
      </c>
      <c r="K43" s="97">
        <v>25</v>
      </c>
      <c r="L43" s="97">
        <v>6</v>
      </c>
      <c r="M43" s="98">
        <f t="shared" si="0"/>
        <v>5</v>
      </c>
      <c r="N43" s="99">
        <v>6</v>
      </c>
      <c r="O43" s="62">
        <v>3000</v>
      </c>
      <c r="P43" s="63">
        <f>Table22452368910111213141516171819202122242345672[[#This Row],[PEMBULATAN]]*O43</f>
        <v>18000</v>
      </c>
    </row>
    <row r="44" spans="1:16" ht="28.5" customHeight="1" x14ac:dyDescent="0.2">
      <c r="A44" s="101"/>
      <c r="B44" s="74"/>
      <c r="C44" s="92" t="s">
        <v>107</v>
      </c>
      <c r="D44" s="93" t="s">
        <v>63</v>
      </c>
      <c r="E44" s="94">
        <v>44413</v>
      </c>
      <c r="F44" s="95" t="s">
        <v>210</v>
      </c>
      <c r="G44" s="94">
        <v>44418</v>
      </c>
      <c r="H44" s="76" t="s">
        <v>3532</v>
      </c>
      <c r="I44" s="97">
        <v>50</v>
      </c>
      <c r="J44" s="97">
        <v>43</v>
      </c>
      <c r="K44" s="97">
        <v>15</v>
      </c>
      <c r="L44" s="97">
        <v>3</v>
      </c>
      <c r="M44" s="98">
        <f t="shared" si="0"/>
        <v>8.0625</v>
      </c>
      <c r="N44" s="99">
        <v>8</v>
      </c>
      <c r="O44" s="62">
        <v>3000</v>
      </c>
      <c r="P44" s="63">
        <f>Table22452368910111213141516171819202122242345672[[#This Row],[PEMBULATAN]]*O44</f>
        <v>24000</v>
      </c>
    </row>
    <row r="45" spans="1:16" ht="28.5" customHeight="1" x14ac:dyDescent="0.2">
      <c r="A45" s="101"/>
      <c r="B45" s="74"/>
      <c r="C45" s="92" t="s">
        <v>108</v>
      </c>
      <c r="D45" s="93" t="s">
        <v>63</v>
      </c>
      <c r="E45" s="94">
        <v>44413</v>
      </c>
      <c r="F45" s="95" t="s">
        <v>210</v>
      </c>
      <c r="G45" s="94">
        <v>44418</v>
      </c>
      <c r="H45" s="76" t="s">
        <v>3532</v>
      </c>
      <c r="I45" s="97">
        <v>34</v>
      </c>
      <c r="J45" s="97">
        <v>26</v>
      </c>
      <c r="K45" s="97">
        <v>12</v>
      </c>
      <c r="L45" s="97">
        <v>5</v>
      </c>
      <c r="M45" s="98">
        <f t="shared" si="0"/>
        <v>2.6520000000000001</v>
      </c>
      <c r="N45" s="99">
        <v>5</v>
      </c>
      <c r="O45" s="62">
        <v>3000</v>
      </c>
      <c r="P45" s="63">
        <f>Table22452368910111213141516171819202122242345672[[#This Row],[PEMBULATAN]]*O45</f>
        <v>15000</v>
      </c>
    </row>
    <row r="46" spans="1:16" ht="28.5" customHeight="1" x14ac:dyDescent="0.2">
      <c r="A46" s="101"/>
      <c r="B46" s="74"/>
      <c r="C46" s="92" t="s">
        <v>109</v>
      </c>
      <c r="D46" s="93" t="s">
        <v>63</v>
      </c>
      <c r="E46" s="94">
        <v>44413</v>
      </c>
      <c r="F46" s="95" t="s">
        <v>210</v>
      </c>
      <c r="G46" s="94">
        <v>44418</v>
      </c>
      <c r="H46" s="76" t="s">
        <v>3532</v>
      </c>
      <c r="I46" s="97">
        <v>50</v>
      </c>
      <c r="J46" s="97">
        <v>60</v>
      </c>
      <c r="K46" s="97">
        <v>15</v>
      </c>
      <c r="L46" s="97">
        <v>13</v>
      </c>
      <c r="M46" s="98">
        <f t="shared" si="0"/>
        <v>11.25</v>
      </c>
      <c r="N46" s="99">
        <v>13</v>
      </c>
      <c r="O46" s="62">
        <v>3000</v>
      </c>
      <c r="P46" s="63">
        <f>Table22452368910111213141516171819202122242345672[[#This Row],[PEMBULATAN]]*O46</f>
        <v>39000</v>
      </c>
    </row>
    <row r="47" spans="1:16" ht="28.5" customHeight="1" x14ac:dyDescent="0.2">
      <c r="A47" s="101"/>
      <c r="B47" s="74"/>
      <c r="C47" s="92" t="s">
        <v>110</v>
      </c>
      <c r="D47" s="93" t="s">
        <v>63</v>
      </c>
      <c r="E47" s="94">
        <v>44413</v>
      </c>
      <c r="F47" s="95" t="s">
        <v>210</v>
      </c>
      <c r="G47" s="94">
        <v>44418</v>
      </c>
      <c r="H47" s="76" t="s">
        <v>3532</v>
      </c>
      <c r="I47" s="97">
        <v>80</v>
      </c>
      <c r="J47" s="97">
        <v>63</v>
      </c>
      <c r="K47" s="97">
        <v>25</v>
      </c>
      <c r="L47" s="97">
        <v>15</v>
      </c>
      <c r="M47" s="98">
        <f t="shared" si="0"/>
        <v>31.5</v>
      </c>
      <c r="N47" s="99">
        <v>32</v>
      </c>
      <c r="O47" s="62">
        <v>3000</v>
      </c>
      <c r="P47" s="63">
        <f>Table22452368910111213141516171819202122242345672[[#This Row],[PEMBULATAN]]*O47</f>
        <v>96000</v>
      </c>
    </row>
    <row r="48" spans="1:16" ht="28.5" customHeight="1" x14ac:dyDescent="0.2">
      <c r="A48" s="101"/>
      <c r="B48" s="74"/>
      <c r="C48" s="92" t="s">
        <v>111</v>
      </c>
      <c r="D48" s="93" t="s">
        <v>63</v>
      </c>
      <c r="E48" s="94">
        <v>44413</v>
      </c>
      <c r="F48" s="95" t="s">
        <v>210</v>
      </c>
      <c r="G48" s="94">
        <v>44418</v>
      </c>
      <c r="H48" s="76" t="s">
        <v>3532</v>
      </c>
      <c r="I48" s="97">
        <v>60</v>
      </c>
      <c r="J48" s="97">
        <v>60</v>
      </c>
      <c r="K48" s="97">
        <v>24</v>
      </c>
      <c r="L48" s="97">
        <v>13</v>
      </c>
      <c r="M48" s="98">
        <f t="shared" si="0"/>
        <v>21.6</v>
      </c>
      <c r="N48" s="99">
        <v>22</v>
      </c>
      <c r="O48" s="62">
        <v>3000</v>
      </c>
      <c r="P48" s="63">
        <f>Table22452368910111213141516171819202122242345672[[#This Row],[PEMBULATAN]]*O48</f>
        <v>66000</v>
      </c>
    </row>
    <row r="49" spans="1:16" ht="28.5" customHeight="1" x14ac:dyDescent="0.2">
      <c r="A49" s="101"/>
      <c r="B49" s="74"/>
      <c r="C49" s="92" t="s">
        <v>112</v>
      </c>
      <c r="D49" s="93" t="s">
        <v>63</v>
      </c>
      <c r="E49" s="94">
        <v>44413</v>
      </c>
      <c r="F49" s="95" t="s">
        <v>210</v>
      </c>
      <c r="G49" s="94">
        <v>44418</v>
      </c>
      <c r="H49" s="76" t="s">
        <v>3532</v>
      </c>
      <c r="I49" s="97">
        <v>85</v>
      </c>
      <c r="J49" s="97">
        <v>57</v>
      </c>
      <c r="K49" s="97">
        <v>30</v>
      </c>
      <c r="L49" s="97">
        <v>11</v>
      </c>
      <c r="M49" s="98">
        <f t="shared" si="0"/>
        <v>36.337499999999999</v>
      </c>
      <c r="N49" s="99">
        <v>37</v>
      </c>
      <c r="O49" s="62">
        <v>3000</v>
      </c>
      <c r="P49" s="63">
        <f>Table22452368910111213141516171819202122242345672[[#This Row],[PEMBULATAN]]*O49</f>
        <v>111000</v>
      </c>
    </row>
    <row r="50" spans="1:16" ht="28.5" customHeight="1" x14ac:dyDescent="0.2">
      <c r="A50" s="101"/>
      <c r="B50" s="74"/>
      <c r="C50" s="92" t="s">
        <v>113</v>
      </c>
      <c r="D50" s="93" t="s">
        <v>63</v>
      </c>
      <c r="E50" s="94">
        <v>44413</v>
      </c>
      <c r="F50" s="95" t="s">
        <v>210</v>
      </c>
      <c r="G50" s="94">
        <v>44418</v>
      </c>
      <c r="H50" s="76" t="s">
        <v>3532</v>
      </c>
      <c r="I50" s="97">
        <v>65</v>
      </c>
      <c r="J50" s="97">
        <v>20</v>
      </c>
      <c r="K50" s="97">
        <v>48</v>
      </c>
      <c r="L50" s="97">
        <v>7</v>
      </c>
      <c r="M50" s="98">
        <f t="shared" si="0"/>
        <v>15.6</v>
      </c>
      <c r="N50" s="99">
        <v>16</v>
      </c>
      <c r="O50" s="62">
        <v>3000</v>
      </c>
      <c r="P50" s="63">
        <f>Table22452368910111213141516171819202122242345672[[#This Row],[PEMBULATAN]]*O50</f>
        <v>48000</v>
      </c>
    </row>
    <row r="51" spans="1:16" ht="28.5" customHeight="1" x14ac:dyDescent="0.2">
      <c r="A51" s="101"/>
      <c r="B51" s="74"/>
      <c r="C51" s="92" t="s">
        <v>114</v>
      </c>
      <c r="D51" s="93" t="s">
        <v>63</v>
      </c>
      <c r="E51" s="94">
        <v>44413</v>
      </c>
      <c r="F51" s="95" t="s">
        <v>210</v>
      </c>
      <c r="G51" s="94">
        <v>44418</v>
      </c>
      <c r="H51" s="76" t="s">
        <v>3532</v>
      </c>
      <c r="I51" s="97">
        <v>60</v>
      </c>
      <c r="J51" s="97">
        <v>45</v>
      </c>
      <c r="K51" s="97">
        <v>23</v>
      </c>
      <c r="L51" s="97">
        <v>5</v>
      </c>
      <c r="M51" s="98">
        <f t="shared" si="0"/>
        <v>15.525</v>
      </c>
      <c r="N51" s="99">
        <v>16</v>
      </c>
      <c r="O51" s="62">
        <v>3000</v>
      </c>
      <c r="P51" s="63">
        <f>Table22452368910111213141516171819202122242345672[[#This Row],[PEMBULATAN]]*O51</f>
        <v>48000</v>
      </c>
    </row>
    <row r="52" spans="1:16" ht="28.5" customHeight="1" x14ac:dyDescent="0.2">
      <c r="A52" s="101"/>
      <c r="B52" s="74"/>
      <c r="C52" s="92" t="s">
        <v>115</v>
      </c>
      <c r="D52" s="93" t="s">
        <v>63</v>
      </c>
      <c r="E52" s="94">
        <v>44413</v>
      </c>
      <c r="F52" s="95" t="s">
        <v>210</v>
      </c>
      <c r="G52" s="94">
        <v>44418</v>
      </c>
      <c r="H52" s="76" t="s">
        <v>3532</v>
      </c>
      <c r="I52" s="97">
        <v>94</v>
      </c>
      <c r="J52" s="97">
        <v>20</v>
      </c>
      <c r="K52" s="97">
        <v>20</v>
      </c>
      <c r="L52" s="97">
        <v>4</v>
      </c>
      <c r="M52" s="98">
        <f t="shared" si="0"/>
        <v>9.4</v>
      </c>
      <c r="N52" s="99">
        <v>10</v>
      </c>
      <c r="O52" s="62">
        <v>3000</v>
      </c>
      <c r="P52" s="63">
        <f>Table22452368910111213141516171819202122242345672[[#This Row],[PEMBULATAN]]*O52</f>
        <v>30000</v>
      </c>
    </row>
    <row r="53" spans="1:16" ht="28.5" customHeight="1" x14ac:dyDescent="0.2">
      <c r="A53" s="101"/>
      <c r="B53" s="74"/>
      <c r="C53" s="92" t="s">
        <v>116</v>
      </c>
      <c r="D53" s="93" t="s">
        <v>63</v>
      </c>
      <c r="E53" s="94">
        <v>44413</v>
      </c>
      <c r="F53" s="95" t="s">
        <v>210</v>
      </c>
      <c r="G53" s="94">
        <v>44418</v>
      </c>
      <c r="H53" s="76" t="s">
        <v>3532</v>
      </c>
      <c r="I53" s="97">
        <v>42</v>
      </c>
      <c r="J53" s="97">
        <v>20</v>
      </c>
      <c r="K53" s="97">
        <v>40</v>
      </c>
      <c r="L53" s="97">
        <v>11</v>
      </c>
      <c r="M53" s="98">
        <f t="shared" si="0"/>
        <v>8.4</v>
      </c>
      <c r="N53" s="99">
        <v>11</v>
      </c>
      <c r="O53" s="62">
        <v>3000</v>
      </c>
      <c r="P53" s="63">
        <f>Table22452368910111213141516171819202122242345672[[#This Row],[PEMBULATAN]]*O53</f>
        <v>33000</v>
      </c>
    </row>
    <row r="54" spans="1:16" ht="28.5" customHeight="1" x14ac:dyDescent="0.2">
      <c r="A54" s="101"/>
      <c r="B54" s="74"/>
      <c r="C54" s="92" t="s">
        <v>117</v>
      </c>
      <c r="D54" s="93" t="s">
        <v>63</v>
      </c>
      <c r="E54" s="94">
        <v>44413</v>
      </c>
      <c r="F54" s="95" t="s">
        <v>210</v>
      </c>
      <c r="G54" s="94">
        <v>44418</v>
      </c>
      <c r="H54" s="76" t="s">
        <v>3532</v>
      </c>
      <c r="I54" s="97">
        <v>45</v>
      </c>
      <c r="J54" s="97">
        <v>28</v>
      </c>
      <c r="K54" s="97">
        <v>27</v>
      </c>
      <c r="L54" s="97">
        <v>8</v>
      </c>
      <c r="M54" s="98">
        <f t="shared" si="0"/>
        <v>8.5050000000000008</v>
      </c>
      <c r="N54" s="99">
        <v>9</v>
      </c>
      <c r="O54" s="62">
        <v>3000</v>
      </c>
      <c r="P54" s="63">
        <f>Table22452368910111213141516171819202122242345672[[#This Row],[PEMBULATAN]]*O54</f>
        <v>27000</v>
      </c>
    </row>
    <row r="55" spans="1:16" ht="28.5" customHeight="1" x14ac:dyDescent="0.2">
      <c r="A55" s="101"/>
      <c r="B55" s="74"/>
      <c r="C55" s="92" t="s">
        <v>118</v>
      </c>
      <c r="D55" s="93" t="s">
        <v>63</v>
      </c>
      <c r="E55" s="94">
        <v>44413</v>
      </c>
      <c r="F55" s="95" t="s">
        <v>210</v>
      </c>
      <c r="G55" s="94">
        <v>44418</v>
      </c>
      <c r="H55" s="76" t="s">
        <v>3532</v>
      </c>
      <c r="I55" s="97">
        <v>60</v>
      </c>
      <c r="J55" s="97">
        <v>28</v>
      </c>
      <c r="K55" s="97">
        <v>50</v>
      </c>
      <c r="L55" s="97">
        <v>5</v>
      </c>
      <c r="M55" s="98">
        <f t="shared" si="0"/>
        <v>21</v>
      </c>
      <c r="N55" s="99">
        <v>21</v>
      </c>
      <c r="O55" s="62">
        <v>3000</v>
      </c>
      <c r="P55" s="63">
        <f>Table22452368910111213141516171819202122242345672[[#This Row],[PEMBULATAN]]*O55</f>
        <v>63000</v>
      </c>
    </row>
    <row r="56" spans="1:16" ht="28.5" customHeight="1" x14ac:dyDescent="0.2">
      <c r="A56" s="101"/>
      <c r="B56" s="74"/>
      <c r="C56" s="92" t="s">
        <v>119</v>
      </c>
      <c r="D56" s="93" t="s">
        <v>63</v>
      </c>
      <c r="E56" s="94">
        <v>44413</v>
      </c>
      <c r="F56" s="95" t="s">
        <v>210</v>
      </c>
      <c r="G56" s="94">
        <v>44418</v>
      </c>
      <c r="H56" s="76" t="s">
        <v>3532</v>
      </c>
      <c r="I56" s="97">
        <v>30</v>
      </c>
      <c r="J56" s="97">
        <v>21</v>
      </c>
      <c r="K56" s="97">
        <v>15</v>
      </c>
      <c r="L56" s="97">
        <v>3</v>
      </c>
      <c r="M56" s="98">
        <f t="shared" si="0"/>
        <v>2.3624999999999998</v>
      </c>
      <c r="N56" s="99">
        <v>3</v>
      </c>
      <c r="O56" s="62">
        <v>3000</v>
      </c>
      <c r="P56" s="63">
        <f>Table22452368910111213141516171819202122242345672[[#This Row],[PEMBULATAN]]*O56</f>
        <v>9000</v>
      </c>
    </row>
    <row r="57" spans="1:16" ht="28.5" customHeight="1" x14ac:dyDescent="0.2">
      <c r="A57" s="101"/>
      <c r="B57" s="74"/>
      <c r="C57" s="92" t="s">
        <v>120</v>
      </c>
      <c r="D57" s="93" t="s">
        <v>63</v>
      </c>
      <c r="E57" s="94">
        <v>44413</v>
      </c>
      <c r="F57" s="95" t="s">
        <v>210</v>
      </c>
      <c r="G57" s="94">
        <v>44418</v>
      </c>
      <c r="H57" s="76" t="s">
        <v>3532</v>
      </c>
      <c r="I57" s="97">
        <v>40</v>
      </c>
      <c r="J57" s="97">
        <v>25</v>
      </c>
      <c r="K57" s="97">
        <v>57</v>
      </c>
      <c r="L57" s="97">
        <v>6</v>
      </c>
      <c r="M57" s="98">
        <f t="shared" si="0"/>
        <v>14.25</v>
      </c>
      <c r="N57" s="99">
        <v>14</v>
      </c>
      <c r="O57" s="62">
        <v>3000</v>
      </c>
      <c r="P57" s="63">
        <f>Table22452368910111213141516171819202122242345672[[#This Row],[PEMBULATAN]]*O57</f>
        <v>42000</v>
      </c>
    </row>
    <row r="58" spans="1:16" ht="28.5" customHeight="1" x14ac:dyDescent="0.2">
      <c r="A58" s="101"/>
      <c r="B58" s="74"/>
      <c r="C58" s="92" t="s">
        <v>121</v>
      </c>
      <c r="D58" s="93" t="s">
        <v>63</v>
      </c>
      <c r="E58" s="94">
        <v>44413</v>
      </c>
      <c r="F58" s="95" t="s">
        <v>210</v>
      </c>
      <c r="G58" s="94">
        <v>44418</v>
      </c>
      <c r="H58" s="76" t="s">
        <v>3532</v>
      </c>
      <c r="I58" s="97">
        <v>46</v>
      </c>
      <c r="J58" s="97">
        <v>50</v>
      </c>
      <c r="K58" s="97">
        <v>23</v>
      </c>
      <c r="L58" s="97">
        <v>6</v>
      </c>
      <c r="M58" s="98">
        <f t="shared" si="0"/>
        <v>13.225</v>
      </c>
      <c r="N58" s="99">
        <v>13</v>
      </c>
      <c r="O58" s="62">
        <v>3000</v>
      </c>
      <c r="P58" s="63">
        <f>Table22452368910111213141516171819202122242345672[[#This Row],[PEMBULATAN]]*O58</f>
        <v>39000</v>
      </c>
    </row>
    <row r="59" spans="1:16" ht="28.5" customHeight="1" x14ac:dyDescent="0.2">
      <c r="A59" s="101"/>
      <c r="B59" s="74"/>
      <c r="C59" s="92" t="s">
        <v>122</v>
      </c>
      <c r="D59" s="93" t="s">
        <v>63</v>
      </c>
      <c r="E59" s="94">
        <v>44413</v>
      </c>
      <c r="F59" s="95" t="s">
        <v>210</v>
      </c>
      <c r="G59" s="94">
        <v>44418</v>
      </c>
      <c r="H59" s="76" t="s">
        <v>3532</v>
      </c>
      <c r="I59" s="97">
        <v>152</v>
      </c>
      <c r="J59" s="97">
        <v>5</v>
      </c>
      <c r="K59" s="97">
        <v>3</v>
      </c>
      <c r="L59" s="97">
        <v>2</v>
      </c>
      <c r="M59" s="98">
        <f t="shared" si="0"/>
        <v>0.56999999999999995</v>
      </c>
      <c r="N59" s="99">
        <v>2</v>
      </c>
      <c r="O59" s="62">
        <v>3000</v>
      </c>
      <c r="P59" s="63">
        <f>Table22452368910111213141516171819202122242345672[[#This Row],[PEMBULATAN]]*O59</f>
        <v>6000</v>
      </c>
    </row>
    <row r="60" spans="1:16" ht="28.5" customHeight="1" x14ac:dyDescent="0.2">
      <c r="A60" s="101"/>
      <c r="B60" s="74"/>
      <c r="C60" s="92" t="s">
        <v>123</v>
      </c>
      <c r="D60" s="93" t="s">
        <v>63</v>
      </c>
      <c r="E60" s="94">
        <v>44413</v>
      </c>
      <c r="F60" s="95" t="s">
        <v>210</v>
      </c>
      <c r="G60" s="94">
        <v>44418</v>
      </c>
      <c r="H60" s="76" t="s">
        <v>3532</v>
      </c>
      <c r="I60" s="97">
        <v>82</v>
      </c>
      <c r="J60" s="97">
        <v>22</v>
      </c>
      <c r="K60" s="97">
        <v>15</v>
      </c>
      <c r="L60" s="97">
        <v>4</v>
      </c>
      <c r="M60" s="98">
        <f t="shared" si="0"/>
        <v>6.7649999999999997</v>
      </c>
      <c r="N60" s="99">
        <v>7</v>
      </c>
      <c r="O60" s="62">
        <v>3000</v>
      </c>
      <c r="P60" s="63">
        <f>Table22452368910111213141516171819202122242345672[[#This Row],[PEMBULATAN]]*O60</f>
        <v>21000</v>
      </c>
    </row>
    <row r="61" spans="1:16" ht="28.5" customHeight="1" x14ac:dyDescent="0.2">
      <c r="A61" s="101"/>
      <c r="B61" s="74"/>
      <c r="C61" s="92" t="s">
        <v>124</v>
      </c>
      <c r="D61" s="93" t="s">
        <v>63</v>
      </c>
      <c r="E61" s="94">
        <v>44413</v>
      </c>
      <c r="F61" s="95" t="s">
        <v>210</v>
      </c>
      <c r="G61" s="94">
        <v>44418</v>
      </c>
      <c r="H61" s="76" t="s">
        <v>3532</v>
      </c>
      <c r="I61" s="97">
        <v>45</v>
      </c>
      <c r="J61" s="97">
        <v>25</v>
      </c>
      <c r="K61" s="97">
        <v>33</v>
      </c>
      <c r="L61" s="97">
        <v>2</v>
      </c>
      <c r="M61" s="98">
        <f t="shared" si="0"/>
        <v>9.28125</v>
      </c>
      <c r="N61" s="99">
        <v>9</v>
      </c>
      <c r="O61" s="62">
        <v>3000</v>
      </c>
      <c r="P61" s="63">
        <f>Table22452368910111213141516171819202122242345672[[#This Row],[PEMBULATAN]]*O61</f>
        <v>27000</v>
      </c>
    </row>
    <row r="62" spans="1:16" ht="28.5" customHeight="1" x14ac:dyDescent="0.2">
      <c r="A62" s="101"/>
      <c r="B62" s="74"/>
      <c r="C62" s="92" t="s">
        <v>125</v>
      </c>
      <c r="D62" s="93" t="s">
        <v>63</v>
      </c>
      <c r="E62" s="94">
        <v>44413</v>
      </c>
      <c r="F62" s="95" t="s">
        <v>210</v>
      </c>
      <c r="G62" s="94">
        <v>44418</v>
      </c>
      <c r="H62" s="76" t="s">
        <v>3532</v>
      </c>
      <c r="I62" s="97">
        <v>26</v>
      </c>
      <c r="J62" s="97">
        <v>20</v>
      </c>
      <c r="K62" s="97">
        <v>13</v>
      </c>
      <c r="L62" s="97">
        <v>4</v>
      </c>
      <c r="M62" s="98">
        <f t="shared" si="0"/>
        <v>1.69</v>
      </c>
      <c r="N62" s="99">
        <v>4</v>
      </c>
      <c r="O62" s="62">
        <v>3000</v>
      </c>
      <c r="P62" s="63">
        <f>Table22452368910111213141516171819202122242345672[[#This Row],[PEMBULATAN]]*O62</f>
        <v>12000</v>
      </c>
    </row>
    <row r="63" spans="1:16" ht="28.5" customHeight="1" x14ac:dyDescent="0.2">
      <c r="A63" s="101"/>
      <c r="B63" s="74"/>
      <c r="C63" s="92" t="s">
        <v>126</v>
      </c>
      <c r="D63" s="93" t="s">
        <v>63</v>
      </c>
      <c r="E63" s="94">
        <v>44413</v>
      </c>
      <c r="F63" s="95" t="s">
        <v>210</v>
      </c>
      <c r="G63" s="94">
        <v>44418</v>
      </c>
      <c r="H63" s="76" t="s">
        <v>3532</v>
      </c>
      <c r="I63" s="97">
        <v>101</v>
      </c>
      <c r="J63" s="97">
        <v>10</v>
      </c>
      <c r="K63" s="97">
        <v>8</v>
      </c>
      <c r="L63" s="97">
        <v>1</v>
      </c>
      <c r="M63" s="98">
        <f t="shared" si="0"/>
        <v>2.02</v>
      </c>
      <c r="N63" s="99">
        <v>2</v>
      </c>
      <c r="O63" s="62">
        <v>3000</v>
      </c>
      <c r="P63" s="63">
        <f>Table22452368910111213141516171819202122242345672[[#This Row],[PEMBULATAN]]*O63</f>
        <v>6000</v>
      </c>
    </row>
    <row r="64" spans="1:16" ht="28.5" customHeight="1" x14ac:dyDescent="0.2">
      <c r="A64" s="101"/>
      <c r="B64" s="74"/>
      <c r="C64" s="92" t="s">
        <v>127</v>
      </c>
      <c r="D64" s="93" t="s">
        <v>63</v>
      </c>
      <c r="E64" s="94">
        <v>44413</v>
      </c>
      <c r="F64" s="95" t="s">
        <v>210</v>
      </c>
      <c r="G64" s="94">
        <v>44418</v>
      </c>
      <c r="H64" s="76" t="s">
        <v>3532</v>
      </c>
      <c r="I64" s="97">
        <v>48</v>
      </c>
      <c r="J64" s="97">
        <v>18</v>
      </c>
      <c r="K64" s="97">
        <v>17</v>
      </c>
      <c r="L64" s="97">
        <v>2</v>
      </c>
      <c r="M64" s="98">
        <f t="shared" si="0"/>
        <v>3.6720000000000002</v>
      </c>
      <c r="N64" s="99">
        <v>4</v>
      </c>
      <c r="O64" s="62">
        <v>3000</v>
      </c>
      <c r="P64" s="63">
        <f>Table22452368910111213141516171819202122242345672[[#This Row],[PEMBULATAN]]*O64</f>
        <v>12000</v>
      </c>
    </row>
    <row r="65" spans="1:16" ht="28.5" customHeight="1" x14ac:dyDescent="0.2">
      <c r="A65" s="101"/>
      <c r="B65" s="74"/>
      <c r="C65" s="92" t="s">
        <v>128</v>
      </c>
      <c r="D65" s="93" t="s">
        <v>63</v>
      </c>
      <c r="E65" s="94">
        <v>44413</v>
      </c>
      <c r="F65" s="95" t="s">
        <v>210</v>
      </c>
      <c r="G65" s="94">
        <v>44418</v>
      </c>
      <c r="H65" s="76" t="s">
        <v>3532</v>
      </c>
      <c r="I65" s="97">
        <v>80</v>
      </c>
      <c r="J65" s="97">
        <v>40</v>
      </c>
      <c r="K65" s="97">
        <v>30</v>
      </c>
      <c r="L65" s="97">
        <v>6</v>
      </c>
      <c r="M65" s="98">
        <f t="shared" si="0"/>
        <v>24</v>
      </c>
      <c r="N65" s="99">
        <v>24</v>
      </c>
      <c r="O65" s="62">
        <v>3000</v>
      </c>
      <c r="P65" s="63">
        <f>Table22452368910111213141516171819202122242345672[[#This Row],[PEMBULATAN]]*O65</f>
        <v>72000</v>
      </c>
    </row>
    <row r="66" spans="1:16" ht="28.5" customHeight="1" x14ac:dyDescent="0.2">
      <c r="A66" s="101"/>
      <c r="B66" s="74"/>
      <c r="C66" s="92" t="s">
        <v>129</v>
      </c>
      <c r="D66" s="93" t="s">
        <v>63</v>
      </c>
      <c r="E66" s="94">
        <v>44413</v>
      </c>
      <c r="F66" s="95" t="s">
        <v>210</v>
      </c>
      <c r="G66" s="94">
        <v>44418</v>
      </c>
      <c r="H66" s="76" t="s">
        <v>3532</v>
      </c>
      <c r="I66" s="97">
        <v>64</v>
      </c>
      <c r="J66" s="97">
        <v>17</v>
      </c>
      <c r="K66" s="97">
        <v>15</v>
      </c>
      <c r="L66" s="97">
        <v>1</v>
      </c>
      <c r="M66" s="98">
        <f t="shared" si="0"/>
        <v>4.08</v>
      </c>
      <c r="N66" s="99">
        <v>4</v>
      </c>
      <c r="O66" s="62">
        <v>3000</v>
      </c>
      <c r="P66" s="63">
        <f>Table22452368910111213141516171819202122242345672[[#This Row],[PEMBULATAN]]*O66</f>
        <v>12000</v>
      </c>
    </row>
    <row r="67" spans="1:16" ht="28.5" customHeight="1" x14ac:dyDescent="0.2">
      <c r="A67" s="101"/>
      <c r="B67" s="74"/>
      <c r="C67" s="92" t="s">
        <v>130</v>
      </c>
      <c r="D67" s="93" t="s">
        <v>63</v>
      </c>
      <c r="E67" s="94">
        <v>44413</v>
      </c>
      <c r="F67" s="95" t="s">
        <v>210</v>
      </c>
      <c r="G67" s="94">
        <v>44418</v>
      </c>
      <c r="H67" s="76" t="s">
        <v>3532</v>
      </c>
      <c r="I67" s="97">
        <v>45</v>
      </c>
      <c r="J67" s="97">
        <v>44</v>
      </c>
      <c r="K67" s="97">
        <v>20</v>
      </c>
      <c r="L67" s="97">
        <v>2</v>
      </c>
      <c r="M67" s="98">
        <f t="shared" ref="M67:M130" si="1">I67*J67*K67/4000</f>
        <v>9.9</v>
      </c>
      <c r="N67" s="99">
        <v>10</v>
      </c>
      <c r="O67" s="62">
        <v>3000</v>
      </c>
      <c r="P67" s="63">
        <f>Table22452368910111213141516171819202122242345672[[#This Row],[PEMBULATAN]]*O67</f>
        <v>30000</v>
      </c>
    </row>
    <row r="68" spans="1:16" ht="28.5" customHeight="1" x14ac:dyDescent="0.2">
      <c r="A68" s="101"/>
      <c r="B68" s="74"/>
      <c r="C68" s="92" t="s">
        <v>131</v>
      </c>
      <c r="D68" s="93" t="s">
        <v>63</v>
      </c>
      <c r="E68" s="94">
        <v>44413</v>
      </c>
      <c r="F68" s="95" t="s">
        <v>210</v>
      </c>
      <c r="G68" s="94">
        <v>44418</v>
      </c>
      <c r="H68" s="76" t="s">
        <v>3532</v>
      </c>
      <c r="I68" s="97">
        <v>162</v>
      </c>
      <c r="J68" s="97">
        <v>16</v>
      </c>
      <c r="K68" s="97">
        <v>15</v>
      </c>
      <c r="L68" s="97">
        <v>6</v>
      </c>
      <c r="M68" s="98">
        <f t="shared" si="1"/>
        <v>9.7200000000000006</v>
      </c>
      <c r="N68" s="99">
        <v>10</v>
      </c>
      <c r="O68" s="62">
        <v>3000</v>
      </c>
      <c r="P68" s="63">
        <f>Table22452368910111213141516171819202122242345672[[#This Row],[PEMBULATAN]]*O68</f>
        <v>30000</v>
      </c>
    </row>
    <row r="69" spans="1:16" ht="28.5" customHeight="1" x14ac:dyDescent="0.2">
      <c r="A69" s="101"/>
      <c r="B69" s="74"/>
      <c r="C69" s="92" t="s">
        <v>132</v>
      </c>
      <c r="D69" s="93" t="s">
        <v>63</v>
      </c>
      <c r="E69" s="94">
        <v>44413</v>
      </c>
      <c r="F69" s="95" t="s">
        <v>210</v>
      </c>
      <c r="G69" s="94">
        <v>44418</v>
      </c>
      <c r="H69" s="76" t="s">
        <v>3532</v>
      </c>
      <c r="I69" s="97">
        <v>55</v>
      </c>
      <c r="J69" s="97">
        <v>30</v>
      </c>
      <c r="K69" s="97">
        <v>25</v>
      </c>
      <c r="L69" s="97">
        <v>4</v>
      </c>
      <c r="M69" s="98">
        <f t="shared" si="1"/>
        <v>10.3125</v>
      </c>
      <c r="N69" s="99">
        <v>11</v>
      </c>
      <c r="O69" s="62">
        <v>3000</v>
      </c>
      <c r="P69" s="63">
        <f>Table22452368910111213141516171819202122242345672[[#This Row],[PEMBULATAN]]*O69</f>
        <v>33000</v>
      </c>
    </row>
    <row r="70" spans="1:16" ht="28.5" customHeight="1" x14ac:dyDescent="0.2">
      <c r="A70" s="101"/>
      <c r="B70" s="74"/>
      <c r="C70" s="92" t="s">
        <v>133</v>
      </c>
      <c r="D70" s="93" t="s">
        <v>63</v>
      </c>
      <c r="E70" s="94">
        <v>44413</v>
      </c>
      <c r="F70" s="95" t="s">
        <v>210</v>
      </c>
      <c r="G70" s="94">
        <v>44418</v>
      </c>
      <c r="H70" s="76" t="s">
        <v>3532</v>
      </c>
      <c r="I70" s="97">
        <v>54</v>
      </c>
      <c r="J70" s="97">
        <v>30</v>
      </c>
      <c r="K70" s="97">
        <v>40</v>
      </c>
      <c r="L70" s="97">
        <v>8</v>
      </c>
      <c r="M70" s="98">
        <f t="shared" si="1"/>
        <v>16.2</v>
      </c>
      <c r="N70" s="99">
        <v>16</v>
      </c>
      <c r="O70" s="62">
        <v>3000</v>
      </c>
      <c r="P70" s="63">
        <f>Table22452368910111213141516171819202122242345672[[#This Row],[PEMBULATAN]]*O70</f>
        <v>48000</v>
      </c>
    </row>
    <row r="71" spans="1:16" ht="28.5" customHeight="1" x14ac:dyDescent="0.2">
      <c r="A71" s="101"/>
      <c r="B71" s="74"/>
      <c r="C71" s="92" t="s">
        <v>134</v>
      </c>
      <c r="D71" s="93" t="s">
        <v>63</v>
      </c>
      <c r="E71" s="94">
        <v>44413</v>
      </c>
      <c r="F71" s="95" t="s">
        <v>210</v>
      </c>
      <c r="G71" s="94">
        <v>44418</v>
      </c>
      <c r="H71" s="76" t="s">
        <v>3532</v>
      </c>
      <c r="I71" s="97">
        <v>68</v>
      </c>
      <c r="J71" s="97">
        <v>28</v>
      </c>
      <c r="K71" s="97">
        <v>35</v>
      </c>
      <c r="L71" s="97">
        <v>10</v>
      </c>
      <c r="M71" s="98">
        <f t="shared" si="1"/>
        <v>16.66</v>
      </c>
      <c r="N71" s="99">
        <v>17</v>
      </c>
      <c r="O71" s="62">
        <v>3000</v>
      </c>
      <c r="P71" s="63">
        <f>Table22452368910111213141516171819202122242345672[[#This Row],[PEMBULATAN]]*O71</f>
        <v>51000</v>
      </c>
    </row>
    <row r="72" spans="1:16" ht="28.5" customHeight="1" x14ac:dyDescent="0.2">
      <c r="A72" s="101"/>
      <c r="B72" s="74"/>
      <c r="C72" s="92" t="s">
        <v>135</v>
      </c>
      <c r="D72" s="93" t="s">
        <v>63</v>
      </c>
      <c r="E72" s="94">
        <v>44413</v>
      </c>
      <c r="F72" s="95" t="s">
        <v>210</v>
      </c>
      <c r="G72" s="94">
        <v>44418</v>
      </c>
      <c r="H72" s="76" t="s">
        <v>3532</v>
      </c>
      <c r="I72" s="97">
        <v>42</v>
      </c>
      <c r="J72" s="97">
        <v>30</v>
      </c>
      <c r="K72" s="97">
        <v>30</v>
      </c>
      <c r="L72" s="97">
        <v>3</v>
      </c>
      <c r="M72" s="98">
        <f t="shared" si="1"/>
        <v>9.4499999999999993</v>
      </c>
      <c r="N72" s="99">
        <v>10</v>
      </c>
      <c r="O72" s="62">
        <v>3000</v>
      </c>
      <c r="P72" s="63">
        <f>Table22452368910111213141516171819202122242345672[[#This Row],[PEMBULATAN]]*O72</f>
        <v>30000</v>
      </c>
    </row>
    <row r="73" spans="1:16" ht="28.5" customHeight="1" x14ac:dyDescent="0.2">
      <c r="A73" s="101"/>
      <c r="B73" s="74"/>
      <c r="C73" s="92" t="s">
        <v>136</v>
      </c>
      <c r="D73" s="93" t="s">
        <v>63</v>
      </c>
      <c r="E73" s="94">
        <v>44413</v>
      </c>
      <c r="F73" s="95" t="s">
        <v>210</v>
      </c>
      <c r="G73" s="94">
        <v>44418</v>
      </c>
      <c r="H73" s="76" t="s">
        <v>3532</v>
      </c>
      <c r="I73" s="97">
        <v>40</v>
      </c>
      <c r="J73" s="97">
        <v>15</v>
      </c>
      <c r="K73" s="97">
        <v>43</v>
      </c>
      <c r="L73" s="97">
        <v>2</v>
      </c>
      <c r="M73" s="98">
        <f t="shared" si="1"/>
        <v>6.45</v>
      </c>
      <c r="N73" s="99">
        <v>7</v>
      </c>
      <c r="O73" s="62">
        <v>3000</v>
      </c>
      <c r="P73" s="63">
        <f>Table22452368910111213141516171819202122242345672[[#This Row],[PEMBULATAN]]*O73</f>
        <v>21000</v>
      </c>
    </row>
    <row r="74" spans="1:16" ht="28.5" customHeight="1" x14ac:dyDescent="0.2">
      <c r="A74" s="101"/>
      <c r="B74" s="74"/>
      <c r="C74" s="88" t="s">
        <v>137</v>
      </c>
      <c r="D74" s="77" t="s">
        <v>63</v>
      </c>
      <c r="E74" s="13">
        <v>44413</v>
      </c>
      <c r="F74" s="75" t="s">
        <v>210</v>
      </c>
      <c r="G74" s="13">
        <v>44418</v>
      </c>
      <c r="H74" s="76" t="s">
        <v>3532</v>
      </c>
      <c r="I74" s="15">
        <v>67</v>
      </c>
      <c r="J74" s="15">
        <v>58</v>
      </c>
      <c r="K74" s="15">
        <v>30</v>
      </c>
      <c r="L74" s="15">
        <v>10</v>
      </c>
      <c r="M74" s="82">
        <f t="shared" si="1"/>
        <v>29.145</v>
      </c>
      <c r="N74" s="71">
        <v>29</v>
      </c>
      <c r="O74" s="62">
        <v>3000</v>
      </c>
      <c r="P74" s="63">
        <f>Table22452368910111213141516171819202122242345672[[#This Row],[PEMBULATAN]]*O74</f>
        <v>87000</v>
      </c>
    </row>
    <row r="75" spans="1:16" ht="28.5" customHeight="1" x14ac:dyDescent="0.2">
      <c r="A75" s="101"/>
      <c r="B75" s="74"/>
      <c r="C75" s="88" t="s">
        <v>138</v>
      </c>
      <c r="D75" s="77" t="s">
        <v>63</v>
      </c>
      <c r="E75" s="13">
        <v>44413</v>
      </c>
      <c r="F75" s="75" t="s">
        <v>210</v>
      </c>
      <c r="G75" s="13">
        <v>44418</v>
      </c>
      <c r="H75" s="76" t="s">
        <v>3532</v>
      </c>
      <c r="I75" s="15">
        <v>90</v>
      </c>
      <c r="J75" s="15">
        <v>50</v>
      </c>
      <c r="K75" s="15">
        <v>43</v>
      </c>
      <c r="L75" s="15">
        <v>16</v>
      </c>
      <c r="M75" s="82">
        <f t="shared" si="1"/>
        <v>48.375</v>
      </c>
      <c r="N75" s="71">
        <v>49</v>
      </c>
      <c r="O75" s="62">
        <v>3000</v>
      </c>
      <c r="P75" s="63">
        <f>Table22452368910111213141516171819202122242345672[[#This Row],[PEMBULATAN]]*O75</f>
        <v>147000</v>
      </c>
    </row>
    <row r="76" spans="1:16" ht="28.5" customHeight="1" x14ac:dyDescent="0.2">
      <c r="A76" s="101"/>
      <c r="B76" s="74"/>
      <c r="C76" s="88" t="s">
        <v>139</v>
      </c>
      <c r="D76" s="77" t="s">
        <v>63</v>
      </c>
      <c r="E76" s="13">
        <v>44413</v>
      </c>
      <c r="F76" s="75" t="s">
        <v>210</v>
      </c>
      <c r="G76" s="13">
        <v>44418</v>
      </c>
      <c r="H76" s="76" t="s">
        <v>3532</v>
      </c>
      <c r="I76" s="15">
        <v>84</v>
      </c>
      <c r="J76" s="15">
        <v>14</v>
      </c>
      <c r="K76" s="15">
        <v>15</v>
      </c>
      <c r="L76" s="15">
        <v>3</v>
      </c>
      <c r="M76" s="82">
        <f t="shared" si="1"/>
        <v>4.41</v>
      </c>
      <c r="N76" s="71">
        <v>5</v>
      </c>
      <c r="O76" s="62">
        <v>3000</v>
      </c>
      <c r="P76" s="63">
        <f>Table22452368910111213141516171819202122242345672[[#This Row],[PEMBULATAN]]*O76</f>
        <v>15000</v>
      </c>
    </row>
    <row r="77" spans="1:16" ht="28.5" customHeight="1" x14ac:dyDescent="0.2">
      <c r="A77" s="101"/>
      <c r="B77" s="74"/>
      <c r="C77" s="88" t="s">
        <v>140</v>
      </c>
      <c r="D77" s="77" t="s">
        <v>63</v>
      </c>
      <c r="E77" s="13">
        <v>44413</v>
      </c>
      <c r="F77" s="75" t="s">
        <v>210</v>
      </c>
      <c r="G77" s="13">
        <v>44418</v>
      </c>
      <c r="H77" s="76" t="s">
        <v>3532</v>
      </c>
      <c r="I77" s="15">
        <v>70</v>
      </c>
      <c r="J77" s="15">
        <v>80</v>
      </c>
      <c r="K77" s="15">
        <v>30</v>
      </c>
      <c r="L77" s="15">
        <v>8</v>
      </c>
      <c r="M77" s="82">
        <f t="shared" si="1"/>
        <v>42</v>
      </c>
      <c r="N77" s="71">
        <v>42</v>
      </c>
      <c r="O77" s="62">
        <v>3000</v>
      </c>
      <c r="P77" s="63">
        <f>Table22452368910111213141516171819202122242345672[[#This Row],[PEMBULATAN]]*O77</f>
        <v>126000</v>
      </c>
    </row>
    <row r="78" spans="1:16" ht="28.5" customHeight="1" x14ac:dyDescent="0.2">
      <c r="A78" s="101"/>
      <c r="B78" s="74"/>
      <c r="C78" s="88" t="s">
        <v>141</v>
      </c>
      <c r="D78" s="77" t="s">
        <v>63</v>
      </c>
      <c r="E78" s="13">
        <v>44413</v>
      </c>
      <c r="F78" s="75" t="s">
        <v>210</v>
      </c>
      <c r="G78" s="13">
        <v>44418</v>
      </c>
      <c r="H78" s="76" t="s">
        <v>3532</v>
      </c>
      <c r="I78" s="15">
        <v>24</v>
      </c>
      <c r="J78" s="15">
        <v>12</v>
      </c>
      <c r="K78" s="15">
        <v>8</v>
      </c>
      <c r="L78" s="15">
        <v>1</v>
      </c>
      <c r="M78" s="82">
        <f t="shared" si="1"/>
        <v>0.57599999999999996</v>
      </c>
      <c r="N78" s="71">
        <v>1</v>
      </c>
      <c r="O78" s="62">
        <v>3000</v>
      </c>
      <c r="P78" s="63">
        <f>Table22452368910111213141516171819202122242345672[[#This Row],[PEMBULATAN]]*O78</f>
        <v>3000</v>
      </c>
    </row>
    <row r="79" spans="1:16" ht="28.5" customHeight="1" x14ac:dyDescent="0.2">
      <c r="A79" s="101"/>
      <c r="B79" s="74"/>
      <c r="C79" s="88" t="s">
        <v>142</v>
      </c>
      <c r="D79" s="77" t="s">
        <v>63</v>
      </c>
      <c r="E79" s="13">
        <v>44413</v>
      </c>
      <c r="F79" s="75" t="s">
        <v>210</v>
      </c>
      <c r="G79" s="13">
        <v>44418</v>
      </c>
      <c r="H79" s="76" t="s">
        <v>3532</v>
      </c>
      <c r="I79" s="15">
        <v>70</v>
      </c>
      <c r="J79" s="15">
        <v>60</v>
      </c>
      <c r="K79" s="15">
        <v>30</v>
      </c>
      <c r="L79" s="15">
        <v>11</v>
      </c>
      <c r="M79" s="82">
        <f t="shared" si="1"/>
        <v>31.5</v>
      </c>
      <c r="N79" s="71">
        <v>32</v>
      </c>
      <c r="O79" s="62">
        <v>3000</v>
      </c>
      <c r="P79" s="63">
        <f>Table22452368910111213141516171819202122242345672[[#This Row],[PEMBULATAN]]*O79</f>
        <v>96000</v>
      </c>
    </row>
    <row r="80" spans="1:16" ht="28.5" customHeight="1" x14ac:dyDescent="0.2">
      <c r="A80" s="101"/>
      <c r="B80" s="74"/>
      <c r="C80" s="88" t="s">
        <v>143</v>
      </c>
      <c r="D80" s="77" t="s">
        <v>63</v>
      </c>
      <c r="E80" s="13">
        <v>44413</v>
      </c>
      <c r="F80" s="75" t="s">
        <v>210</v>
      </c>
      <c r="G80" s="13">
        <v>44418</v>
      </c>
      <c r="H80" s="76" t="s">
        <v>3532</v>
      </c>
      <c r="I80" s="15">
        <v>65</v>
      </c>
      <c r="J80" s="15">
        <v>30</v>
      </c>
      <c r="K80" s="15">
        <v>60</v>
      </c>
      <c r="L80" s="15">
        <v>9</v>
      </c>
      <c r="M80" s="82">
        <f t="shared" si="1"/>
        <v>29.25</v>
      </c>
      <c r="N80" s="71">
        <v>29</v>
      </c>
      <c r="O80" s="62">
        <v>3000</v>
      </c>
      <c r="P80" s="63">
        <f>Table22452368910111213141516171819202122242345672[[#This Row],[PEMBULATAN]]*O80</f>
        <v>87000</v>
      </c>
    </row>
    <row r="81" spans="1:16" ht="28.5" customHeight="1" x14ac:dyDescent="0.2">
      <c r="A81" s="101"/>
      <c r="B81" s="74"/>
      <c r="C81" s="88" t="s">
        <v>144</v>
      </c>
      <c r="D81" s="77" t="s">
        <v>63</v>
      </c>
      <c r="E81" s="13">
        <v>44413</v>
      </c>
      <c r="F81" s="75" t="s">
        <v>210</v>
      </c>
      <c r="G81" s="13">
        <v>44418</v>
      </c>
      <c r="H81" s="76" t="s">
        <v>3532</v>
      </c>
      <c r="I81" s="15">
        <v>72</v>
      </c>
      <c r="J81" s="15">
        <v>61</v>
      </c>
      <c r="K81" s="15">
        <v>13</v>
      </c>
      <c r="L81" s="15">
        <v>6</v>
      </c>
      <c r="M81" s="82">
        <f t="shared" si="1"/>
        <v>14.273999999999999</v>
      </c>
      <c r="N81" s="71">
        <v>14</v>
      </c>
      <c r="O81" s="62">
        <v>3000</v>
      </c>
      <c r="P81" s="63">
        <f>Table22452368910111213141516171819202122242345672[[#This Row],[PEMBULATAN]]*O81</f>
        <v>42000</v>
      </c>
    </row>
    <row r="82" spans="1:16" ht="28.5" customHeight="1" x14ac:dyDescent="0.2">
      <c r="A82" s="101"/>
      <c r="B82" s="74"/>
      <c r="C82" s="88" t="s">
        <v>145</v>
      </c>
      <c r="D82" s="77" t="s">
        <v>63</v>
      </c>
      <c r="E82" s="13">
        <v>44413</v>
      </c>
      <c r="F82" s="75" t="s">
        <v>210</v>
      </c>
      <c r="G82" s="13">
        <v>44418</v>
      </c>
      <c r="H82" s="76" t="s">
        <v>3532</v>
      </c>
      <c r="I82" s="15">
        <v>82</v>
      </c>
      <c r="J82" s="15">
        <v>62</v>
      </c>
      <c r="K82" s="15">
        <v>29</v>
      </c>
      <c r="L82" s="15">
        <v>9</v>
      </c>
      <c r="M82" s="82">
        <f t="shared" si="1"/>
        <v>36.859000000000002</v>
      </c>
      <c r="N82" s="71">
        <v>37</v>
      </c>
      <c r="O82" s="62">
        <v>3000</v>
      </c>
      <c r="P82" s="63">
        <f>Table22452368910111213141516171819202122242345672[[#This Row],[PEMBULATAN]]*O82</f>
        <v>111000</v>
      </c>
    </row>
    <row r="83" spans="1:16" ht="28.5" customHeight="1" x14ac:dyDescent="0.2">
      <c r="A83" s="101"/>
      <c r="B83" s="74"/>
      <c r="C83" s="88" t="s">
        <v>146</v>
      </c>
      <c r="D83" s="77" t="s">
        <v>63</v>
      </c>
      <c r="E83" s="13">
        <v>44413</v>
      </c>
      <c r="F83" s="75" t="s">
        <v>210</v>
      </c>
      <c r="G83" s="13">
        <v>44418</v>
      </c>
      <c r="H83" s="76" t="s">
        <v>3532</v>
      </c>
      <c r="I83" s="15">
        <v>55</v>
      </c>
      <c r="J83" s="15">
        <v>49</v>
      </c>
      <c r="K83" s="15">
        <v>20</v>
      </c>
      <c r="L83" s="15">
        <v>3</v>
      </c>
      <c r="M83" s="82">
        <f t="shared" si="1"/>
        <v>13.475</v>
      </c>
      <c r="N83" s="71">
        <v>14</v>
      </c>
      <c r="O83" s="62">
        <v>3000</v>
      </c>
      <c r="P83" s="63">
        <f>Table22452368910111213141516171819202122242345672[[#This Row],[PEMBULATAN]]*O83</f>
        <v>42000</v>
      </c>
    </row>
    <row r="84" spans="1:16" ht="28.5" customHeight="1" x14ac:dyDescent="0.2">
      <c r="A84" s="101"/>
      <c r="B84" s="74"/>
      <c r="C84" s="88" t="s">
        <v>147</v>
      </c>
      <c r="D84" s="77" t="s">
        <v>63</v>
      </c>
      <c r="E84" s="13">
        <v>44413</v>
      </c>
      <c r="F84" s="75" t="s">
        <v>210</v>
      </c>
      <c r="G84" s="13">
        <v>44418</v>
      </c>
      <c r="H84" s="76" t="s">
        <v>3532</v>
      </c>
      <c r="I84" s="15">
        <v>87</v>
      </c>
      <c r="J84" s="15">
        <v>62</v>
      </c>
      <c r="K84" s="15">
        <v>25</v>
      </c>
      <c r="L84" s="15">
        <v>14</v>
      </c>
      <c r="M84" s="82">
        <f t="shared" si="1"/>
        <v>33.712499999999999</v>
      </c>
      <c r="N84" s="71">
        <v>34</v>
      </c>
      <c r="O84" s="62">
        <v>3000</v>
      </c>
      <c r="P84" s="63">
        <f>Table22452368910111213141516171819202122242345672[[#This Row],[PEMBULATAN]]*O84</f>
        <v>102000</v>
      </c>
    </row>
    <row r="85" spans="1:16" ht="28.5" customHeight="1" x14ac:dyDescent="0.2">
      <c r="A85" s="101"/>
      <c r="B85" s="74"/>
      <c r="C85" s="88" t="s">
        <v>148</v>
      </c>
      <c r="D85" s="77" t="s">
        <v>63</v>
      </c>
      <c r="E85" s="13">
        <v>44413</v>
      </c>
      <c r="F85" s="75" t="s">
        <v>210</v>
      </c>
      <c r="G85" s="13">
        <v>44418</v>
      </c>
      <c r="H85" s="76" t="s">
        <v>3532</v>
      </c>
      <c r="I85" s="15">
        <v>64</v>
      </c>
      <c r="J85" s="15">
        <v>92</v>
      </c>
      <c r="K85" s="15">
        <v>20</v>
      </c>
      <c r="L85" s="15">
        <v>2</v>
      </c>
      <c r="M85" s="82">
        <f t="shared" si="1"/>
        <v>29.44</v>
      </c>
      <c r="N85" s="71">
        <v>30</v>
      </c>
      <c r="O85" s="62">
        <v>3000</v>
      </c>
      <c r="P85" s="63">
        <f>Table22452368910111213141516171819202122242345672[[#This Row],[PEMBULATAN]]*O85</f>
        <v>90000</v>
      </c>
    </row>
    <row r="86" spans="1:16" ht="28.5" customHeight="1" x14ac:dyDescent="0.2">
      <c r="A86" s="101"/>
      <c r="B86" s="74"/>
      <c r="C86" s="88" t="s">
        <v>149</v>
      </c>
      <c r="D86" s="77" t="s">
        <v>63</v>
      </c>
      <c r="E86" s="13">
        <v>44413</v>
      </c>
      <c r="F86" s="75" t="s">
        <v>210</v>
      </c>
      <c r="G86" s="13">
        <v>44418</v>
      </c>
      <c r="H86" s="76" t="s">
        <v>3532</v>
      </c>
      <c r="I86" s="15">
        <v>32</v>
      </c>
      <c r="J86" s="15">
        <v>22</v>
      </c>
      <c r="K86" s="15">
        <v>11</v>
      </c>
      <c r="L86" s="15">
        <v>3</v>
      </c>
      <c r="M86" s="82">
        <f t="shared" si="1"/>
        <v>1.9359999999999999</v>
      </c>
      <c r="N86" s="71">
        <v>3</v>
      </c>
      <c r="O86" s="62">
        <v>3000</v>
      </c>
      <c r="P86" s="63">
        <f>Table22452368910111213141516171819202122242345672[[#This Row],[PEMBULATAN]]*O86</f>
        <v>9000</v>
      </c>
    </row>
    <row r="87" spans="1:16" ht="28.5" customHeight="1" x14ac:dyDescent="0.2">
      <c r="A87" s="101"/>
      <c r="B87" s="74"/>
      <c r="C87" s="88" t="s">
        <v>150</v>
      </c>
      <c r="D87" s="77" t="s">
        <v>63</v>
      </c>
      <c r="E87" s="13">
        <v>44413</v>
      </c>
      <c r="F87" s="75" t="s">
        <v>210</v>
      </c>
      <c r="G87" s="13">
        <v>44418</v>
      </c>
      <c r="H87" s="76" t="s">
        <v>3532</v>
      </c>
      <c r="I87" s="15">
        <v>75</v>
      </c>
      <c r="J87" s="15">
        <v>54</v>
      </c>
      <c r="K87" s="15">
        <v>33</v>
      </c>
      <c r="L87" s="15">
        <v>16</v>
      </c>
      <c r="M87" s="82">
        <f t="shared" si="1"/>
        <v>33.412500000000001</v>
      </c>
      <c r="N87" s="71">
        <v>34</v>
      </c>
      <c r="O87" s="62">
        <v>3000</v>
      </c>
      <c r="P87" s="63">
        <f>Table22452368910111213141516171819202122242345672[[#This Row],[PEMBULATAN]]*O87</f>
        <v>102000</v>
      </c>
    </row>
    <row r="88" spans="1:16" ht="28.5" customHeight="1" x14ac:dyDescent="0.2">
      <c r="A88" s="101"/>
      <c r="B88" s="74"/>
      <c r="C88" s="88" t="s">
        <v>151</v>
      </c>
      <c r="D88" s="77" t="s">
        <v>63</v>
      </c>
      <c r="E88" s="13">
        <v>44413</v>
      </c>
      <c r="F88" s="75" t="s">
        <v>210</v>
      </c>
      <c r="G88" s="13">
        <v>44418</v>
      </c>
      <c r="H88" s="76" t="s">
        <v>3532</v>
      </c>
      <c r="I88" s="15">
        <v>83</v>
      </c>
      <c r="J88" s="15">
        <v>47</v>
      </c>
      <c r="K88" s="15">
        <v>43</v>
      </c>
      <c r="L88" s="15">
        <v>23</v>
      </c>
      <c r="M88" s="82">
        <f t="shared" si="1"/>
        <v>41.935749999999999</v>
      </c>
      <c r="N88" s="71">
        <v>42</v>
      </c>
      <c r="O88" s="62">
        <v>3000</v>
      </c>
      <c r="P88" s="63">
        <f>Table22452368910111213141516171819202122242345672[[#This Row],[PEMBULATAN]]*O88</f>
        <v>126000</v>
      </c>
    </row>
    <row r="89" spans="1:16" ht="28.5" customHeight="1" x14ac:dyDescent="0.2">
      <c r="A89" s="101"/>
      <c r="B89" s="74"/>
      <c r="C89" s="88" t="s">
        <v>152</v>
      </c>
      <c r="D89" s="77" t="s">
        <v>63</v>
      </c>
      <c r="E89" s="13">
        <v>44413</v>
      </c>
      <c r="F89" s="75" t="s">
        <v>210</v>
      </c>
      <c r="G89" s="13">
        <v>44418</v>
      </c>
      <c r="H89" s="76" t="s">
        <v>3532</v>
      </c>
      <c r="I89" s="15">
        <v>74</v>
      </c>
      <c r="J89" s="15">
        <v>40</v>
      </c>
      <c r="K89" s="15">
        <v>44</v>
      </c>
      <c r="L89" s="15">
        <v>7</v>
      </c>
      <c r="M89" s="82">
        <f t="shared" si="1"/>
        <v>32.56</v>
      </c>
      <c r="N89" s="71">
        <v>33</v>
      </c>
      <c r="O89" s="62">
        <v>3000</v>
      </c>
      <c r="P89" s="63">
        <f>Table22452368910111213141516171819202122242345672[[#This Row],[PEMBULATAN]]*O89</f>
        <v>99000</v>
      </c>
    </row>
    <row r="90" spans="1:16" ht="28.5" customHeight="1" x14ac:dyDescent="0.2">
      <c r="A90" s="101"/>
      <c r="B90" s="74"/>
      <c r="C90" s="88" t="s">
        <v>153</v>
      </c>
      <c r="D90" s="77" t="s">
        <v>63</v>
      </c>
      <c r="E90" s="13">
        <v>44413</v>
      </c>
      <c r="F90" s="75" t="s">
        <v>210</v>
      </c>
      <c r="G90" s="13">
        <v>44418</v>
      </c>
      <c r="H90" s="76" t="s">
        <v>3532</v>
      </c>
      <c r="I90" s="15">
        <v>62</v>
      </c>
      <c r="J90" s="15">
        <v>51</v>
      </c>
      <c r="K90" s="15">
        <v>20</v>
      </c>
      <c r="L90" s="15">
        <v>4</v>
      </c>
      <c r="M90" s="82">
        <f t="shared" si="1"/>
        <v>15.81</v>
      </c>
      <c r="N90" s="71">
        <v>16</v>
      </c>
      <c r="O90" s="62">
        <v>3000</v>
      </c>
      <c r="P90" s="63">
        <f>Table22452368910111213141516171819202122242345672[[#This Row],[PEMBULATAN]]*O90</f>
        <v>48000</v>
      </c>
    </row>
    <row r="91" spans="1:16" ht="28.5" customHeight="1" x14ac:dyDescent="0.2">
      <c r="A91" s="101"/>
      <c r="B91" s="74"/>
      <c r="C91" s="88" t="s">
        <v>154</v>
      </c>
      <c r="D91" s="77" t="s">
        <v>63</v>
      </c>
      <c r="E91" s="13">
        <v>44413</v>
      </c>
      <c r="F91" s="75" t="s">
        <v>210</v>
      </c>
      <c r="G91" s="13">
        <v>44418</v>
      </c>
      <c r="H91" s="76" t="s">
        <v>3532</v>
      </c>
      <c r="I91" s="15">
        <v>45</v>
      </c>
      <c r="J91" s="15">
        <v>32</v>
      </c>
      <c r="K91" s="15">
        <v>16</v>
      </c>
      <c r="L91" s="15">
        <v>3</v>
      </c>
      <c r="M91" s="82">
        <f t="shared" si="1"/>
        <v>5.76</v>
      </c>
      <c r="N91" s="71">
        <v>6</v>
      </c>
      <c r="O91" s="62">
        <v>3000</v>
      </c>
      <c r="P91" s="63">
        <f>Table22452368910111213141516171819202122242345672[[#This Row],[PEMBULATAN]]*O91</f>
        <v>18000</v>
      </c>
    </row>
    <row r="92" spans="1:16" ht="28.5" customHeight="1" x14ac:dyDescent="0.2">
      <c r="A92" s="101"/>
      <c r="B92" s="74"/>
      <c r="C92" s="88" t="s">
        <v>155</v>
      </c>
      <c r="D92" s="77" t="s">
        <v>63</v>
      </c>
      <c r="E92" s="13">
        <v>44413</v>
      </c>
      <c r="F92" s="75" t="s">
        <v>210</v>
      </c>
      <c r="G92" s="13">
        <v>44418</v>
      </c>
      <c r="H92" s="76" t="s">
        <v>3532</v>
      </c>
      <c r="I92" s="15">
        <v>78</v>
      </c>
      <c r="J92" s="15">
        <v>23</v>
      </c>
      <c r="K92" s="15">
        <v>13</v>
      </c>
      <c r="L92" s="15">
        <v>10</v>
      </c>
      <c r="M92" s="82">
        <f t="shared" si="1"/>
        <v>5.8304999999999998</v>
      </c>
      <c r="N92" s="71">
        <v>10</v>
      </c>
      <c r="O92" s="62">
        <v>3000</v>
      </c>
      <c r="P92" s="63">
        <f>Table22452368910111213141516171819202122242345672[[#This Row],[PEMBULATAN]]*O92</f>
        <v>30000</v>
      </c>
    </row>
    <row r="93" spans="1:16" ht="28.5" customHeight="1" x14ac:dyDescent="0.2">
      <c r="A93" s="101"/>
      <c r="B93" s="74"/>
      <c r="C93" s="88" t="s">
        <v>156</v>
      </c>
      <c r="D93" s="77" t="s">
        <v>63</v>
      </c>
      <c r="E93" s="13">
        <v>44413</v>
      </c>
      <c r="F93" s="75" t="s">
        <v>210</v>
      </c>
      <c r="G93" s="13">
        <v>44418</v>
      </c>
      <c r="H93" s="76" t="s">
        <v>3532</v>
      </c>
      <c r="I93" s="15">
        <v>80</v>
      </c>
      <c r="J93" s="15">
        <v>62</v>
      </c>
      <c r="K93" s="15">
        <v>11</v>
      </c>
      <c r="L93" s="15">
        <v>4</v>
      </c>
      <c r="M93" s="82">
        <f t="shared" si="1"/>
        <v>13.64</v>
      </c>
      <c r="N93" s="71">
        <v>14</v>
      </c>
      <c r="O93" s="62">
        <v>3000</v>
      </c>
      <c r="P93" s="63">
        <f>Table22452368910111213141516171819202122242345672[[#This Row],[PEMBULATAN]]*O93</f>
        <v>42000</v>
      </c>
    </row>
    <row r="94" spans="1:16" ht="28.5" customHeight="1" x14ac:dyDescent="0.2">
      <c r="A94" s="101"/>
      <c r="B94" s="74"/>
      <c r="C94" s="88" t="s">
        <v>157</v>
      </c>
      <c r="D94" s="77" t="s">
        <v>63</v>
      </c>
      <c r="E94" s="13">
        <v>44413</v>
      </c>
      <c r="F94" s="75" t="s">
        <v>210</v>
      </c>
      <c r="G94" s="13">
        <v>44418</v>
      </c>
      <c r="H94" s="76" t="s">
        <v>3532</v>
      </c>
      <c r="I94" s="15">
        <v>58</v>
      </c>
      <c r="J94" s="15">
        <v>28</v>
      </c>
      <c r="K94" s="15">
        <v>12</v>
      </c>
      <c r="L94" s="15">
        <v>1</v>
      </c>
      <c r="M94" s="82">
        <f t="shared" si="1"/>
        <v>4.8719999999999999</v>
      </c>
      <c r="N94" s="71">
        <v>5</v>
      </c>
      <c r="O94" s="62">
        <v>3000</v>
      </c>
      <c r="P94" s="63">
        <f>Table22452368910111213141516171819202122242345672[[#This Row],[PEMBULATAN]]*O94</f>
        <v>15000</v>
      </c>
    </row>
    <row r="95" spans="1:16" ht="28.5" customHeight="1" x14ac:dyDescent="0.2">
      <c r="A95" s="101"/>
      <c r="B95" s="74"/>
      <c r="C95" s="88" t="s">
        <v>158</v>
      </c>
      <c r="D95" s="77" t="s">
        <v>63</v>
      </c>
      <c r="E95" s="13">
        <v>44413</v>
      </c>
      <c r="F95" s="75" t="s">
        <v>210</v>
      </c>
      <c r="G95" s="13">
        <v>44418</v>
      </c>
      <c r="H95" s="76" t="s">
        <v>3532</v>
      </c>
      <c r="I95" s="15">
        <v>67</v>
      </c>
      <c r="J95" s="15">
        <v>46</v>
      </c>
      <c r="K95" s="15">
        <v>16</v>
      </c>
      <c r="L95" s="15">
        <v>10</v>
      </c>
      <c r="M95" s="82">
        <f t="shared" si="1"/>
        <v>12.327999999999999</v>
      </c>
      <c r="N95" s="71">
        <v>13</v>
      </c>
      <c r="O95" s="62">
        <v>3000</v>
      </c>
      <c r="P95" s="63">
        <f>Table22452368910111213141516171819202122242345672[[#This Row],[PEMBULATAN]]*O95</f>
        <v>39000</v>
      </c>
    </row>
    <row r="96" spans="1:16" ht="28.5" customHeight="1" x14ac:dyDescent="0.2">
      <c r="A96" s="101"/>
      <c r="B96" s="74"/>
      <c r="C96" s="88" t="s">
        <v>159</v>
      </c>
      <c r="D96" s="77" t="s">
        <v>63</v>
      </c>
      <c r="E96" s="13">
        <v>44413</v>
      </c>
      <c r="F96" s="75" t="s">
        <v>210</v>
      </c>
      <c r="G96" s="13">
        <v>44418</v>
      </c>
      <c r="H96" s="76" t="s">
        <v>3532</v>
      </c>
      <c r="I96" s="15">
        <v>69</v>
      </c>
      <c r="J96" s="15">
        <v>57</v>
      </c>
      <c r="K96" s="15">
        <v>18</v>
      </c>
      <c r="L96" s="15">
        <v>7</v>
      </c>
      <c r="M96" s="82">
        <f t="shared" si="1"/>
        <v>17.698499999999999</v>
      </c>
      <c r="N96" s="71">
        <v>18</v>
      </c>
      <c r="O96" s="62">
        <v>3000</v>
      </c>
      <c r="P96" s="63">
        <f>Table22452368910111213141516171819202122242345672[[#This Row],[PEMBULATAN]]*O96</f>
        <v>54000</v>
      </c>
    </row>
    <row r="97" spans="1:16" ht="28.5" customHeight="1" x14ac:dyDescent="0.2">
      <c r="A97" s="101"/>
      <c r="B97" s="74"/>
      <c r="C97" s="88" t="s">
        <v>160</v>
      </c>
      <c r="D97" s="77" t="s">
        <v>63</v>
      </c>
      <c r="E97" s="13">
        <v>44413</v>
      </c>
      <c r="F97" s="75" t="s">
        <v>210</v>
      </c>
      <c r="G97" s="13">
        <v>44418</v>
      </c>
      <c r="H97" s="76" t="s">
        <v>3532</v>
      </c>
      <c r="I97" s="15">
        <v>78</v>
      </c>
      <c r="J97" s="15">
        <v>52</v>
      </c>
      <c r="K97" s="15">
        <v>8</v>
      </c>
      <c r="L97" s="15">
        <v>5</v>
      </c>
      <c r="M97" s="82">
        <f t="shared" si="1"/>
        <v>8.1120000000000001</v>
      </c>
      <c r="N97" s="71">
        <v>8</v>
      </c>
      <c r="O97" s="62">
        <v>3000</v>
      </c>
      <c r="P97" s="63">
        <f>Table22452368910111213141516171819202122242345672[[#This Row],[PEMBULATAN]]*O97</f>
        <v>24000</v>
      </c>
    </row>
    <row r="98" spans="1:16" ht="28.5" customHeight="1" x14ac:dyDescent="0.2">
      <c r="A98" s="101"/>
      <c r="B98" s="74"/>
      <c r="C98" s="88" t="s">
        <v>161</v>
      </c>
      <c r="D98" s="77" t="s">
        <v>63</v>
      </c>
      <c r="E98" s="13">
        <v>44413</v>
      </c>
      <c r="F98" s="75" t="s">
        <v>210</v>
      </c>
      <c r="G98" s="13">
        <v>44418</v>
      </c>
      <c r="H98" s="76" t="s">
        <v>3532</v>
      </c>
      <c r="I98" s="15">
        <v>90</v>
      </c>
      <c r="J98" s="15">
        <v>33</v>
      </c>
      <c r="K98" s="15">
        <v>36</v>
      </c>
      <c r="L98" s="15">
        <v>16</v>
      </c>
      <c r="M98" s="82">
        <f t="shared" si="1"/>
        <v>26.73</v>
      </c>
      <c r="N98" s="71">
        <v>27</v>
      </c>
      <c r="O98" s="62">
        <v>3000</v>
      </c>
      <c r="P98" s="63">
        <f>Table22452368910111213141516171819202122242345672[[#This Row],[PEMBULATAN]]*O98</f>
        <v>81000</v>
      </c>
    </row>
    <row r="99" spans="1:16" ht="28.5" customHeight="1" x14ac:dyDescent="0.2">
      <c r="A99" s="101"/>
      <c r="B99" s="74"/>
      <c r="C99" s="88" t="s">
        <v>162</v>
      </c>
      <c r="D99" s="77" t="s">
        <v>63</v>
      </c>
      <c r="E99" s="13">
        <v>44413</v>
      </c>
      <c r="F99" s="75" t="s">
        <v>210</v>
      </c>
      <c r="G99" s="13">
        <v>44418</v>
      </c>
      <c r="H99" s="76" t="s">
        <v>3532</v>
      </c>
      <c r="I99" s="15">
        <v>62</v>
      </c>
      <c r="J99" s="15">
        <v>60</v>
      </c>
      <c r="K99" s="15">
        <v>32</v>
      </c>
      <c r="L99" s="15">
        <v>8</v>
      </c>
      <c r="M99" s="82">
        <f t="shared" si="1"/>
        <v>29.76</v>
      </c>
      <c r="N99" s="71">
        <v>30</v>
      </c>
      <c r="O99" s="62">
        <v>3000</v>
      </c>
      <c r="P99" s="63">
        <f>Table22452368910111213141516171819202122242345672[[#This Row],[PEMBULATAN]]*O99</f>
        <v>90000</v>
      </c>
    </row>
    <row r="100" spans="1:16" ht="28.5" customHeight="1" x14ac:dyDescent="0.2">
      <c r="A100" s="101"/>
      <c r="B100" s="74"/>
      <c r="C100" s="88" t="s">
        <v>163</v>
      </c>
      <c r="D100" s="77" t="s">
        <v>63</v>
      </c>
      <c r="E100" s="13">
        <v>44413</v>
      </c>
      <c r="F100" s="75" t="s">
        <v>210</v>
      </c>
      <c r="G100" s="13">
        <v>44418</v>
      </c>
      <c r="H100" s="76" t="s">
        <v>3532</v>
      </c>
      <c r="I100" s="15">
        <v>29</v>
      </c>
      <c r="J100" s="15">
        <v>33</v>
      </c>
      <c r="K100" s="15">
        <v>26</v>
      </c>
      <c r="L100" s="15">
        <v>3</v>
      </c>
      <c r="M100" s="82">
        <f t="shared" si="1"/>
        <v>6.2205000000000004</v>
      </c>
      <c r="N100" s="71">
        <v>6</v>
      </c>
      <c r="O100" s="62">
        <v>3000</v>
      </c>
      <c r="P100" s="63">
        <f>Table22452368910111213141516171819202122242345672[[#This Row],[PEMBULATAN]]*O100</f>
        <v>18000</v>
      </c>
    </row>
    <row r="101" spans="1:16" ht="28.5" customHeight="1" x14ac:dyDescent="0.2">
      <c r="A101" s="101"/>
      <c r="B101" s="74"/>
      <c r="C101" s="88" t="s">
        <v>164</v>
      </c>
      <c r="D101" s="77" t="s">
        <v>63</v>
      </c>
      <c r="E101" s="13">
        <v>44413</v>
      </c>
      <c r="F101" s="75" t="s">
        <v>210</v>
      </c>
      <c r="G101" s="13">
        <v>44418</v>
      </c>
      <c r="H101" s="76" t="s">
        <v>3532</v>
      </c>
      <c r="I101" s="15">
        <v>39</v>
      </c>
      <c r="J101" s="15">
        <v>29</v>
      </c>
      <c r="K101" s="15">
        <v>39</v>
      </c>
      <c r="L101" s="15">
        <v>8</v>
      </c>
      <c r="M101" s="82">
        <f t="shared" si="1"/>
        <v>11.02725</v>
      </c>
      <c r="N101" s="71">
        <v>11</v>
      </c>
      <c r="O101" s="62">
        <v>3000</v>
      </c>
      <c r="P101" s="63">
        <f>Table22452368910111213141516171819202122242345672[[#This Row],[PEMBULATAN]]*O101</f>
        <v>33000</v>
      </c>
    </row>
    <row r="102" spans="1:16" ht="28.5" customHeight="1" x14ac:dyDescent="0.2">
      <c r="A102" s="101"/>
      <c r="B102" s="74"/>
      <c r="C102" s="88" t="s">
        <v>165</v>
      </c>
      <c r="D102" s="77" t="s">
        <v>63</v>
      </c>
      <c r="E102" s="13">
        <v>44413</v>
      </c>
      <c r="F102" s="75" t="s">
        <v>210</v>
      </c>
      <c r="G102" s="13">
        <v>44418</v>
      </c>
      <c r="H102" s="76" t="s">
        <v>3532</v>
      </c>
      <c r="I102" s="15">
        <v>93</v>
      </c>
      <c r="J102" s="15">
        <v>23</v>
      </c>
      <c r="K102" s="15">
        <v>20</v>
      </c>
      <c r="L102" s="15">
        <v>34</v>
      </c>
      <c r="M102" s="82">
        <f t="shared" si="1"/>
        <v>10.695</v>
      </c>
      <c r="N102" s="71">
        <v>34</v>
      </c>
      <c r="O102" s="62">
        <v>3000</v>
      </c>
      <c r="P102" s="63">
        <f>Table22452368910111213141516171819202122242345672[[#This Row],[PEMBULATAN]]*O102</f>
        <v>102000</v>
      </c>
    </row>
    <row r="103" spans="1:16" ht="28.5" customHeight="1" x14ac:dyDescent="0.2">
      <c r="A103" s="101"/>
      <c r="B103" s="74"/>
      <c r="C103" s="88" t="s">
        <v>166</v>
      </c>
      <c r="D103" s="77" t="s">
        <v>63</v>
      </c>
      <c r="E103" s="13">
        <v>44413</v>
      </c>
      <c r="F103" s="75" t="s">
        <v>210</v>
      </c>
      <c r="G103" s="13">
        <v>44418</v>
      </c>
      <c r="H103" s="76" t="s">
        <v>3532</v>
      </c>
      <c r="I103" s="15">
        <v>78</v>
      </c>
      <c r="J103" s="15">
        <v>56</v>
      </c>
      <c r="K103" s="15">
        <v>15</v>
      </c>
      <c r="L103" s="15">
        <v>5</v>
      </c>
      <c r="M103" s="82">
        <f t="shared" si="1"/>
        <v>16.38</v>
      </c>
      <c r="N103" s="71">
        <v>17</v>
      </c>
      <c r="O103" s="62">
        <v>3000</v>
      </c>
      <c r="P103" s="63">
        <f>Table22452368910111213141516171819202122242345672[[#This Row],[PEMBULATAN]]*O103</f>
        <v>51000</v>
      </c>
    </row>
    <row r="104" spans="1:16" ht="28.5" customHeight="1" x14ac:dyDescent="0.2">
      <c r="A104" s="101"/>
      <c r="B104" s="74"/>
      <c r="C104" s="88" t="s">
        <v>167</v>
      </c>
      <c r="D104" s="77" t="s">
        <v>63</v>
      </c>
      <c r="E104" s="13">
        <v>44413</v>
      </c>
      <c r="F104" s="75" t="s">
        <v>210</v>
      </c>
      <c r="G104" s="13">
        <v>44418</v>
      </c>
      <c r="H104" s="76" t="s">
        <v>3532</v>
      </c>
      <c r="I104" s="15">
        <v>80</v>
      </c>
      <c r="J104" s="15">
        <v>57</v>
      </c>
      <c r="K104" s="15">
        <v>17</v>
      </c>
      <c r="L104" s="15">
        <v>5</v>
      </c>
      <c r="M104" s="82">
        <f t="shared" si="1"/>
        <v>19.38</v>
      </c>
      <c r="N104" s="71">
        <v>20</v>
      </c>
      <c r="O104" s="62">
        <v>3000</v>
      </c>
      <c r="P104" s="63">
        <f>Table22452368910111213141516171819202122242345672[[#This Row],[PEMBULATAN]]*O104</f>
        <v>60000</v>
      </c>
    </row>
    <row r="105" spans="1:16" ht="28.5" customHeight="1" x14ac:dyDescent="0.2">
      <c r="A105" s="101"/>
      <c r="B105" s="74"/>
      <c r="C105" s="88" t="s">
        <v>168</v>
      </c>
      <c r="D105" s="77" t="s">
        <v>63</v>
      </c>
      <c r="E105" s="13">
        <v>44413</v>
      </c>
      <c r="F105" s="75" t="s">
        <v>210</v>
      </c>
      <c r="G105" s="13">
        <v>44418</v>
      </c>
      <c r="H105" s="76" t="s">
        <v>3532</v>
      </c>
      <c r="I105" s="15">
        <v>76</v>
      </c>
      <c r="J105" s="15">
        <v>96</v>
      </c>
      <c r="K105" s="15">
        <v>34</v>
      </c>
      <c r="L105" s="15">
        <v>16</v>
      </c>
      <c r="M105" s="82">
        <f t="shared" si="1"/>
        <v>62.015999999999998</v>
      </c>
      <c r="N105" s="71">
        <v>62</v>
      </c>
      <c r="O105" s="62">
        <v>3000</v>
      </c>
      <c r="P105" s="63">
        <f>Table22452368910111213141516171819202122242345672[[#This Row],[PEMBULATAN]]*O105</f>
        <v>186000</v>
      </c>
    </row>
    <row r="106" spans="1:16" ht="28.5" customHeight="1" x14ac:dyDescent="0.2">
      <c r="A106" s="101"/>
      <c r="B106" s="74"/>
      <c r="C106" s="88" t="s">
        <v>169</v>
      </c>
      <c r="D106" s="77" t="s">
        <v>63</v>
      </c>
      <c r="E106" s="13">
        <v>44413</v>
      </c>
      <c r="F106" s="75" t="s">
        <v>210</v>
      </c>
      <c r="G106" s="13">
        <v>44418</v>
      </c>
      <c r="H106" s="76" t="s">
        <v>3532</v>
      </c>
      <c r="I106" s="15">
        <v>92</v>
      </c>
      <c r="J106" s="15">
        <v>32</v>
      </c>
      <c r="K106" s="15">
        <v>18</v>
      </c>
      <c r="L106" s="15">
        <v>3</v>
      </c>
      <c r="M106" s="82">
        <f t="shared" si="1"/>
        <v>13.247999999999999</v>
      </c>
      <c r="N106" s="71">
        <v>13</v>
      </c>
      <c r="O106" s="62">
        <v>3000</v>
      </c>
      <c r="P106" s="63">
        <f>Table22452368910111213141516171819202122242345672[[#This Row],[PEMBULATAN]]*O106</f>
        <v>39000</v>
      </c>
    </row>
    <row r="107" spans="1:16" ht="28.5" customHeight="1" x14ac:dyDescent="0.2">
      <c r="A107" s="101"/>
      <c r="B107" s="74"/>
      <c r="C107" s="88" t="s">
        <v>170</v>
      </c>
      <c r="D107" s="77" t="s">
        <v>63</v>
      </c>
      <c r="E107" s="13">
        <v>44413</v>
      </c>
      <c r="F107" s="75" t="s">
        <v>210</v>
      </c>
      <c r="G107" s="13">
        <v>44418</v>
      </c>
      <c r="H107" s="76" t="s">
        <v>3532</v>
      </c>
      <c r="I107" s="15">
        <v>30</v>
      </c>
      <c r="J107" s="15">
        <v>29</v>
      </c>
      <c r="K107" s="15">
        <v>27</v>
      </c>
      <c r="L107" s="15">
        <v>4</v>
      </c>
      <c r="M107" s="82">
        <f t="shared" si="1"/>
        <v>5.8724999999999996</v>
      </c>
      <c r="N107" s="71">
        <v>6</v>
      </c>
      <c r="O107" s="62">
        <v>3000</v>
      </c>
      <c r="P107" s="63">
        <f>Table22452368910111213141516171819202122242345672[[#This Row],[PEMBULATAN]]*O107</f>
        <v>18000</v>
      </c>
    </row>
    <row r="108" spans="1:16" ht="28.5" customHeight="1" x14ac:dyDescent="0.2">
      <c r="A108" s="101"/>
      <c r="B108" s="74"/>
      <c r="C108" s="88" t="s">
        <v>171</v>
      </c>
      <c r="D108" s="77" t="s">
        <v>63</v>
      </c>
      <c r="E108" s="13">
        <v>44413</v>
      </c>
      <c r="F108" s="75" t="s">
        <v>210</v>
      </c>
      <c r="G108" s="13">
        <v>44418</v>
      </c>
      <c r="H108" s="76" t="s">
        <v>3532</v>
      </c>
      <c r="I108" s="15">
        <v>52</v>
      </c>
      <c r="J108" s="15">
        <v>36</v>
      </c>
      <c r="K108" s="15">
        <v>31</v>
      </c>
      <c r="L108" s="15">
        <v>6</v>
      </c>
      <c r="M108" s="82">
        <f t="shared" si="1"/>
        <v>14.507999999999999</v>
      </c>
      <c r="N108" s="71">
        <v>15</v>
      </c>
      <c r="O108" s="62">
        <v>3000</v>
      </c>
      <c r="P108" s="63">
        <f>Table22452368910111213141516171819202122242345672[[#This Row],[PEMBULATAN]]*O108</f>
        <v>45000</v>
      </c>
    </row>
    <row r="109" spans="1:16" ht="28.5" customHeight="1" x14ac:dyDescent="0.2">
      <c r="A109" s="101"/>
      <c r="B109" s="74"/>
      <c r="C109" s="88" t="s">
        <v>172</v>
      </c>
      <c r="D109" s="77" t="s">
        <v>63</v>
      </c>
      <c r="E109" s="13">
        <v>44413</v>
      </c>
      <c r="F109" s="75" t="s">
        <v>210</v>
      </c>
      <c r="G109" s="13">
        <v>44418</v>
      </c>
      <c r="H109" s="76" t="s">
        <v>3532</v>
      </c>
      <c r="I109" s="15">
        <v>57</v>
      </c>
      <c r="J109" s="15">
        <v>33</v>
      </c>
      <c r="K109" s="15">
        <v>31</v>
      </c>
      <c r="L109" s="15">
        <v>9</v>
      </c>
      <c r="M109" s="82">
        <f t="shared" si="1"/>
        <v>14.57775</v>
      </c>
      <c r="N109" s="71">
        <v>15</v>
      </c>
      <c r="O109" s="62">
        <v>3000</v>
      </c>
      <c r="P109" s="63">
        <f>Table22452368910111213141516171819202122242345672[[#This Row],[PEMBULATAN]]*O109</f>
        <v>45000</v>
      </c>
    </row>
    <row r="110" spans="1:16" ht="28.5" customHeight="1" x14ac:dyDescent="0.2">
      <c r="A110" s="101"/>
      <c r="B110" s="74"/>
      <c r="C110" s="88" t="s">
        <v>173</v>
      </c>
      <c r="D110" s="77" t="s">
        <v>63</v>
      </c>
      <c r="E110" s="13">
        <v>44413</v>
      </c>
      <c r="F110" s="75" t="s">
        <v>210</v>
      </c>
      <c r="G110" s="13">
        <v>44418</v>
      </c>
      <c r="H110" s="76" t="s">
        <v>3532</v>
      </c>
      <c r="I110" s="15">
        <v>99</v>
      </c>
      <c r="J110" s="15">
        <v>58</v>
      </c>
      <c r="K110" s="15">
        <v>20</v>
      </c>
      <c r="L110" s="15">
        <v>9</v>
      </c>
      <c r="M110" s="82">
        <f t="shared" si="1"/>
        <v>28.71</v>
      </c>
      <c r="N110" s="71">
        <v>29</v>
      </c>
      <c r="O110" s="62">
        <v>3000</v>
      </c>
      <c r="P110" s="63">
        <f>Table22452368910111213141516171819202122242345672[[#This Row],[PEMBULATAN]]*O110</f>
        <v>87000</v>
      </c>
    </row>
    <row r="111" spans="1:16" ht="28.5" customHeight="1" x14ac:dyDescent="0.2">
      <c r="A111" s="101"/>
      <c r="B111" s="74"/>
      <c r="C111" s="88" t="s">
        <v>174</v>
      </c>
      <c r="D111" s="77" t="s">
        <v>63</v>
      </c>
      <c r="E111" s="13">
        <v>44413</v>
      </c>
      <c r="F111" s="75" t="s">
        <v>210</v>
      </c>
      <c r="G111" s="13">
        <v>44418</v>
      </c>
      <c r="H111" s="76" t="s">
        <v>3532</v>
      </c>
      <c r="I111" s="15">
        <v>42</v>
      </c>
      <c r="J111" s="15">
        <v>28</v>
      </c>
      <c r="K111" s="15">
        <v>17</v>
      </c>
      <c r="L111" s="15">
        <v>4</v>
      </c>
      <c r="M111" s="82">
        <f t="shared" si="1"/>
        <v>4.9980000000000002</v>
      </c>
      <c r="N111" s="71">
        <v>5</v>
      </c>
      <c r="O111" s="62">
        <v>3000</v>
      </c>
      <c r="P111" s="63">
        <f>Table22452368910111213141516171819202122242345672[[#This Row],[PEMBULATAN]]*O111</f>
        <v>15000</v>
      </c>
    </row>
    <row r="112" spans="1:16" ht="28.5" customHeight="1" x14ac:dyDescent="0.2">
      <c r="A112" s="101"/>
      <c r="B112" s="74"/>
      <c r="C112" s="88" t="s">
        <v>175</v>
      </c>
      <c r="D112" s="77" t="s">
        <v>63</v>
      </c>
      <c r="E112" s="13">
        <v>44413</v>
      </c>
      <c r="F112" s="75" t="s">
        <v>210</v>
      </c>
      <c r="G112" s="13">
        <v>44418</v>
      </c>
      <c r="H112" s="76" t="s">
        <v>3532</v>
      </c>
      <c r="I112" s="15">
        <v>99</v>
      </c>
      <c r="J112" s="15">
        <v>59</v>
      </c>
      <c r="K112" s="15">
        <v>25</v>
      </c>
      <c r="L112" s="15">
        <v>26</v>
      </c>
      <c r="M112" s="82">
        <f t="shared" si="1"/>
        <v>36.506250000000001</v>
      </c>
      <c r="N112" s="71">
        <v>37</v>
      </c>
      <c r="O112" s="62">
        <v>3000</v>
      </c>
      <c r="P112" s="63">
        <f>Table22452368910111213141516171819202122242345672[[#This Row],[PEMBULATAN]]*O112</f>
        <v>111000</v>
      </c>
    </row>
    <row r="113" spans="1:16" ht="28.5" customHeight="1" x14ac:dyDescent="0.2">
      <c r="A113" s="101"/>
      <c r="B113" s="74"/>
      <c r="C113" s="88" t="s">
        <v>176</v>
      </c>
      <c r="D113" s="77" t="s">
        <v>63</v>
      </c>
      <c r="E113" s="13">
        <v>44413</v>
      </c>
      <c r="F113" s="75" t="s">
        <v>210</v>
      </c>
      <c r="G113" s="13">
        <v>44418</v>
      </c>
      <c r="H113" s="76" t="s">
        <v>3532</v>
      </c>
      <c r="I113" s="15">
        <v>41</v>
      </c>
      <c r="J113" s="15">
        <v>27</v>
      </c>
      <c r="K113" s="15">
        <v>52</v>
      </c>
      <c r="L113" s="15">
        <v>5</v>
      </c>
      <c r="M113" s="82">
        <f t="shared" si="1"/>
        <v>14.391</v>
      </c>
      <c r="N113" s="71">
        <v>15</v>
      </c>
      <c r="O113" s="62">
        <v>3000</v>
      </c>
      <c r="P113" s="63">
        <f>Table22452368910111213141516171819202122242345672[[#This Row],[PEMBULATAN]]*O113</f>
        <v>45000</v>
      </c>
    </row>
    <row r="114" spans="1:16" ht="28.5" customHeight="1" x14ac:dyDescent="0.2">
      <c r="A114" s="101"/>
      <c r="B114" s="74"/>
      <c r="C114" s="88" t="s">
        <v>177</v>
      </c>
      <c r="D114" s="77" t="s">
        <v>63</v>
      </c>
      <c r="E114" s="13">
        <v>44413</v>
      </c>
      <c r="F114" s="75" t="s">
        <v>210</v>
      </c>
      <c r="G114" s="13">
        <v>44418</v>
      </c>
      <c r="H114" s="76" t="s">
        <v>3532</v>
      </c>
      <c r="I114" s="15">
        <v>53</v>
      </c>
      <c r="J114" s="15">
        <v>58</v>
      </c>
      <c r="K114" s="15">
        <v>25</v>
      </c>
      <c r="L114" s="15">
        <v>22</v>
      </c>
      <c r="M114" s="82">
        <f t="shared" si="1"/>
        <v>19.212499999999999</v>
      </c>
      <c r="N114" s="71">
        <v>22</v>
      </c>
      <c r="O114" s="62">
        <v>3000</v>
      </c>
      <c r="P114" s="63">
        <f>Table22452368910111213141516171819202122242345672[[#This Row],[PEMBULATAN]]*O114</f>
        <v>66000</v>
      </c>
    </row>
    <row r="115" spans="1:16" ht="28.5" customHeight="1" x14ac:dyDescent="0.2">
      <c r="A115" s="101"/>
      <c r="B115" s="74"/>
      <c r="C115" s="88" t="s">
        <v>178</v>
      </c>
      <c r="D115" s="77" t="s">
        <v>63</v>
      </c>
      <c r="E115" s="13">
        <v>44413</v>
      </c>
      <c r="F115" s="75" t="s">
        <v>210</v>
      </c>
      <c r="G115" s="13">
        <v>44418</v>
      </c>
      <c r="H115" s="76" t="s">
        <v>3532</v>
      </c>
      <c r="I115" s="15">
        <v>99</v>
      </c>
      <c r="J115" s="15">
        <v>37</v>
      </c>
      <c r="K115" s="15">
        <v>43</v>
      </c>
      <c r="L115" s="15">
        <v>17</v>
      </c>
      <c r="M115" s="82">
        <f t="shared" si="1"/>
        <v>39.377249999999997</v>
      </c>
      <c r="N115" s="71">
        <v>40</v>
      </c>
      <c r="O115" s="62">
        <v>3000</v>
      </c>
      <c r="P115" s="63">
        <f>Table22452368910111213141516171819202122242345672[[#This Row],[PEMBULATAN]]*O115</f>
        <v>120000</v>
      </c>
    </row>
    <row r="116" spans="1:16" ht="28.5" customHeight="1" x14ac:dyDescent="0.2">
      <c r="A116" s="101"/>
      <c r="B116" s="74"/>
      <c r="C116" s="88" t="s">
        <v>179</v>
      </c>
      <c r="D116" s="77" t="s">
        <v>63</v>
      </c>
      <c r="E116" s="13">
        <v>44413</v>
      </c>
      <c r="F116" s="75" t="s">
        <v>210</v>
      </c>
      <c r="G116" s="13">
        <v>44418</v>
      </c>
      <c r="H116" s="76" t="s">
        <v>3532</v>
      </c>
      <c r="I116" s="15">
        <v>40</v>
      </c>
      <c r="J116" s="15">
        <v>31</v>
      </c>
      <c r="K116" s="15">
        <v>20</v>
      </c>
      <c r="L116" s="15">
        <v>3</v>
      </c>
      <c r="M116" s="82">
        <f t="shared" si="1"/>
        <v>6.2</v>
      </c>
      <c r="N116" s="71">
        <v>6</v>
      </c>
      <c r="O116" s="62">
        <v>3000</v>
      </c>
      <c r="P116" s="63">
        <f>Table22452368910111213141516171819202122242345672[[#This Row],[PEMBULATAN]]*O116</f>
        <v>18000</v>
      </c>
    </row>
    <row r="117" spans="1:16" ht="28.5" customHeight="1" x14ac:dyDescent="0.2">
      <c r="A117" s="101"/>
      <c r="B117" s="74"/>
      <c r="C117" s="88" t="s">
        <v>180</v>
      </c>
      <c r="D117" s="77" t="s">
        <v>63</v>
      </c>
      <c r="E117" s="13">
        <v>44413</v>
      </c>
      <c r="F117" s="75" t="s">
        <v>210</v>
      </c>
      <c r="G117" s="13">
        <v>44418</v>
      </c>
      <c r="H117" s="76" t="s">
        <v>3532</v>
      </c>
      <c r="I117" s="15">
        <v>41</v>
      </c>
      <c r="J117" s="15">
        <v>41</v>
      </c>
      <c r="K117" s="15">
        <v>26</v>
      </c>
      <c r="L117" s="15">
        <v>5</v>
      </c>
      <c r="M117" s="82">
        <f t="shared" si="1"/>
        <v>10.926500000000001</v>
      </c>
      <c r="N117" s="71">
        <v>11</v>
      </c>
      <c r="O117" s="62">
        <v>3000</v>
      </c>
      <c r="P117" s="63">
        <f>Table22452368910111213141516171819202122242345672[[#This Row],[PEMBULATAN]]*O117</f>
        <v>33000</v>
      </c>
    </row>
    <row r="118" spans="1:16" ht="28.5" customHeight="1" x14ac:dyDescent="0.2">
      <c r="A118" s="101"/>
      <c r="B118" s="74"/>
      <c r="C118" s="88" t="s">
        <v>181</v>
      </c>
      <c r="D118" s="77" t="s">
        <v>63</v>
      </c>
      <c r="E118" s="13">
        <v>44413</v>
      </c>
      <c r="F118" s="75" t="s">
        <v>210</v>
      </c>
      <c r="G118" s="13">
        <v>44418</v>
      </c>
      <c r="H118" s="76" t="s">
        <v>3532</v>
      </c>
      <c r="I118" s="15">
        <v>67</v>
      </c>
      <c r="J118" s="15">
        <v>52</v>
      </c>
      <c r="K118" s="15">
        <v>33</v>
      </c>
      <c r="L118" s="15">
        <v>8</v>
      </c>
      <c r="M118" s="82">
        <f t="shared" si="1"/>
        <v>28.742999999999999</v>
      </c>
      <c r="N118" s="71">
        <v>29</v>
      </c>
      <c r="O118" s="62">
        <v>3000</v>
      </c>
      <c r="P118" s="63">
        <f>Table22452368910111213141516171819202122242345672[[#This Row],[PEMBULATAN]]*O118</f>
        <v>87000</v>
      </c>
    </row>
    <row r="119" spans="1:16" ht="28.5" customHeight="1" x14ac:dyDescent="0.2">
      <c r="A119" s="101"/>
      <c r="B119" s="74"/>
      <c r="C119" s="88" t="s">
        <v>182</v>
      </c>
      <c r="D119" s="77" t="s">
        <v>63</v>
      </c>
      <c r="E119" s="13">
        <v>44413</v>
      </c>
      <c r="F119" s="75" t="s">
        <v>210</v>
      </c>
      <c r="G119" s="13">
        <v>44418</v>
      </c>
      <c r="H119" s="76" t="s">
        <v>3532</v>
      </c>
      <c r="I119" s="15">
        <v>40</v>
      </c>
      <c r="J119" s="15">
        <v>40</v>
      </c>
      <c r="K119" s="15">
        <v>20</v>
      </c>
      <c r="L119" s="15">
        <v>6</v>
      </c>
      <c r="M119" s="82">
        <f t="shared" si="1"/>
        <v>8</v>
      </c>
      <c r="N119" s="71">
        <v>8</v>
      </c>
      <c r="O119" s="62">
        <v>3000</v>
      </c>
      <c r="P119" s="63">
        <f>Table22452368910111213141516171819202122242345672[[#This Row],[PEMBULATAN]]*O119</f>
        <v>24000</v>
      </c>
    </row>
    <row r="120" spans="1:16" ht="28.5" customHeight="1" x14ac:dyDescent="0.2">
      <c r="A120" s="101"/>
      <c r="B120" s="74"/>
      <c r="C120" s="88" t="s">
        <v>183</v>
      </c>
      <c r="D120" s="77" t="s">
        <v>63</v>
      </c>
      <c r="E120" s="13">
        <v>44413</v>
      </c>
      <c r="F120" s="75" t="s">
        <v>210</v>
      </c>
      <c r="G120" s="13">
        <v>44418</v>
      </c>
      <c r="H120" s="76" t="s">
        <v>3532</v>
      </c>
      <c r="I120" s="15">
        <v>44</v>
      </c>
      <c r="J120" s="15">
        <v>34</v>
      </c>
      <c r="K120" s="15">
        <v>20</v>
      </c>
      <c r="L120" s="15">
        <v>2</v>
      </c>
      <c r="M120" s="82">
        <f t="shared" si="1"/>
        <v>7.48</v>
      </c>
      <c r="N120" s="71">
        <v>8</v>
      </c>
      <c r="O120" s="62">
        <v>3000</v>
      </c>
      <c r="P120" s="63">
        <f>Table22452368910111213141516171819202122242345672[[#This Row],[PEMBULATAN]]*O120</f>
        <v>24000</v>
      </c>
    </row>
    <row r="121" spans="1:16" ht="28.5" customHeight="1" x14ac:dyDescent="0.2">
      <c r="A121" s="101"/>
      <c r="B121" s="74"/>
      <c r="C121" s="88" t="s">
        <v>184</v>
      </c>
      <c r="D121" s="77" t="s">
        <v>63</v>
      </c>
      <c r="E121" s="13">
        <v>44413</v>
      </c>
      <c r="F121" s="75" t="s">
        <v>210</v>
      </c>
      <c r="G121" s="13">
        <v>44418</v>
      </c>
      <c r="H121" s="76" t="s">
        <v>3532</v>
      </c>
      <c r="I121" s="15">
        <v>106</v>
      </c>
      <c r="J121" s="15">
        <v>50</v>
      </c>
      <c r="K121" s="15">
        <v>23</v>
      </c>
      <c r="L121" s="15">
        <v>17</v>
      </c>
      <c r="M121" s="82">
        <f t="shared" si="1"/>
        <v>30.475000000000001</v>
      </c>
      <c r="N121" s="71">
        <v>31</v>
      </c>
      <c r="O121" s="62">
        <v>3000</v>
      </c>
      <c r="P121" s="63">
        <f>Table22452368910111213141516171819202122242345672[[#This Row],[PEMBULATAN]]*O121</f>
        <v>93000</v>
      </c>
    </row>
    <row r="122" spans="1:16" ht="28.5" customHeight="1" x14ac:dyDescent="0.2">
      <c r="A122" s="101"/>
      <c r="B122" s="74"/>
      <c r="C122" s="88" t="s">
        <v>185</v>
      </c>
      <c r="D122" s="77" t="s">
        <v>63</v>
      </c>
      <c r="E122" s="13">
        <v>44413</v>
      </c>
      <c r="F122" s="75" t="s">
        <v>210</v>
      </c>
      <c r="G122" s="13">
        <v>44418</v>
      </c>
      <c r="H122" s="76" t="s">
        <v>3532</v>
      </c>
      <c r="I122" s="15">
        <v>103</v>
      </c>
      <c r="J122" s="15">
        <v>59</v>
      </c>
      <c r="K122" s="15">
        <v>30</v>
      </c>
      <c r="L122" s="15">
        <v>24</v>
      </c>
      <c r="M122" s="82">
        <f t="shared" si="1"/>
        <v>45.577500000000001</v>
      </c>
      <c r="N122" s="71">
        <v>46</v>
      </c>
      <c r="O122" s="62">
        <v>3000</v>
      </c>
      <c r="P122" s="63">
        <f>Table22452368910111213141516171819202122242345672[[#This Row],[PEMBULATAN]]*O122</f>
        <v>138000</v>
      </c>
    </row>
    <row r="123" spans="1:16" ht="28.5" customHeight="1" x14ac:dyDescent="0.2">
      <c r="A123" s="101"/>
      <c r="B123" s="74"/>
      <c r="C123" s="88" t="s">
        <v>186</v>
      </c>
      <c r="D123" s="77" t="s">
        <v>63</v>
      </c>
      <c r="E123" s="13">
        <v>44413</v>
      </c>
      <c r="F123" s="75" t="s">
        <v>210</v>
      </c>
      <c r="G123" s="13">
        <v>44418</v>
      </c>
      <c r="H123" s="76" t="s">
        <v>3532</v>
      </c>
      <c r="I123" s="15">
        <v>56</v>
      </c>
      <c r="J123" s="15">
        <v>40</v>
      </c>
      <c r="K123" s="15">
        <v>28</v>
      </c>
      <c r="L123" s="15">
        <v>15</v>
      </c>
      <c r="M123" s="82">
        <f t="shared" si="1"/>
        <v>15.68</v>
      </c>
      <c r="N123" s="71">
        <v>16</v>
      </c>
      <c r="O123" s="62">
        <v>3000</v>
      </c>
      <c r="P123" s="63">
        <f>Table22452368910111213141516171819202122242345672[[#This Row],[PEMBULATAN]]*O123</f>
        <v>48000</v>
      </c>
    </row>
    <row r="124" spans="1:16" ht="28.5" customHeight="1" x14ac:dyDescent="0.2">
      <c r="A124" s="101"/>
      <c r="B124" s="74"/>
      <c r="C124" s="88" t="s">
        <v>187</v>
      </c>
      <c r="D124" s="77" t="s">
        <v>63</v>
      </c>
      <c r="E124" s="13">
        <v>44413</v>
      </c>
      <c r="F124" s="75" t="s">
        <v>210</v>
      </c>
      <c r="G124" s="13">
        <v>44418</v>
      </c>
      <c r="H124" s="76" t="s">
        <v>3532</v>
      </c>
      <c r="I124" s="15">
        <v>102</v>
      </c>
      <c r="J124" s="15">
        <v>57</v>
      </c>
      <c r="K124" s="15">
        <v>34</v>
      </c>
      <c r="L124" s="15">
        <v>13</v>
      </c>
      <c r="M124" s="82">
        <f t="shared" si="1"/>
        <v>49.418999999999997</v>
      </c>
      <c r="N124" s="71">
        <v>50</v>
      </c>
      <c r="O124" s="62">
        <v>3000</v>
      </c>
      <c r="P124" s="63">
        <f>Table22452368910111213141516171819202122242345672[[#This Row],[PEMBULATAN]]*O124</f>
        <v>150000</v>
      </c>
    </row>
    <row r="125" spans="1:16" ht="28.5" customHeight="1" x14ac:dyDescent="0.2">
      <c r="A125" s="101"/>
      <c r="B125" s="74"/>
      <c r="C125" s="88" t="s">
        <v>188</v>
      </c>
      <c r="D125" s="77" t="s">
        <v>63</v>
      </c>
      <c r="E125" s="13">
        <v>44413</v>
      </c>
      <c r="F125" s="75" t="s">
        <v>210</v>
      </c>
      <c r="G125" s="13">
        <v>44418</v>
      </c>
      <c r="H125" s="76" t="s">
        <v>3532</v>
      </c>
      <c r="I125" s="15">
        <v>46</v>
      </c>
      <c r="J125" s="15">
        <v>52</v>
      </c>
      <c r="K125" s="15">
        <v>45</v>
      </c>
      <c r="L125" s="15">
        <v>16</v>
      </c>
      <c r="M125" s="82">
        <f t="shared" si="1"/>
        <v>26.91</v>
      </c>
      <c r="N125" s="71">
        <v>27</v>
      </c>
      <c r="O125" s="62">
        <v>3000</v>
      </c>
      <c r="P125" s="63">
        <f>Table22452368910111213141516171819202122242345672[[#This Row],[PEMBULATAN]]*O125</f>
        <v>81000</v>
      </c>
    </row>
    <row r="126" spans="1:16" ht="28.5" customHeight="1" x14ac:dyDescent="0.2">
      <c r="A126" s="101"/>
      <c r="B126" s="74"/>
      <c r="C126" s="88" t="s">
        <v>189</v>
      </c>
      <c r="D126" s="77" t="s">
        <v>63</v>
      </c>
      <c r="E126" s="13">
        <v>44413</v>
      </c>
      <c r="F126" s="75" t="s">
        <v>210</v>
      </c>
      <c r="G126" s="13">
        <v>44418</v>
      </c>
      <c r="H126" s="76" t="s">
        <v>3532</v>
      </c>
      <c r="I126" s="15">
        <v>88</v>
      </c>
      <c r="J126" s="15">
        <v>58</v>
      </c>
      <c r="K126" s="15">
        <v>49</v>
      </c>
      <c r="L126" s="15">
        <v>28</v>
      </c>
      <c r="M126" s="82">
        <f t="shared" si="1"/>
        <v>62.524000000000001</v>
      </c>
      <c r="N126" s="71">
        <v>63</v>
      </c>
      <c r="O126" s="62">
        <v>3000</v>
      </c>
      <c r="P126" s="63">
        <f>Table22452368910111213141516171819202122242345672[[#This Row],[PEMBULATAN]]*O126</f>
        <v>189000</v>
      </c>
    </row>
    <row r="127" spans="1:16" ht="28.5" customHeight="1" x14ac:dyDescent="0.2">
      <c r="A127" s="101"/>
      <c r="B127" s="74"/>
      <c r="C127" s="88" t="s">
        <v>190</v>
      </c>
      <c r="D127" s="77" t="s">
        <v>63</v>
      </c>
      <c r="E127" s="13">
        <v>44413</v>
      </c>
      <c r="F127" s="75" t="s">
        <v>210</v>
      </c>
      <c r="G127" s="13">
        <v>44418</v>
      </c>
      <c r="H127" s="76" t="s">
        <v>3532</v>
      </c>
      <c r="I127" s="15">
        <v>84</v>
      </c>
      <c r="J127" s="15">
        <v>60</v>
      </c>
      <c r="K127" s="15">
        <v>45</v>
      </c>
      <c r="L127" s="15">
        <v>30</v>
      </c>
      <c r="M127" s="82">
        <f t="shared" si="1"/>
        <v>56.7</v>
      </c>
      <c r="N127" s="71">
        <v>57</v>
      </c>
      <c r="O127" s="62">
        <v>3000</v>
      </c>
      <c r="P127" s="63">
        <f>Table22452368910111213141516171819202122242345672[[#This Row],[PEMBULATAN]]*O127</f>
        <v>171000</v>
      </c>
    </row>
    <row r="128" spans="1:16" ht="28.5" customHeight="1" x14ac:dyDescent="0.2">
      <c r="A128" s="101"/>
      <c r="B128" s="74"/>
      <c r="C128" s="88" t="s">
        <v>191</v>
      </c>
      <c r="D128" s="77" t="s">
        <v>63</v>
      </c>
      <c r="E128" s="13">
        <v>44413</v>
      </c>
      <c r="F128" s="75" t="s">
        <v>210</v>
      </c>
      <c r="G128" s="13">
        <v>44418</v>
      </c>
      <c r="H128" s="76" t="s">
        <v>3532</v>
      </c>
      <c r="I128" s="15">
        <v>102</v>
      </c>
      <c r="J128" s="15">
        <v>58</v>
      </c>
      <c r="K128" s="15">
        <v>40</v>
      </c>
      <c r="L128" s="15">
        <v>22</v>
      </c>
      <c r="M128" s="82">
        <f t="shared" si="1"/>
        <v>59.16</v>
      </c>
      <c r="N128" s="71">
        <v>59</v>
      </c>
      <c r="O128" s="62">
        <v>3000</v>
      </c>
      <c r="P128" s="63">
        <f>Table22452368910111213141516171819202122242345672[[#This Row],[PEMBULATAN]]*O128</f>
        <v>177000</v>
      </c>
    </row>
    <row r="129" spans="1:16" ht="28.5" customHeight="1" x14ac:dyDescent="0.2">
      <c r="A129" s="101"/>
      <c r="B129" s="74"/>
      <c r="C129" s="88" t="s">
        <v>192</v>
      </c>
      <c r="D129" s="77" t="s">
        <v>63</v>
      </c>
      <c r="E129" s="13">
        <v>44413</v>
      </c>
      <c r="F129" s="75" t="s">
        <v>210</v>
      </c>
      <c r="G129" s="13">
        <v>44418</v>
      </c>
      <c r="H129" s="76" t="s">
        <v>3532</v>
      </c>
      <c r="I129" s="15">
        <v>103</v>
      </c>
      <c r="J129" s="15">
        <v>63</v>
      </c>
      <c r="K129" s="15">
        <v>45</v>
      </c>
      <c r="L129" s="15">
        <v>36</v>
      </c>
      <c r="M129" s="82">
        <f t="shared" si="1"/>
        <v>73.001249999999999</v>
      </c>
      <c r="N129" s="71">
        <v>73</v>
      </c>
      <c r="O129" s="62">
        <v>3000</v>
      </c>
      <c r="P129" s="63">
        <f>Table22452368910111213141516171819202122242345672[[#This Row],[PEMBULATAN]]*O129</f>
        <v>219000</v>
      </c>
    </row>
    <row r="130" spans="1:16" ht="28.5" customHeight="1" x14ac:dyDescent="0.2">
      <c r="A130" s="101"/>
      <c r="B130" s="74"/>
      <c r="C130" s="88" t="s">
        <v>193</v>
      </c>
      <c r="D130" s="77" t="s">
        <v>63</v>
      </c>
      <c r="E130" s="13">
        <v>44413</v>
      </c>
      <c r="F130" s="75" t="s">
        <v>210</v>
      </c>
      <c r="G130" s="13">
        <v>44418</v>
      </c>
      <c r="H130" s="76" t="s">
        <v>3532</v>
      </c>
      <c r="I130" s="15">
        <v>100</v>
      </c>
      <c r="J130" s="15">
        <v>60</v>
      </c>
      <c r="K130" s="15">
        <v>35</v>
      </c>
      <c r="L130" s="15">
        <v>24</v>
      </c>
      <c r="M130" s="82">
        <f t="shared" si="1"/>
        <v>52.5</v>
      </c>
      <c r="N130" s="71">
        <v>53</v>
      </c>
      <c r="O130" s="62">
        <v>3000</v>
      </c>
      <c r="P130" s="63">
        <f>Table22452368910111213141516171819202122242345672[[#This Row],[PEMBULATAN]]*O130</f>
        <v>159000</v>
      </c>
    </row>
    <row r="131" spans="1:16" ht="28.5" customHeight="1" x14ac:dyDescent="0.2">
      <c r="A131" s="101"/>
      <c r="B131" s="74"/>
      <c r="C131" s="88" t="s">
        <v>194</v>
      </c>
      <c r="D131" s="77" t="s">
        <v>63</v>
      </c>
      <c r="E131" s="13">
        <v>44413</v>
      </c>
      <c r="F131" s="75" t="s">
        <v>210</v>
      </c>
      <c r="G131" s="13">
        <v>44418</v>
      </c>
      <c r="H131" s="76" t="s">
        <v>3532</v>
      </c>
      <c r="I131" s="15">
        <v>96</v>
      </c>
      <c r="J131" s="15">
        <v>50</v>
      </c>
      <c r="K131" s="15">
        <v>43</v>
      </c>
      <c r="L131" s="15">
        <v>23</v>
      </c>
      <c r="M131" s="82">
        <f t="shared" ref="M131:M163" si="2">I131*J131*K131/4000</f>
        <v>51.6</v>
      </c>
      <c r="N131" s="71">
        <v>52</v>
      </c>
      <c r="O131" s="62">
        <v>3000</v>
      </c>
      <c r="P131" s="63">
        <f>Table22452368910111213141516171819202122242345672[[#This Row],[PEMBULATAN]]*O131</f>
        <v>156000</v>
      </c>
    </row>
    <row r="132" spans="1:16" ht="28.5" customHeight="1" x14ac:dyDescent="0.2">
      <c r="A132" s="101"/>
      <c r="B132" s="74"/>
      <c r="C132" s="88" t="s">
        <v>195</v>
      </c>
      <c r="D132" s="77" t="s">
        <v>63</v>
      </c>
      <c r="E132" s="13">
        <v>44413</v>
      </c>
      <c r="F132" s="75" t="s">
        <v>210</v>
      </c>
      <c r="G132" s="13">
        <v>44418</v>
      </c>
      <c r="H132" s="76" t="s">
        <v>3532</v>
      </c>
      <c r="I132" s="15">
        <v>49</v>
      </c>
      <c r="J132" s="15">
        <v>33</v>
      </c>
      <c r="K132" s="15">
        <v>34</v>
      </c>
      <c r="L132" s="15">
        <v>6</v>
      </c>
      <c r="M132" s="82">
        <f t="shared" si="2"/>
        <v>13.7445</v>
      </c>
      <c r="N132" s="71">
        <v>14</v>
      </c>
      <c r="O132" s="62">
        <v>3000</v>
      </c>
      <c r="P132" s="63">
        <f>Table22452368910111213141516171819202122242345672[[#This Row],[PEMBULATAN]]*O132</f>
        <v>42000</v>
      </c>
    </row>
    <row r="133" spans="1:16" ht="28.5" customHeight="1" x14ac:dyDescent="0.2">
      <c r="A133" s="101"/>
      <c r="B133" s="74"/>
      <c r="C133" s="88" t="s">
        <v>196</v>
      </c>
      <c r="D133" s="77" t="s">
        <v>63</v>
      </c>
      <c r="E133" s="13">
        <v>44413</v>
      </c>
      <c r="F133" s="75" t="s">
        <v>210</v>
      </c>
      <c r="G133" s="13">
        <v>44418</v>
      </c>
      <c r="H133" s="76" t="s">
        <v>3532</v>
      </c>
      <c r="I133" s="15">
        <v>50</v>
      </c>
      <c r="J133" s="15">
        <v>34</v>
      </c>
      <c r="K133" s="15">
        <v>20</v>
      </c>
      <c r="L133" s="15">
        <v>3</v>
      </c>
      <c r="M133" s="82">
        <f t="shared" si="2"/>
        <v>8.5</v>
      </c>
      <c r="N133" s="71">
        <v>9</v>
      </c>
      <c r="O133" s="62">
        <v>3000</v>
      </c>
      <c r="P133" s="63">
        <f>Table22452368910111213141516171819202122242345672[[#This Row],[PEMBULATAN]]*O133</f>
        <v>27000</v>
      </c>
    </row>
    <row r="134" spans="1:16" ht="28.5" customHeight="1" x14ac:dyDescent="0.2">
      <c r="A134" s="101"/>
      <c r="B134" s="74"/>
      <c r="C134" s="88" t="s">
        <v>197</v>
      </c>
      <c r="D134" s="77" t="s">
        <v>63</v>
      </c>
      <c r="E134" s="13">
        <v>44413</v>
      </c>
      <c r="F134" s="75" t="s">
        <v>210</v>
      </c>
      <c r="G134" s="13">
        <v>44418</v>
      </c>
      <c r="H134" s="76" t="s">
        <v>3532</v>
      </c>
      <c r="I134" s="15">
        <v>38</v>
      </c>
      <c r="J134" s="15">
        <v>38</v>
      </c>
      <c r="K134" s="15">
        <v>22</v>
      </c>
      <c r="L134" s="15">
        <v>7</v>
      </c>
      <c r="M134" s="82">
        <f t="shared" si="2"/>
        <v>7.9420000000000002</v>
      </c>
      <c r="N134" s="71">
        <v>8</v>
      </c>
      <c r="O134" s="62">
        <v>3000</v>
      </c>
      <c r="P134" s="63">
        <f>Table22452368910111213141516171819202122242345672[[#This Row],[PEMBULATAN]]*O134</f>
        <v>24000</v>
      </c>
    </row>
    <row r="135" spans="1:16" ht="28.5" customHeight="1" x14ac:dyDescent="0.2">
      <c r="A135" s="101"/>
      <c r="B135" s="74"/>
      <c r="C135" s="88" t="s">
        <v>198</v>
      </c>
      <c r="D135" s="77" t="s">
        <v>63</v>
      </c>
      <c r="E135" s="13">
        <v>44413</v>
      </c>
      <c r="F135" s="75" t="s">
        <v>210</v>
      </c>
      <c r="G135" s="13">
        <v>44418</v>
      </c>
      <c r="H135" s="76" t="s">
        <v>3532</v>
      </c>
      <c r="I135" s="15">
        <v>40</v>
      </c>
      <c r="J135" s="15">
        <v>30</v>
      </c>
      <c r="K135" s="15">
        <v>23</v>
      </c>
      <c r="L135" s="15">
        <v>8</v>
      </c>
      <c r="M135" s="82">
        <f t="shared" si="2"/>
        <v>6.9</v>
      </c>
      <c r="N135" s="71">
        <v>8</v>
      </c>
      <c r="O135" s="62">
        <v>3000</v>
      </c>
      <c r="P135" s="63">
        <f>Table22452368910111213141516171819202122242345672[[#This Row],[PEMBULATAN]]*O135</f>
        <v>24000</v>
      </c>
    </row>
    <row r="136" spans="1:16" ht="28.5" customHeight="1" x14ac:dyDescent="0.2">
      <c r="A136" s="101"/>
      <c r="B136" s="74"/>
      <c r="C136" s="88" t="s">
        <v>199</v>
      </c>
      <c r="D136" s="77" t="s">
        <v>63</v>
      </c>
      <c r="E136" s="13">
        <v>44413</v>
      </c>
      <c r="F136" s="75" t="s">
        <v>210</v>
      </c>
      <c r="G136" s="13">
        <v>44418</v>
      </c>
      <c r="H136" s="76" t="s">
        <v>3532</v>
      </c>
      <c r="I136" s="15">
        <v>100</v>
      </c>
      <c r="J136" s="15">
        <v>58</v>
      </c>
      <c r="K136" s="15">
        <v>40</v>
      </c>
      <c r="L136" s="15">
        <v>24</v>
      </c>
      <c r="M136" s="82">
        <f t="shared" si="2"/>
        <v>58</v>
      </c>
      <c r="N136" s="71">
        <v>58</v>
      </c>
      <c r="O136" s="62">
        <v>3000</v>
      </c>
      <c r="P136" s="63">
        <f>Table22452368910111213141516171819202122242345672[[#This Row],[PEMBULATAN]]*O136</f>
        <v>174000</v>
      </c>
    </row>
    <row r="137" spans="1:16" ht="28.5" customHeight="1" x14ac:dyDescent="0.2">
      <c r="A137" s="101"/>
      <c r="B137" s="74"/>
      <c r="C137" s="88" t="s">
        <v>200</v>
      </c>
      <c r="D137" s="77" t="s">
        <v>63</v>
      </c>
      <c r="E137" s="13">
        <v>44413</v>
      </c>
      <c r="F137" s="75" t="s">
        <v>210</v>
      </c>
      <c r="G137" s="13">
        <v>44418</v>
      </c>
      <c r="H137" s="76" t="s">
        <v>3532</v>
      </c>
      <c r="I137" s="15">
        <v>59</v>
      </c>
      <c r="J137" s="15">
        <v>45</v>
      </c>
      <c r="K137" s="15">
        <v>18</v>
      </c>
      <c r="L137" s="15">
        <v>11</v>
      </c>
      <c r="M137" s="82">
        <f t="shared" si="2"/>
        <v>11.9475</v>
      </c>
      <c r="N137" s="71">
        <v>12</v>
      </c>
      <c r="O137" s="62">
        <v>3000</v>
      </c>
      <c r="P137" s="63">
        <f>Table22452368910111213141516171819202122242345672[[#This Row],[PEMBULATAN]]*O137</f>
        <v>36000</v>
      </c>
    </row>
    <row r="138" spans="1:16" ht="28.5" customHeight="1" x14ac:dyDescent="0.2">
      <c r="A138" s="101"/>
      <c r="B138" s="74"/>
      <c r="C138" s="88" t="s">
        <v>201</v>
      </c>
      <c r="D138" s="77" t="s">
        <v>63</v>
      </c>
      <c r="E138" s="13">
        <v>44413</v>
      </c>
      <c r="F138" s="75" t="s">
        <v>210</v>
      </c>
      <c r="G138" s="13">
        <v>44418</v>
      </c>
      <c r="H138" s="76" t="s">
        <v>3532</v>
      </c>
      <c r="I138" s="15">
        <v>42</v>
      </c>
      <c r="J138" s="15">
        <v>26</v>
      </c>
      <c r="K138" s="15">
        <v>13</v>
      </c>
      <c r="L138" s="15">
        <v>2</v>
      </c>
      <c r="M138" s="82">
        <f t="shared" si="2"/>
        <v>3.5489999999999999</v>
      </c>
      <c r="N138" s="71">
        <v>4</v>
      </c>
      <c r="O138" s="62">
        <v>3000</v>
      </c>
      <c r="P138" s="63">
        <f>Table22452368910111213141516171819202122242345672[[#This Row],[PEMBULATAN]]*O138</f>
        <v>12000</v>
      </c>
    </row>
    <row r="139" spans="1:16" ht="28.5" customHeight="1" x14ac:dyDescent="0.2">
      <c r="A139" s="101"/>
      <c r="B139" s="74"/>
      <c r="C139" s="88" t="s">
        <v>202</v>
      </c>
      <c r="D139" s="77" t="s">
        <v>63</v>
      </c>
      <c r="E139" s="13">
        <v>44413</v>
      </c>
      <c r="F139" s="75" t="s">
        <v>210</v>
      </c>
      <c r="G139" s="13">
        <v>44418</v>
      </c>
      <c r="H139" s="76" t="s">
        <v>3532</v>
      </c>
      <c r="I139" s="15">
        <v>102</v>
      </c>
      <c r="J139" s="15">
        <v>8</v>
      </c>
      <c r="K139" s="15">
        <v>8</v>
      </c>
      <c r="L139" s="15">
        <v>1</v>
      </c>
      <c r="M139" s="82">
        <f t="shared" si="2"/>
        <v>1.6319999999999999</v>
      </c>
      <c r="N139" s="71">
        <v>2</v>
      </c>
      <c r="O139" s="62">
        <v>3000</v>
      </c>
      <c r="P139" s="63">
        <f>Table22452368910111213141516171819202122242345672[[#This Row],[PEMBULATAN]]*O139</f>
        <v>6000</v>
      </c>
    </row>
    <row r="140" spans="1:16" ht="28.5" customHeight="1" x14ac:dyDescent="0.2">
      <c r="A140" s="101"/>
      <c r="B140" s="74"/>
      <c r="C140" s="88" t="s">
        <v>203</v>
      </c>
      <c r="D140" s="77" t="s">
        <v>63</v>
      </c>
      <c r="E140" s="13">
        <v>44413</v>
      </c>
      <c r="F140" s="75" t="s">
        <v>210</v>
      </c>
      <c r="G140" s="13">
        <v>44418</v>
      </c>
      <c r="H140" s="76" t="s">
        <v>3532</v>
      </c>
      <c r="I140" s="15">
        <v>201</v>
      </c>
      <c r="J140" s="15">
        <v>20</v>
      </c>
      <c r="K140" s="15">
        <v>10</v>
      </c>
      <c r="L140" s="15">
        <v>1</v>
      </c>
      <c r="M140" s="82">
        <f t="shared" si="2"/>
        <v>10.050000000000001</v>
      </c>
      <c r="N140" s="71">
        <v>10</v>
      </c>
      <c r="O140" s="62">
        <v>3000</v>
      </c>
      <c r="P140" s="63">
        <f>Table22452368910111213141516171819202122242345672[[#This Row],[PEMBULATAN]]*O140</f>
        <v>30000</v>
      </c>
    </row>
    <row r="141" spans="1:16" ht="28.5" customHeight="1" x14ac:dyDescent="0.2">
      <c r="A141" s="101"/>
      <c r="B141" s="74"/>
      <c r="C141" s="88" t="s">
        <v>204</v>
      </c>
      <c r="D141" s="77" t="s">
        <v>63</v>
      </c>
      <c r="E141" s="13">
        <v>44413</v>
      </c>
      <c r="F141" s="75" t="s">
        <v>210</v>
      </c>
      <c r="G141" s="13">
        <v>44418</v>
      </c>
      <c r="H141" s="76" t="s">
        <v>3532</v>
      </c>
      <c r="I141" s="15">
        <v>130</v>
      </c>
      <c r="J141" s="15">
        <v>30</v>
      </c>
      <c r="K141" s="15">
        <v>12</v>
      </c>
      <c r="L141" s="15">
        <v>2</v>
      </c>
      <c r="M141" s="82">
        <f t="shared" si="2"/>
        <v>11.7</v>
      </c>
      <c r="N141" s="71">
        <v>12</v>
      </c>
      <c r="O141" s="62">
        <v>3000</v>
      </c>
      <c r="P141" s="63">
        <f>Table22452368910111213141516171819202122242345672[[#This Row],[PEMBULATAN]]*O141</f>
        <v>36000</v>
      </c>
    </row>
    <row r="142" spans="1:16" ht="28.5" customHeight="1" x14ac:dyDescent="0.2">
      <c r="A142" s="101"/>
      <c r="B142" s="74"/>
      <c r="C142" s="88" t="s">
        <v>205</v>
      </c>
      <c r="D142" s="77" t="s">
        <v>63</v>
      </c>
      <c r="E142" s="13">
        <v>44413</v>
      </c>
      <c r="F142" s="75" t="s">
        <v>210</v>
      </c>
      <c r="G142" s="13">
        <v>44418</v>
      </c>
      <c r="H142" s="76" t="s">
        <v>3532</v>
      </c>
      <c r="I142" s="15">
        <v>63</v>
      </c>
      <c r="J142" s="15">
        <v>45</v>
      </c>
      <c r="K142" s="15">
        <v>45</v>
      </c>
      <c r="L142" s="15">
        <v>2</v>
      </c>
      <c r="M142" s="82">
        <f t="shared" si="2"/>
        <v>31.893750000000001</v>
      </c>
      <c r="N142" s="71">
        <v>32</v>
      </c>
      <c r="O142" s="62">
        <v>3000</v>
      </c>
      <c r="P142" s="63">
        <f>Table22452368910111213141516171819202122242345672[[#This Row],[PEMBULATAN]]*O142</f>
        <v>96000</v>
      </c>
    </row>
    <row r="143" spans="1:16" ht="28.5" customHeight="1" x14ac:dyDescent="0.2">
      <c r="A143" s="101"/>
      <c r="B143" s="74"/>
      <c r="C143" s="88" t="s">
        <v>218</v>
      </c>
      <c r="D143" s="77" t="s">
        <v>63</v>
      </c>
      <c r="E143" s="13">
        <v>44413</v>
      </c>
      <c r="F143" s="75" t="s">
        <v>210</v>
      </c>
      <c r="G143" s="13">
        <v>44418</v>
      </c>
      <c r="H143" s="76" t="s">
        <v>3532</v>
      </c>
      <c r="I143" s="15">
        <v>80</v>
      </c>
      <c r="J143" s="15">
        <v>50</v>
      </c>
      <c r="K143" s="15">
        <v>20</v>
      </c>
      <c r="L143" s="15">
        <v>10</v>
      </c>
      <c r="M143" s="82">
        <f t="shared" si="2"/>
        <v>20</v>
      </c>
      <c r="N143" s="71">
        <v>20</v>
      </c>
      <c r="O143" s="62">
        <v>3000</v>
      </c>
      <c r="P143" s="63">
        <f>Table22452368910111213141516171819202122242345672[[#This Row],[PEMBULATAN]]*O143</f>
        <v>60000</v>
      </c>
    </row>
    <row r="144" spans="1:16" ht="28.5" customHeight="1" x14ac:dyDescent="0.2">
      <c r="A144" s="101"/>
      <c r="B144" s="74"/>
      <c r="C144" s="88" t="s">
        <v>224</v>
      </c>
      <c r="D144" s="77" t="s">
        <v>63</v>
      </c>
      <c r="E144" s="13">
        <v>44413</v>
      </c>
      <c r="F144" s="75" t="s">
        <v>210</v>
      </c>
      <c r="G144" s="13">
        <v>44418</v>
      </c>
      <c r="H144" s="76" t="s">
        <v>3532</v>
      </c>
      <c r="I144" s="15">
        <v>60</v>
      </c>
      <c r="J144" s="15">
        <v>55</v>
      </c>
      <c r="K144" s="15">
        <v>18</v>
      </c>
      <c r="L144" s="15">
        <v>6</v>
      </c>
      <c r="M144" s="82">
        <f t="shared" si="2"/>
        <v>14.85</v>
      </c>
      <c r="N144" s="71">
        <v>15</v>
      </c>
      <c r="O144" s="62">
        <v>3000</v>
      </c>
      <c r="P144" s="63">
        <f>Table22452368910111213141516171819202122242345672[[#This Row],[PEMBULATAN]]*O144</f>
        <v>45000</v>
      </c>
    </row>
    <row r="145" spans="1:16" ht="28.5" customHeight="1" x14ac:dyDescent="0.2">
      <c r="A145" s="101"/>
      <c r="B145" s="74"/>
      <c r="C145" s="88" t="s">
        <v>212</v>
      </c>
      <c r="D145" s="77" t="s">
        <v>63</v>
      </c>
      <c r="E145" s="13">
        <v>44413</v>
      </c>
      <c r="F145" s="75" t="s">
        <v>210</v>
      </c>
      <c r="G145" s="13">
        <v>44418</v>
      </c>
      <c r="H145" s="76" t="s">
        <v>3532</v>
      </c>
      <c r="I145" s="15">
        <v>50</v>
      </c>
      <c r="J145" s="15">
        <v>35</v>
      </c>
      <c r="K145" s="15">
        <v>20</v>
      </c>
      <c r="L145" s="15">
        <v>8</v>
      </c>
      <c r="M145" s="82">
        <f t="shared" si="2"/>
        <v>8.75</v>
      </c>
      <c r="N145" s="71">
        <v>9</v>
      </c>
      <c r="O145" s="62">
        <v>3000</v>
      </c>
      <c r="P145" s="63">
        <f>Table22452368910111213141516171819202122242345672[[#This Row],[PEMBULATAN]]*O145</f>
        <v>27000</v>
      </c>
    </row>
    <row r="146" spans="1:16" ht="28.5" customHeight="1" x14ac:dyDescent="0.2">
      <c r="A146" s="101"/>
      <c r="B146" s="74"/>
      <c r="C146" s="88" t="s">
        <v>215</v>
      </c>
      <c r="D146" s="77" t="s">
        <v>63</v>
      </c>
      <c r="E146" s="13">
        <v>44413</v>
      </c>
      <c r="F146" s="75" t="s">
        <v>210</v>
      </c>
      <c r="G146" s="13">
        <v>44418</v>
      </c>
      <c r="H146" s="76" t="s">
        <v>3532</v>
      </c>
      <c r="I146" s="15">
        <v>80</v>
      </c>
      <c r="J146" s="15">
        <v>50</v>
      </c>
      <c r="K146" s="15">
        <v>40</v>
      </c>
      <c r="L146" s="15">
        <v>3</v>
      </c>
      <c r="M146" s="82">
        <f t="shared" si="2"/>
        <v>40</v>
      </c>
      <c r="N146" s="71">
        <v>40</v>
      </c>
      <c r="O146" s="62">
        <v>3000</v>
      </c>
      <c r="P146" s="63">
        <f>Table22452368910111213141516171819202122242345672[[#This Row],[PEMBULATAN]]*O146</f>
        <v>120000</v>
      </c>
    </row>
    <row r="147" spans="1:16" ht="28.5" customHeight="1" x14ac:dyDescent="0.2">
      <c r="A147" s="101"/>
      <c r="B147" s="74"/>
      <c r="C147" s="88" t="s">
        <v>227</v>
      </c>
      <c r="D147" s="77" t="s">
        <v>63</v>
      </c>
      <c r="E147" s="13">
        <v>44413</v>
      </c>
      <c r="F147" s="75" t="s">
        <v>210</v>
      </c>
      <c r="G147" s="13">
        <v>44418</v>
      </c>
      <c r="H147" s="76" t="s">
        <v>3532</v>
      </c>
      <c r="I147" s="15">
        <v>40</v>
      </c>
      <c r="J147" s="15">
        <v>33</v>
      </c>
      <c r="K147" s="15">
        <v>15</v>
      </c>
      <c r="L147" s="15">
        <v>1</v>
      </c>
      <c r="M147" s="82">
        <f t="shared" si="2"/>
        <v>4.95</v>
      </c>
      <c r="N147" s="71">
        <v>5</v>
      </c>
      <c r="O147" s="62">
        <v>3000</v>
      </c>
      <c r="P147" s="63">
        <f>Table22452368910111213141516171819202122242345672[[#This Row],[PEMBULATAN]]*O147</f>
        <v>15000</v>
      </c>
    </row>
    <row r="148" spans="1:16" ht="28.5" customHeight="1" x14ac:dyDescent="0.2">
      <c r="A148" s="101"/>
      <c r="B148" s="74"/>
      <c r="C148" s="88" t="s">
        <v>213</v>
      </c>
      <c r="D148" s="77" t="s">
        <v>63</v>
      </c>
      <c r="E148" s="13">
        <v>44413</v>
      </c>
      <c r="F148" s="75" t="s">
        <v>210</v>
      </c>
      <c r="G148" s="13">
        <v>44418</v>
      </c>
      <c r="H148" s="76" t="s">
        <v>3532</v>
      </c>
      <c r="I148" s="15">
        <v>50</v>
      </c>
      <c r="J148" s="15">
        <v>38</v>
      </c>
      <c r="K148" s="15">
        <v>15</v>
      </c>
      <c r="L148" s="15">
        <v>3</v>
      </c>
      <c r="M148" s="82">
        <f t="shared" si="2"/>
        <v>7.125</v>
      </c>
      <c r="N148" s="71">
        <v>7</v>
      </c>
      <c r="O148" s="62">
        <v>3000</v>
      </c>
      <c r="P148" s="63">
        <f>Table22452368910111213141516171819202122242345672[[#This Row],[PEMBULATAN]]*O148</f>
        <v>21000</v>
      </c>
    </row>
    <row r="149" spans="1:16" ht="28.5" customHeight="1" x14ac:dyDescent="0.2">
      <c r="A149" s="101"/>
      <c r="B149" s="74"/>
      <c r="C149" s="88" t="s">
        <v>219</v>
      </c>
      <c r="D149" s="77" t="s">
        <v>63</v>
      </c>
      <c r="E149" s="13">
        <v>44413</v>
      </c>
      <c r="F149" s="75" t="s">
        <v>210</v>
      </c>
      <c r="G149" s="13">
        <v>44418</v>
      </c>
      <c r="H149" s="76" t="s">
        <v>3532</v>
      </c>
      <c r="I149" s="15">
        <v>55</v>
      </c>
      <c r="J149" s="15">
        <v>50</v>
      </c>
      <c r="K149" s="15">
        <v>18</v>
      </c>
      <c r="L149" s="15">
        <v>8</v>
      </c>
      <c r="M149" s="82">
        <f t="shared" si="2"/>
        <v>12.375</v>
      </c>
      <c r="N149" s="71">
        <v>13</v>
      </c>
      <c r="O149" s="62">
        <v>3000</v>
      </c>
      <c r="P149" s="63">
        <f>Table22452368910111213141516171819202122242345672[[#This Row],[PEMBULATAN]]*O149</f>
        <v>39000</v>
      </c>
    </row>
    <row r="150" spans="1:16" ht="28.5" customHeight="1" x14ac:dyDescent="0.2">
      <c r="A150" s="101"/>
      <c r="B150" s="74"/>
      <c r="C150" s="88" t="s">
        <v>217</v>
      </c>
      <c r="D150" s="77" t="s">
        <v>63</v>
      </c>
      <c r="E150" s="13">
        <v>44413</v>
      </c>
      <c r="F150" s="75" t="s">
        <v>210</v>
      </c>
      <c r="G150" s="13">
        <v>44418</v>
      </c>
      <c r="H150" s="76" t="s">
        <v>3532</v>
      </c>
      <c r="I150" s="15">
        <v>85</v>
      </c>
      <c r="J150" s="15">
        <v>60</v>
      </c>
      <c r="K150" s="15">
        <v>28</v>
      </c>
      <c r="L150" s="15">
        <v>2</v>
      </c>
      <c r="M150" s="82">
        <f t="shared" si="2"/>
        <v>35.700000000000003</v>
      </c>
      <c r="N150" s="71">
        <v>36</v>
      </c>
      <c r="O150" s="62">
        <v>3000</v>
      </c>
      <c r="P150" s="63">
        <f>Table22452368910111213141516171819202122242345672[[#This Row],[PEMBULATAN]]*O150</f>
        <v>108000</v>
      </c>
    </row>
    <row r="151" spans="1:16" ht="28.5" customHeight="1" x14ac:dyDescent="0.2">
      <c r="A151" s="101"/>
      <c r="B151" s="74"/>
      <c r="C151" s="88" t="s">
        <v>214</v>
      </c>
      <c r="D151" s="77" t="s">
        <v>63</v>
      </c>
      <c r="E151" s="13">
        <v>44413</v>
      </c>
      <c r="F151" s="75" t="s">
        <v>210</v>
      </c>
      <c r="G151" s="13">
        <v>44418</v>
      </c>
      <c r="H151" s="76" t="s">
        <v>3532</v>
      </c>
      <c r="I151" s="15">
        <v>119</v>
      </c>
      <c r="J151" s="15">
        <v>30</v>
      </c>
      <c r="K151" s="15">
        <v>30</v>
      </c>
      <c r="L151" s="15">
        <v>5</v>
      </c>
      <c r="M151" s="82">
        <f t="shared" si="2"/>
        <v>26.774999999999999</v>
      </c>
      <c r="N151" s="71">
        <v>27</v>
      </c>
      <c r="O151" s="62">
        <v>3000</v>
      </c>
      <c r="P151" s="63">
        <f>Table22452368910111213141516171819202122242345672[[#This Row],[PEMBULATAN]]*O151</f>
        <v>81000</v>
      </c>
    </row>
    <row r="152" spans="1:16" ht="28.5" customHeight="1" x14ac:dyDescent="0.2">
      <c r="A152" s="101"/>
      <c r="B152" s="74"/>
      <c r="C152" s="88" t="s">
        <v>216</v>
      </c>
      <c r="D152" s="77" t="s">
        <v>63</v>
      </c>
      <c r="E152" s="13">
        <v>44413</v>
      </c>
      <c r="F152" s="75" t="s">
        <v>210</v>
      </c>
      <c r="G152" s="13">
        <v>44418</v>
      </c>
      <c r="H152" s="76" t="s">
        <v>3532</v>
      </c>
      <c r="I152" s="15">
        <v>75</v>
      </c>
      <c r="J152" s="15">
        <v>50</v>
      </c>
      <c r="K152" s="15">
        <v>35</v>
      </c>
      <c r="L152" s="15">
        <v>23</v>
      </c>
      <c r="M152" s="82">
        <f t="shared" si="2"/>
        <v>32.8125</v>
      </c>
      <c r="N152" s="71">
        <v>33</v>
      </c>
      <c r="O152" s="62">
        <v>3000</v>
      </c>
      <c r="P152" s="63">
        <f>Table22452368910111213141516171819202122242345672[[#This Row],[PEMBULATAN]]*O152</f>
        <v>99000</v>
      </c>
    </row>
    <row r="153" spans="1:16" ht="28.5" customHeight="1" x14ac:dyDescent="0.2">
      <c r="A153" s="101"/>
      <c r="B153" s="74"/>
      <c r="C153" s="88" t="s">
        <v>222</v>
      </c>
      <c r="D153" s="77" t="s">
        <v>63</v>
      </c>
      <c r="E153" s="13">
        <v>44413</v>
      </c>
      <c r="F153" s="75" t="s">
        <v>210</v>
      </c>
      <c r="G153" s="13">
        <v>44418</v>
      </c>
      <c r="H153" s="76" t="s">
        <v>3532</v>
      </c>
      <c r="I153" s="15">
        <v>46</v>
      </c>
      <c r="J153" s="15">
        <v>37</v>
      </c>
      <c r="K153" s="15">
        <v>17</v>
      </c>
      <c r="L153" s="15">
        <v>3</v>
      </c>
      <c r="M153" s="82">
        <f t="shared" si="2"/>
        <v>7.2335000000000003</v>
      </c>
      <c r="N153" s="71">
        <v>8</v>
      </c>
      <c r="O153" s="62">
        <v>3000</v>
      </c>
      <c r="P153" s="63">
        <f>Table22452368910111213141516171819202122242345672[[#This Row],[PEMBULATAN]]*O153</f>
        <v>24000</v>
      </c>
    </row>
    <row r="154" spans="1:16" ht="28.5" customHeight="1" x14ac:dyDescent="0.2">
      <c r="A154" s="101"/>
      <c r="B154" s="74"/>
      <c r="C154" s="88" t="s">
        <v>220</v>
      </c>
      <c r="D154" s="77" t="s">
        <v>63</v>
      </c>
      <c r="E154" s="13">
        <v>44413</v>
      </c>
      <c r="F154" s="75" t="s">
        <v>210</v>
      </c>
      <c r="G154" s="13">
        <v>44418</v>
      </c>
      <c r="H154" s="76" t="s">
        <v>3532</v>
      </c>
      <c r="I154" s="15">
        <v>55</v>
      </c>
      <c r="J154" s="15">
        <v>48</v>
      </c>
      <c r="K154" s="15">
        <v>25</v>
      </c>
      <c r="L154" s="15">
        <v>13</v>
      </c>
      <c r="M154" s="82">
        <f t="shared" si="2"/>
        <v>16.5</v>
      </c>
      <c r="N154" s="71">
        <v>17</v>
      </c>
      <c r="O154" s="62">
        <v>3000</v>
      </c>
      <c r="P154" s="63">
        <f>Table22452368910111213141516171819202122242345672[[#This Row],[PEMBULATAN]]*O154</f>
        <v>51000</v>
      </c>
    </row>
    <row r="155" spans="1:16" ht="28.5" customHeight="1" x14ac:dyDescent="0.2">
      <c r="A155" s="101"/>
      <c r="B155" s="74"/>
      <c r="C155" s="88" t="s">
        <v>223</v>
      </c>
      <c r="D155" s="77" t="s">
        <v>63</v>
      </c>
      <c r="E155" s="13">
        <v>44413</v>
      </c>
      <c r="F155" s="75" t="s">
        <v>210</v>
      </c>
      <c r="G155" s="13">
        <v>44418</v>
      </c>
      <c r="H155" s="76" t="s">
        <v>3532</v>
      </c>
      <c r="I155" s="15">
        <v>30</v>
      </c>
      <c r="J155" s="15">
        <v>38</v>
      </c>
      <c r="K155" s="15">
        <v>16</v>
      </c>
      <c r="L155" s="15">
        <v>2</v>
      </c>
      <c r="M155" s="82">
        <f t="shared" si="2"/>
        <v>4.5599999999999996</v>
      </c>
      <c r="N155" s="71">
        <v>5</v>
      </c>
      <c r="O155" s="62">
        <v>3000</v>
      </c>
      <c r="P155" s="63">
        <f>Table22452368910111213141516171819202122242345672[[#This Row],[PEMBULATAN]]*O155</f>
        <v>15000</v>
      </c>
    </row>
    <row r="156" spans="1:16" ht="28.5" customHeight="1" x14ac:dyDescent="0.2">
      <c r="A156" s="101"/>
      <c r="B156" s="74"/>
      <c r="C156" s="88" t="s">
        <v>226</v>
      </c>
      <c r="D156" s="77" t="s">
        <v>63</v>
      </c>
      <c r="E156" s="13">
        <v>44413</v>
      </c>
      <c r="F156" s="75" t="s">
        <v>210</v>
      </c>
      <c r="G156" s="13">
        <v>44418</v>
      </c>
      <c r="H156" s="76" t="s">
        <v>3532</v>
      </c>
      <c r="I156" s="15">
        <v>90</v>
      </c>
      <c r="J156" s="15">
        <v>58</v>
      </c>
      <c r="K156" s="15">
        <v>30</v>
      </c>
      <c r="L156" s="15">
        <v>7</v>
      </c>
      <c r="M156" s="82">
        <f t="shared" si="2"/>
        <v>39.15</v>
      </c>
      <c r="N156" s="71">
        <v>39</v>
      </c>
      <c r="O156" s="62">
        <v>3000</v>
      </c>
      <c r="P156" s="63">
        <f>Table22452368910111213141516171819202122242345672[[#This Row],[PEMBULATAN]]*O156</f>
        <v>117000</v>
      </c>
    </row>
    <row r="157" spans="1:16" ht="28.5" customHeight="1" x14ac:dyDescent="0.2">
      <c r="A157" s="101"/>
      <c r="B157" s="74"/>
      <c r="C157" s="88" t="s">
        <v>221</v>
      </c>
      <c r="D157" s="77" t="s">
        <v>63</v>
      </c>
      <c r="E157" s="13">
        <v>44413</v>
      </c>
      <c r="F157" s="75" t="s">
        <v>210</v>
      </c>
      <c r="G157" s="13">
        <v>44418</v>
      </c>
      <c r="H157" s="76" t="s">
        <v>3532</v>
      </c>
      <c r="I157" s="15">
        <v>90</v>
      </c>
      <c r="J157" s="15">
        <v>55</v>
      </c>
      <c r="K157" s="15">
        <v>35</v>
      </c>
      <c r="L157" s="15">
        <v>3</v>
      </c>
      <c r="M157" s="82">
        <f t="shared" si="2"/>
        <v>43.3125</v>
      </c>
      <c r="N157" s="71">
        <v>44</v>
      </c>
      <c r="O157" s="62">
        <v>3000</v>
      </c>
      <c r="P157" s="63">
        <f>Table22452368910111213141516171819202122242345672[[#This Row],[PEMBULATAN]]*O157</f>
        <v>132000</v>
      </c>
    </row>
    <row r="158" spans="1:16" ht="28.5" customHeight="1" x14ac:dyDescent="0.2">
      <c r="A158" s="101"/>
      <c r="B158" s="74"/>
      <c r="C158" s="88" t="s">
        <v>225</v>
      </c>
      <c r="D158" s="77" t="s">
        <v>63</v>
      </c>
      <c r="E158" s="13">
        <v>44413</v>
      </c>
      <c r="F158" s="75" t="s">
        <v>210</v>
      </c>
      <c r="G158" s="13">
        <v>44418</v>
      </c>
      <c r="H158" s="76" t="s">
        <v>3532</v>
      </c>
      <c r="I158" s="15">
        <v>85</v>
      </c>
      <c r="J158" s="15">
        <v>60</v>
      </c>
      <c r="K158" s="15">
        <v>30</v>
      </c>
      <c r="L158" s="15">
        <v>12</v>
      </c>
      <c r="M158" s="82">
        <f t="shared" si="2"/>
        <v>38.25</v>
      </c>
      <c r="N158" s="71">
        <v>39</v>
      </c>
      <c r="O158" s="62">
        <v>3000</v>
      </c>
      <c r="P158" s="63">
        <f>Table22452368910111213141516171819202122242345672[[#This Row],[PEMBULATAN]]*O158</f>
        <v>117000</v>
      </c>
    </row>
    <row r="159" spans="1:16" ht="28.5" customHeight="1" x14ac:dyDescent="0.2">
      <c r="A159" s="101"/>
      <c r="B159" s="74"/>
      <c r="C159" s="88" t="s">
        <v>228</v>
      </c>
      <c r="D159" s="77" t="s">
        <v>63</v>
      </c>
      <c r="E159" s="13">
        <v>44413</v>
      </c>
      <c r="F159" s="75" t="s">
        <v>210</v>
      </c>
      <c r="G159" s="13">
        <v>44418</v>
      </c>
      <c r="H159" s="76" t="s">
        <v>3532</v>
      </c>
      <c r="I159" s="15">
        <v>80</v>
      </c>
      <c r="J159" s="15">
        <v>50</v>
      </c>
      <c r="K159" s="15">
        <v>44</v>
      </c>
      <c r="L159" s="15">
        <v>8</v>
      </c>
      <c r="M159" s="82">
        <f t="shared" si="2"/>
        <v>44</v>
      </c>
      <c r="N159" s="71">
        <v>44</v>
      </c>
      <c r="O159" s="62">
        <v>3000</v>
      </c>
      <c r="P159" s="63">
        <f>Table22452368910111213141516171819202122242345672[[#This Row],[PEMBULATAN]]*O159</f>
        <v>132000</v>
      </c>
    </row>
    <row r="160" spans="1:16" ht="28.5" customHeight="1" x14ac:dyDescent="0.2">
      <c r="A160" s="101"/>
      <c r="B160" s="74"/>
      <c r="C160" s="88" t="s">
        <v>232</v>
      </c>
      <c r="D160" s="77" t="s">
        <v>63</v>
      </c>
      <c r="E160" s="13">
        <v>44413</v>
      </c>
      <c r="F160" s="75" t="s">
        <v>210</v>
      </c>
      <c r="G160" s="13">
        <v>44418</v>
      </c>
      <c r="H160" s="76" t="s">
        <v>3532</v>
      </c>
      <c r="I160" s="15">
        <v>77</v>
      </c>
      <c r="J160" s="15">
        <v>50</v>
      </c>
      <c r="K160" s="15">
        <v>40</v>
      </c>
      <c r="L160" s="15">
        <v>11</v>
      </c>
      <c r="M160" s="82">
        <f t="shared" si="2"/>
        <v>38.5</v>
      </c>
      <c r="N160" s="71">
        <v>39</v>
      </c>
      <c r="O160" s="62">
        <v>3000</v>
      </c>
      <c r="P160" s="63">
        <f>Table22452368910111213141516171819202122242345672[[#This Row],[PEMBULATAN]]*O160</f>
        <v>117000</v>
      </c>
    </row>
    <row r="161" spans="1:16" ht="28.5" customHeight="1" x14ac:dyDescent="0.2">
      <c r="A161" s="101"/>
      <c r="B161" s="74"/>
      <c r="C161" s="88" t="s">
        <v>230</v>
      </c>
      <c r="D161" s="77" t="s">
        <v>63</v>
      </c>
      <c r="E161" s="13">
        <v>44413</v>
      </c>
      <c r="F161" s="75" t="s">
        <v>210</v>
      </c>
      <c r="G161" s="13">
        <v>44418</v>
      </c>
      <c r="H161" s="76" t="s">
        <v>3532</v>
      </c>
      <c r="I161" s="15">
        <v>50</v>
      </c>
      <c r="J161" s="15">
        <v>48</v>
      </c>
      <c r="K161" s="15">
        <v>28</v>
      </c>
      <c r="L161" s="15">
        <v>8</v>
      </c>
      <c r="M161" s="82">
        <f t="shared" si="2"/>
        <v>16.8</v>
      </c>
      <c r="N161" s="71">
        <v>17</v>
      </c>
      <c r="O161" s="62">
        <v>3000</v>
      </c>
      <c r="P161" s="63">
        <f>Table22452368910111213141516171819202122242345672[[#This Row],[PEMBULATAN]]*O161</f>
        <v>51000</v>
      </c>
    </row>
    <row r="162" spans="1:16" ht="28.5" customHeight="1" x14ac:dyDescent="0.2">
      <c r="A162" s="101"/>
      <c r="B162" s="74"/>
      <c r="C162" s="88" t="s">
        <v>231</v>
      </c>
      <c r="D162" s="77" t="s">
        <v>63</v>
      </c>
      <c r="E162" s="13">
        <v>44413</v>
      </c>
      <c r="F162" s="75" t="s">
        <v>210</v>
      </c>
      <c r="G162" s="13">
        <v>44418</v>
      </c>
      <c r="H162" s="76" t="s">
        <v>3532</v>
      </c>
      <c r="I162" s="15">
        <v>50</v>
      </c>
      <c r="J162" s="15">
        <v>47</v>
      </c>
      <c r="K162" s="15">
        <v>25</v>
      </c>
      <c r="L162" s="15">
        <v>18</v>
      </c>
      <c r="M162" s="82">
        <f t="shared" si="2"/>
        <v>14.6875</v>
      </c>
      <c r="N162" s="71">
        <v>18</v>
      </c>
      <c r="O162" s="62">
        <v>3000</v>
      </c>
      <c r="P162" s="63">
        <f>Table22452368910111213141516171819202122242345672[[#This Row],[PEMBULATAN]]*O162</f>
        <v>54000</v>
      </c>
    </row>
    <row r="163" spans="1:16" ht="28.5" customHeight="1" x14ac:dyDescent="0.2">
      <c r="A163" s="101"/>
      <c r="B163" s="100"/>
      <c r="C163" s="88" t="s">
        <v>229</v>
      </c>
      <c r="D163" s="77" t="s">
        <v>63</v>
      </c>
      <c r="E163" s="13">
        <v>44413</v>
      </c>
      <c r="F163" s="75" t="s">
        <v>210</v>
      </c>
      <c r="G163" s="13">
        <v>44418</v>
      </c>
      <c r="H163" s="76" t="s">
        <v>3532</v>
      </c>
      <c r="I163" s="15">
        <v>44</v>
      </c>
      <c r="J163" s="15">
        <v>39</v>
      </c>
      <c r="K163" s="15">
        <v>23</v>
      </c>
      <c r="L163" s="15">
        <v>8</v>
      </c>
      <c r="M163" s="82">
        <f t="shared" si="2"/>
        <v>9.8670000000000009</v>
      </c>
      <c r="N163" s="71">
        <v>10</v>
      </c>
      <c r="O163" s="62">
        <v>3000</v>
      </c>
      <c r="P163" s="63">
        <f>Table22452368910111213141516171819202122242345672[[#This Row],[PEMBULATAN]]*O163</f>
        <v>30000</v>
      </c>
    </row>
    <row r="164" spans="1:16" ht="28.5" customHeight="1" x14ac:dyDescent="0.2">
      <c r="A164" s="101"/>
      <c r="B164" s="74" t="s">
        <v>206</v>
      </c>
      <c r="C164" s="88" t="s">
        <v>207</v>
      </c>
      <c r="D164" s="77" t="s">
        <v>63</v>
      </c>
      <c r="E164" s="13">
        <v>44413</v>
      </c>
      <c r="F164" s="75" t="s">
        <v>210</v>
      </c>
      <c r="G164" s="13">
        <v>44418</v>
      </c>
      <c r="H164" s="76" t="s">
        <v>3532</v>
      </c>
      <c r="I164" s="15">
        <v>100</v>
      </c>
      <c r="J164" s="15">
        <v>55</v>
      </c>
      <c r="K164" s="15">
        <v>34</v>
      </c>
      <c r="L164" s="15">
        <v>19</v>
      </c>
      <c r="M164" s="82">
        <f>I164*J164*K164/4000</f>
        <v>46.75</v>
      </c>
      <c r="N164" s="71">
        <v>47</v>
      </c>
      <c r="O164" s="62">
        <v>3000</v>
      </c>
      <c r="P164" s="63">
        <f>Table22452368910111213141516171819202122242345672[[#This Row],[PEMBULATAN]]*O164</f>
        <v>141000</v>
      </c>
    </row>
    <row r="165" spans="1:16" ht="28.5" customHeight="1" x14ac:dyDescent="0.2">
      <c r="A165" s="101"/>
      <c r="B165" s="74"/>
      <c r="C165" s="88" t="s">
        <v>208</v>
      </c>
      <c r="D165" s="77" t="s">
        <v>63</v>
      </c>
      <c r="E165" s="13">
        <v>44413</v>
      </c>
      <c r="F165" s="75" t="s">
        <v>210</v>
      </c>
      <c r="G165" s="13">
        <v>44418</v>
      </c>
      <c r="H165" s="76" t="s">
        <v>3532</v>
      </c>
      <c r="I165" s="15">
        <v>65</v>
      </c>
      <c r="J165" s="15">
        <v>48</v>
      </c>
      <c r="K165" s="15">
        <v>40</v>
      </c>
      <c r="L165" s="15">
        <v>9</v>
      </c>
      <c r="M165" s="82">
        <f>I165*J165*K165/4000</f>
        <v>31.2</v>
      </c>
      <c r="N165" s="71">
        <v>31</v>
      </c>
      <c r="O165" s="62">
        <v>3000</v>
      </c>
      <c r="P165" s="63">
        <f>Table22452368910111213141516171819202122242345672[[#This Row],[PEMBULATAN]]*O165</f>
        <v>93000</v>
      </c>
    </row>
    <row r="166" spans="1:16" ht="28.5" customHeight="1" x14ac:dyDescent="0.2">
      <c r="A166" s="101"/>
      <c r="B166" s="74"/>
      <c r="C166" s="88" t="s">
        <v>209</v>
      </c>
      <c r="D166" s="77" t="s">
        <v>63</v>
      </c>
      <c r="E166" s="13">
        <v>44413</v>
      </c>
      <c r="F166" s="75" t="s">
        <v>210</v>
      </c>
      <c r="G166" s="13">
        <v>44418</v>
      </c>
      <c r="H166" s="76" t="s">
        <v>3532</v>
      </c>
      <c r="I166" s="15">
        <v>70</v>
      </c>
      <c r="J166" s="15">
        <v>55</v>
      </c>
      <c r="K166" s="15">
        <v>30</v>
      </c>
      <c r="L166" s="15">
        <v>15</v>
      </c>
      <c r="M166" s="82">
        <f>I166*J166*K166/4000</f>
        <v>28.875</v>
      </c>
      <c r="N166" s="71">
        <v>29</v>
      </c>
      <c r="O166" s="62">
        <v>3000</v>
      </c>
      <c r="P166" s="63">
        <f>Table22452368910111213141516171819202122242345672[[#This Row],[PEMBULATAN]]*O166</f>
        <v>87000</v>
      </c>
    </row>
    <row r="167" spans="1:16" ht="22.5" customHeight="1" x14ac:dyDescent="0.2">
      <c r="A167" s="144" t="s">
        <v>33</v>
      </c>
      <c r="B167" s="145"/>
      <c r="C167" s="145"/>
      <c r="D167" s="145"/>
      <c r="E167" s="145"/>
      <c r="F167" s="145"/>
      <c r="G167" s="145"/>
      <c r="H167" s="145"/>
      <c r="I167" s="145"/>
      <c r="J167" s="145"/>
      <c r="K167" s="145"/>
      <c r="L167" s="146"/>
      <c r="M167" s="78">
        <f>SUBTOTAL(109,Table22452368910111213141516171819202122242345672[KG VOLUME])</f>
        <v>3794.3564999999994</v>
      </c>
      <c r="N167" s="66">
        <f>SUM(N3:N166)</f>
        <v>3890</v>
      </c>
      <c r="O167" s="147">
        <f>SUM(P3:P166)</f>
        <v>11670000</v>
      </c>
      <c r="P167" s="148"/>
    </row>
    <row r="168" spans="1:16" ht="22.5" customHeight="1" x14ac:dyDescent="0.2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4"/>
      <c r="N168" s="86" t="s">
        <v>54</v>
      </c>
      <c r="O168" s="85"/>
      <c r="P168" s="85">
        <f>O167*10%</f>
        <v>1167000</v>
      </c>
    </row>
    <row r="169" spans="1:16" x14ac:dyDescent="0.2">
      <c r="A169" s="11"/>
      <c r="B169" s="54" t="s">
        <v>47</v>
      </c>
      <c r="C169" s="53"/>
      <c r="D169" s="55" t="s">
        <v>48</v>
      </c>
      <c r="H169" s="61"/>
      <c r="N169" s="60" t="s">
        <v>34</v>
      </c>
      <c r="P169" s="67">
        <f>O167*1%</f>
        <v>116700</v>
      </c>
    </row>
    <row r="170" spans="1:16" x14ac:dyDescent="0.2">
      <c r="A170" s="11"/>
      <c r="H170" s="61"/>
      <c r="N170" s="60" t="s">
        <v>35</v>
      </c>
      <c r="P170" s="69">
        <v>0</v>
      </c>
    </row>
    <row r="171" spans="1:16" ht="15.75" thickBot="1" x14ac:dyDescent="0.25">
      <c r="A171" s="11"/>
      <c r="H171" s="61"/>
      <c r="N171" s="60" t="s">
        <v>36</v>
      </c>
      <c r="P171" s="69">
        <v>0</v>
      </c>
    </row>
    <row r="172" spans="1:16" x14ac:dyDescent="0.2">
      <c r="A172" s="11"/>
      <c r="H172" s="61"/>
      <c r="N172" s="64" t="s">
        <v>37</v>
      </c>
      <c r="O172" s="65"/>
      <c r="P172" s="68">
        <f>O167-P168+P169</f>
        <v>10619700</v>
      </c>
    </row>
    <row r="173" spans="1:16" x14ac:dyDescent="0.2">
      <c r="B173" s="54"/>
      <c r="C173" s="53"/>
      <c r="D173" s="55"/>
    </row>
    <row r="175" spans="1:16" x14ac:dyDescent="0.2">
      <c r="A175" s="11"/>
      <c r="C175" s="53" t="s">
        <v>1205</v>
      </c>
      <c r="H175" s="61"/>
      <c r="P175" s="70"/>
    </row>
    <row r="176" spans="1:16" x14ac:dyDescent="0.2">
      <c r="A176" s="11"/>
      <c r="C176" s="2" t="s">
        <v>1200</v>
      </c>
      <c r="H176" s="61"/>
      <c r="O176" s="56"/>
      <c r="P176" s="70"/>
    </row>
    <row r="177" spans="1:16" s="3" customFormat="1" x14ac:dyDescent="0.25">
      <c r="A177" s="11"/>
      <c r="B177" s="2"/>
      <c r="C177" s="2" t="s">
        <v>1206</v>
      </c>
      <c r="E177" s="12"/>
      <c r="H177" s="61"/>
      <c r="N177" s="14"/>
      <c r="O177" s="14"/>
      <c r="P177" s="14"/>
    </row>
    <row r="178" spans="1:16" s="3" customFormat="1" x14ac:dyDescent="0.25">
      <c r="A178" s="11"/>
      <c r="B178" s="2"/>
      <c r="C178" s="2" t="s">
        <v>3533</v>
      </c>
      <c r="E178" s="12"/>
      <c r="H178" s="61"/>
      <c r="N178" s="14"/>
      <c r="O178" s="14"/>
      <c r="P178" s="14"/>
    </row>
    <row r="179" spans="1:16" s="3" customFormat="1" x14ac:dyDescent="0.2">
      <c r="A179" s="11"/>
      <c r="B179" s="2"/>
      <c r="C179" s="53" t="s">
        <v>1198</v>
      </c>
      <c r="E179" s="12"/>
      <c r="H179" s="61"/>
      <c r="N179" s="14"/>
      <c r="O179" s="14"/>
      <c r="P179" s="14"/>
    </row>
    <row r="180" spans="1:16" s="3" customFormat="1" x14ac:dyDescent="0.25">
      <c r="A180" s="11"/>
      <c r="B180" s="2"/>
      <c r="C180" s="2" t="s">
        <v>3534</v>
      </c>
      <c r="E180" s="12"/>
      <c r="H180" s="61"/>
      <c r="N180" s="14"/>
      <c r="O180" s="14"/>
      <c r="P180" s="14"/>
    </row>
    <row r="181" spans="1:16" s="3" customFormat="1" x14ac:dyDescent="0.25">
      <c r="A181" s="11"/>
      <c r="B181" s="2"/>
      <c r="C181" s="2" t="s">
        <v>1204</v>
      </c>
      <c r="E181" s="12"/>
      <c r="H181" s="61"/>
      <c r="N181" s="14"/>
      <c r="O181" s="14"/>
      <c r="P181" s="14"/>
    </row>
    <row r="182" spans="1:16" s="3" customFormat="1" x14ac:dyDescent="0.25">
      <c r="A182" s="11"/>
      <c r="B182" s="2"/>
      <c r="C182" s="2" t="s">
        <v>3535</v>
      </c>
      <c r="E182" s="12"/>
      <c r="H182" s="61"/>
      <c r="N182" s="14"/>
      <c r="O182" s="14"/>
      <c r="P182" s="14"/>
    </row>
    <row r="183" spans="1:16" s="3" customFormat="1" x14ac:dyDescent="0.25">
      <c r="A183" s="11"/>
      <c r="B183" s="2"/>
      <c r="C183" s="2" t="s">
        <v>3536</v>
      </c>
      <c r="E183" s="12"/>
      <c r="H183" s="61"/>
      <c r="N183" s="14"/>
      <c r="O183" s="14"/>
      <c r="P183" s="14"/>
    </row>
    <row r="184" spans="1:16" s="3" customFormat="1" x14ac:dyDescent="0.25">
      <c r="A184" s="11"/>
      <c r="B184" s="2"/>
      <c r="C184" s="2" t="s">
        <v>3537</v>
      </c>
      <c r="E184" s="12"/>
      <c r="H184" s="61"/>
      <c r="N184" s="14"/>
      <c r="O184" s="14"/>
      <c r="P184" s="14"/>
    </row>
    <row r="185" spans="1:16" s="3" customFormat="1" x14ac:dyDescent="0.25">
      <c r="A185" s="11"/>
      <c r="B185" s="2"/>
      <c r="C185" s="2" t="s">
        <v>3538</v>
      </c>
      <c r="E185" s="12"/>
      <c r="H185" s="61"/>
      <c r="N185" s="14"/>
      <c r="O185" s="14"/>
      <c r="P185" s="14"/>
    </row>
    <row r="186" spans="1:16" s="3" customFormat="1" x14ac:dyDescent="0.25">
      <c r="A186" s="11"/>
      <c r="B186" s="2"/>
      <c r="C186" s="2" t="s">
        <v>3539</v>
      </c>
      <c r="E186" s="12"/>
      <c r="H186" s="61"/>
      <c r="N186" s="14"/>
      <c r="O186" s="14"/>
      <c r="P186" s="14"/>
    </row>
    <row r="187" spans="1:16" s="3" customFormat="1" x14ac:dyDescent="0.25">
      <c r="A187" s="11"/>
      <c r="B187" s="2"/>
      <c r="C187" s="2" t="s">
        <v>3540</v>
      </c>
      <c r="E187" s="12"/>
      <c r="H187" s="61"/>
      <c r="N187" s="14"/>
      <c r="O187" s="14"/>
      <c r="P187" s="14"/>
    </row>
    <row r="188" spans="1:16" s="3" customFormat="1" x14ac:dyDescent="0.25">
      <c r="A188" s="11"/>
      <c r="B188" s="2"/>
      <c r="C188" s="2" t="s">
        <v>3541</v>
      </c>
      <c r="E188" s="12"/>
      <c r="H188" s="61"/>
      <c r="N188" s="14"/>
      <c r="O188" s="14"/>
      <c r="P188" s="14"/>
    </row>
    <row r="189" spans="1:16" x14ac:dyDescent="0.2">
      <c r="C189" s="2" t="s">
        <v>3542</v>
      </c>
    </row>
    <row r="190" spans="1:16" x14ac:dyDescent="0.2">
      <c r="C190" s="2" t="s">
        <v>3543</v>
      </c>
    </row>
    <row r="191" spans="1:16" x14ac:dyDescent="0.2">
      <c r="C191" s="2" t="s">
        <v>3544</v>
      </c>
    </row>
    <row r="192" spans="1:16" x14ac:dyDescent="0.2">
      <c r="C192" s="2" t="s">
        <v>3545</v>
      </c>
    </row>
    <row r="193" spans="3:3" x14ac:dyDescent="0.2">
      <c r="C193" s="2" t="s">
        <v>3546</v>
      </c>
    </row>
    <row r="194" spans="3:3" x14ac:dyDescent="0.2">
      <c r="C194" s="2" t="s">
        <v>3547</v>
      </c>
    </row>
    <row r="195" spans="3:3" x14ac:dyDescent="0.2">
      <c r="C195" s="2" t="s">
        <v>3548</v>
      </c>
    </row>
    <row r="196" spans="3:3" x14ac:dyDescent="0.2">
      <c r="C196" s="2" t="s">
        <v>3549</v>
      </c>
    </row>
    <row r="197" spans="3:3" x14ac:dyDescent="0.2">
      <c r="C197" s="2" t="s">
        <v>3550</v>
      </c>
    </row>
    <row r="198" spans="3:3" x14ac:dyDescent="0.2">
      <c r="C198" s="2" t="s">
        <v>3551</v>
      </c>
    </row>
    <row r="199" spans="3:3" x14ac:dyDescent="0.2">
      <c r="C199" s="2" t="s">
        <v>3552</v>
      </c>
    </row>
    <row r="200" spans="3:3" x14ac:dyDescent="0.2">
      <c r="C200" s="2" t="s">
        <v>3553</v>
      </c>
    </row>
    <row r="201" spans="3:3" x14ac:dyDescent="0.2">
      <c r="C201" s="2" t="s">
        <v>3554</v>
      </c>
    </row>
    <row r="202" spans="3:3" x14ac:dyDescent="0.2">
      <c r="C202" s="2" t="s">
        <v>3555</v>
      </c>
    </row>
    <row r="203" spans="3:3" x14ac:dyDescent="0.2">
      <c r="C203" s="2" t="s">
        <v>3556</v>
      </c>
    </row>
    <row r="204" spans="3:3" x14ac:dyDescent="0.2">
      <c r="C204" s="2" t="s">
        <v>3557</v>
      </c>
    </row>
    <row r="205" spans="3:3" x14ac:dyDescent="0.2">
      <c r="C205" s="2" t="s">
        <v>3558</v>
      </c>
    </row>
    <row r="206" spans="3:3" x14ac:dyDescent="0.2">
      <c r="C206" s="2" t="s">
        <v>3559</v>
      </c>
    </row>
    <row r="207" spans="3:3" x14ac:dyDescent="0.2">
      <c r="C207" s="2" t="s">
        <v>3560</v>
      </c>
    </row>
    <row r="208" spans="3:3" x14ac:dyDescent="0.2">
      <c r="C208" s="2" t="s">
        <v>3561</v>
      </c>
    </row>
    <row r="209" spans="3:3" x14ac:dyDescent="0.2">
      <c r="C209" s="2" t="s">
        <v>3562</v>
      </c>
    </row>
    <row r="210" spans="3:3" x14ac:dyDescent="0.2">
      <c r="C210" s="2" t="s">
        <v>3563</v>
      </c>
    </row>
    <row r="211" spans="3:3" x14ac:dyDescent="0.2">
      <c r="C211" s="2" t="s">
        <v>3564</v>
      </c>
    </row>
    <row r="212" spans="3:3" x14ac:dyDescent="0.2">
      <c r="C212" s="2" t="s">
        <v>3565</v>
      </c>
    </row>
    <row r="213" spans="3:3" x14ac:dyDescent="0.2">
      <c r="C213" s="2" t="s">
        <v>3566</v>
      </c>
    </row>
    <row r="214" spans="3:3" x14ac:dyDescent="0.2">
      <c r="C214" s="2" t="s">
        <v>3567</v>
      </c>
    </row>
    <row r="215" spans="3:3" x14ac:dyDescent="0.2">
      <c r="C215" s="2" t="s">
        <v>3568</v>
      </c>
    </row>
    <row r="216" spans="3:3" x14ac:dyDescent="0.2">
      <c r="C216" s="2" t="s">
        <v>3569</v>
      </c>
    </row>
    <row r="217" spans="3:3" x14ac:dyDescent="0.2">
      <c r="C217" s="2" t="s">
        <v>3570</v>
      </c>
    </row>
    <row r="218" spans="3:3" x14ac:dyDescent="0.2">
      <c r="C218" s="2" t="s">
        <v>3571</v>
      </c>
    </row>
    <row r="219" spans="3:3" x14ac:dyDescent="0.2">
      <c r="C219" s="2" t="s">
        <v>3572</v>
      </c>
    </row>
    <row r="220" spans="3:3" x14ac:dyDescent="0.2">
      <c r="C220" s="2" t="s">
        <v>3573</v>
      </c>
    </row>
    <row r="221" spans="3:3" x14ac:dyDescent="0.2">
      <c r="C221" s="2" t="s">
        <v>3574</v>
      </c>
    </row>
    <row r="222" spans="3:3" x14ac:dyDescent="0.2">
      <c r="C222" s="2" t="s">
        <v>3575</v>
      </c>
    </row>
    <row r="223" spans="3:3" x14ac:dyDescent="0.2">
      <c r="C223" s="2" t="s">
        <v>3576</v>
      </c>
    </row>
    <row r="224" spans="3:3" x14ac:dyDescent="0.2">
      <c r="C224" s="2" t="s">
        <v>3577</v>
      </c>
    </row>
    <row r="225" spans="3:3" x14ac:dyDescent="0.2">
      <c r="C225" s="2" t="s">
        <v>3578</v>
      </c>
    </row>
    <row r="226" spans="3:3" x14ac:dyDescent="0.2">
      <c r="C226" s="2" t="s">
        <v>3579</v>
      </c>
    </row>
    <row r="227" spans="3:3" x14ac:dyDescent="0.2">
      <c r="C227" s="2" t="s">
        <v>3580</v>
      </c>
    </row>
    <row r="228" spans="3:3" x14ac:dyDescent="0.2">
      <c r="C228" s="2" t="s">
        <v>3581</v>
      </c>
    </row>
    <row r="229" spans="3:3" x14ac:dyDescent="0.2">
      <c r="C229" s="2" t="s">
        <v>3582</v>
      </c>
    </row>
    <row r="230" spans="3:3" x14ac:dyDescent="0.2">
      <c r="C230" s="2" t="s">
        <v>3583</v>
      </c>
    </row>
    <row r="231" spans="3:3" x14ac:dyDescent="0.2">
      <c r="C231" s="2" t="s">
        <v>3584</v>
      </c>
    </row>
    <row r="232" spans="3:3" x14ac:dyDescent="0.2">
      <c r="C232" s="2" t="s">
        <v>3585</v>
      </c>
    </row>
    <row r="233" spans="3:3" x14ac:dyDescent="0.2">
      <c r="C233" s="2" t="s">
        <v>3586</v>
      </c>
    </row>
    <row r="234" spans="3:3" x14ac:dyDescent="0.2">
      <c r="C234" s="2" t="s">
        <v>3587</v>
      </c>
    </row>
    <row r="235" spans="3:3" x14ac:dyDescent="0.2">
      <c r="C235" s="2" t="s">
        <v>3588</v>
      </c>
    </row>
    <row r="236" spans="3:3" x14ac:dyDescent="0.2">
      <c r="C236" s="2" t="s">
        <v>3589</v>
      </c>
    </row>
    <row r="237" spans="3:3" x14ac:dyDescent="0.2">
      <c r="C237" s="2" t="s">
        <v>3590</v>
      </c>
    </row>
    <row r="238" spans="3:3" x14ac:dyDescent="0.2">
      <c r="C238" s="2" t="s">
        <v>3591</v>
      </c>
    </row>
    <row r="239" spans="3:3" x14ac:dyDescent="0.2">
      <c r="C239" s="2" t="s">
        <v>3592</v>
      </c>
    </row>
    <row r="240" spans="3:3" x14ac:dyDescent="0.2">
      <c r="C240" s="2" t="s">
        <v>3593</v>
      </c>
    </row>
    <row r="241" spans="3:3" x14ac:dyDescent="0.2">
      <c r="C241" s="2" t="s">
        <v>3594</v>
      </c>
    </row>
    <row r="242" spans="3:3" x14ac:dyDescent="0.2">
      <c r="C242" s="2" t="s">
        <v>3595</v>
      </c>
    </row>
    <row r="243" spans="3:3" x14ac:dyDescent="0.2">
      <c r="C243" s="2" t="s">
        <v>3596</v>
      </c>
    </row>
    <row r="244" spans="3:3" x14ac:dyDescent="0.2">
      <c r="C244" s="2" t="s">
        <v>3597</v>
      </c>
    </row>
    <row r="245" spans="3:3" x14ac:dyDescent="0.2">
      <c r="C245" s="2" t="s">
        <v>3598</v>
      </c>
    </row>
    <row r="246" spans="3:3" x14ac:dyDescent="0.2">
      <c r="C246" s="2" t="s">
        <v>3599</v>
      </c>
    </row>
    <row r="247" spans="3:3" x14ac:dyDescent="0.2">
      <c r="C247" s="2" t="s">
        <v>3600</v>
      </c>
    </row>
    <row r="248" spans="3:3" x14ac:dyDescent="0.2">
      <c r="C248" s="2" t="s">
        <v>3601</v>
      </c>
    </row>
    <row r="249" spans="3:3" x14ac:dyDescent="0.2">
      <c r="C249" s="2" t="s">
        <v>3602</v>
      </c>
    </row>
    <row r="250" spans="3:3" x14ac:dyDescent="0.2">
      <c r="C250" s="2" t="s">
        <v>3603</v>
      </c>
    </row>
    <row r="251" spans="3:3" x14ac:dyDescent="0.2">
      <c r="C251" s="2" t="s">
        <v>3604</v>
      </c>
    </row>
    <row r="252" spans="3:3" x14ac:dyDescent="0.2">
      <c r="C252" s="2" t="s">
        <v>3605</v>
      </c>
    </row>
    <row r="253" spans="3:3" x14ac:dyDescent="0.2">
      <c r="C253" s="2" t="s">
        <v>3606</v>
      </c>
    </row>
    <row r="254" spans="3:3" x14ac:dyDescent="0.2">
      <c r="C254" s="2" t="s">
        <v>3607</v>
      </c>
    </row>
    <row r="255" spans="3:3" x14ac:dyDescent="0.2">
      <c r="C255" s="2" t="s">
        <v>3608</v>
      </c>
    </row>
    <row r="256" spans="3:3" x14ac:dyDescent="0.2">
      <c r="C256" s="2" t="s">
        <v>3609</v>
      </c>
    </row>
    <row r="257" spans="3:3" x14ac:dyDescent="0.2">
      <c r="C257" s="2" t="s">
        <v>3610</v>
      </c>
    </row>
    <row r="258" spans="3:3" x14ac:dyDescent="0.2">
      <c r="C258" s="2" t="s">
        <v>3611</v>
      </c>
    </row>
    <row r="259" spans="3:3" x14ac:dyDescent="0.2">
      <c r="C259" s="2" t="s">
        <v>3612</v>
      </c>
    </row>
    <row r="260" spans="3:3" x14ac:dyDescent="0.2">
      <c r="C260" s="2" t="s">
        <v>3613</v>
      </c>
    </row>
    <row r="261" spans="3:3" x14ac:dyDescent="0.2">
      <c r="C261" s="2" t="s">
        <v>3614</v>
      </c>
    </row>
    <row r="262" spans="3:3" x14ac:dyDescent="0.2">
      <c r="C262" s="2" t="s">
        <v>3615</v>
      </c>
    </row>
    <row r="263" spans="3:3" x14ac:dyDescent="0.2">
      <c r="C263" s="2" t="s">
        <v>3616</v>
      </c>
    </row>
    <row r="264" spans="3:3" x14ac:dyDescent="0.2">
      <c r="C264" s="2" t="s">
        <v>3617</v>
      </c>
    </row>
    <row r="265" spans="3:3" x14ac:dyDescent="0.2">
      <c r="C265" s="2" t="s">
        <v>3618</v>
      </c>
    </row>
    <row r="266" spans="3:3" x14ac:dyDescent="0.2">
      <c r="C266" s="2" t="s">
        <v>3619</v>
      </c>
    </row>
    <row r="267" spans="3:3" x14ac:dyDescent="0.2">
      <c r="C267" s="2" t="s">
        <v>3620</v>
      </c>
    </row>
    <row r="268" spans="3:3" x14ac:dyDescent="0.2">
      <c r="C268" s="2" t="s">
        <v>3621</v>
      </c>
    </row>
    <row r="269" spans="3:3" x14ac:dyDescent="0.2">
      <c r="C269" s="2" t="s">
        <v>3622</v>
      </c>
    </row>
    <row r="270" spans="3:3" x14ac:dyDescent="0.2">
      <c r="C270" s="2" t="s">
        <v>3623</v>
      </c>
    </row>
    <row r="271" spans="3:3" x14ac:dyDescent="0.2">
      <c r="C271" s="2" t="s">
        <v>3624</v>
      </c>
    </row>
    <row r="272" spans="3:3" x14ac:dyDescent="0.2">
      <c r="C272" s="2" t="s">
        <v>3625</v>
      </c>
    </row>
    <row r="273" spans="3:3" x14ac:dyDescent="0.2">
      <c r="C273" s="2" t="s">
        <v>3626</v>
      </c>
    </row>
    <row r="274" spans="3:3" x14ac:dyDescent="0.2">
      <c r="C274" s="2" t="s">
        <v>3627</v>
      </c>
    </row>
    <row r="275" spans="3:3" x14ac:dyDescent="0.2">
      <c r="C275" s="2" t="s">
        <v>3628</v>
      </c>
    </row>
    <row r="276" spans="3:3" x14ac:dyDescent="0.2">
      <c r="C276" s="2" t="s">
        <v>3629</v>
      </c>
    </row>
    <row r="277" spans="3:3" x14ac:dyDescent="0.2">
      <c r="C277" s="2" t="s">
        <v>3630</v>
      </c>
    </row>
    <row r="278" spans="3:3" x14ac:dyDescent="0.2">
      <c r="C278" s="2" t="s">
        <v>3631</v>
      </c>
    </row>
    <row r="279" spans="3:3" x14ac:dyDescent="0.2">
      <c r="C279" s="2" t="s">
        <v>3632</v>
      </c>
    </row>
    <row r="280" spans="3:3" x14ac:dyDescent="0.2">
      <c r="C280" s="2" t="s">
        <v>3633</v>
      </c>
    </row>
    <row r="281" spans="3:3" x14ac:dyDescent="0.2">
      <c r="C281" s="2" t="s">
        <v>3634</v>
      </c>
    </row>
    <row r="282" spans="3:3" x14ac:dyDescent="0.2">
      <c r="C282" s="2" t="s">
        <v>3635</v>
      </c>
    </row>
    <row r="283" spans="3:3" x14ac:dyDescent="0.2">
      <c r="C283" s="2" t="s">
        <v>3636</v>
      </c>
    </row>
    <row r="284" spans="3:3" x14ac:dyDescent="0.2">
      <c r="C284" s="2" t="s">
        <v>3637</v>
      </c>
    </row>
    <row r="285" spans="3:3" x14ac:dyDescent="0.2">
      <c r="C285" s="2" t="s">
        <v>3638</v>
      </c>
    </row>
    <row r="286" spans="3:3" x14ac:dyDescent="0.2">
      <c r="C286" s="2" t="s">
        <v>3639</v>
      </c>
    </row>
    <row r="287" spans="3:3" x14ac:dyDescent="0.2">
      <c r="C287" s="2" t="s">
        <v>3640</v>
      </c>
    </row>
    <row r="288" spans="3:3" x14ac:dyDescent="0.2">
      <c r="C288" s="2" t="s">
        <v>3641</v>
      </c>
    </row>
    <row r="289" spans="3:3" x14ac:dyDescent="0.2">
      <c r="C289" s="2" t="s">
        <v>3642</v>
      </c>
    </row>
    <row r="290" spans="3:3" x14ac:dyDescent="0.2">
      <c r="C290" s="2" t="s">
        <v>3643</v>
      </c>
    </row>
    <row r="291" spans="3:3" x14ac:dyDescent="0.2">
      <c r="C291" s="2" t="s">
        <v>3644</v>
      </c>
    </row>
    <row r="292" spans="3:3" x14ac:dyDescent="0.2">
      <c r="C292" s="2" t="s">
        <v>3645</v>
      </c>
    </row>
    <row r="293" spans="3:3" x14ac:dyDescent="0.2">
      <c r="C293" s="2" t="s">
        <v>3646</v>
      </c>
    </row>
    <row r="294" spans="3:3" x14ac:dyDescent="0.2">
      <c r="C294" s="2" t="s">
        <v>3647</v>
      </c>
    </row>
    <row r="295" spans="3:3" x14ac:dyDescent="0.2">
      <c r="C295" s="2" t="s">
        <v>3648</v>
      </c>
    </row>
    <row r="296" spans="3:3" x14ac:dyDescent="0.2">
      <c r="C296" s="2" t="s">
        <v>3649</v>
      </c>
    </row>
    <row r="297" spans="3:3" x14ac:dyDescent="0.2">
      <c r="C297" s="2" t="s">
        <v>3650</v>
      </c>
    </row>
    <row r="298" spans="3:3" x14ac:dyDescent="0.2">
      <c r="C298" s="2" t="s">
        <v>3651</v>
      </c>
    </row>
    <row r="299" spans="3:3" x14ac:dyDescent="0.2">
      <c r="C299" s="2" t="s">
        <v>3652</v>
      </c>
    </row>
    <row r="300" spans="3:3" x14ac:dyDescent="0.2">
      <c r="C300" s="2" t="s">
        <v>3653</v>
      </c>
    </row>
    <row r="301" spans="3:3" x14ac:dyDescent="0.2">
      <c r="C301" s="2" t="s">
        <v>3654</v>
      </c>
    </row>
    <row r="302" spans="3:3" x14ac:dyDescent="0.2">
      <c r="C302" s="2" t="s">
        <v>3655</v>
      </c>
    </row>
    <row r="303" spans="3:3" x14ac:dyDescent="0.2">
      <c r="C303" s="2" t="s">
        <v>3656</v>
      </c>
    </row>
    <row r="304" spans="3:3" x14ac:dyDescent="0.2">
      <c r="C304" s="2" t="s">
        <v>3657</v>
      </c>
    </row>
    <row r="305" spans="3:3" x14ac:dyDescent="0.2">
      <c r="C305" s="2" t="s">
        <v>3658</v>
      </c>
    </row>
    <row r="306" spans="3:3" x14ac:dyDescent="0.2">
      <c r="C306" s="2" t="s">
        <v>3659</v>
      </c>
    </row>
    <row r="307" spans="3:3" x14ac:dyDescent="0.2">
      <c r="C307" s="2" t="s">
        <v>3660</v>
      </c>
    </row>
    <row r="308" spans="3:3" x14ac:dyDescent="0.2">
      <c r="C308" s="2" t="s">
        <v>3661</v>
      </c>
    </row>
    <row r="309" spans="3:3" x14ac:dyDescent="0.2">
      <c r="C309" s="2" t="s">
        <v>3662</v>
      </c>
    </row>
    <row r="310" spans="3:3" x14ac:dyDescent="0.2">
      <c r="C310" s="2" t="s">
        <v>3663</v>
      </c>
    </row>
    <row r="311" spans="3:3" x14ac:dyDescent="0.2">
      <c r="C311" s="2" t="s">
        <v>3664</v>
      </c>
    </row>
    <row r="312" spans="3:3" x14ac:dyDescent="0.2">
      <c r="C312" s="2" t="s">
        <v>3665</v>
      </c>
    </row>
    <row r="313" spans="3:3" x14ac:dyDescent="0.2">
      <c r="C313" s="2" t="s">
        <v>3666</v>
      </c>
    </row>
    <row r="314" spans="3:3" x14ac:dyDescent="0.2">
      <c r="C314" s="2" t="s">
        <v>3667</v>
      </c>
    </row>
    <row r="315" spans="3:3" x14ac:dyDescent="0.2">
      <c r="C315" s="2" t="s">
        <v>3668</v>
      </c>
    </row>
    <row r="316" spans="3:3" x14ac:dyDescent="0.2">
      <c r="C316" s="2" t="s">
        <v>3669</v>
      </c>
    </row>
    <row r="317" spans="3:3" x14ac:dyDescent="0.2">
      <c r="C317" s="2" t="s">
        <v>3670</v>
      </c>
    </row>
    <row r="318" spans="3:3" x14ac:dyDescent="0.2">
      <c r="C318" s="2" t="s">
        <v>3671</v>
      </c>
    </row>
    <row r="319" spans="3:3" x14ac:dyDescent="0.2">
      <c r="C319" s="2" t="s">
        <v>3672</v>
      </c>
    </row>
    <row r="320" spans="3:3" x14ac:dyDescent="0.2">
      <c r="C320" s="2" t="s">
        <v>3673</v>
      </c>
    </row>
    <row r="321" spans="3:3" x14ac:dyDescent="0.2">
      <c r="C321" s="2" t="s">
        <v>3674</v>
      </c>
    </row>
    <row r="322" spans="3:3" x14ac:dyDescent="0.2">
      <c r="C322" s="2" t="s">
        <v>3675</v>
      </c>
    </row>
    <row r="323" spans="3:3" x14ac:dyDescent="0.2">
      <c r="C323" s="2" t="s">
        <v>3676</v>
      </c>
    </row>
    <row r="324" spans="3:3" x14ac:dyDescent="0.2">
      <c r="C324" s="2" t="s">
        <v>3677</v>
      </c>
    </row>
    <row r="325" spans="3:3" x14ac:dyDescent="0.2">
      <c r="C325" s="2" t="s">
        <v>3678</v>
      </c>
    </row>
    <row r="326" spans="3:3" x14ac:dyDescent="0.2">
      <c r="C326" s="2" t="s">
        <v>3679</v>
      </c>
    </row>
    <row r="327" spans="3:3" x14ac:dyDescent="0.2">
      <c r="C327" s="2" t="s">
        <v>3680</v>
      </c>
    </row>
    <row r="328" spans="3:3" x14ac:dyDescent="0.2">
      <c r="C328" s="2" t="s">
        <v>3681</v>
      </c>
    </row>
    <row r="329" spans="3:3" x14ac:dyDescent="0.2">
      <c r="C329" s="2" t="s">
        <v>3682</v>
      </c>
    </row>
    <row r="330" spans="3:3" x14ac:dyDescent="0.2">
      <c r="C330" s="2" t="s">
        <v>3683</v>
      </c>
    </row>
    <row r="331" spans="3:3" x14ac:dyDescent="0.2">
      <c r="C331" s="2" t="s">
        <v>3684</v>
      </c>
    </row>
    <row r="332" spans="3:3" x14ac:dyDescent="0.2">
      <c r="C332" s="2" t="s">
        <v>3685</v>
      </c>
    </row>
    <row r="333" spans="3:3" x14ac:dyDescent="0.2">
      <c r="C333" s="2" t="s">
        <v>3686</v>
      </c>
    </row>
    <row r="334" spans="3:3" x14ac:dyDescent="0.2">
      <c r="C334" s="2" t="s">
        <v>3687</v>
      </c>
    </row>
    <row r="335" spans="3:3" x14ac:dyDescent="0.2">
      <c r="C335" s="2" t="s">
        <v>3688</v>
      </c>
    </row>
    <row r="336" spans="3:3" x14ac:dyDescent="0.2">
      <c r="C336" s="2" t="s">
        <v>3689</v>
      </c>
    </row>
    <row r="337" spans="3:3" x14ac:dyDescent="0.2">
      <c r="C337" s="2" t="s">
        <v>3690</v>
      </c>
    </row>
    <row r="338" spans="3:3" x14ac:dyDescent="0.2">
      <c r="C338" s="2" t="s">
        <v>3691</v>
      </c>
    </row>
    <row r="339" spans="3:3" x14ac:dyDescent="0.2">
      <c r="C339" s="2" t="s">
        <v>3692</v>
      </c>
    </row>
    <row r="340" spans="3:3" x14ac:dyDescent="0.2">
      <c r="C340" s="2" t="s">
        <v>3693</v>
      </c>
    </row>
    <row r="341" spans="3:3" x14ac:dyDescent="0.2">
      <c r="C341" s="2" t="s">
        <v>3694</v>
      </c>
    </row>
    <row r="342" spans="3:3" x14ac:dyDescent="0.2">
      <c r="C342" s="2" t="s">
        <v>1174</v>
      </c>
    </row>
    <row r="343" spans="3:3" x14ac:dyDescent="0.2">
      <c r="C343" s="2" t="s">
        <v>1189</v>
      </c>
    </row>
    <row r="344" spans="3:3" x14ac:dyDescent="0.2">
      <c r="C344" s="2" t="s">
        <v>1175</v>
      </c>
    </row>
    <row r="345" spans="3:3" x14ac:dyDescent="0.2">
      <c r="C345" s="2" t="s">
        <v>1180</v>
      </c>
    </row>
    <row r="346" spans="3:3" x14ac:dyDescent="0.2">
      <c r="C346" s="2" t="s">
        <v>1181</v>
      </c>
    </row>
    <row r="347" spans="3:3" x14ac:dyDescent="0.2">
      <c r="C347" s="2" t="s">
        <v>1178</v>
      </c>
    </row>
    <row r="348" spans="3:3" x14ac:dyDescent="0.2">
      <c r="C348" s="2" t="s">
        <v>3695</v>
      </c>
    </row>
    <row r="349" spans="3:3" x14ac:dyDescent="0.2">
      <c r="C349" s="2" t="s">
        <v>1184</v>
      </c>
    </row>
    <row r="350" spans="3:3" x14ac:dyDescent="0.2">
      <c r="C350" s="2" t="s">
        <v>1191</v>
      </c>
    </row>
    <row r="351" spans="3:3" x14ac:dyDescent="0.2">
      <c r="C351" s="2" t="s">
        <v>1192</v>
      </c>
    </row>
    <row r="352" spans="3:3" x14ac:dyDescent="0.2">
      <c r="C352" s="2" t="s">
        <v>1193</v>
      </c>
    </row>
    <row r="353" spans="3:3" x14ac:dyDescent="0.2">
      <c r="C353" s="2" t="s">
        <v>1118</v>
      </c>
    </row>
    <row r="354" spans="3:3" x14ac:dyDescent="0.2">
      <c r="C354" s="2" t="s">
        <v>1081</v>
      </c>
    </row>
    <row r="355" spans="3:3" x14ac:dyDescent="0.2">
      <c r="C355" s="2" t="s">
        <v>1091</v>
      </c>
    </row>
    <row r="356" spans="3:3" x14ac:dyDescent="0.2">
      <c r="C356" s="2" t="s">
        <v>1092</v>
      </c>
    </row>
    <row r="357" spans="3:3" x14ac:dyDescent="0.2">
      <c r="C357" s="2" t="s">
        <v>1113</v>
      </c>
    </row>
    <row r="358" spans="3:3" x14ac:dyDescent="0.2">
      <c r="C358" s="2" t="s">
        <v>1106</v>
      </c>
    </row>
    <row r="359" spans="3:3" x14ac:dyDescent="0.2">
      <c r="C359" s="2" t="s">
        <v>1068</v>
      </c>
    </row>
    <row r="360" spans="3:3" x14ac:dyDescent="0.2">
      <c r="C360" s="2" t="s">
        <v>1076</v>
      </c>
    </row>
    <row r="361" spans="3:3" x14ac:dyDescent="0.2">
      <c r="C361" s="2" t="s">
        <v>1124</v>
      </c>
    </row>
    <row r="362" spans="3:3" x14ac:dyDescent="0.2">
      <c r="C362" s="2" t="s">
        <v>1120</v>
      </c>
    </row>
    <row r="363" spans="3:3" x14ac:dyDescent="0.2">
      <c r="C363" s="2" t="s">
        <v>1070</v>
      </c>
    </row>
    <row r="364" spans="3:3" x14ac:dyDescent="0.2">
      <c r="C364" s="2" t="s">
        <v>1152</v>
      </c>
    </row>
    <row r="365" spans="3:3" x14ac:dyDescent="0.2">
      <c r="C365" s="2" t="s">
        <v>1056</v>
      </c>
    </row>
    <row r="366" spans="3:3" x14ac:dyDescent="0.2">
      <c r="C366" s="2" t="s">
        <v>1093</v>
      </c>
    </row>
    <row r="367" spans="3:3" x14ac:dyDescent="0.2">
      <c r="C367" s="2" t="s">
        <v>1164</v>
      </c>
    </row>
    <row r="368" spans="3:3" x14ac:dyDescent="0.2">
      <c r="C368" s="2" t="s">
        <v>1064</v>
      </c>
    </row>
    <row r="369" spans="3:3" x14ac:dyDescent="0.2">
      <c r="C369" s="2" t="s">
        <v>1057</v>
      </c>
    </row>
    <row r="370" spans="3:3" x14ac:dyDescent="0.2">
      <c r="C370" s="2" t="s">
        <v>1088</v>
      </c>
    </row>
    <row r="371" spans="3:3" x14ac:dyDescent="0.2">
      <c r="C371" s="2" t="s">
        <v>1054</v>
      </c>
    </row>
    <row r="372" spans="3:3" x14ac:dyDescent="0.2">
      <c r="C372" s="2" t="s">
        <v>1042</v>
      </c>
    </row>
    <row r="373" spans="3:3" x14ac:dyDescent="0.2">
      <c r="C373" s="2" t="s">
        <v>1094</v>
      </c>
    </row>
    <row r="374" spans="3:3" x14ac:dyDescent="0.2">
      <c r="C374" s="2" t="s">
        <v>1153</v>
      </c>
    </row>
    <row r="375" spans="3:3" x14ac:dyDescent="0.2">
      <c r="C375" s="2" t="s">
        <v>1122</v>
      </c>
    </row>
    <row r="376" spans="3:3" x14ac:dyDescent="0.2">
      <c r="C376" s="2" t="s">
        <v>1194</v>
      </c>
    </row>
    <row r="377" spans="3:3" x14ac:dyDescent="0.2">
      <c r="C377" s="2" t="s">
        <v>1073</v>
      </c>
    </row>
    <row r="378" spans="3:3" x14ac:dyDescent="0.2">
      <c r="C378" s="2" t="s">
        <v>1069</v>
      </c>
    </row>
    <row r="379" spans="3:3" x14ac:dyDescent="0.2">
      <c r="C379" s="2" t="s">
        <v>1063</v>
      </c>
    </row>
    <row r="380" spans="3:3" x14ac:dyDescent="0.2">
      <c r="C380" s="2" t="s">
        <v>1044</v>
      </c>
    </row>
    <row r="381" spans="3:3" x14ac:dyDescent="0.2">
      <c r="C381" s="2" t="s">
        <v>1135</v>
      </c>
    </row>
    <row r="382" spans="3:3" x14ac:dyDescent="0.2">
      <c r="C382" s="2" t="s">
        <v>1060</v>
      </c>
    </row>
    <row r="383" spans="3:3" x14ac:dyDescent="0.2">
      <c r="C383" s="2" t="s">
        <v>1053</v>
      </c>
    </row>
    <row r="384" spans="3:3" x14ac:dyDescent="0.2">
      <c r="C384" s="2" t="s">
        <v>1036</v>
      </c>
    </row>
    <row r="385" spans="3:3" x14ac:dyDescent="0.2">
      <c r="C385" s="2" t="s">
        <v>1047</v>
      </c>
    </row>
    <row r="386" spans="3:3" x14ac:dyDescent="0.2">
      <c r="C386" s="2" t="s">
        <v>1033</v>
      </c>
    </row>
    <row r="387" spans="3:3" x14ac:dyDescent="0.2">
      <c r="C387" s="2" t="s">
        <v>1031</v>
      </c>
    </row>
    <row r="388" spans="3:3" x14ac:dyDescent="0.2">
      <c r="C388" s="2" t="s">
        <v>1083</v>
      </c>
    </row>
    <row r="389" spans="3:3" x14ac:dyDescent="0.2">
      <c r="C389" s="2" t="s">
        <v>1098</v>
      </c>
    </row>
    <row r="390" spans="3:3" x14ac:dyDescent="0.2">
      <c r="C390" s="2" t="s">
        <v>1067</v>
      </c>
    </row>
    <row r="391" spans="3:3" x14ac:dyDescent="0.2">
      <c r="C391" s="2" t="s">
        <v>1052</v>
      </c>
    </row>
    <row r="392" spans="3:3" x14ac:dyDescent="0.2">
      <c r="C392" s="2" t="s">
        <v>1074</v>
      </c>
    </row>
    <row r="393" spans="3:3" x14ac:dyDescent="0.2">
      <c r="C393" s="2" t="s">
        <v>1128</v>
      </c>
    </row>
    <row r="394" spans="3:3" x14ac:dyDescent="0.2">
      <c r="C394" s="2" t="s">
        <v>1146</v>
      </c>
    </row>
    <row r="395" spans="3:3" x14ac:dyDescent="0.2">
      <c r="C395" s="2" t="s">
        <v>1090</v>
      </c>
    </row>
    <row r="396" spans="3:3" x14ac:dyDescent="0.2">
      <c r="C396" s="2" t="s">
        <v>1119</v>
      </c>
    </row>
    <row r="397" spans="3:3" x14ac:dyDescent="0.2">
      <c r="C397" s="2" t="s">
        <v>1126</v>
      </c>
    </row>
    <row r="398" spans="3:3" x14ac:dyDescent="0.2">
      <c r="C398" s="2" t="s">
        <v>1127</v>
      </c>
    </row>
    <row r="399" spans="3:3" x14ac:dyDescent="0.2">
      <c r="C399" s="2" t="s">
        <v>1030</v>
      </c>
    </row>
    <row r="400" spans="3:3" x14ac:dyDescent="0.2">
      <c r="C400" s="2" t="s">
        <v>1013</v>
      </c>
    </row>
    <row r="401" spans="3:3" x14ac:dyDescent="0.2">
      <c r="C401" s="2" t="s">
        <v>1111</v>
      </c>
    </row>
    <row r="402" spans="3:3" x14ac:dyDescent="0.2">
      <c r="C402" s="2" t="s">
        <v>1121</v>
      </c>
    </row>
    <row r="403" spans="3:3" x14ac:dyDescent="0.2">
      <c r="C403" s="2" t="s">
        <v>1107</v>
      </c>
    </row>
    <row r="404" spans="3:3" x14ac:dyDescent="0.2">
      <c r="C404" s="2" t="s">
        <v>1058</v>
      </c>
    </row>
    <row r="405" spans="3:3" x14ac:dyDescent="0.2">
      <c r="C405" s="2" t="s">
        <v>1123</v>
      </c>
    </row>
    <row r="406" spans="3:3" x14ac:dyDescent="0.2">
      <c r="C406" s="2" t="s">
        <v>1086</v>
      </c>
    </row>
    <row r="407" spans="3:3" x14ac:dyDescent="0.2">
      <c r="C407" s="2" t="s">
        <v>1046</v>
      </c>
    </row>
    <row r="408" spans="3:3" x14ac:dyDescent="0.2">
      <c r="C408" s="2" t="s">
        <v>1103</v>
      </c>
    </row>
    <row r="409" spans="3:3" x14ac:dyDescent="0.2">
      <c r="C409" s="2" t="s">
        <v>1077</v>
      </c>
    </row>
    <row r="410" spans="3:3" x14ac:dyDescent="0.2">
      <c r="C410" s="2" t="s">
        <v>1114</v>
      </c>
    </row>
    <row r="411" spans="3:3" x14ac:dyDescent="0.2">
      <c r="C411" s="2" t="s">
        <v>1110</v>
      </c>
    </row>
    <row r="412" spans="3:3" x14ac:dyDescent="0.2">
      <c r="C412" s="2" t="s">
        <v>1129</v>
      </c>
    </row>
    <row r="413" spans="3:3" x14ac:dyDescent="0.2">
      <c r="C413" s="2" t="s">
        <v>1148</v>
      </c>
    </row>
    <row r="414" spans="3:3" x14ac:dyDescent="0.2">
      <c r="C414" s="2" t="s">
        <v>1147</v>
      </c>
    </row>
    <row r="415" spans="3:3" x14ac:dyDescent="0.2">
      <c r="C415" s="2" t="s">
        <v>1151</v>
      </c>
    </row>
    <row r="416" spans="3:3" x14ac:dyDescent="0.2">
      <c r="C416" s="2" t="s">
        <v>1197</v>
      </c>
    </row>
    <row r="417" spans="3:3" x14ac:dyDescent="0.2">
      <c r="C417" s="2" t="s">
        <v>3696</v>
      </c>
    </row>
    <row r="418" spans="3:3" x14ac:dyDescent="0.2">
      <c r="C418" s="2" t="s">
        <v>3697</v>
      </c>
    </row>
    <row r="419" spans="3:3" x14ac:dyDescent="0.2">
      <c r="C419" s="2" t="s">
        <v>1202</v>
      </c>
    </row>
    <row r="420" spans="3:3" x14ac:dyDescent="0.2">
      <c r="C420" s="2" t="s">
        <v>3698</v>
      </c>
    </row>
    <row r="421" spans="3:3" x14ac:dyDescent="0.2">
      <c r="C421" s="2" t="s">
        <v>3699</v>
      </c>
    </row>
    <row r="422" spans="3:3" x14ac:dyDescent="0.2">
      <c r="C422" s="2" t="s">
        <v>3700</v>
      </c>
    </row>
    <row r="423" spans="3:3" x14ac:dyDescent="0.2">
      <c r="C423" s="2" t="s">
        <v>3701</v>
      </c>
    </row>
    <row r="424" spans="3:3" x14ac:dyDescent="0.2">
      <c r="C424" s="2" t="s">
        <v>1203</v>
      </c>
    </row>
    <row r="425" spans="3:3" x14ac:dyDescent="0.2">
      <c r="C425" s="2" t="s">
        <v>3702</v>
      </c>
    </row>
    <row r="426" spans="3:3" x14ac:dyDescent="0.2">
      <c r="C426" s="2" t="s">
        <v>1201</v>
      </c>
    </row>
    <row r="427" spans="3:3" x14ac:dyDescent="0.2">
      <c r="C427" s="2" t="s">
        <v>1196</v>
      </c>
    </row>
    <row r="428" spans="3:3" x14ac:dyDescent="0.2">
      <c r="C428" s="2" t="s">
        <v>3703</v>
      </c>
    </row>
    <row r="429" spans="3:3" x14ac:dyDescent="0.2">
      <c r="C429" s="2" t="s">
        <v>1199</v>
      </c>
    </row>
    <row r="430" spans="3:3" x14ac:dyDescent="0.2">
      <c r="C430" s="2" t="s">
        <v>3704</v>
      </c>
    </row>
    <row r="431" spans="3:3" x14ac:dyDescent="0.2">
      <c r="C431" s="2" t="s">
        <v>3705</v>
      </c>
    </row>
    <row r="432" spans="3:3" x14ac:dyDescent="0.2">
      <c r="C432" s="2" t="s">
        <v>3706</v>
      </c>
    </row>
    <row r="433" spans="3:3" x14ac:dyDescent="0.2">
      <c r="C433" s="2" t="s">
        <v>3707</v>
      </c>
    </row>
    <row r="434" spans="3:3" x14ac:dyDescent="0.2">
      <c r="C434" s="2" t="s">
        <v>3708</v>
      </c>
    </row>
    <row r="435" spans="3:3" x14ac:dyDescent="0.2">
      <c r="C435" s="2" t="s">
        <v>3709</v>
      </c>
    </row>
    <row r="436" spans="3:3" x14ac:dyDescent="0.2">
      <c r="C436" s="2" t="s">
        <v>3710</v>
      </c>
    </row>
    <row r="437" spans="3:3" x14ac:dyDescent="0.2">
      <c r="C437" s="2" t="s">
        <v>3711</v>
      </c>
    </row>
    <row r="438" spans="3:3" x14ac:dyDescent="0.2">
      <c r="C438" s="2" t="s">
        <v>3712</v>
      </c>
    </row>
    <row r="439" spans="3:3" x14ac:dyDescent="0.2">
      <c r="C439" s="2" t="s">
        <v>3713</v>
      </c>
    </row>
    <row r="440" spans="3:3" x14ac:dyDescent="0.2">
      <c r="C440" s="2" t="s">
        <v>3714</v>
      </c>
    </row>
    <row r="441" spans="3:3" x14ac:dyDescent="0.2">
      <c r="C441" s="2" t="s">
        <v>3715</v>
      </c>
    </row>
    <row r="442" spans="3:3" x14ac:dyDescent="0.2">
      <c r="C442" s="2" t="s">
        <v>3716</v>
      </c>
    </row>
    <row r="443" spans="3:3" x14ac:dyDescent="0.2">
      <c r="C443" s="2" t="s">
        <v>3717</v>
      </c>
    </row>
    <row r="444" spans="3:3" x14ac:dyDescent="0.2">
      <c r="C444" s="2" t="s">
        <v>3718</v>
      </c>
    </row>
    <row r="445" spans="3:3" x14ac:dyDescent="0.2">
      <c r="C445" s="2" t="s">
        <v>3719</v>
      </c>
    </row>
    <row r="446" spans="3:3" x14ac:dyDescent="0.2">
      <c r="C446" s="2" t="s">
        <v>3720</v>
      </c>
    </row>
    <row r="447" spans="3:3" x14ac:dyDescent="0.2">
      <c r="C447" s="2" t="s">
        <v>3721</v>
      </c>
    </row>
    <row r="448" spans="3:3" x14ac:dyDescent="0.2">
      <c r="C448" s="2" t="s">
        <v>3722</v>
      </c>
    </row>
    <row r="449" spans="3:3" x14ac:dyDescent="0.2">
      <c r="C449" s="2" t="s">
        <v>3723</v>
      </c>
    </row>
    <row r="450" spans="3:3" x14ac:dyDescent="0.2">
      <c r="C450" s="2" t="s">
        <v>3724</v>
      </c>
    </row>
    <row r="451" spans="3:3" x14ac:dyDescent="0.2">
      <c r="C451" s="2" t="s">
        <v>3725</v>
      </c>
    </row>
    <row r="452" spans="3:3" x14ac:dyDescent="0.2">
      <c r="C452" s="2" t="s">
        <v>3726</v>
      </c>
    </row>
    <row r="453" spans="3:3" x14ac:dyDescent="0.2">
      <c r="C453" s="2" t="s">
        <v>3727</v>
      </c>
    </row>
    <row r="454" spans="3:3" x14ac:dyDescent="0.2">
      <c r="C454" s="2" t="s">
        <v>3728</v>
      </c>
    </row>
    <row r="455" spans="3:3" x14ac:dyDescent="0.2">
      <c r="C455" s="2" t="s">
        <v>3729</v>
      </c>
    </row>
    <row r="456" spans="3:3" x14ac:dyDescent="0.2">
      <c r="C456" s="2" t="s">
        <v>3730</v>
      </c>
    </row>
    <row r="457" spans="3:3" x14ac:dyDescent="0.2">
      <c r="C457" s="2" t="s">
        <v>3731</v>
      </c>
    </row>
    <row r="458" spans="3:3" x14ac:dyDescent="0.2">
      <c r="C458" s="2" t="s">
        <v>3732</v>
      </c>
    </row>
    <row r="459" spans="3:3" x14ac:dyDescent="0.2">
      <c r="C459" s="2" t="s">
        <v>3733</v>
      </c>
    </row>
    <row r="460" spans="3:3" x14ac:dyDescent="0.2">
      <c r="C460" s="2" t="s">
        <v>3734</v>
      </c>
    </row>
    <row r="461" spans="3:3" x14ac:dyDescent="0.2">
      <c r="C461" s="2" t="s">
        <v>3735</v>
      </c>
    </row>
    <row r="462" spans="3:3" x14ac:dyDescent="0.2">
      <c r="C462" s="2" t="s">
        <v>3736</v>
      </c>
    </row>
    <row r="463" spans="3:3" x14ac:dyDescent="0.2">
      <c r="C463" s="2" t="s">
        <v>3737</v>
      </c>
    </row>
    <row r="464" spans="3:3" x14ac:dyDescent="0.2">
      <c r="C464" s="2" t="s">
        <v>3738</v>
      </c>
    </row>
    <row r="465" spans="3:3" x14ac:dyDescent="0.2">
      <c r="C465" s="2" t="s">
        <v>3739</v>
      </c>
    </row>
    <row r="466" spans="3:3" x14ac:dyDescent="0.2">
      <c r="C466" s="2" t="s">
        <v>3740</v>
      </c>
    </row>
    <row r="467" spans="3:3" x14ac:dyDescent="0.2">
      <c r="C467" s="2" t="s">
        <v>3741</v>
      </c>
    </row>
    <row r="468" spans="3:3" x14ac:dyDescent="0.2">
      <c r="C468" s="2" t="s">
        <v>3742</v>
      </c>
    </row>
    <row r="469" spans="3:3" x14ac:dyDescent="0.2">
      <c r="C469" s="2" t="s">
        <v>3743</v>
      </c>
    </row>
    <row r="470" spans="3:3" x14ac:dyDescent="0.2">
      <c r="C470" s="2" t="s">
        <v>3744</v>
      </c>
    </row>
    <row r="471" spans="3:3" x14ac:dyDescent="0.2">
      <c r="C471" s="2" t="s">
        <v>3745</v>
      </c>
    </row>
    <row r="472" spans="3:3" x14ac:dyDescent="0.2">
      <c r="C472" s="2" t="s">
        <v>3746</v>
      </c>
    </row>
    <row r="473" spans="3:3" x14ac:dyDescent="0.2">
      <c r="C473" s="2" t="s">
        <v>3747</v>
      </c>
    </row>
    <row r="474" spans="3:3" x14ac:dyDescent="0.2">
      <c r="C474" s="2" t="s">
        <v>3748</v>
      </c>
    </row>
    <row r="475" spans="3:3" x14ac:dyDescent="0.2">
      <c r="C475" s="2" t="s">
        <v>3749</v>
      </c>
    </row>
    <row r="476" spans="3:3" x14ac:dyDescent="0.2">
      <c r="C476" s="2" t="s">
        <v>3750</v>
      </c>
    </row>
    <row r="477" spans="3:3" x14ac:dyDescent="0.2">
      <c r="C477" s="2" t="s">
        <v>3751</v>
      </c>
    </row>
    <row r="478" spans="3:3" x14ac:dyDescent="0.2">
      <c r="C478" s="2" t="s">
        <v>3752</v>
      </c>
    </row>
    <row r="479" spans="3:3" x14ac:dyDescent="0.2">
      <c r="C479" s="2" t="s">
        <v>3753</v>
      </c>
    </row>
    <row r="480" spans="3:3" x14ac:dyDescent="0.2">
      <c r="C480" s="2" t="s">
        <v>3754</v>
      </c>
    </row>
    <row r="481" spans="3:3" x14ac:dyDescent="0.2">
      <c r="C481" s="2" t="s">
        <v>3755</v>
      </c>
    </row>
    <row r="482" spans="3:3" x14ac:dyDescent="0.2">
      <c r="C482" s="2" t="s">
        <v>3756</v>
      </c>
    </row>
    <row r="483" spans="3:3" x14ac:dyDescent="0.2">
      <c r="C483" s="2" t="s">
        <v>3757</v>
      </c>
    </row>
    <row r="484" spans="3:3" x14ac:dyDescent="0.2">
      <c r="C484" s="2" t="s">
        <v>3758</v>
      </c>
    </row>
    <row r="485" spans="3:3" x14ac:dyDescent="0.2">
      <c r="C485" s="2" t="s">
        <v>3759</v>
      </c>
    </row>
    <row r="486" spans="3:3" x14ac:dyDescent="0.2">
      <c r="C486" s="2" t="s">
        <v>3760</v>
      </c>
    </row>
    <row r="487" spans="3:3" x14ac:dyDescent="0.2">
      <c r="C487" s="2" t="s">
        <v>3761</v>
      </c>
    </row>
    <row r="488" spans="3:3" x14ac:dyDescent="0.2">
      <c r="C488" s="2" t="s">
        <v>3762</v>
      </c>
    </row>
    <row r="489" spans="3:3" x14ac:dyDescent="0.2">
      <c r="C489" s="2" t="s">
        <v>3763</v>
      </c>
    </row>
    <row r="490" spans="3:3" x14ac:dyDescent="0.2">
      <c r="C490" s="2" t="s">
        <v>3764</v>
      </c>
    </row>
    <row r="491" spans="3:3" x14ac:dyDescent="0.2">
      <c r="C491" s="2" t="s">
        <v>3765</v>
      </c>
    </row>
    <row r="492" spans="3:3" x14ac:dyDescent="0.2">
      <c r="C492" s="2" t="s">
        <v>3766</v>
      </c>
    </row>
    <row r="493" spans="3:3" x14ac:dyDescent="0.2">
      <c r="C493" s="2" t="s">
        <v>3767</v>
      </c>
    </row>
    <row r="494" spans="3:3" x14ac:dyDescent="0.2">
      <c r="C494" s="2" t="s">
        <v>3768</v>
      </c>
    </row>
    <row r="495" spans="3:3" x14ac:dyDescent="0.2">
      <c r="C495" s="2" t="s">
        <v>3769</v>
      </c>
    </row>
    <row r="496" spans="3:3" x14ac:dyDescent="0.2">
      <c r="C496" s="2" t="s">
        <v>3770</v>
      </c>
    </row>
    <row r="497" spans="3:3" x14ac:dyDescent="0.2">
      <c r="C497" s="2" t="s">
        <v>3771</v>
      </c>
    </row>
    <row r="498" spans="3:3" x14ac:dyDescent="0.2">
      <c r="C498" s="2" t="s">
        <v>3772</v>
      </c>
    </row>
    <row r="499" spans="3:3" x14ac:dyDescent="0.2">
      <c r="C499" s="2" t="s">
        <v>3773</v>
      </c>
    </row>
    <row r="500" spans="3:3" x14ac:dyDescent="0.2">
      <c r="C500" s="2" t="s">
        <v>3774</v>
      </c>
    </row>
    <row r="501" spans="3:3" x14ac:dyDescent="0.2">
      <c r="C501" s="2" t="s">
        <v>3775</v>
      </c>
    </row>
    <row r="502" spans="3:3" x14ac:dyDescent="0.2">
      <c r="C502" s="2" t="s">
        <v>3776</v>
      </c>
    </row>
    <row r="503" spans="3:3" x14ac:dyDescent="0.2">
      <c r="C503" s="2" t="s">
        <v>3777</v>
      </c>
    </row>
    <row r="504" spans="3:3" x14ac:dyDescent="0.2">
      <c r="C504" s="2" t="s">
        <v>3778</v>
      </c>
    </row>
    <row r="505" spans="3:3" x14ac:dyDescent="0.2">
      <c r="C505" s="2" t="s">
        <v>3779</v>
      </c>
    </row>
    <row r="506" spans="3:3" x14ac:dyDescent="0.2">
      <c r="C506" s="2" t="s">
        <v>3780</v>
      </c>
    </row>
    <row r="507" spans="3:3" x14ac:dyDescent="0.2">
      <c r="C507" s="2" t="s">
        <v>3781</v>
      </c>
    </row>
    <row r="508" spans="3:3" x14ac:dyDescent="0.2">
      <c r="C508" s="2" t="s">
        <v>3782</v>
      </c>
    </row>
    <row r="509" spans="3:3" x14ac:dyDescent="0.2">
      <c r="C509" s="2" t="s">
        <v>3783</v>
      </c>
    </row>
    <row r="510" spans="3:3" x14ac:dyDescent="0.2">
      <c r="C510" s="2" t="s">
        <v>3784</v>
      </c>
    </row>
    <row r="511" spans="3:3" x14ac:dyDescent="0.2">
      <c r="C511" s="2" t="s">
        <v>3785</v>
      </c>
    </row>
    <row r="512" spans="3:3" x14ac:dyDescent="0.2">
      <c r="C512" s="2" t="s">
        <v>3786</v>
      </c>
    </row>
    <row r="513" spans="3:3" x14ac:dyDescent="0.2">
      <c r="C513" s="2" t="s">
        <v>3787</v>
      </c>
    </row>
    <row r="514" spans="3:3" x14ac:dyDescent="0.2">
      <c r="C514" s="2" t="s">
        <v>3788</v>
      </c>
    </row>
    <row r="515" spans="3:3" x14ac:dyDescent="0.2">
      <c r="C515" s="2" t="s">
        <v>3789</v>
      </c>
    </row>
    <row r="516" spans="3:3" x14ac:dyDescent="0.2">
      <c r="C516" s="2" t="s">
        <v>3790</v>
      </c>
    </row>
    <row r="517" spans="3:3" x14ac:dyDescent="0.2">
      <c r="C517" s="2" t="s">
        <v>3791</v>
      </c>
    </row>
    <row r="518" spans="3:3" x14ac:dyDescent="0.2">
      <c r="C518" s="2" t="s">
        <v>3792</v>
      </c>
    </row>
    <row r="519" spans="3:3" x14ac:dyDescent="0.2">
      <c r="C519" s="2" t="s">
        <v>3793</v>
      </c>
    </row>
    <row r="520" spans="3:3" x14ac:dyDescent="0.2">
      <c r="C520" s="2" t="s">
        <v>3794</v>
      </c>
    </row>
    <row r="521" spans="3:3" x14ac:dyDescent="0.2">
      <c r="C521" s="2" t="s">
        <v>3795</v>
      </c>
    </row>
    <row r="522" spans="3:3" x14ac:dyDescent="0.2">
      <c r="C522" s="2" t="s">
        <v>3796</v>
      </c>
    </row>
    <row r="523" spans="3:3" x14ac:dyDescent="0.2">
      <c r="C523" s="2" t="s">
        <v>3797</v>
      </c>
    </row>
    <row r="524" spans="3:3" x14ac:dyDescent="0.2">
      <c r="C524" s="2" t="s">
        <v>3798</v>
      </c>
    </row>
    <row r="525" spans="3:3" x14ac:dyDescent="0.2">
      <c r="C525" s="2" t="s">
        <v>3799</v>
      </c>
    </row>
    <row r="526" spans="3:3" x14ac:dyDescent="0.2">
      <c r="C526" s="2" t="s">
        <v>3800</v>
      </c>
    </row>
    <row r="527" spans="3:3" x14ac:dyDescent="0.2">
      <c r="C527" s="2" t="s">
        <v>3801</v>
      </c>
    </row>
    <row r="528" spans="3:3" x14ac:dyDescent="0.2">
      <c r="C528" s="2" t="s">
        <v>3802</v>
      </c>
    </row>
    <row r="529" spans="3:3" x14ac:dyDescent="0.2">
      <c r="C529" s="2" t="s">
        <v>3803</v>
      </c>
    </row>
    <row r="530" spans="3:3" x14ac:dyDescent="0.2">
      <c r="C530" s="2" t="s">
        <v>3804</v>
      </c>
    </row>
    <row r="531" spans="3:3" x14ac:dyDescent="0.2">
      <c r="C531" s="2" t="s">
        <v>3805</v>
      </c>
    </row>
    <row r="532" spans="3:3" x14ac:dyDescent="0.2">
      <c r="C532" s="2" t="s">
        <v>3806</v>
      </c>
    </row>
    <row r="533" spans="3:3" x14ac:dyDescent="0.2">
      <c r="C533" s="2" t="s">
        <v>3807</v>
      </c>
    </row>
    <row r="534" spans="3:3" x14ac:dyDescent="0.2">
      <c r="C534" s="2" t="s">
        <v>3808</v>
      </c>
    </row>
    <row r="535" spans="3:3" x14ac:dyDescent="0.2">
      <c r="C535" s="2" t="s">
        <v>3809</v>
      </c>
    </row>
    <row r="536" spans="3:3" x14ac:dyDescent="0.2">
      <c r="C536" s="2" t="s">
        <v>3810</v>
      </c>
    </row>
    <row r="537" spans="3:3" x14ac:dyDescent="0.2">
      <c r="C537" s="2" t="s">
        <v>3811</v>
      </c>
    </row>
    <row r="538" spans="3:3" x14ac:dyDescent="0.2">
      <c r="C538" s="2" t="s">
        <v>3812</v>
      </c>
    </row>
    <row r="539" spans="3:3" x14ac:dyDescent="0.2">
      <c r="C539" s="2" t="s">
        <v>3813</v>
      </c>
    </row>
    <row r="540" spans="3:3" x14ac:dyDescent="0.2">
      <c r="C540" s="2" t="s">
        <v>3814</v>
      </c>
    </row>
    <row r="541" spans="3:3" x14ac:dyDescent="0.2">
      <c r="C541" s="2" t="s">
        <v>3815</v>
      </c>
    </row>
    <row r="542" spans="3:3" x14ac:dyDescent="0.2">
      <c r="C542" s="2" t="s">
        <v>3816</v>
      </c>
    </row>
    <row r="543" spans="3:3" x14ac:dyDescent="0.2">
      <c r="C543" s="2" t="s">
        <v>3817</v>
      </c>
    </row>
    <row r="544" spans="3:3" x14ac:dyDescent="0.2">
      <c r="C544" s="2" t="s">
        <v>3818</v>
      </c>
    </row>
    <row r="545" spans="3:3" x14ac:dyDescent="0.2">
      <c r="C545" s="2" t="s">
        <v>3819</v>
      </c>
    </row>
    <row r="546" spans="3:3" x14ac:dyDescent="0.2">
      <c r="C546" s="2" t="s">
        <v>3820</v>
      </c>
    </row>
    <row r="547" spans="3:3" x14ac:dyDescent="0.2">
      <c r="C547" s="2" t="s">
        <v>3821</v>
      </c>
    </row>
    <row r="548" spans="3:3" x14ac:dyDescent="0.2">
      <c r="C548" s="2" t="s">
        <v>3822</v>
      </c>
    </row>
    <row r="549" spans="3:3" x14ac:dyDescent="0.2">
      <c r="C549" s="2" t="s">
        <v>3823</v>
      </c>
    </row>
    <row r="550" spans="3:3" x14ac:dyDescent="0.2">
      <c r="C550" s="2" t="s">
        <v>3824</v>
      </c>
    </row>
    <row r="551" spans="3:3" x14ac:dyDescent="0.2">
      <c r="C551" s="2" t="s">
        <v>3825</v>
      </c>
    </row>
    <row r="552" spans="3:3" x14ac:dyDescent="0.2">
      <c r="C552" s="2" t="s">
        <v>3826</v>
      </c>
    </row>
    <row r="553" spans="3:3" x14ac:dyDescent="0.2">
      <c r="C553" s="2" t="s">
        <v>3827</v>
      </c>
    </row>
    <row r="554" spans="3:3" x14ac:dyDescent="0.2">
      <c r="C554" s="2" t="s">
        <v>3828</v>
      </c>
    </row>
    <row r="555" spans="3:3" x14ac:dyDescent="0.2">
      <c r="C555" s="2" t="s">
        <v>3829</v>
      </c>
    </row>
    <row r="556" spans="3:3" x14ac:dyDescent="0.2">
      <c r="C556" s="2" t="s">
        <v>3830</v>
      </c>
    </row>
    <row r="557" spans="3:3" x14ac:dyDescent="0.2">
      <c r="C557" s="2" t="s">
        <v>3831</v>
      </c>
    </row>
    <row r="558" spans="3:3" x14ac:dyDescent="0.2">
      <c r="C558" s="2" t="s">
        <v>3832</v>
      </c>
    </row>
    <row r="559" spans="3:3" x14ac:dyDescent="0.2">
      <c r="C559" s="2" t="s">
        <v>3833</v>
      </c>
    </row>
    <row r="560" spans="3:3" x14ac:dyDescent="0.2">
      <c r="C560" s="2" t="s">
        <v>3834</v>
      </c>
    </row>
    <row r="561" spans="3:3" x14ac:dyDescent="0.2">
      <c r="C561" s="2" t="s">
        <v>3835</v>
      </c>
    </row>
    <row r="562" spans="3:3" x14ac:dyDescent="0.2">
      <c r="C562" s="2" t="s">
        <v>3836</v>
      </c>
    </row>
    <row r="563" spans="3:3" x14ac:dyDescent="0.2">
      <c r="C563" s="2" t="s">
        <v>3837</v>
      </c>
    </row>
    <row r="564" spans="3:3" x14ac:dyDescent="0.2">
      <c r="C564" s="2" t="s">
        <v>3838</v>
      </c>
    </row>
    <row r="565" spans="3:3" x14ac:dyDescent="0.2">
      <c r="C565" s="2" t="s">
        <v>3839</v>
      </c>
    </row>
    <row r="566" spans="3:3" x14ac:dyDescent="0.2">
      <c r="C566" s="2" t="s">
        <v>3840</v>
      </c>
    </row>
    <row r="567" spans="3:3" x14ac:dyDescent="0.2">
      <c r="C567" s="2" t="s">
        <v>3841</v>
      </c>
    </row>
    <row r="568" spans="3:3" x14ac:dyDescent="0.2">
      <c r="C568" s="2" t="s">
        <v>3842</v>
      </c>
    </row>
    <row r="569" spans="3:3" x14ac:dyDescent="0.2">
      <c r="C569" s="2" t="s">
        <v>3843</v>
      </c>
    </row>
    <row r="570" spans="3:3" x14ac:dyDescent="0.2">
      <c r="C570" s="2" t="s">
        <v>3844</v>
      </c>
    </row>
    <row r="571" spans="3:3" x14ac:dyDescent="0.2">
      <c r="C571" s="2" t="s">
        <v>3845</v>
      </c>
    </row>
    <row r="572" spans="3:3" x14ac:dyDescent="0.2">
      <c r="C572" s="2" t="s">
        <v>3846</v>
      </c>
    </row>
    <row r="573" spans="3:3" x14ac:dyDescent="0.2">
      <c r="C573" s="2" t="s">
        <v>3847</v>
      </c>
    </row>
    <row r="574" spans="3:3" x14ac:dyDescent="0.2">
      <c r="C574" s="2" t="s">
        <v>3848</v>
      </c>
    </row>
    <row r="575" spans="3:3" x14ac:dyDescent="0.2">
      <c r="C575" s="2" t="s">
        <v>3849</v>
      </c>
    </row>
    <row r="576" spans="3:3" x14ac:dyDescent="0.2">
      <c r="C576" s="2" t="s">
        <v>3850</v>
      </c>
    </row>
    <row r="577" spans="3:3" x14ac:dyDescent="0.2">
      <c r="C577" s="2" t="s">
        <v>3851</v>
      </c>
    </row>
    <row r="578" spans="3:3" x14ac:dyDescent="0.2">
      <c r="C578" s="2" t="s">
        <v>3852</v>
      </c>
    </row>
    <row r="579" spans="3:3" x14ac:dyDescent="0.2">
      <c r="C579" s="2" t="s">
        <v>3853</v>
      </c>
    </row>
    <row r="580" spans="3:3" x14ac:dyDescent="0.2">
      <c r="C580" s="2" t="s">
        <v>3854</v>
      </c>
    </row>
    <row r="581" spans="3:3" x14ac:dyDescent="0.2">
      <c r="C581" s="2" t="s">
        <v>3855</v>
      </c>
    </row>
    <row r="582" spans="3:3" x14ac:dyDescent="0.2">
      <c r="C582" s="2" t="s">
        <v>3856</v>
      </c>
    </row>
    <row r="583" spans="3:3" x14ac:dyDescent="0.2">
      <c r="C583" s="2" t="s">
        <v>3857</v>
      </c>
    </row>
    <row r="584" spans="3:3" x14ac:dyDescent="0.2">
      <c r="C584" s="2" t="s">
        <v>3858</v>
      </c>
    </row>
    <row r="585" spans="3:3" x14ac:dyDescent="0.2">
      <c r="C585" s="2" t="s">
        <v>3859</v>
      </c>
    </row>
    <row r="586" spans="3:3" x14ac:dyDescent="0.2">
      <c r="C586" s="2" t="s">
        <v>3860</v>
      </c>
    </row>
    <row r="587" spans="3:3" x14ac:dyDescent="0.2">
      <c r="C587" s="2" t="s">
        <v>3861</v>
      </c>
    </row>
    <row r="588" spans="3:3" x14ac:dyDescent="0.2">
      <c r="C588" s="2" t="s">
        <v>3862</v>
      </c>
    </row>
    <row r="589" spans="3:3" x14ac:dyDescent="0.2">
      <c r="C589" s="2" t="s">
        <v>3863</v>
      </c>
    </row>
    <row r="590" spans="3:3" x14ac:dyDescent="0.2">
      <c r="C590" s="2" t="s">
        <v>3864</v>
      </c>
    </row>
    <row r="591" spans="3:3" x14ac:dyDescent="0.2">
      <c r="C591" s="2" t="s">
        <v>3865</v>
      </c>
    </row>
    <row r="592" spans="3:3" x14ac:dyDescent="0.2">
      <c r="C592" s="2" t="s">
        <v>3866</v>
      </c>
    </row>
    <row r="593" spans="3:3" x14ac:dyDescent="0.2">
      <c r="C593" s="2" t="s">
        <v>3867</v>
      </c>
    </row>
    <row r="594" spans="3:3" x14ac:dyDescent="0.2">
      <c r="C594" s="2" t="s">
        <v>3868</v>
      </c>
    </row>
    <row r="595" spans="3:3" x14ac:dyDescent="0.2">
      <c r="C595" s="2" t="s">
        <v>3869</v>
      </c>
    </row>
    <row r="596" spans="3:3" x14ac:dyDescent="0.2">
      <c r="C596" s="2" t="s">
        <v>3870</v>
      </c>
    </row>
    <row r="597" spans="3:3" x14ac:dyDescent="0.2">
      <c r="C597" s="2" t="s">
        <v>3871</v>
      </c>
    </row>
    <row r="598" spans="3:3" x14ac:dyDescent="0.2">
      <c r="C598" s="2" t="s">
        <v>3872</v>
      </c>
    </row>
    <row r="599" spans="3:3" x14ac:dyDescent="0.2">
      <c r="C599" s="2" t="s">
        <v>3873</v>
      </c>
    </row>
    <row r="600" spans="3:3" x14ac:dyDescent="0.2">
      <c r="C600" s="2" t="s">
        <v>3874</v>
      </c>
    </row>
    <row r="601" spans="3:3" x14ac:dyDescent="0.2">
      <c r="C601" s="2" t="s">
        <v>3875</v>
      </c>
    </row>
    <row r="602" spans="3:3" x14ac:dyDescent="0.2">
      <c r="C602" s="2" t="s">
        <v>3876</v>
      </c>
    </row>
    <row r="603" spans="3:3" x14ac:dyDescent="0.2">
      <c r="C603" s="2" t="s">
        <v>3877</v>
      </c>
    </row>
    <row r="604" spans="3:3" x14ac:dyDescent="0.2">
      <c r="C604" s="2" t="s">
        <v>3878</v>
      </c>
    </row>
    <row r="605" spans="3:3" x14ac:dyDescent="0.2">
      <c r="C605" s="2" t="s">
        <v>3879</v>
      </c>
    </row>
    <row r="606" spans="3:3" x14ac:dyDescent="0.2">
      <c r="C606" s="2" t="s">
        <v>3880</v>
      </c>
    </row>
    <row r="607" spans="3:3" x14ac:dyDescent="0.2">
      <c r="C607" s="2" t="s">
        <v>3881</v>
      </c>
    </row>
    <row r="608" spans="3:3" x14ac:dyDescent="0.2">
      <c r="C608" s="2" t="s">
        <v>3882</v>
      </c>
    </row>
    <row r="609" spans="3:3" x14ac:dyDescent="0.2">
      <c r="C609" s="2" t="s">
        <v>3883</v>
      </c>
    </row>
    <row r="610" spans="3:3" x14ac:dyDescent="0.2">
      <c r="C610" s="2" t="s">
        <v>3884</v>
      </c>
    </row>
    <row r="611" spans="3:3" x14ac:dyDescent="0.2">
      <c r="C611" s="2" t="s">
        <v>1190</v>
      </c>
    </row>
    <row r="612" spans="3:3" x14ac:dyDescent="0.2">
      <c r="C612" s="2" t="s">
        <v>3885</v>
      </c>
    </row>
    <row r="613" spans="3:3" x14ac:dyDescent="0.2">
      <c r="C613" s="2" t="s">
        <v>3886</v>
      </c>
    </row>
    <row r="614" spans="3:3" x14ac:dyDescent="0.2">
      <c r="C614" s="2" t="s">
        <v>3887</v>
      </c>
    </row>
    <row r="615" spans="3:3" x14ac:dyDescent="0.2">
      <c r="C615" s="2" t="s">
        <v>3888</v>
      </c>
    </row>
    <row r="616" spans="3:3" x14ac:dyDescent="0.2">
      <c r="C616" s="2" t="s">
        <v>1177</v>
      </c>
    </row>
    <row r="617" spans="3:3" x14ac:dyDescent="0.2">
      <c r="C617" s="2" t="s">
        <v>3889</v>
      </c>
    </row>
    <row r="618" spans="3:3" x14ac:dyDescent="0.2">
      <c r="C618" s="2" t="s">
        <v>1156</v>
      </c>
    </row>
    <row r="619" spans="3:3" x14ac:dyDescent="0.2">
      <c r="C619" s="2" t="s">
        <v>3890</v>
      </c>
    </row>
    <row r="620" spans="3:3" x14ac:dyDescent="0.2">
      <c r="C620" s="2" t="s">
        <v>1172</v>
      </c>
    </row>
    <row r="621" spans="3:3" x14ac:dyDescent="0.2">
      <c r="C621" s="2" t="s">
        <v>3891</v>
      </c>
    </row>
    <row r="622" spans="3:3" x14ac:dyDescent="0.2">
      <c r="C622" s="2" t="s">
        <v>3892</v>
      </c>
    </row>
    <row r="623" spans="3:3" x14ac:dyDescent="0.2">
      <c r="C623" s="2" t="s">
        <v>3893</v>
      </c>
    </row>
    <row r="624" spans="3:3" x14ac:dyDescent="0.2">
      <c r="C624" s="2" t="s">
        <v>3894</v>
      </c>
    </row>
    <row r="625" spans="3:3" x14ac:dyDescent="0.2">
      <c r="C625" s="2" t="s">
        <v>3895</v>
      </c>
    </row>
    <row r="626" spans="3:3" x14ac:dyDescent="0.2">
      <c r="C626" s="2" t="s">
        <v>3896</v>
      </c>
    </row>
    <row r="627" spans="3:3" x14ac:dyDescent="0.2">
      <c r="C627" s="2" t="s">
        <v>3897</v>
      </c>
    </row>
    <row r="628" spans="3:3" x14ac:dyDescent="0.2">
      <c r="C628" s="2" t="s">
        <v>1188</v>
      </c>
    </row>
    <row r="629" spans="3:3" x14ac:dyDescent="0.2">
      <c r="C629" s="2" t="s">
        <v>3898</v>
      </c>
    </row>
    <row r="630" spans="3:3" x14ac:dyDescent="0.2">
      <c r="C630" s="2" t="s">
        <v>1171</v>
      </c>
    </row>
    <row r="631" spans="3:3" x14ac:dyDescent="0.2">
      <c r="C631" s="2" t="s">
        <v>3899</v>
      </c>
    </row>
    <row r="632" spans="3:3" x14ac:dyDescent="0.2">
      <c r="C632" s="2" t="s">
        <v>3900</v>
      </c>
    </row>
    <row r="633" spans="3:3" x14ac:dyDescent="0.2">
      <c r="C633" s="2" t="s">
        <v>1162</v>
      </c>
    </row>
    <row r="634" spans="3:3" x14ac:dyDescent="0.2">
      <c r="C634" s="2" t="s">
        <v>1158</v>
      </c>
    </row>
    <row r="635" spans="3:3" x14ac:dyDescent="0.2">
      <c r="C635" s="2" t="s">
        <v>3901</v>
      </c>
    </row>
    <row r="636" spans="3:3" x14ac:dyDescent="0.2">
      <c r="C636" s="2" t="s">
        <v>1161</v>
      </c>
    </row>
    <row r="637" spans="3:3" x14ac:dyDescent="0.2">
      <c r="C637" s="2" t="s">
        <v>1139</v>
      </c>
    </row>
    <row r="638" spans="3:3" x14ac:dyDescent="0.2">
      <c r="C638" s="2" t="s">
        <v>3902</v>
      </c>
    </row>
    <row r="639" spans="3:3" x14ac:dyDescent="0.2">
      <c r="C639" s="2" t="s">
        <v>1165</v>
      </c>
    </row>
    <row r="640" spans="3:3" x14ac:dyDescent="0.2">
      <c r="C640" s="2" t="s">
        <v>1179</v>
      </c>
    </row>
    <row r="641" spans="3:3" x14ac:dyDescent="0.2">
      <c r="C641" s="2" t="s">
        <v>1176</v>
      </c>
    </row>
    <row r="642" spans="3:3" x14ac:dyDescent="0.2">
      <c r="C642" s="2" t="s">
        <v>1185</v>
      </c>
    </row>
    <row r="643" spans="3:3" x14ac:dyDescent="0.2">
      <c r="C643" s="2" t="s">
        <v>1182</v>
      </c>
    </row>
    <row r="644" spans="3:3" x14ac:dyDescent="0.2">
      <c r="C644" s="2" t="s">
        <v>1183</v>
      </c>
    </row>
    <row r="645" spans="3:3" x14ac:dyDescent="0.2">
      <c r="C645" s="2" t="s">
        <v>1170</v>
      </c>
    </row>
    <row r="646" spans="3:3" x14ac:dyDescent="0.2">
      <c r="C646" s="2" t="s">
        <v>1186</v>
      </c>
    </row>
    <row r="647" spans="3:3" x14ac:dyDescent="0.2">
      <c r="C647" s="2" t="s">
        <v>1187</v>
      </c>
    </row>
    <row r="648" spans="3:3" x14ac:dyDescent="0.2">
      <c r="C648" s="2" t="s">
        <v>1167</v>
      </c>
    </row>
    <row r="649" spans="3:3" x14ac:dyDescent="0.2">
      <c r="C649" s="2" t="s">
        <v>1163</v>
      </c>
    </row>
    <row r="650" spans="3:3" x14ac:dyDescent="0.2">
      <c r="C650" s="2" t="s">
        <v>1169</v>
      </c>
    </row>
    <row r="651" spans="3:3" x14ac:dyDescent="0.2">
      <c r="C651" s="2" t="s">
        <v>1160</v>
      </c>
    </row>
    <row r="652" spans="3:3" x14ac:dyDescent="0.2">
      <c r="C652" s="2" t="s">
        <v>1159</v>
      </c>
    </row>
    <row r="653" spans="3:3" x14ac:dyDescent="0.2">
      <c r="C653" s="2" t="s">
        <v>1168</v>
      </c>
    </row>
    <row r="654" spans="3:3" x14ac:dyDescent="0.2">
      <c r="C654" s="2" t="s">
        <v>1166</v>
      </c>
    </row>
    <row r="655" spans="3:3" x14ac:dyDescent="0.2">
      <c r="C655" s="2" t="s">
        <v>1041</v>
      </c>
    </row>
    <row r="656" spans="3:3" x14ac:dyDescent="0.2">
      <c r="C656" s="2" t="s">
        <v>1018</v>
      </c>
    </row>
    <row r="657" spans="3:3" x14ac:dyDescent="0.2">
      <c r="C657" s="2" t="s">
        <v>1019</v>
      </c>
    </row>
    <row r="658" spans="3:3" x14ac:dyDescent="0.2">
      <c r="C658" s="2" t="s">
        <v>1038</v>
      </c>
    </row>
    <row r="659" spans="3:3" x14ac:dyDescent="0.2">
      <c r="C659" s="2" t="s">
        <v>1039</v>
      </c>
    </row>
    <row r="660" spans="3:3" x14ac:dyDescent="0.2">
      <c r="C660" s="2" t="s">
        <v>1029</v>
      </c>
    </row>
    <row r="661" spans="3:3" x14ac:dyDescent="0.2">
      <c r="C661" s="2" t="s">
        <v>1020</v>
      </c>
    </row>
    <row r="662" spans="3:3" x14ac:dyDescent="0.2">
      <c r="C662" s="2" t="s">
        <v>1014</v>
      </c>
    </row>
    <row r="663" spans="3:3" x14ac:dyDescent="0.2">
      <c r="C663" s="2" t="s">
        <v>1027</v>
      </c>
    </row>
    <row r="664" spans="3:3" x14ac:dyDescent="0.2">
      <c r="C664" s="2" t="s">
        <v>1021</v>
      </c>
    </row>
    <row r="665" spans="3:3" x14ac:dyDescent="0.2">
      <c r="C665" s="2" t="s">
        <v>1040</v>
      </c>
    </row>
    <row r="666" spans="3:3" x14ac:dyDescent="0.2">
      <c r="C666" s="2" t="s">
        <v>1157</v>
      </c>
    </row>
    <row r="667" spans="3:3" x14ac:dyDescent="0.2">
      <c r="C667" s="2" t="s">
        <v>1155</v>
      </c>
    </row>
    <row r="668" spans="3:3" x14ac:dyDescent="0.2">
      <c r="C668" s="2" t="s">
        <v>1022</v>
      </c>
    </row>
    <row r="669" spans="3:3" x14ac:dyDescent="0.2">
      <c r="C669" s="2" t="s">
        <v>1173</v>
      </c>
    </row>
    <row r="670" spans="3:3" x14ac:dyDescent="0.2">
      <c r="C670" s="2" t="s">
        <v>1150</v>
      </c>
    </row>
    <row r="671" spans="3:3" x14ac:dyDescent="0.2">
      <c r="C671" s="2" t="s">
        <v>1195</v>
      </c>
    </row>
    <row r="672" spans="3:3" x14ac:dyDescent="0.2">
      <c r="C672" s="2" t="s">
        <v>1048</v>
      </c>
    </row>
    <row r="673" spans="3:3" x14ac:dyDescent="0.2">
      <c r="C673" s="2" t="s">
        <v>1061</v>
      </c>
    </row>
    <row r="674" spans="3:3" x14ac:dyDescent="0.2">
      <c r="C674" s="2" t="s">
        <v>1143</v>
      </c>
    </row>
    <row r="675" spans="3:3" x14ac:dyDescent="0.2">
      <c r="C675" s="2" t="s">
        <v>1096</v>
      </c>
    </row>
    <row r="676" spans="3:3" x14ac:dyDescent="0.2">
      <c r="C676" s="2" t="s">
        <v>1133</v>
      </c>
    </row>
    <row r="677" spans="3:3" x14ac:dyDescent="0.2">
      <c r="C677" s="2" t="s">
        <v>1117</v>
      </c>
    </row>
    <row r="678" spans="3:3" x14ac:dyDescent="0.2">
      <c r="C678" s="2" t="s">
        <v>1080</v>
      </c>
    </row>
    <row r="679" spans="3:3" x14ac:dyDescent="0.2">
      <c r="C679" s="2" t="s">
        <v>1149</v>
      </c>
    </row>
    <row r="680" spans="3:3" x14ac:dyDescent="0.2">
      <c r="C680" s="2" t="s">
        <v>1066</v>
      </c>
    </row>
    <row r="681" spans="3:3" x14ac:dyDescent="0.2">
      <c r="C681" s="2" t="s">
        <v>1087</v>
      </c>
    </row>
    <row r="682" spans="3:3" x14ac:dyDescent="0.2">
      <c r="C682" s="2" t="s">
        <v>1154</v>
      </c>
    </row>
    <row r="683" spans="3:3" x14ac:dyDescent="0.2">
      <c r="C683" s="2" t="s">
        <v>1112</v>
      </c>
    </row>
    <row r="684" spans="3:3" x14ac:dyDescent="0.2">
      <c r="C684" s="2" t="s">
        <v>1078</v>
      </c>
    </row>
    <row r="685" spans="3:3" x14ac:dyDescent="0.2">
      <c r="C685" s="2" t="s">
        <v>1062</v>
      </c>
    </row>
    <row r="686" spans="3:3" x14ac:dyDescent="0.2">
      <c r="C686" s="2" t="s">
        <v>1085</v>
      </c>
    </row>
    <row r="687" spans="3:3" x14ac:dyDescent="0.2">
      <c r="C687" s="2" t="s">
        <v>1104</v>
      </c>
    </row>
    <row r="688" spans="3:3" x14ac:dyDescent="0.2">
      <c r="C688" s="2" t="s">
        <v>1079</v>
      </c>
    </row>
    <row r="689" spans="3:3" x14ac:dyDescent="0.2">
      <c r="C689" s="2" t="s">
        <v>1100</v>
      </c>
    </row>
    <row r="690" spans="3:3" x14ac:dyDescent="0.2">
      <c r="C690" s="2" t="s">
        <v>1116</v>
      </c>
    </row>
    <row r="691" spans="3:3" x14ac:dyDescent="0.2">
      <c r="C691" s="2" t="s">
        <v>1115</v>
      </c>
    </row>
    <row r="692" spans="3:3" x14ac:dyDescent="0.2">
      <c r="C692" s="2" t="s">
        <v>1102</v>
      </c>
    </row>
    <row r="693" spans="3:3" x14ac:dyDescent="0.2">
      <c r="C693" s="2" t="s">
        <v>1025</v>
      </c>
    </row>
    <row r="694" spans="3:3" x14ac:dyDescent="0.2">
      <c r="C694" s="2" t="s">
        <v>1028</v>
      </c>
    </row>
    <row r="695" spans="3:3" x14ac:dyDescent="0.2">
      <c r="C695" s="2" t="s">
        <v>1049</v>
      </c>
    </row>
    <row r="696" spans="3:3" x14ac:dyDescent="0.2">
      <c r="C696" s="2" t="s">
        <v>1043</v>
      </c>
    </row>
    <row r="697" spans="3:3" x14ac:dyDescent="0.2">
      <c r="C697" s="2" t="s">
        <v>1059</v>
      </c>
    </row>
    <row r="698" spans="3:3" x14ac:dyDescent="0.2">
      <c r="C698" s="2" t="s">
        <v>1051</v>
      </c>
    </row>
    <row r="699" spans="3:3" x14ac:dyDescent="0.2">
      <c r="C699" s="2" t="s">
        <v>1037</v>
      </c>
    </row>
    <row r="700" spans="3:3" x14ac:dyDescent="0.2">
      <c r="C700" s="2" t="s">
        <v>1024</v>
      </c>
    </row>
    <row r="701" spans="3:3" x14ac:dyDescent="0.2">
      <c r="C701" s="2" t="s">
        <v>1016</v>
      </c>
    </row>
    <row r="702" spans="3:3" x14ac:dyDescent="0.2">
      <c r="C702" s="2" t="s">
        <v>1015</v>
      </c>
    </row>
    <row r="703" spans="3:3" x14ac:dyDescent="0.2">
      <c r="C703" s="2" t="s">
        <v>1050</v>
      </c>
    </row>
    <row r="704" spans="3:3" x14ac:dyDescent="0.2">
      <c r="C704" s="2" t="s">
        <v>1137</v>
      </c>
    </row>
    <row r="705" spans="3:3" x14ac:dyDescent="0.2">
      <c r="C705" s="2" t="s">
        <v>1099</v>
      </c>
    </row>
    <row r="706" spans="3:3" x14ac:dyDescent="0.2">
      <c r="C706" s="2" t="s">
        <v>1101</v>
      </c>
    </row>
    <row r="707" spans="3:3" x14ac:dyDescent="0.2">
      <c r="C707" s="2" t="s">
        <v>1071</v>
      </c>
    </row>
    <row r="708" spans="3:3" x14ac:dyDescent="0.2">
      <c r="C708" s="2" t="s">
        <v>1109</v>
      </c>
    </row>
    <row r="709" spans="3:3" x14ac:dyDescent="0.2">
      <c r="C709" s="2" t="s">
        <v>1034</v>
      </c>
    </row>
    <row r="710" spans="3:3" x14ac:dyDescent="0.2">
      <c r="C710" s="2" t="s">
        <v>1026</v>
      </c>
    </row>
    <row r="711" spans="3:3" x14ac:dyDescent="0.2">
      <c r="C711" s="2" t="s">
        <v>1089</v>
      </c>
    </row>
    <row r="712" spans="3:3" x14ac:dyDescent="0.2">
      <c r="C712" s="2" t="s">
        <v>1136</v>
      </c>
    </row>
    <row r="713" spans="3:3" x14ac:dyDescent="0.2">
      <c r="C713" s="2" t="s">
        <v>1035</v>
      </c>
    </row>
    <row r="714" spans="3:3" x14ac:dyDescent="0.2">
      <c r="C714" s="2" t="s">
        <v>1134</v>
      </c>
    </row>
    <row r="715" spans="3:3" x14ac:dyDescent="0.2">
      <c r="C715" s="2" t="s">
        <v>1084</v>
      </c>
    </row>
    <row r="716" spans="3:3" x14ac:dyDescent="0.2">
      <c r="C716" s="2" t="s">
        <v>3903</v>
      </c>
    </row>
    <row r="717" spans="3:3" x14ac:dyDescent="0.2">
      <c r="C717" s="2" t="s">
        <v>1017</v>
      </c>
    </row>
    <row r="718" spans="3:3" x14ac:dyDescent="0.2">
      <c r="C718" s="2" t="s">
        <v>1032</v>
      </c>
    </row>
    <row r="719" spans="3:3" x14ac:dyDescent="0.2">
      <c r="C719" s="2" t="s">
        <v>1141</v>
      </c>
    </row>
    <row r="720" spans="3:3" x14ac:dyDescent="0.2">
      <c r="C720" s="2" t="s">
        <v>1023</v>
      </c>
    </row>
    <row r="721" spans="3:3" x14ac:dyDescent="0.2">
      <c r="C721" s="2" t="s">
        <v>1142</v>
      </c>
    </row>
    <row r="722" spans="3:3" x14ac:dyDescent="0.2">
      <c r="C722" s="2" t="s">
        <v>1045</v>
      </c>
    </row>
    <row r="723" spans="3:3" x14ac:dyDescent="0.2">
      <c r="C723" s="2" t="s">
        <v>1130</v>
      </c>
    </row>
    <row r="724" spans="3:3" x14ac:dyDescent="0.2">
      <c r="C724" s="2" t="s">
        <v>1095</v>
      </c>
    </row>
    <row r="725" spans="3:3" x14ac:dyDescent="0.2">
      <c r="C725" s="2" t="s">
        <v>1072</v>
      </c>
    </row>
    <row r="726" spans="3:3" x14ac:dyDescent="0.2">
      <c r="C726" s="2" t="s">
        <v>1131</v>
      </c>
    </row>
    <row r="727" spans="3:3" x14ac:dyDescent="0.2">
      <c r="C727" s="2" t="s">
        <v>1105</v>
      </c>
    </row>
    <row r="728" spans="3:3" x14ac:dyDescent="0.2">
      <c r="C728" s="2" t="s">
        <v>1065</v>
      </c>
    </row>
    <row r="729" spans="3:3" x14ac:dyDescent="0.2">
      <c r="C729" s="2" t="s">
        <v>1138</v>
      </c>
    </row>
    <row r="730" spans="3:3" x14ac:dyDescent="0.2">
      <c r="C730" s="2" t="s">
        <v>1075</v>
      </c>
    </row>
    <row r="731" spans="3:3" x14ac:dyDescent="0.2">
      <c r="C731" s="2" t="s">
        <v>1132</v>
      </c>
    </row>
    <row r="732" spans="3:3" x14ac:dyDescent="0.2">
      <c r="C732" s="2" t="s">
        <v>1097</v>
      </c>
    </row>
    <row r="733" spans="3:3" x14ac:dyDescent="0.2">
      <c r="C733" s="2" t="s">
        <v>1145</v>
      </c>
    </row>
    <row r="734" spans="3:3" x14ac:dyDescent="0.2">
      <c r="C734" s="2" t="s">
        <v>3904</v>
      </c>
    </row>
    <row r="735" spans="3:3" x14ac:dyDescent="0.2">
      <c r="C735" s="2" t="s">
        <v>3905</v>
      </c>
    </row>
    <row r="736" spans="3:3" x14ac:dyDescent="0.2">
      <c r="C736" s="2" t="s">
        <v>3906</v>
      </c>
    </row>
    <row r="737" spans="3:3" x14ac:dyDescent="0.2">
      <c r="C737" s="2" t="s">
        <v>3907</v>
      </c>
    </row>
    <row r="738" spans="3:3" x14ac:dyDescent="0.2">
      <c r="C738" s="2" t="s">
        <v>1144</v>
      </c>
    </row>
    <row r="739" spans="3:3" x14ac:dyDescent="0.2">
      <c r="C739" s="2" t="s">
        <v>1108</v>
      </c>
    </row>
    <row r="740" spans="3:3" x14ac:dyDescent="0.2">
      <c r="C740" s="2" t="s">
        <v>3908</v>
      </c>
    </row>
    <row r="741" spans="3:3" x14ac:dyDescent="0.2">
      <c r="C741" s="2" t="s">
        <v>3909</v>
      </c>
    </row>
    <row r="742" spans="3:3" x14ac:dyDescent="0.2">
      <c r="C742" s="2" t="s">
        <v>1140</v>
      </c>
    </row>
    <row r="743" spans="3:3" x14ac:dyDescent="0.2">
      <c r="C743" s="2" t="s">
        <v>1082</v>
      </c>
    </row>
    <row r="744" spans="3:3" x14ac:dyDescent="0.2">
      <c r="C744" s="2" t="s">
        <v>1055</v>
      </c>
    </row>
    <row r="745" spans="3:3" x14ac:dyDescent="0.2">
      <c r="C745" s="2" t="s">
        <v>3910</v>
      </c>
    </row>
    <row r="746" spans="3:3" x14ac:dyDescent="0.2">
      <c r="C746" s="2" t="s">
        <v>3911</v>
      </c>
    </row>
    <row r="747" spans="3:3" x14ac:dyDescent="0.2">
      <c r="C747" s="2" t="s">
        <v>3912</v>
      </c>
    </row>
    <row r="748" spans="3:3" x14ac:dyDescent="0.2">
      <c r="C748" s="2" t="s">
        <v>3913</v>
      </c>
    </row>
    <row r="749" spans="3:3" x14ac:dyDescent="0.2">
      <c r="C749" s="2" t="s">
        <v>1125</v>
      </c>
    </row>
    <row r="750" spans="3:3" x14ac:dyDescent="0.2">
      <c r="C750" s="2" t="s">
        <v>3914</v>
      </c>
    </row>
    <row r="751" spans="3:3" x14ac:dyDescent="0.2">
      <c r="C751" s="2" t="s">
        <v>3915</v>
      </c>
    </row>
  </sheetData>
  <mergeCells count="3">
    <mergeCell ref="A3:A4"/>
    <mergeCell ref="A167:L167"/>
    <mergeCell ref="O167:P167"/>
  </mergeCells>
  <conditionalFormatting sqref="B3">
    <cfRule type="duplicateValues" dxfId="658" priority="4"/>
  </conditionalFormatting>
  <conditionalFormatting sqref="B4:B166">
    <cfRule type="duplicateValues" dxfId="657" priority="64"/>
  </conditionalFormatting>
  <conditionalFormatting sqref="C175:C751">
    <cfRule type="duplicateValues" dxfId="656" priority="3"/>
  </conditionalFormatting>
  <conditionalFormatting sqref="C175:C751">
    <cfRule type="duplicateValues" dxfId="655" priority="2"/>
  </conditionalFormatting>
  <conditionalFormatting sqref="C1:C1048576">
    <cfRule type="duplicateValues" dxfId="65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74"/>
  <sheetViews>
    <sheetView zoomScale="110" zoomScaleNormal="110" workbookViewId="0">
      <pane xSplit="3" ySplit="2" topLeftCell="D189" activePane="bottomRight" state="frozen"/>
      <selection activeCell="N32" sqref="N32"/>
      <selection pane="topRight" activeCell="N32" sqref="N32"/>
      <selection pane="bottomLeft" activeCell="N32" sqref="N32"/>
      <selection pane="bottomRight" activeCell="H195" sqref="H19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2" t="s">
        <v>3525</v>
      </c>
      <c r="B3" s="73" t="s">
        <v>3092</v>
      </c>
      <c r="C3" s="9" t="s">
        <v>3093</v>
      </c>
      <c r="D3" s="75" t="s">
        <v>63</v>
      </c>
      <c r="E3" s="13">
        <v>44434</v>
      </c>
      <c r="F3" s="75" t="s">
        <v>2419</v>
      </c>
      <c r="G3" s="13">
        <v>44438</v>
      </c>
      <c r="H3" s="10" t="s">
        <v>2420</v>
      </c>
      <c r="I3" s="1">
        <v>60</v>
      </c>
      <c r="J3" s="1">
        <v>50</v>
      </c>
      <c r="K3" s="1">
        <v>26</v>
      </c>
      <c r="L3" s="1">
        <v>10</v>
      </c>
      <c r="M3" s="81">
        <v>19.5</v>
      </c>
      <c r="N3" s="8">
        <v>20</v>
      </c>
      <c r="O3" s="62">
        <v>3000</v>
      </c>
      <c r="P3" s="63">
        <f>Table224523689101112131415161718192021222423456723456891011121314151617181920212224252627282930313233[[#This Row],[PEMBULATAN]]*O3</f>
        <v>60000</v>
      </c>
    </row>
    <row r="4" spans="1:16" ht="39" customHeight="1" x14ac:dyDescent="0.2">
      <c r="A4" s="143"/>
      <c r="B4" s="74"/>
      <c r="C4" s="9" t="s">
        <v>3094</v>
      </c>
      <c r="D4" s="75" t="s">
        <v>63</v>
      </c>
      <c r="E4" s="13">
        <v>44434</v>
      </c>
      <c r="F4" s="75" t="s">
        <v>2419</v>
      </c>
      <c r="G4" s="13">
        <v>44438</v>
      </c>
      <c r="H4" s="10" t="s">
        <v>2420</v>
      </c>
      <c r="I4" s="1">
        <v>65</v>
      </c>
      <c r="J4" s="1">
        <v>55</v>
      </c>
      <c r="K4" s="1">
        <v>22</v>
      </c>
      <c r="L4" s="1">
        <v>16</v>
      </c>
      <c r="M4" s="81">
        <v>19.662500000000001</v>
      </c>
      <c r="N4" s="8">
        <v>20</v>
      </c>
      <c r="O4" s="62">
        <v>3000</v>
      </c>
      <c r="P4" s="63">
        <f>Table224523689101112131415161718192021222423456723456891011121314151617181920212224252627282930313233[[#This Row],[PEMBULATAN]]*O4</f>
        <v>60000</v>
      </c>
    </row>
    <row r="5" spans="1:16" ht="39" customHeight="1" x14ac:dyDescent="0.2">
      <c r="A5" s="124"/>
      <c r="B5" s="74"/>
      <c r="C5" s="88" t="s">
        <v>3095</v>
      </c>
      <c r="D5" s="77" t="s">
        <v>63</v>
      </c>
      <c r="E5" s="13">
        <v>44434</v>
      </c>
      <c r="F5" s="75" t="s">
        <v>2419</v>
      </c>
      <c r="G5" s="13">
        <v>44438</v>
      </c>
      <c r="H5" s="76" t="s">
        <v>2420</v>
      </c>
      <c r="I5" s="15">
        <v>40</v>
      </c>
      <c r="J5" s="15">
        <v>26</v>
      </c>
      <c r="K5" s="15">
        <v>26</v>
      </c>
      <c r="L5" s="15">
        <v>12</v>
      </c>
      <c r="M5" s="82">
        <v>6.76</v>
      </c>
      <c r="N5" s="71">
        <v>12</v>
      </c>
      <c r="O5" s="62">
        <v>3000</v>
      </c>
      <c r="P5" s="63">
        <f>Table224523689101112131415161718192021222423456723456891011121314151617181920212224252627282930313233[[#This Row],[PEMBULATAN]]*O5</f>
        <v>36000</v>
      </c>
    </row>
    <row r="6" spans="1:16" ht="39" customHeight="1" x14ac:dyDescent="0.2">
      <c r="A6" s="124"/>
      <c r="B6" s="100"/>
      <c r="C6" s="92" t="s">
        <v>3096</v>
      </c>
      <c r="D6" s="93" t="s">
        <v>63</v>
      </c>
      <c r="E6" s="94">
        <v>44434</v>
      </c>
      <c r="F6" s="95" t="s">
        <v>2419</v>
      </c>
      <c r="G6" s="94">
        <v>44438</v>
      </c>
      <c r="H6" s="96" t="s">
        <v>2420</v>
      </c>
      <c r="I6" s="97">
        <v>45</v>
      </c>
      <c r="J6" s="97">
        <v>30</v>
      </c>
      <c r="K6" s="97">
        <v>30</v>
      </c>
      <c r="L6" s="97">
        <v>12</v>
      </c>
      <c r="M6" s="98">
        <v>10.125</v>
      </c>
      <c r="N6" s="99">
        <v>12</v>
      </c>
      <c r="O6" s="62">
        <v>3000</v>
      </c>
      <c r="P6" s="63">
        <f>Table224523689101112131415161718192021222423456723456891011121314151617181920212224252627282930313233[[#This Row],[PEMBULATAN]]*O6</f>
        <v>36000</v>
      </c>
    </row>
    <row r="7" spans="1:16" ht="39" customHeight="1" x14ac:dyDescent="0.2">
      <c r="A7" s="124"/>
      <c r="B7" s="74" t="s">
        <v>3097</v>
      </c>
      <c r="C7" s="92" t="s">
        <v>3098</v>
      </c>
      <c r="D7" s="93" t="s">
        <v>63</v>
      </c>
      <c r="E7" s="94">
        <v>44434</v>
      </c>
      <c r="F7" s="95" t="s">
        <v>2419</v>
      </c>
      <c r="G7" s="94">
        <v>44438</v>
      </c>
      <c r="H7" s="96" t="s">
        <v>2420</v>
      </c>
      <c r="I7" s="97">
        <v>104</v>
      </c>
      <c r="J7" s="97">
        <v>58</v>
      </c>
      <c r="K7" s="97">
        <v>39</v>
      </c>
      <c r="L7" s="97">
        <v>21</v>
      </c>
      <c r="M7" s="98">
        <v>58.811999999999998</v>
      </c>
      <c r="N7" s="99">
        <v>59</v>
      </c>
      <c r="O7" s="62">
        <v>3000</v>
      </c>
      <c r="P7" s="63">
        <f>Table224523689101112131415161718192021222423456723456891011121314151617181920212224252627282930313233[[#This Row],[PEMBULATAN]]*O7</f>
        <v>177000</v>
      </c>
    </row>
    <row r="8" spans="1:16" ht="39" customHeight="1" x14ac:dyDescent="0.2">
      <c r="A8" s="124"/>
      <c r="B8" s="74"/>
      <c r="C8" s="92" t="s">
        <v>3099</v>
      </c>
      <c r="D8" s="93" t="s">
        <v>63</v>
      </c>
      <c r="E8" s="94">
        <v>44434</v>
      </c>
      <c r="F8" s="95" t="s">
        <v>2419</v>
      </c>
      <c r="G8" s="94">
        <v>44438</v>
      </c>
      <c r="H8" s="96" t="s">
        <v>2420</v>
      </c>
      <c r="I8" s="97">
        <v>25</v>
      </c>
      <c r="J8" s="97">
        <v>20</v>
      </c>
      <c r="K8" s="97">
        <v>10</v>
      </c>
      <c r="L8" s="97">
        <v>2</v>
      </c>
      <c r="M8" s="98">
        <v>1.25</v>
      </c>
      <c r="N8" s="99">
        <v>2</v>
      </c>
      <c r="O8" s="62">
        <v>3000</v>
      </c>
      <c r="P8" s="63">
        <f>Table224523689101112131415161718192021222423456723456891011121314151617181920212224252627282930313233[[#This Row],[PEMBULATAN]]*O8</f>
        <v>6000</v>
      </c>
    </row>
    <row r="9" spans="1:16" ht="39" customHeight="1" x14ac:dyDescent="0.2">
      <c r="A9" s="124"/>
      <c r="B9" s="74"/>
      <c r="C9" s="92" t="s">
        <v>3100</v>
      </c>
      <c r="D9" s="93" t="s">
        <v>63</v>
      </c>
      <c r="E9" s="94">
        <v>44434</v>
      </c>
      <c r="F9" s="95" t="s">
        <v>2419</v>
      </c>
      <c r="G9" s="94">
        <v>44438</v>
      </c>
      <c r="H9" s="96" t="s">
        <v>2420</v>
      </c>
      <c r="I9" s="97">
        <v>100</v>
      </c>
      <c r="J9" s="97">
        <v>60</v>
      </c>
      <c r="K9" s="97">
        <v>38</v>
      </c>
      <c r="L9" s="97">
        <v>26</v>
      </c>
      <c r="M9" s="98">
        <v>57</v>
      </c>
      <c r="N9" s="99">
        <v>57</v>
      </c>
      <c r="O9" s="62">
        <v>3000</v>
      </c>
      <c r="P9" s="63">
        <f>Table224523689101112131415161718192021222423456723456891011121314151617181920212224252627282930313233[[#This Row],[PEMBULATAN]]*O9</f>
        <v>171000</v>
      </c>
    </row>
    <row r="10" spans="1:16" ht="39" customHeight="1" x14ac:dyDescent="0.2">
      <c r="A10" s="124"/>
      <c r="B10" s="74"/>
      <c r="C10" s="92" t="s">
        <v>3101</v>
      </c>
      <c r="D10" s="93" t="s">
        <v>63</v>
      </c>
      <c r="E10" s="94">
        <v>44434</v>
      </c>
      <c r="F10" s="95" t="s">
        <v>2419</v>
      </c>
      <c r="G10" s="94">
        <v>44438</v>
      </c>
      <c r="H10" s="96" t="s">
        <v>2420</v>
      </c>
      <c r="I10" s="97">
        <v>90</v>
      </c>
      <c r="J10" s="97">
        <v>60</v>
      </c>
      <c r="K10" s="97">
        <v>34</v>
      </c>
      <c r="L10" s="97">
        <v>14</v>
      </c>
      <c r="M10" s="98">
        <v>45.9</v>
      </c>
      <c r="N10" s="99">
        <v>46</v>
      </c>
      <c r="O10" s="62">
        <v>3000</v>
      </c>
      <c r="P10" s="63">
        <f>Table224523689101112131415161718192021222423456723456891011121314151617181920212224252627282930313233[[#This Row],[PEMBULATAN]]*O10</f>
        <v>138000</v>
      </c>
    </row>
    <row r="11" spans="1:16" ht="39" customHeight="1" x14ac:dyDescent="0.2">
      <c r="A11" s="124"/>
      <c r="B11" s="74"/>
      <c r="C11" s="92" t="s">
        <v>3102</v>
      </c>
      <c r="D11" s="93" t="s">
        <v>63</v>
      </c>
      <c r="E11" s="94">
        <v>44434</v>
      </c>
      <c r="F11" s="95" t="s">
        <v>2419</v>
      </c>
      <c r="G11" s="94">
        <v>44438</v>
      </c>
      <c r="H11" s="96" t="s">
        <v>2420</v>
      </c>
      <c r="I11" s="97">
        <v>96</v>
      </c>
      <c r="J11" s="97">
        <v>60</v>
      </c>
      <c r="K11" s="97">
        <v>40</v>
      </c>
      <c r="L11" s="97">
        <v>25</v>
      </c>
      <c r="M11" s="98">
        <v>57.6</v>
      </c>
      <c r="N11" s="99">
        <v>58</v>
      </c>
      <c r="O11" s="62">
        <v>3000</v>
      </c>
      <c r="P11" s="63">
        <f>Table224523689101112131415161718192021222423456723456891011121314151617181920212224252627282930313233[[#This Row],[PEMBULATAN]]*O11</f>
        <v>174000</v>
      </c>
    </row>
    <row r="12" spans="1:16" ht="39" customHeight="1" x14ac:dyDescent="0.2">
      <c r="A12" s="124"/>
      <c r="B12" s="74"/>
      <c r="C12" s="92" t="s">
        <v>3103</v>
      </c>
      <c r="D12" s="93" t="s">
        <v>63</v>
      </c>
      <c r="E12" s="94">
        <v>44434</v>
      </c>
      <c r="F12" s="95" t="s">
        <v>2419</v>
      </c>
      <c r="G12" s="94">
        <v>44438</v>
      </c>
      <c r="H12" s="96" t="s">
        <v>2420</v>
      </c>
      <c r="I12" s="97">
        <v>68</v>
      </c>
      <c r="J12" s="97">
        <v>74</v>
      </c>
      <c r="K12" s="97">
        <v>26</v>
      </c>
      <c r="L12" s="97">
        <v>9</v>
      </c>
      <c r="M12" s="98">
        <v>32.707999999999998</v>
      </c>
      <c r="N12" s="99">
        <v>33</v>
      </c>
      <c r="O12" s="62">
        <v>3000</v>
      </c>
      <c r="P12" s="63">
        <f>Table224523689101112131415161718192021222423456723456891011121314151617181920212224252627282930313233[[#This Row],[PEMBULATAN]]*O12</f>
        <v>99000</v>
      </c>
    </row>
    <row r="13" spans="1:16" ht="39" customHeight="1" x14ac:dyDescent="0.2">
      <c r="A13" s="124"/>
      <c r="B13" s="74"/>
      <c r="C13" s="92" t="s">
        <v>3104</v>
      </c>
      <c r="D13" s="93" t="s">
        <v>63</v>
      </c>
      <c r="E13" s="94">
        <v>44434</v>
      </c>
      <c r="F13" s="95" t="s">
        <v>2419</v>
      </c>
      <c r="G13" s="94">
        <v>44438</v>
      </c>
      <c r="H13" s="96" t="s">
        <v>2420</v>
      </c>
      <c r="I13" s="97">
        <v>90</v>
      </c>
      <c r="J13" s="97">
        <v>53</v>
      </c>
      <c r="K13" s="97">
        <v>26</v>
      </c>
      <c r="L13" s="97">
        <v>9</v>
      </c>
      <c r="M13" s="98">
        <v>31.004999999999999</v>
      </c>
      <c r="N13" s="99">
        <v>31</v>
      </c>
      <c r="O13" s="62">
        <v>3000</v>
      </c>
      <c r="P13" s="63">
        <f>Table224523689101112131415161718192021222423456723456891011121314151617181920212224252627282930313233[[#This Row],[PEMBULATAN]]*O13</f>
        <v>93000</v>
      </c>
    </row>
    <row r="14" spans="1:16" ht="39" customHeight="1" x14ac:dyDescent="0.2">
      <c r="A14" s="124"/>
      <c r="B14" s="74"/>
      <c r="C14" s="92" t="s">
        <v>3105</v>
      </c>
      <c r="D14" s="93" t="s">
        <v>63</v>
      </c>
      <c r="E14" s="94">
        <v>44434</v>
      </c>
      <c r="F14" s="95" t="s">
        <v>2419</v>
      </c>
      <c r="G14" s="94">
        <v>44438</v>
      </c>
      <c r="H14" s="96" t="s">
        <v>2420</v>
      </c>
      <c r="I14" s="97">
        <v>95</v>
      </c>
      <c r="J14" s="97">
        <v>57</v>
      </c>
      <c r="K14" s="97">
        <v>32</v>
      </c>
      <c r="L14" s="97">
        <v>25</v>
      </c>
      <c r="M14" s="98">
        <v>43.32</v>
      </c>
      <c r="N14" s="99">
        <v>43</v>
      </c>
      <c r="O14" s="62">
        <v>3000</v>
      </c>
      <c r="P14" s="63">
        <f>Table224523689101112131415161718192021222423456723456891011121314151617181920212224252627282930313233[[#This Row],[PEMBULATAN]]*O14</f>
        <v>129000</v>
      </c>
    </row>
    <row r="15" spans="1:16" ht="39" customHeight="1" x14ac:dyDescent="0.2">
      <c r="A15" s="124"/>
      <c r="B15" s="74"/>
      <c r="C15" s="92" t="s">
        <v>3106</v>
      </c>
      <c r="D15" s="93" t="s">
        <v>63</v>
      </c>
      <c r="E15" s="94">
        <v>44434</v>
      </c>
      <c r="F15" s="95" t="s">
        <v>2419</v>
      </c>
      <c r="G15" s="94">
        <v>44438</v>
      </c>
      <c r="H15" s="96" t="s">
        <v>2420</v>
      </c>
      <c r="I15" s="97">
        <v>90</v>
      </c>
      <c r="J15" s="97">
        <v>50</v>
      </c>
      <c r="K15" s="97">
        <v>46</v>
      </c>
      <c r="L15" s="97">
        <v>24</v>
      </c>
      <c r="M15" s="98">
        <v>51.75</v>
      </c>
      <c r="N15" s="99">
        <v>52</v>
      </c>
      <c r="O15" s="62">
        <v>3000</v>
      </c>
      <c r="P15" s="63">
        <f>Table224523689101112131415161718192021222423456723456891011121314151617181920212224252627282930313233[[#This Row],[PEMBULATAN]]*O15</f>
        <v>156000</v>
      </c>
    </row>
    <row r="16" spans="1:16" ht="39" customHeight="1" x14ac:dyDescent="0.2">
      <c r="A16" s="124"/>
      <c r="B16" s="74"/>
      <c r="C16" s="92" t="s">
        <v>3107</v>
      </c>
      <c r="D16" s="93" t="s">
        <v>63</v>
      </c>
      <c r="E16" s="94">
        <v>44434</v>
      </c>
      <c r="F16" s="95" t="s">
        <v>2419</v>
      </c>
      <c r="G16" s="94">
        <v>44438</v>
      </c>
      <c r="H16" s="96" t="s">
        <v>2420</v>
      </c>
      <c r="I16" s="97">
        <v>54</v>
      </c>
      <c r="J16" s="97">
        <v>50</v>
      </c>
      <c r="K16" s="97">
        <v>33</v>
      </c>
      <c r="L16" s="97">
        <v>13</v>
      </c>
      <c r="M16" s="98">
        <v>22.274999999999999</v>
      </c>
      <c r="N16" s="99">
        <v>22</v>
      </c>
      <c r="O16" s="62">
        <v>3000</v>
      </c>
      <c r="P16" s="63">
        <f>Table224523689101112131415161718192021222423456723456891011121314151617181920212224252627282930313233[[#This Row],[PEMBULATAN]]*O16</f>
        <v>66000</v>
      </c>
    </row>
    <row r="17" spans="1:16" ht="39" customHeight="1" x14ac:dyDescent="0.2">
      <c r="A17" s="124"/>
      <c r="B17" s="74"/>
      <c r="C17" s="92" t="s">
        <v>3108</v>
      </c>
      <c r="D17" s="93" t="s">
        <v>63</v>
      </c>
      <c r="E17" s="94">
        <v>44434</v>
      </c>
      <c r="F17" s="95" t="s">
        <v>2419</v>
      </c>
      <c r="G17" s="94">
        <v>44438</v>
      </c>
      <c r="H17" s="96" t="s">
        <v>2420</v>
      </c>
      <c r="I17" s="97">
        <v>100</v>
      </c>
      <c r="J17" s="97">
        <v>56</v>
      </c>
      <c r="K17" s="97">
        <v>35</v>
      </c>
      <c r="L17" s="97">
        <v>13</v>
      </c>
      <c r="M17" s="98">
        <v>49</v>
      </c>
      <c r="N17" s="99">
        <v>49</v>
      </c>
      <c r="O17" s="62">
        <v>3000</v>
      </c>
      <c r="P17" s="63">
        <f>Table224523689101112131415161718192021222423456723456891011121314151617181920212224252627282930313233[[#This Row],[PEMBULATAN]]*O17</f>
        <v>147000</v>
      </c>
    </row>
    <row r="18" spans="1:16" ht="39" customHeight="1" x14ac:dyDescent="0.2">
      <c r="A18" s="124"/>
      <c r="B18" s="74"/>
      <c r="C18" s="92" t="s">
        <v>3109</v>
      </c>
      <c r="D18" s="93" t="s">
        <v>63</v>
      </c>
      <c r="E18" s="94">
        <v>44434</v>
      </c>
      <c r="F18" s="95" t="s">
        <v>2419</v>
      </c>
      <c r="G18" s="94">
        <v>44438</v>
      </c>
      <c r="H18" s="96" t="s">
        <v>2420</v>
      </c>
      <c r="I18" s="97">
        <v>50</v>
      </c>
      <c r="J18" s="97">
        <v>50</v>
      </c>
      <c r="K18" s="97">
        <v>18</v>
      </c>
      <c r="L18" s="97">
        <v>4</v>
      </c>
      <c r="M18" s="98">
        <v>11.25</v>
      </c>
      <c r="N18" s="99">
        <v>11</v>
      </c>
      <c r="O18" s="62">
        <v>3000</v>
      </c>
      <c r="P18" s="63">
        <f>Table224523689101112131415161718192021222423456723456891011121314151617181920212224252627282930313233[[#This Row],[PEMBULATAN]]*O18</f>
        <v>33000</v>
      </c>
    </row>
    <row r="19" spans="1:16" ht="39" customHeight="1" x14ac:dyDescent="0.2">
      <c r="A19" s="124"/>
      <c r="B19" s="74"/>
      <c r="C19" s="92" t="s">
        <v>3110</v>
      </c>
      <c r="D19" s="93" t="s">
        <v>63</v>
      </c>
      <c r="E19" s="94">
        <v>44434</v>
      </c>
      <c r="F19" s="95" t="s">
        <v>2419</v>
      </c>
      <c r="G19" s="94">
        <v>44438</v>
      </c>
      <c r="H19" s="96" t="s">
        <v>2420</v>
      </c>
      <c r="I19" s="97">
        <v>100</v>
      </c>
      <c r="J19" s="97">
        <v>66</v>
      </c>
      <c r="K19" s="97">
        <v>32</v>
      </c>
      <c r="L19" s="97">
        <v>28</v>
      </c>
      <c r="M19" s="98">
        <v>52.8</v>
      </c>
      <c r="N19" s="99">
        <v>53</v>
      </c>
      <c r="O19" s="62">
        <v>3000</v>
      </c>
      <c r="P19" s="63">
        <f>Table224523689101112131415161718192021222423456723456891011121314151617181920212224252627282930313233[[#This Row],[PEMBULATAN]]*O19</f>
        <v>159000</v>
      </c>
    </row>
    <row r="20" spans="1:16" ht="39" customHeight="1" x14ac:dyDescent="0.2">
      <c r="A20" s="124"/>
      <c r="B20" s="74"/>
      <c r="C20" s="92" t="s">
        <v>3111</v>
      </c>
      <c r="D20" s="93" t="s">
        <v>63</v>
      </c>
      <c r="E20" s="94">
        <v>44434</v>
      </c>
      <c r="F20" s="95" t="s">
        <v>2419</v>
      </c>
      <c r="G20" s="94">
        <v>44438</v>
      </c>
      <c r="H20" s="96" t="s">
        <v>2420</v>
      </c>
      <c r="I20" s="97">
        <v>60</v>
      </c>
      <c r="J20" s="97">
        <v>50</v>
      </c>
      <c r="K20" s="97">
        <v>22</v>
      </c>
      <c r="L20" s="97">
        <v>6</v>
      </c>
      <c r="M20" s="98">
        <v>16.5</v>
      </c>
      <c r="N20" s="99">
        <v>17</v>
      </c>
      <c r="O20" s="62">
        <v>3000</v>
      </c>
      <c r="P20" s="63">
        <f>Table224523689101112131415161718192021222423456723456891011121314151617181920212224252627282930313233[[#This Row],[PEMBULATAN]]*O20</f>
        <v>51000</v>
      </c>
    </row>
    <row r="21" spans="1:16" ht="39" customHeight="1" x14ac:dyDescent="0.2">
      <c r="A21" s="124"/>
      <c r="B21" s="74"/>
      <c r="C21" s="92" t="s">
        <v>3112</v>
      </c>
      <c r="D21" s="93" t="s">
        <v>63</v>
      </c>
      <c r="E21" s="94">
        <v>44434</v>
      </c>
      <c r="F21" s="95" t="s">
        <v>2419</v>
      </c>
      <c r="G21" s="94">
        <v>44438</v>
      </c>
      <c r="H21" s="96" t="s">
        <v>2420</v>
      </c>
      <c r="I21" s="97">
        <v>50</v>
      </c>
      <c r="J21" s="97">
        <v>40</v>
      </c>
      <c r="K21" s="97">
        <v>15</v>
      </c>
      <c r="L21" s="97">
        <v>2</v>
      </c>
      <c r="M21" s="98">
        <v>7.5</v>
      </c>
      <c r="N21" s="99">
        <v>8</v>
      </c>
      <c r="O21" s="62">
        <v>3000</v>
      </c>
      <c r="P21" s="63">
        <f>Table224523689101112131415161718192021222423456723456891011121314151617181920212224252627282930313233[[#This Row],[PEMBULATAN]]*O21</f>
        <v>24000</v>
      </c>
    </row>
    <row r="22" spans="1:16" ht="39" customHeight="1" x14ac:dyDescent="0.2">
      <c r="A22" s="124"/>
      <c r="B22" s="74"/>
      <c r="C22" s="92" t="s">
        <v>3113</v>
      </c>
      <c r="D22" s="93" t="s">
        <v>63</v>
      </c>
      <c r="E22" s="94">
        <v>44434</v>
      </c>
      <c r="F22" s="95" t="s">
        <v>2419</v>
      </c>
      <c r="G22" s="94">
        <v>44438</v>
      </c>
      <c r="H22" s="96" t="s">
        <v>2420</v>
      </c>
      <c r="I22" s="97">
        <v>100</v>
      </c>
      <c r="J22" s="97">
        <v>58</v>
      </c>
      <c r="K22" s="97">
        <v>32</v>
      </c>
      <c r="L22" s="97">
        <v>21</v>
      </c>
      <c r="M22" s="98">
        <v>46.4</v>
      </c>
      <c r="N22" s="99">
        <v>46</v>
      </c>
      <c r="O22" s="62">
        <v>3000</v>
      </c>
      <c r="P22" s="63">
        <f>Table224523689101112131415161718192021222423456723456891011121314151617181920212224252627282930313233[[#This Row],[PEMBULATAN]]*O22</f>
        <v>138000</v>
      </c>
    </row>
    <row r="23" spans="1:16" ht="39" customHeight="1" x14ac:dyDescent="0.2">
      <c r="A23" s="124"/>
      <c r="B23" s="74"/>
      <c r="C23" s="92" t="s">
        <v>3114</v>
      </c>
      <c r="D23" s="93" t="s">
        <v>63</v>
      </c>
      <c r="E23" s="94">
        <v>44434</v>
      </c>
      <c r="F23" s="95" t="s">
        <v>2419</v>
      </c>
      <c r="G23" s="94">
        <v>44438</v>
      </c>
      <c r="H23" s="96" t="s">
        <v>2420</v>
      </c>
      <c r="I23" s="97">
        <v>67</v>
      </c>
      <c r="J23" s="97">
        <v>24</v>
      </c>
      <c r="K23" s="97">
        <v>24</v>
      </c>
      <c r="L23" s="97">
        <v>5</v>
      </c>
      <c r="M23" s="98">
        <v>9.6479999999999997</v>
      </c>
      <c r="N23" s="99">
        <v>10</v>
      </c>
      <c r="O23" s="62">
        <v>3000</v>
      </c>
      <c r="P23" s="63">
        <f>Table224523689101112131415161718192021222423456723456891011121314151617181920212224252627282930313233[[#This Row],[PEMBULATAN]]*O23</f>
        <v>30000</v>
      </c>
    </row>
    <row r="24" spans="1:16" ht="39" customHeight="1" x14ac:dyDescent="0.2">
      <c r="A24" s="124"/>
      <c r="B24" s="74"/>
      <c r="C24" s="92" t="s">
        <v>3115</v>
      </c>
      <c r="D24" s="93" t="s">
        <v>63</v>
      </c>
      <c r="E24" s="94">
        <v>44434</v>
      </c>
      <c r="F24" s="95" t="s">
        <v>2419</v>
      </c>
      <c r="G24" s="94">
        <v>44438</v>
      </c>
      <c r="H24" s="96" t="s">
        <v>2420</v>
      </c>
      <c r="I24" s="97">
        <v>92</v>
      </c>
      <c r="J24" s="97">
        <v>42</v>
      </c>
      <c r="K24" s="97">
        <v>22</v>
      </c>
      <c r="L24" s="97">
        <v>9</v>
      </c>
      <c r="M24" s="98">
        <v>21.251999999999999</v>
      </c>
      <c r="N24" s="99">
        <v>21</v>
      </c>
      <c r="O24" s="62">
        <v>3000</v>
      </c>
      <c r="P24" s="63">
        <f>Table224523689101112131415161718192021222423456723456891011121314151617181920212224252627282930313233[[#This Row],[PEMBULATAN]]*O24</f>
        <v>63000</v>
      </c>
    </row>
    <row r="25" spans="1:16" ht="39" customHeight="1" x14ac:dyDescent="0.2">
      <c r="A25" s="124"/>
      <c r="B25" s="74"/>
      <c r="C25" s="92" t="s">
        <v>3116</v>
      </c>
      <c r="D25" s="93" t="s">
        <v>63</v>
      </c>
      <c r="E25" s="94">
        <v>44434</v>
      </c>
      <c r="F25" s="95" t="s">
        <v>2419</v>
      </c>
      <c r="G25" s="94">
        <v>44438</v>
      </c>
      <c r="H25" s="96" t="s">
        <v>2420</v>
      </c>
      <c r="I25" s="97">
        <v>90</v>
      </c>
      <c r="J25" s="97">
        <v>60</v>
      </c>
      <c r="K25" s="97">
        <v>28</v>
      </c>
      <c r="L25" s="97">
        <v>8</v>
      </c>
      <c r="M25" s="98">
        <v>37.799999999999997</v>
      </c>
      <c r="N25" s="99">
        <v>38</v>
      </c>
      <c r="O25" s="62">
        <v>3000</v>
      </c>
      <c r="P25" s="63">
        <f>Table224523689101112131415161718192021222423456723456891011121314151617181920212224252627282930313233[[#This Row],[PEMBULATAN]]*O25</f>
        <v>114000</v>
      </c>
    </row>
    <row r="26" spans="1:16" ht="39" customHeight="1" x14ac:dyDescent="0.2">
      <c r="A26" s="124"/>
      <c r="B26" s="74"/>
      <c r="C26" s="92" t="s">
        <v>3117</v>
      </c>
      <c r="D26" s="93" t="s">
        <v>63</v>
      </c>
      <c r="E26" s="94">
        <v>44434</v>
      </c>
      <c r="F26" s="95" t="s">
        <v>2419</v>
      </c>
      <c r="G26" s="94">
        <v>44438</v>
      </c>
      <c r="H26" s="96" t="s">
        <v>2420</v>
      </c>
      <c r="I26" s="97">
        <v>104</v>
      </c>
      <c r="J26" s="97">
        <v>65</v>
      </c>
      <c r="K26" s="97">
        <v>33</v>
      </c>
      <c r="L26" s="97">
        <v>27</v>
      </c>
      <c r="M26" s="98">
        <v>55.77</v>
      </c>
      <c r="N26" s="99">
        <v>56</v>
      </c>
      <c r="O26" s="62">
        <v>3000</v>
      </c>
      <c r="P26" s="63">
        <f>Table224523689101112131415161718192021222423456723456891011121314151617181920212224252627282930313233[[#This Row],[PEMBULATAN]]*O26</f>
        <v>168000</v>
      </c>
    </row>
    <row r="27" spans="1:16" ht="39" customHeight="1" x14ac:dyDescent="0.2">
      <c r="A27" s="124"/>
      <c r="B27" s="74"/>
      <c r="C27" s="92" t="s">
        <v>3118</v>
      </c>
      <c r="D27" s="93" t="s">
        <v>63</v>
      </c>
      <c r="E27" s="94">
        <v>44434</v>
      </c>
      <c r="F27" s="95" t="s">
        <v>2419</v>
      </c>
      <c r="G27" s="94">
        <v>44438</v>
      </c>
      <c r="H27" s="96" t="s">
        <v>2420</v>
      </c>
      <c r="I27" s="97">
        <v>105</v>
      </c>
      <c r="J27" s="97">
        <v>30</v>
      </c>
      <c r="K27" s="97">
        <v>5</v>
      </c>
      <c r="L27" s="97">
        <v>1</v>
      </c>
      <c r="M27" s="98">
        <v>3.9375</v>
      </c>
      <c r="N27" s="99">
        <v>4</v>
      </c>
      <c r="O27" s="62">
        <v>3000</v>
      </c>
      <c r="P27" s="63">
        <f>Table224523689101112131415161718192021222423456723456891011121314151617181920212224252627282930313233[[#This Row],[PEMBULATAN]]*O27</f>
        <v>12000</v>
      </c>
    </row>
    <row r="28" spans="1:16" ht="39" customHeight="1" x14ac:dyDescent="0.2">
      <c r="A28" s="124"/>
      <c r="B28" s="74"/>
      <c r="C28" s="92" t="s">
        <v>3119</v>
      </c>
      <c r="D28" s="93" t="s">
        <v>63</v>
      </c>
      <c r="E28" s="94">
        <v>44434</v>
      </c>
      <c r="F28" s="95" t="s">
        <v>2419</v>
      </c>
      <c r="G28" s="94">
        <v>44438</v>
      </c>
      <c r="H28" s="96" t="s">
        <v>2420</v>
      </c>
      <c r="I28" s="97">
        <v>80</v>
      </c>
      <c r="J28" s="97">
        <v>57</v>
      </c>
      <c r="K28" s="97">
        <v>24</v>
      </c>
      <c r="L28" s="97">
        <v>4</v>
      </c>
      <c r="M28" s="98">
        <v>27.36</v>
      </c>
      <c r="N28" s="99">
        <v>27</v>
      </c>
      <c r="O28" s="62">
        <v>3000</v>
      </c>
      <c r="P28" s="63">
        <f>Table224523689101112131415161718192021222423456723456891011121314151617181920212224252627282930313233[[#This Row],[PEMBULATAN]]*O28</f>
        <v>81000</v>
      </c>
    </row>
    <row r="29" spans="1:16" ht="39" customHeight="1" x14ac:dyDescent="0.2">
      <c r="A29" s="124"/>
      <c r="B29" s="74"/>
      <c r="C29" s="92" t="s">
        <v>3120</v>
      </c>
      <c r="D29" s="93" t="s">
        <v>63</v>
      </c>
      <c r="E29" s="94">
        <v>44434</v>
      </c>
      <c r="F29" s="95" t="s">
        <v>2419</v>
      </c>
      <c r="G29" s="94">
        <v>44438</v>
      </c>
      <c r="H29" s="96" t="s">
        <v>2420</v>
      </c>
      <c r="I29" s="97">
        <v>80</v>
      </c>
      <c r="J29" s="97">
        <v>42</v>
      </c>
      <c r="K29" s="97">
        <v>24</v>
      </c>
      <c r="L29" s="97">
        <v>6</v>
      </c>
      <c r="M29" s="98">
        <v>20.16</v>
      </c>
      <c r="N29" s="99">
        <v>20</v>
      </c>
      <c r="O29" s="62">
        <v>3000</v>
      </c>
      <c r="P29" s="63">
        <f>Table224523689101112131415161718192021222423456723456891011121314151617181920212224252627282930313233[[#This Row],[PEMBULATAN]]*O29</f>
        <v>60000</v>
      </c>
    </row>
    <row r="30" spans="1:16" ht="39" customHeight="1" x14ac:dyDescent="0.2">
      <c r="A30" s="124"/>
      <c r="B30" s="74"/>
      <c r="C30" s="92" t="s">
        <v>3121</v>
      </c>
      <c r="D30" s="93" t="s">
        <v>63</v>
      </c>
      <c r="E30" s="94">
        <v>44434</v>
      </c>
      <c r="F30" s="95" t="s">
        <v>2419</v>
      </c>
      <c r="G30" s="94">
        <v>44438</v>
      </c>
      <c r="H30" s="96" t="s">
        <v>2420</v>
      </c>
      <c r="I30" s="97">
        <v>84</v>
      </c>
      <c r="J30" s="97">
        <v>56</v>
      </c>
      <c r="K30" s="97">
        <v>25</v>
      </c>
      <c r="L30" s="97">
        <v>10</v>
      </c>
      <c r="M30" s="98">
        <v>29.4</v>
      </c>
      <c r="N30" s="99">
        <v>29</v>
      </c>
      <c r="O30" s="62">
        <v>3000</v>
      </c>
      <c r="P30" s="63">
        <f>Table224523689101112131415161718192021222423456723456891011121314151617181920212224252627282930313233[[#This Row],[PEMBULATAN]]*O30</f>
        <v>87000</v>
      </c>
    </row>
    <row r="31" spans="1:16" ht="39" customHeight="1" x14ac:dyDescent="0.2">
      <c r="A31" s="124"/>
      <c r="B31" s="74"/>
      <c r="C31" s="92" t="s">
        <v>3122</v>
      </c>
      <c r="D31" s="93" t="s">
        <v>63</v>
      </c>
      <c r="E31" s="94">
        <v>44434</v>
      </c>
      <c r="F31" s="95" t="s">
        <v>2419</v>
      </c>
      <c r="G31" s="94">
        <v>44438</v>
      </c>
      <c r="H31" s="96" t="s">
        <v>2420</v>
      </c>
      <c r="I31" s="97">
        <v>70</v>
      </c>
      <c r="J31" s="97">
        <v>50</v>
      </c>
      <c r="K31" s="97">
        <v>25</v>
      </c>
      <c r="L31" s="97">
        <v>6</v>
      </c>
      <c r="M31" s="98">
        <v>21.875</v>
      </c>
      <c r="N31" s="99">
        <v>22</v>
      </c>
      <c r="O31" s="62">
        <v>3000</v>
      </c>
      <c r="P31" s="63">
        <f>Table224523689101112131415161718192021222423456723456891011121314151617181920212224252627282930313233[[#This Row],[PEMBULATAN]]*O31</f>
        <v>66000</v>
      </c>
    </row>
    <row r="32" spans="1:16" ht="39" customHeight="1" x14ac:dyDescent="0.2">
      <c r="A32" s="124"/>
      <c r="B32" s="74"/>
      <c r="C32" s="92" t="s">
        <v>3123</v>
      </c>
      <c r="D32" s="93" t="s">
        <v>63</v>
      </c>
      <c r="E32" s="94">
        <v>44434</v>
      </c>
      <c r="F32" s="95" t="s">
        <v>2419</v>
      </c>
      <c r="G32" s="94">
        <v>44438</v>
      </c>
      <c r="H32" s="96" t="s">
        <v>2420</v>
      </c>
      <c r="I32" s="97">
        <v>60</v>
      </c>
      <c r="J32" s="97">
        <v>40</v>
      </c>
      <c r="K32" s="97">
        <v>20</v>
      </c>
      <c r="L32" s="97">
        <v>7</v>
      </c>
      <c r="M32" s="98">
        <v>12</v>
      </c>
      <c r="N32" s="99">
        <v>12</v>
      </c>
      <c r="O32" s="62">
        <v>3000</v>
      </c>
      <c r="P32" s="63">
        <f>Table224523689101112131415161718192021222423456723456891011121314151617181920212224252627282930313233[[#This Row],[PEMBULATAN]]*O32</f>
        <v>36000</v>
      </c>
    </row>
    <row r="33" spans="1:16" ht="39" customHeight="1" x14ac:dyDescent="0.2">
      <c r="A33" s="124"/>
      <c r="B33" s="74"/>
      <c r="C33" s="92" t="s">
        <v>3124</v>
      </c>
      <c r="D33" s="93" t="s">
        <v>63</v>
      </c>
      <c r="E33" s="94">
        <v>44434</v>
      </c>
      <c r="F33" s="95" t="s">
        <v>2419</v>
      </c>
      <c r="G33" s="94">
        <v>44438</v>
      </c>
      <c r="H33" s="96" t="s">
        <v>2420</v>
      </c>
      <c r="I33" s="97">
        <v>95</v>
      </c>
      <c r="J33" s="97">
        <v>60</v>
      </c>
      <c r="K33" s="97">
        <v>24</v>
      </c>
      <c r="L33" s="97">
        <v>10</v>
      </c>
      <c r="M33" s="98">
        <v>34.200000000000003</v>
      </c>
      <c r="N33" s="99">
        <v>34</v>
      </c>
      <c r="O33" s="62">
        <v>3000</v>
      </c>
      <c r="P33" s="63">
        <f>Table224523689101112131415161718192021222423456723456891011121314151617181920212224252627282930313233[[#This Row],[PEMBULATAN]]*O33</f>
        <v>102000</v>
      </c>
    </row>
    <row r="34" spans="1:16" ht="39" customHeight="1" x14ac:dyDescent="0.2">
      <c r="A34" s="124"/>
      <c r="B34" s="74"/>
      <c r="C34" s="92" t="s">
        <v>3125</v>
      </c>
      <c r="D34" s="93" t="s">
        <v>63</v>
      </c>
      <c r="E34" s="94">
        <v>44434</v>
      </c>
      <c r="F34" s="95" t="s">
        <v>2419</v>
      </c>
      <c r="G34" s="94">
        <v>44438</v>
      </c>
      <c r="H34" s="96" t="s">
        <v>2420</v>
      </c>
      <c r="I34" s="97">
        <v>82</v>
      </c>
      <c r="J34" s="97">
        <v>59</v>
      </c>
      <c r="K34" s="97">
        <v>23</v>
      </c>
      <c r="L34" s="97">
        <v>5</v>
      </c>
      <c r="M34" s="98">
        <v>27.8185</v>
      </c>
      <c r="N34" s="99">
        <v>28</v>
      </c>
      <c r="O34" s="62">
        <v>3000</v>
      </c>
      <c r="P34" s="63">
        <f>Table224523689101112131415161718192021222423456723456891011121314151617181920212224252627282930313233[[#This Row],[PEMBULATAN]]*O34</f>
        <v>84000</v>
      </c>
    </row>
    <row r="35" spans="1:16" ht="39" customHeight="1" x14ac:dyDescent="0.2">
      <c r="A35" s="124"/>
      <c r="B35" s="74"/>
      <c r="C35" s="92" t="s">
        <v>3126</v>
      </c>
      <c r="D35" s="93" t="s">
        <v>63</v>
      </c>
      <c r="E35" s="94">
        <v>44434</v>
      </c>
      <c r="F35" s="95" t="s">
        <v>2419</v>
      </c>
      <c r="G35" s="94">
        <v>44438</v>
      </c>
      <c r="H35" s="96" t="s">
        <v>2420</v>
      </c>
      <c r="I35" s="97">
        <v>100</v>
      </c>
      <c r="J35" s="97">
        <v>60</v>
      </c>
      <c r="K35" s="97">
        <v>24</v>
      </c>
      <c r="L35" s="97">
        <v>15</v>
      </c>
      <c r="M35" s="98">
        <v>36</v>
      </c>
      <c r="N35" s="99">
        <v>36</v>
      </c>
      <c r="O35" s="62">
        <v>3000</v>
      </c>
      <c r="P35" s="63">
        <f>Table224523689101112131415161718192021222423456723456891011121314151617181920212224252627282930313233[[#This Row],[PEMBULATAN]]*O35</f>
        <v>108000</v>
      </c>
    </row>
    <row r="36" spans="1:16" ht="39" customHeight="1" x14ac:dyDescent="0.2">
      <c r="A36" s="124"/>
      <c r="B36" s="74"/>
      <c r="C36" s="92" t="s">
        <v>3127</v>
      </c>
      <c r="D36" s="93" t="s">
        <v>63</v>
      </c>
      <c r="E36" s="94">
        <v>44434</v>
      </c>
      <c r="F36" s="95" t="s">
        <v>2419</v>
      </c>
      <c r="G36" s="94">
        <v>44438</v>
      </c>
      <c r="H36" s="96" t="s">
        <v>2420</v>
      </c>
      <c r="I36" s="97">
        <v>53</v>
      </c>
      <c r="J36" s="97">
        <v>43</v>
      </c>
      <c r="K36" s="97">
        <v>13</v>
      </c>
      <c r="L36" s="97">
        <v>4</v>
      </c>
      <c r="M36" s="98">
        <v>7.4067499999999997</v>
      </c>
      <c r="N36" s="99">
        <v>7</v>
      </c>
      <c r="O36" s="62">
        <v>3000</v>
      </c>
      <c r="P36" s="63">
        <f>Table224523689101112131415161718192021222423456723456891011121314151617181920212224252627282930313233[[#This Row],[PEMBULATAN]]*O36</f>
        <v>21000</v>
      </c>
    </row>
    <row r="37" spans="1:16" ht="39" customHeight="1" x14ac:dyDescent="0.2">
      <c r="A37" s="124"/>
      <c r="B37" s="74"/>
      <c r="C37" s="92" t="s">
        <v>3128</v>
      </c>
      <c r="D37" s="93" t="s">
        <v>63</v>
      </c>
      <c r="E37" s="94">
        <v>44434</v>
      </c>
      <c r="F37" s="95" t="s">
        <v>2419</v>
      </c>
      <c r="G37" s="94">
        <v>44438</v>
      </c>
      <c r="H37" s="96" t="s">
        <v>2420</v>
      </c>
      <c r="I37" s="97">
        <v>45</v>
      </c>
      <c r="J37" s="97">
        <v>25</v>
      </c>
      <c r="K37" s="97">
        <v>25</v>
      </c>
      <c r="L37" s="97">
        <v>5</v>
      </c>
      <c r="M37" s="98">
        <v>7.03125</v>
      </c>
      <c r="N37" s="99">
        <v>7</v>
      </c>
      <c r="O37" s="62">
        <v>3000</v>
      </c>
      <c r="P37" s="63">
        <f>Table224523689101112131415161718192021222423456723456891011121314151617181920212224252627282930313233[[#This Row],[PEMBULATAN]]*O37</f>
        <v>21000</v>
      </c>
    </row>
    <row r="38" spans="1:16" ht="39" customHeight="1" x14ac:dyDescent="0.2">
      <c r="A38" s="124"/>
      <c r="B38" s="74"/>
      <c r="C38" s="92" t="s">
        <v>3129</v>
      </c>
      <c r="D38" s="93" t="s">
        <v>63</v>
      </c>
      <c r="E38" s="94">
        <v>44434</v>
      </c>
      <c r="F38" s="95" t="s">
        <v>2419</v>
      </c>
      <c r="G38" s="94">
        <v>44438</v>
      </c>
      <c r="H38" s="96" t="s">
        <v>2420</v>
      </c>
      <c r="I38" s="97">
        <v>65</v>
      </c>
      <c r="J38" s="97">
        <v>64</v>
      </c>
      <c r="K38" s="97">
        <v>28</v>
      </c>
      <c r="L38" s="97">
        <v>11</v>
      </c>
      <c r="M38" s="98">
        <v>29.12</v>
      </c>
      <c r="N38" s="99">
        <v>29</v>
      </c>
      <c r="O38" s="62">
        <v>3000</v>
      </c>
      <c r="P38" s="63">
        <f>Table224523689101112131415161718192021222423456723456891011121314151617181920212224252627282930313233[[#This Row],[PEMBULATAN]]*O38</f>
        <v>87000</v>
      </c>
    </row>
    <row r="39" spans="1:16" ht="39" customHeight="1" x14ac:dyDescent="0.2">
      <c r="A39" s="124"/>
      <c r="B39" s="74"/>
      <c r="C39" s="92" t="s">
        <v>3130</v>
      </c>
      <c r="D39" s="93" t="s">
        <v>63</v>
      </c>
      <c r="E39" s="94">
        <v>44434</v>
      </c>
      <c r="F39" s="95" t="s">
        <v>2419</v>
      </c>
      <c r="G39" s="94">
        <v>44438</v>
      </c>
      <c r="H39" s="96" t="s">
        <v>2420</v>
      </c>
      <c r="I39" s="97">
        <v>90</v>
      </c>
      <c r="J39" s="97">
        <v>70</v>
      </c>
      <c r="K39" s="97">
        <v>20</v>
      </c>
      <c r="L39" s="97">
        <v>15</v>
      </c>
      <c r="M39" s="98">
        <v>31.5</v>
      </c>
      <c r="N39" s="99">
        <v>32</v>
      </c>
      <c r="O39" s="62">
        <v>3000</v>
      </c>
      <c r="P39" s="63">
        <f>Table224523689101112131415161718192021222423456723456891011121314151617181920212224252627282930313233[[#This Row],[PEMBULATAN]]*O39</f>
        <v>96000</v>
      </c>
    </row>
    <row r="40" spans="1:16" ht="39" customHeight="1" x14ac:dyDescent="0.2">
      <c r="A40" s="124"/>
      <c r="B40" s="74"/>
      <c r="C40" s="92" t="s">
        <v>3131</v>
      </c>
      <c r="D40" s="93" t="s">
        <v>63</v>
      </c>
      <c r="E40" s="94">
        <v>44434</v>
      </c>
      <c r="F40" s="95" t="s">
        <v>2419</v>
      </c>
      <c r="G40" s="94">
        <v>44438</v>
      </c>
      <c r="H40" s="96" t="s">
        <v>2420</v>
      </c>
      <c r="I40" s="97">
        <v>90</v>
      </c>
      <c r="J40" s="97">
        <v>73</v>
      </c>
      <c r="K40" s="97">
        <v>30</v>
      </c>
      <c r="L40" s="97">
        <v>17</v>
      </c>
      <c r="M40" s="98">
        <v>49.274999999999999</v>
      </c>
      <c r="N40" s="99">
        <v>49</v>
      </c>
      <c r="O40" s="62">
        <v>3000</v>
      </c>
      <c r="P40" s="63">
        <f>Table224523689101112131415161718192021222423456723456891011121314151617181920212224252627282930313233[[#This Row],[PEMBULATAN]]*O40</f>
        <v>147000</v>
      </c>
    </row>
    <row r="41" spans="1:16" ht="39" customHeight="1" x14ac:dyDescent="0.2">
      <c r="A41" s="124"/>
      <c r="B41" s="74"/>
      <c r="C41" s="92" t="s">
        <v>3132</v>
      </c>
      <c r="D41" s="93" t="s">
        <v>63</v>
      </c>
      <c r="E41" s="94">
        <v>44434</v>
      </c>
      <c r="F41" s="95" t="s">
        <v>2419</v>
      </c>
      <c r="G41" s="94">
        <v>44438</v>
      </c>
      <c r="H41" s="96" t="s">
        <v>2420</v>
      </c>
      <c r="I41" s="97">
        <v>79</v>
      </c>
      <c r="J41" s="97">
        <v>25</v>
      </c>
      <c r="K41" s="97">
        <v>15</v>
      </c>
      <c r="L41" s="97">
        <v>3</v>
      </c>
      <c r="M41" s="98">
        <v>7.40625</v>
      </c>
      <c r="N41" s="99">
        <v>7</v>
      </c>
      <c r="O41" s="62">
        <v>3000</v>
      </c>
      <c r="P41" s="63">
        <f>Table224523689101112131415161718192021222423456723456891011121314151617181920212224252627282930313233[[#This Row],[PEMBULATAN]]*O41</f>
        <v>21000</v>
      </c>
    </row>
    <row r="42" spans="1:16" ht="39" customHeight="1" x14ac:dyDescent="0.2">
      <c r="A42" s="124"/>
      <c r="B42" s="74"/>
      <c r="C42" s="92" t="s">
        <v>3133</v>
      </c>
      <c r="D42" s="93" t="s">
        <v>63</v>
      </c>
      <c r="E42" s="94">
        <v>44434</v>
      </c>
      <c r="F42" s="95" t="s">
        <v>2419</v>
      </c>
      <c r="G42" s="94">
        <v>44438</v>
      </c>
      <c r="H42" s="96" t="s">
        <v>2420</v>
      </c>
      <c r="I42" s="97">
        <v>60</v>
      </c>
      <c r="J42" s="97">
        <v>43</v>
      </c>
      <c r="K42" s="97">
        <v>43</v>
      </c>
      <c r="L42" s="97">
        <v>2</v>
      </c>
      <c r="M42" s="98">
        <v>27.734999999999999</v>
      </c>
      <c r="N42" s="99">
        <v>28</v>
      </c>
      <c r="O42" s="62">
        <v>3000</v>
      </c>
      <c r="P42" s="63">
        <f>Table224523689101112131415161718192021222423456723456891011121314151617181920212224252627282930313233[[#This Row],[PEMBULATAN]]*O42</f>
        <v>84000</v>
      </c>
    </row>
    <row r="43" spans="1:16" ht="39" customHeight="1" x14ac:dyDescent="0.2">
      <c r="A43" s="124"/>
      <c r="B43" s="74"/>
      <c r="C43" s="92" t="s">
        <v>3134</v>
      </c>
      <c r="D43" s="93" t="s">
        <v>63</v>
      </c>
      <c r="E43" s="94">
        <v>44434</v>
      </c>
      <c r="F43" s="95" t="s">
        <v>2419</v>
      </c>
      <c r="G43" s="94">
        <v>44438</v>
      </c>
      <c r="H43" s="96" t="s">
        <v>2420</v>
      </c>
      <c r="I43" s="97">
        <v>120</v>
      </c>
      <c r="J43" s="97">
        <v>50</v>
      </c>
      <c r="K43" s="97">
        <v>50</v>
      </c>
      <c r="L43" s="97">
        <v>11</v>
      </c>
      <c r="M43" s="98">
        <v>75</v>
      </c>
      <c r="N43" s="99">
        <v>75</v>
      </c>
      <c r="O43" s="62">
        <v>3000</v>
      </c>
      <c r="P43" s="63">
        <f>Table224523689101112131415161718192021222423456723456891011121314151617181920212224252627282930313233[[#This Row],[PEMBULATAN]]*O43</f>
        <v>225000</v>
      </c>
    </row>
    <row r="44" spans="1:16" ht="39" customHeight="1" x14ac:dyDescent="0.2">
      <c r="A44" s="124"/>
      <c r="B44" s="74"/>
      <c r="C44" s="92" t="s">
        <v>3135</v>
      </c>
      <c r="D44" s="93" t="s">
        <v>63</v>
      </c>
      <c r="E44" s="94">
        <v>44434</v>
      </c>
      <c r="F44" s="95" t="s">
        <v>2419</v>
      </c>
      <c r="G44" s="94">
        <v>44438</v>
      </c>
      <c r="H44" s="96" t="s">
        <v>2420</v>
      </c>
      <c r="I44" s="97">
        <v>90</v>
      </c>
      <c r="J44" s="97">
        <v>60</v>
      </c>
      <c r="K44" s="97">
        <v>20</v>
      </c>
      <c r="L44" s="97">
        <v>11</v>
      </c>
      <c r="M44" s="98">
        <v>27</v>
      </c>
      <c r="N44" s="99">
        <v>27</v>
      </c>
      <c r="O44" s="62">
        <v>3000</v>
      </c>
      <c r="P44" s="63">
        <f>Table224523689101112131415161718192021222423456723456891011121314151617181920212224252627282930313233[[#This Row],[PEMBULATAN]]*O44</f>
        <v>81000</v>
      </c>
    </row>
    <row r="45" spans="1:16" ht="39" customHeight="1" x14ac:dyDescent="0.2">
      <c r="A45" s="124"/>
      <c r="B45" s="74"/>
      <c r="C45" s="92" t="s">
        <v>3136</v>
      </c>
      <c r="D45" s="93" t="s">
        <v>63</v>
      </c>
      <c r="E45" s="94">
        <v>44434</v>
      </c>
      <c r="F45" s="95" t="s">
        <v>2419</v>
      </c>
      <c r="G45" s="94">
        <v>44438</v>
      </c>
      <c r="H45" s="96" t="s">
        <v>2420</v>
      </c>
      <c r="I45" s="97">
        <v>100</v>
      </c>
      <c r="J45" s="97">
        <v>60</v>
      </c>
      <c r="K45" s="97">
        <v>25</v>
      </c>
      <c r="L45" s="97">
        <v>12</v>
      </c>
      <c r="M45" s="98">
        <v>37.5</v>
      </c>
      <c r="N45" s="99">
        <v>38</v>
      </c>
      <c r="O45" s="62">
        <v>3000</v>
      </c>
      <c r="P45" s="63">
        <f>Table224523689101112131415161718192021222423456723456891011121314151617181920212224252627282930313233[[#This Row],[PEMBULATAN]]*O45</f>
        <v>114000</v>
      </c>
    </row>
    <row r="46" spans="1:16" ht="39" customHeight="1" x14ac:dyDescent="0.2">
      <c r="A46" s="124"/>
      <c r="B46" s="74"/>
      <c r="C46" s="92" t="s">
        <v>3137</v>
      </c>
      <c r="D46" s="93" t="s">
        <v>63</v>
      </c>
      <c r="E46" s="94">
        <v>44434</v>
      </c>
      <c r="F46" s="95" t="s">
        <v>2419</v>
      </c>
      <c r="G46" s="94">
        <v>44438</v>
      </c>
      <c r="H46" s="96" t="s">
        <v>2420</v>
      </c>
      <c r="I46" s="97">
        <v>90</v>
      </c>
      <c r="J46" s="97">
        <v>34</v>
      </c>
      <c r="K46" s="97">
        <v>28</v>
      </c>
      <c r="L46" s="97">
        <v>9</v>
      </c>
      <c r="M46" s="98">
        <v>21.42</v>
      </c>
      <c r="N46" s="99">
        <v>21</v>
      </c>
      <c r="O46" s="62">
        <v>3000</v>
      </c>
      <c r="P46" s="63">
        <f>Table224523689101112131415161718192021222423456723456891011121314151617181920212224252627282930313233[[#This Row],[PEMBULATAN]]*O46</f>
        <v>63000</v>
      </c>
    </row>
    <row r="47" spans="1:16" ht="39" customHeight="1" x14ac:dyDescent="0.2">
      <c r="A47" s="124"/>
      <c r="B47" s="74"/>
      <c r="C47" s="92" t="s">
        <v>3138</v>
      </c>
      <c r="D47" s="93" t="s">
        <v>63</v>
      </c>
      <c r="E47" s="94">
        <v>44434</v>
      </c>
      <c r="F47" s="95" t="s">
        <v>2419</v>
      </c>
      <c r="G47" s="94">
        <v>44438</v>
      </c>
      <c r="H47" s="96" t="s">
        <v>2420</v>
      </c>
      <c r="I47" s="97">
        <v>101</v>
      </c>
      <c r="J47" s="97">
        <v>13</v>
      </c>
      <c r="K47" s="97">
        <v>13</v>
      </c>
      <c r="L47" s="97">
        <v>1</v>
      </c>
      <c r="M47" s="98">
        <v>4.2672499999999998</v>
      </c>
      <c r="N47" s="99">
        <v>4</v>
      </c>
      <c r="O47" s="62">
        <v>3000</v>
      </c>
      <c r="P47" s="63">
        <f>Table224523689101112131415161718192021222423456723456891011121314151617181920212224252627282930313233[[#This Row],[PEMBULATAN]]*O47</f>
        <v>12000</v>
      </c>
    </row>
    <row r="48" spans="1:16" ht="39" customHeight="1" x14ac:dyDescent="0.2">
      <c r="A48" s="124"/>
      <c r="B48" s="74"/>
      <c r="C48" s="92" t="s">
        <v>3139</v>
      </c>
      <c r="D48" s="93" t="s">
        <v>63</v>
      </c>
      <c r="E48" s="94">
        <v>44434</v>
      </c>
      <c r="F48" s="95" t="s">
        <v>2419</v>
      </c>
      <c r="G48" s="94">
        <v>44438</v>
      </c>
      <c r="H48" s="96" t="s">
        <v>2420</v>
      </c>
      <c r="I48" s="97">
        <v>30</v>
      </c>
      <c r="J48" s="97">
        <v>39</v>
      </c>
      <c r="K48" s="97">
        <v>14</v>
      </c>
      <c r="L48" s="97">
        <v>1</v>
      </c>
      <c r="M48" s="98">
        <v>4.0949999999999998</v>
      </c>
      <c r="N48" s="99">
        <v>4</v>
      </c>
      <c r="O48" s="62">
        <v>3000</v>
      </c>
      <c r="P48" s="63">
        <f>Table224523689101112131415161718192021222423456723456891011121314151617181920212224252627282930313233[[#This Row],[PEMBULATAN]]*O48</f>
        <v>12000</v>
      </c>
    </row>
    <row r="49" spans="1:16" ht="39" customHeight="1" x14ac:dyDescent="0.2">
      <c r="A49" s="124"/>
      <c r="B49" s="74"/>
      <c r="C49" s="92" t="s">
        <v>3140</v>
      </c>
      <c r="D49" s="93" t="s">
        <v>63</v>
      </c>
      <c r="E49" s="94">
        <v>44434</v>
      </c>
      <c r="F49" s="95" t="s">
        <v>2419</v>
      </c>
      <c r="G49" s="94">
        <v>44438</v>
      </c>
      <c r="H49" s="96" t="s">
        <v>2420</v>
      </c>
      <c r="I49" s="97">
        <v>55</v>
      </c>
      <c r="J49" s="97">
        <v>40</v>
      </c>
      <c r="K49" s="97">
        <v>30</v>
      </c>
      <c r="L49" s="97">
        <v>3</v>
      </c>
      <c r="M49" s="98">
        <v>16.5</v>
      </c>
      <c r="N49" s="99">
        <v>17</v>
      </c>
      <c r="O49" s="62">
        <v>3000</v>
      </c>
      <c r="P49" s="63">
        <f>Table224523689101112131415161718192021222423456723456891011121314151617181920212224252627282930313233[[#This Row],[PEMBULATAN]]*O49</f>
        <v>51000</v>
      </c>
    </row>
    <row r="50" spans="1:16" ht="39" customHeight="1" x14ac:dyDescent="0.2">
      <c r="A50" s="124"/>
      <c r="B50" s="74"/>
      <c r="C50" s="92" t="s">
        <v>3141</v>
      </c>
      <c r="D50" s="93" t="s">
        <v>63</v>
      </c>
      <c r="E50" s="94">
        <v>44434</v>
      </c>
      <c r="F50" s="95" t="s">
        <v>2419</v>
      </c>
      <c r="G50" s="94">
        <v>44438</v>
      </c>
      <c r="H50" s="96" t="s">
        <v>2420</v>
      </c>
      <c r="I50" s="97">
        <v>50</v>
      </c>
      <c r="J50" s="97">
        <v>40</v>
      </c>
      <c r="K50" s="97">
        <v>25</v>
      </c>
      <c r="L50" s="97">
        <v>4</v>
      </c>
      <c r="M50" s="98">
        <v>12.5</v>
      </c>
      <c r="N50" s="99">
        <v>13</v>
      </c>
      <c r="O50" s="62">
        <v>3000</v>
      </c>
      <c r="P50" s="63">
        <f>Table224523689101112131415161718192021222423456723456891011121314151617181920212224252627282930313233[[#This Row],[PEMBULATAN]]*O50</f>
        <v>39000</v>
      </c>
    </row>
    <row r="51" spans="1:16" ht="39" customHeight="1" x14ac:dyDescent="0.2">
      <c r="A51" s="124"/>
      <c r="B51" s="74"/>
      <c r="C51" s="92" t="s">
        <v>3142</v>
      </c>
      <c r="D51" s="93" t="s">
        <v>63</v>
      </c>
      <c r="E51" s="94">
        <v>44434</v>
      </c>
      <c r="F51" s="95" t="s">
        <v>2419</v>
      </c>
      <c r="G51" s="94">
        <v>44438</v>
      </c>
      <c r="H51" s="96" t="s">
        <v>2420</v>
      </c>
      <c r="I51" s="97">
        <v>54</v>
      </c>
      <c r="J51" s="97">
        <v>60</v>
      </c>
      <c r="K51" s="97">
        <v>28</v>
      </c>
      <c r="L51" s="97">
        <v>5</v>
      </c>
      <c r="M51" s="98">
        <v>22.68</v>
      </c>
      <c r="N51" s="99">
        <v>23</v>
      </c>
      <c r="O51" s="62">
        <v>3000</v>
      </c>
      <c r="P51" s="63">
        <f>Table224523689101112131415161718192021222423456723456891011121314151617181920212224252627282930313233[[#This Row],[PEMBULATAN]]*O51</f>
        <v>69000</v>
      </c>
    </row>
    <row r="52" spans="1:16" ht="39" customHeight="1" x14ac:dyDescent="0.2">
      <c r="A52" s="124"/>
      <c r="B52" s="74"/>
      <c r="C52" s="92" t="s">
        <v>3143</v>
      </c>
      <c r="D52" s="93" t="s">
        <v>63</v>
      </c>
      <c r="E52" s="94">
        <v>44434</v>
      </c>
      <c r="F52" s="95" t="s">
        <v>2419</v>
      </c>
      <c r="G52" s="94">
        <v>44438</v>
      </c>
      <c r="H52" s="96" t="s">
        <v>2420</v>
      </c>
      <c r="I52" s="97">
        <v>30</v>
      </c>
      <c r="J52" s="97">
        <v>60</v>
      </c>
      <c r="K52" s="97">
        <v>19</v>
      </c>
      <c r="L52" s="97">
        <v>2</v>
      </c>
      <c r="M52" s="98">
        <v>8.5500000000000007</v>
      </c>
      <c r="N52" s="99">
        <v>9</v>
      </c>
      <c r="O52" s="62">
        <v>3000</v>
      </c>
      <c r="P52" s="63">
        <f>Table224523689101112131415161718192021222423456723456891011121314151617181920212224252627282930313233[[#This Row],[PEMBULATAN]]*O52</f>
        <v>27000</v>
      </c>
    </row>
    <row r="53" spans="1:16" ht="39" customHeight="1" x14ac:dyDescent="0.2">
      <c r="A53" s="124"/>
      <c r="B53" s="74"/>
      <c r="C53" s="92" t="s">
        <v>3144</v>
      </c>
      <c r="D53" s="93" t="s">
        <v>63</v>
      </c>
      <c r="E53" s="94">
        <v>44434</v>
      </c>
      <c r="F53" s="95" t="s">
        <v>2419</v>
      </c>
      <c r="G53" s="94">
        <v>44438</v>
      </c>
      <c r="H53" s="96" t="s">
        <v>2420</v>
      </c>
      <c r="I53" s="97">
        <v>80</v>
      </c>
      <c r="J53" s="97">
        <v>42</v>
      </c>
      <c r="K53" s="97">
        <v>25</v>
      </c>
      <c r="L53" s="97">
        <v>6</v>
      </c>
      <c r="M53" s="98">
        <v>21</v>
      </c>
      <c r="N53" s="99">
        <v>21</v>
      </c>
      <c r="O53" s="62">
        <v>3000</v>
      </c>
      <c r="P53" s="63">
        <f>Table224523689101112131415161718192021222423456723456891011121314151617181920212224252627282930313233[[#This Row],[PEMBULATAN]]*O53</f>
        <v>63000</v>
      </c>
    </row>
    <row r="54" spans="1:16" ht="39" customHeight="1" x14ac:dyDescent="0.2">
      <c r="A54" s="124"/>
      <c r="B54" s="74"/>
      <c r="C54" s="92" t="s">
        <v>3145</v>
      </c>
      <c r="D54" s="93" t="s">
        <v>63</v>
      </c>
      <c r="E54" s="94">
        <v>44434</v>
      </c>
      <c r="F54" s="95" t="s">
        <v>2419</v>
      </c>
      <c r="G54" s="94">
        <v>44438</v>
      </c>
      <c r="H54" s="96" t="s">
        <v>2420</v>
      </c>
      <c r="I54" s="97">
        <v>70</v>
      </c>
      <c r="J54" s="97">
        <v>50</v>
      </c>
      <c r="K54" s="97">
        <v>30</v>
      </c>
      <c r="L54" s="97">
        <v>7</v>
      </c>
      <c r="M54" s="98">
        <v>26.25</v>
      </c>
      <c r="N54" s="99">
        <v>26</v>
      </c>
      <c r="O54" s="62">
        <v>3000</v>
      </c>
      <c r="P54" s="63">
        <f>Table224523689101112131415161718192021222423456723456891011121314151617181920212224252627282930313233[[#This Row],[PEMBULATAN]]*O54</f>
        <v>78000</v>
      </c>
    </row>
    <row r="55" spans="1:16" ht="39" customHeight="1" x14ac:dyDescent="0.2">
      <c r="A55" s="124"/>
      <c r="B55" s="74"/>
      <c r="C55" s="92" t="s">
        <v>3146</v>
      </c>
      <c r="D55" s="93" t="s">
        <v>63</v>
      </c>
      <c r="E55" s="94">
        <v>44434</v>
      </c>
      <c r="F55" s="95" t="s">
        <v>2419</v>
      </c>
      <c r="G55" s="94">
        <v>44438</v>
      </c>
      <c r="H55" s="96" t="s">
        <v>2420</v>
      </c>
      <c r="I55" s="97">
        <v>60</v>
      </c>
      <c r="J55" s="97">
        <v>43</v>
      </c>
      <c r="K55" s="97">
        <v>20</v>
      </c>
      <c r="L55" s="97">
        <v>8</v>
      </c>
      <c r="M55" s="98">
        <v>12.9</v>
      </c>
      <c r="N55" s="99">
        <v>13</v>
      </c>
      <c r="O55" s="62">
        <v>3000</v>
      </c>
      <c r="P55" s="63">
        <f>Table224523689101112131415161718192021222423456723456891011121314151617181920212224252627282930313233[[#This Row],[PEMBULATAN]]*O55</f>
        <v>39000</v>
      </c>
    </row>
    <row r="56" spans="1:16" ht="39" customHeight="1" x14ac:dyDescent="0.2">
      <c r="A56" s="124"/>
      <c r="B56" s="74"/>
      <c r="C56" s="92" t="s">
        <v>3147</v>
      </c>
      <c r="D56" s="93" t="s">
        <v>63</v>
      </c>
      <c r="E56" s="94">
        <v>44434</v>
      </c>
      <c r="F56" s="95" t="s">
        <v>2419</v>
      </c>
      <c r="G56" s="94">
        <v>44438</v>
      </c>
      <c r="H56" s="96" t="s">
        <v>2420</v>
      </c>
      <c r="I56" s="97">
        <v>90</v>
      </c>
      <c r="J56" s="97">
        <v>56</v>
      </c>
      <c r="K56" s="97">
        <v>30</v>
      </c>
      <c r="L56" s="97">
        <v>12</v>
      </c>
      <c r="M56" s="98">
        <v>37.799999999999997</v>
      </c>
      <c r="N56" s="99">
        <v>38</v>
      </c>
      <c r="O56" s="62">
        <v>3000</v>
      </c>
      <c r="P56" s="63">
        <f>Table224523689101112131415161718192021222423456723456891011121314151617181920212224252627282930313233[[#This Row],[PEMBULATAN]]*O56</f>
        <v>114000</v>
      </c>
    </row>
    <row r="57" spans="1:16" ht="39" customHeight="1" x14ac:dyDescent="0.2">
      <c r="A57" s="124"/>
      <c r="B57" s="74"/>
      <c r="C57" s="92" t="s">
        <v>3148</v>
      </c>
      <c r="D57" s="93" t="s">
        <v>63</v>
      </c>
      <c r="E57" s="94">
        <v>44434</v>
      </c>
      <c r="F57" s="95" t="s">
        <v>2419</v>
      </c>
      <c r="G57" s="94">
        <v>44438</v>
      </c>
      <c r="H57" s="96" t="s">
        <v>2420</v>
      </c>
      <c r="I57" s="97">
        <v>70</v>
      </c>
      <c r="J57" s="97">
        <v>40</v>
      </c>
      <c r="K57" s="97">
        <v>24</v>
      </c>
      <c r="L57" s="97">
        <v>8</v>
      </c>
      <c r="M57" s="98">
        <v>16.8</v>
      </c>
      <c r="N57" s="99">
        <v>17</v>
      </c>
      <c r="O57" s="62">
        <v>3000</v>
      </c>
      <c r="P57" s="63">
        <f>Table224523689101112131415161718192021222423456723456891011121314151617181920212224252627282930313233[[#This Row],[PEMBULATAN]]*O57</f>
        <v>51000</v>
      </c>
    </row>
    <row r="58" spans="1:16" ht="39" customHeight="1" x14ac:dyDescent="0.2">
      <c r="A58" s="124"/>
      <c r="B58" s="74"/>
      <c r="C58" s="92" t="s">
        <v>3149</v>
      </c>
      <c r="D58" s="93" t="s">
        <v>63</v>
      </c>
      <c r="E58" s="94">
        <v>44434</v>
      </c>
      <c r="F58" s="95" t="s">
        <v>2419</v>
      </c>
      <c r="G58" s="94">
        <v>44438</v>
      </c>
      <c r="H58" s="96" t="s">
        <v>2420</v>
      </c>
      <c r="I58" s="97">
        <v>28</v>
      </c>
      <c r="J58" s="97">
        <v>4</v>
      </c>
      <c r="K58" s="97">
        <v>34</v>
      </c>
      <c r="L58" s="97">
        <v>13</v>
      </c>
      <c r="M58" s="98">
        <v>0.95199999999999996</v>
      </c>
      <c r="N58" s="99">
        <v>13</v>
      </c>
      <c r="O58" s="62">
        <v>3000</v>
      </c>
      <c r="P58" s="63">
        <f>Table224523689101112131415161718192021222423456723456891011121314151617181920212224252627282930313233[[#This Row],[PEMBULATAN]]*O58</f>
        <v>39000</v>
      </c>
    </row>
    <row r="59" spans="1:16" ht="39" customHeight="1" x14ac:dyDescent="0.2">
      <c r="A59" s="124"/>
      <c r="B59" s="74"/>
      <c r="C59" s="92" t="s">
        <v>3150</v>
      </c>
      <c r="D59" s="93" t="s">
        <v>63</v>
      </c>
      <c r="E59" s="94">
        <v>44434</v>
      </c>
      <c r="F59" s="95" t="s">
        <v>2419</v>
      </c>
      <c r="G59" s="94">
        <v>44438</v>
      </c>
      <c r="H59" s="96" t="s">
        <v>2420</v>
      </c>
      <c r="I59" s="97">
        <v>90</v>
      </c>
      <c r="J59" s="97">
        <v>60</v>
      </c>
      <c r="K59" s="97">
        <v>20</v>
      </c>
      <c r="L59" s="97">
        <v>10</v>
      </c>
      <c r="M59" s="98">
        <v>27</v>
      </c>
      <c r="N59" s="99">
        <v>27</v>
      </c>
      <c r="O59" s="62">
        <v>3000</v>
      </c>
      <c r="P59" s="63">
        <f>Table224523689101112131415161718192021222423456723456891011121314151617181920212224252627282930313233[[#This Row],[PEMBULATAN]]*O59</f>
        <v>81000</v>
      </c>
    </row>
    <row r="60" spans="1:16" ht="39" customHeight="1" x14ac:dyDescent="0.2">
      <c r="A60" s="124"/>
      <c r="B60" s="74"/>
      <c r="C60" s="92" t="s">
        <v>3151</v>
      </c>
      <c r="D60" s="93" t="s">
        <v>63</v>
      </c>
      <c r="E60" s="94">
        <v>44434</v>
      </c>
      <c r="F60" s="95" t="s">
        <v>2419</v>
      </c>
      <c r="G60" s="94">
        <v>44438</v>
      </c>
      <c r="H60" s="96" t="s">
        <v>2420</v>
      </c>
      <c r="I60" s="97">
        <v>50</v>
      </c>
      <c r="J60" s="97">
        <v>24</v>
      </c>
      <c r="K60" s="97">
        <v>16</v>
      </c>
      <c r="L60" s="97">
        <v>2</v>
      </c>
      <c r="M60" s="98">
        <v>4.8</v>
      </c>
      <c r="N60" s="99">
        <v>5</v>
      </c>
      <c r="O60" s="62">
        <v>3000</v>
      </c>
      <c r="P60" s="63">
        <f>Table224523689101112131415161718192021222423456723456891011121314151617181920212224252627282930313233[[#This Row],[PEMBULATAN]]*O60</f>
        <v>15000</v>
      </c>
    </row>
    <row r="61" spans="1:16" ht="39" customHeight="1" x14ac:dyDescent="0.2">
      <c r="A61" s="124"/>
      <c r="B61" s="74"/>
      <c r="C61" s="92" t="s">
        <v>3152</v>
      </c>
      <c r="D61" s="93" t="s">
        <v>63</v>
      </c>
      <c r="E61" s="94">
        <v>44434</v>
      </c>
      <c r="F61" s="95" t="s">
        <v>2419</v>
      </c>
      <c r="G61" s="94">
        <v>44438</v>
      </c>
      <c r="H61" s="96" t="s">
        <v>2420</v>
      </c>
      <c r="I61" s="97">
        <v>107</v>
      </c>
      <c r="J61" s="97">
        <v>29</v>
      </c>
      <c r="K61" s="97">
        <v>8</v>
      </c>
      <c r="L61" s="97">
        <v>3</v>
      </c>
      <c r="M61" s="98">
        <v>6.2060000000000004</v>
      </c>
      <c r="N61" s="99">
        <v>6</v>
      </c>
      <c r="O61" s="62">
        <v>3000</v>
      </c>
      <c r="P61" s="63">
        <f>Table224523689101112131415161718192021222423456723456891011121314151617181920212224252627282930313233[[#This Row],[PEMBULATAN]]*O61</f>
        <v>18000</v>
      </c>
    </row>
    <row r="62" spans="1:16" ht="39" customHeight="1" x14ac:dyDescent="0.2">
      <c r="A62" s="124"/>
      <c r="B62" s="74"/>
      <c r="C62" s="92" t="s">
        <v>3153</v>
      </c>
      <c r="D62" s="93" t="s">
        <v>63</v>
      </c>
      <c r="E62" s="94">
        <v>44434</v>
      </c>
      <c r="F62" s="95" t="s">
        <v>2419</v>
      </c>
      <c r="G62" s="94">
        <v>44438</v>
      </c>
      <c r="H62" s="96" t="s">
        <v>2420</v>
      </c>
      <c r="I62" s="97">
        <v>68</v>
      </c>
      <c r="J62" s="97">
        <v>43</v>
      </c>
      <c r="K62" s="97">
        <v>17</v>
      </c>
      <c r="L62" s="97">
        <v>10</v>
      </c>
      <c r="M62" s="98">
        <v>12.427</v>
      </c>
      <c r="N62" s="99">
        <v>12</v>
      </c>
      <c r="O62" s="62">
        <v>3000</v>
      </c>
      <c r="P62" s="63">
        <f>Table224523689101112131415161718192021222423456723456891011121314151617181920212224252627282930313233[[#This Row],[PEMBULATAN]]*O62</f>
        <v>36000</v>
      </c>
    </row>
    <row r="63" spans="1:16" ht="39" customHeight="1" x14ac:dyDescent="0.2">
      <c r="A63" s="124"/>
      <c r="B63" s="74"/>
      <c r="C63" s="92" t="s">
        <v>3154</v>
      </c>
      <c r="D63" s="93" t="s">
        <v>63</v>
      </c>
      <c r="E63" s="94">
        <v>44434</v>
      </c>
      <c r="F63" s="95" t="s">
        <v>2419</v>
      </c>
      <c r="G63" s="94">
        <v>44438</v>
      </c>
      <c r="H63" s="96" t="s">
        <v>2420</v>
      </c>
      <c r="I63" s="97">
        <v>44</v>
      </c>
      <c r="J63" s="97">
        <v>37</v>
      </c>
      <c r="K63" s="97">
        <v>12</v>
      </c>
      <c r="L63" s="97">
        <v>4</v>
      </c>
      <c r="M63" s="98">
        <v>4.8840000000000003</v>
      </c>
      <c r="N63" s="99">
        <v>5</v>
      </c>
      <c r="O63" s="62">
        <v>3000</v>
      </c>
      <c r="P63" s="63">
        <f>Table224523689101112131415161718192021222423456723456891011121314151617181920212224252627282930313233[[#This Row],[PEMBULATAN]]*O63</f>
        <v>15000</v>
      </c>
    </row>
    <row r="64" spans="1:16" ht="39" customHeight="1" x14ac:dyDescent="0.2">
      <c r="A64" s="124"/>
      <c r="B64" s="74"/>
      <c r="C64" s="92" t="s">
        <v>3155</v>
      </c>
      <c r="D64" s="93" t="s">
        <v>63</v>
      </c>
      <c r="E64" s="94">
        <v>44434</v>
      </c>
      <c r="F64" s="95" t="s">
        <v>2419</v>
      </c>
      <c r="G64" s="94">
        <v>44438</v>
      </c>
      <c r="H64" s="96" t="s">
        <v>2420</v>
      </c>
      <c r="I64" s="97">
        <v>90</v>
      </c>
      <c r="J64" s="97">
        <v>45</v>
      </c>
      <c r="K64" s="97">
        <v>30</v>
      </c>
      <c r="L64" s="97">
        <v>9</v>
      </c>
      <c r="M64" s="98">
        <v>30.375</v>
      </c>
      <c r="N64" s="99">
        <v>30</v>
      </c>
      <c r="O64" s="62">
        <v>3000</v>
      </c>
      <c r="P64" s="63">
        <f>Table224523689101112131415161718192021222423456723456891011121314151617181920212224252627282930313233[[#This Row],[PEMBULATAN]]*O64</f>
        <v>90000</v>
      </c>
    </row>
    <row r="65" spans="1:16" ht="39" customHeight="1" x14ac:dyDescent="0.2">
      <c r="A65" s="124"/>
      <c r="B65" s="74"/>
      <c r="C65" s="92" t="s">
        <v>3156</v>
      </c>
      <c r="D65" s="93" t="s">
        <v>63</v>
      </c>
      <c r="E65" s="94">
        <v>44434</v>
      </c>
      <c r="F65" s="95" t="s">
        <v>2419</v>
      </c>
      <c r="G65" s="94">
        <v>44438</v>
      </c>
      <c r="H65" s="96" t="s">
        <v>2420</v>
      </c>
      <c r="I65" s="97">
        <v>35</v>
      </c>
      <c r="J65" s="97">
        <v>31</v>
      </c>
      <c r="K65" s="97">
        <v>13</v>
      </c>
      <c r="L65" s="97">
        <v>6</v>
      </c>
      <c r="M65" s="98">
        <v>3.5262500000000001</v>
      </c>
      <c r="N65" s="99">
        <v>6</v>
      </c>
      <c r="O65" s="62">
        <v>3000</v>
      </c>
      <c r="P65" s="63">
        <f>Table224523689101112131415161718192021222423456723456891011121314151617181920212224252627282930313233[[#This Row],[PEMBULATAN]]*O65</f>
        <v>18000</v>
      </c>
    </row>
    <row r="66" spans="1:16" ht="39" customHeight="1" x14ac:dyDescent="0.2">
      <c r="A66" s="124"/>
      <c r="B66" s="74"/>
      <c r="C66" s="92" t="s">
        <v>3157</v>
      </c>
      <c r="D66" s="93" t="s">
        <v>63</v>
      </c>
      <c r="E66" s="94">
        <v>44434</v>
      </c>
      <c r="F66" s="95" t="s">
        <v>2419</v>
      </c>
      <c r="G66" s="94">
        <v>44438</v>
      </c>
      <c r="H66" s="96" t="s">
        <v>2420</v>
      </c>
      <c r="I66" s="97">
        <v>35</v>
      </c>
      <c r="J66" s="97">
        <v>40</v>
      </c>
      <c r="K66" s="97">
        <v>11</v>
      </c>
      <c r="L66" s="97">
        <v>7</v>
      </c>
      <c r="M66" s="98">
        <v>3.85</v>
      </c>
      <c r="N66" s="99">
        <v>7</v>
      </c>
      <c r="O66" s="62">
        <v>3000</v>
      </c>
      <c r="P66" s="63">
        <f>Table224523689101112131415161718192021222423456723456891011121314151617181920212224252627282930313233[[#This Row],[PEMBULATAN]]*O66</f>
        <v>21000</v>
      </c>
    </row>
    <row r="67" spans="1:16" ht="39" customHeight="1" x14ac:dyDescent="0.2">
      <c r="A67" s="124"/>
      <c r="B67" s="74"/>
      <c r="C67" s="92" t="s">
        <v>3158</v>
      </c>
      <c r="D67" s="93" t="s">
        <v>63</v>
      </c>
      <c r="E67" s="94">
        <v>44434</v>
      </c>
      <c r="F67" s="95" t="s">
        <v>2419</v>
      </c>
      <c r="G67" s="94">
        <v>44438</v>
      </c>
      <c r="H67" s="96" t="s">
        <v>2420</v>
      </c>
      <c r="I67" s="97">
        <v>69</v>
      </c>
      <c r="J67" s="97">
        <v>24</v>
      </c>
      <c r="K67" s="97">
        <v>4</v>
      </c>
      <c r="L67" s="97">
        <v>2</v>
      </c>
      <c r="M67" s="98">
        <v>1.6559999999999999</v>
      </c>
      <c r="N67" s="99">
        <v>2</v>
      </c>
      <c r="O67" s="62">
        <v>3000</v>
      </c>
      <c r="P67" s="63">
        <f>Table224523689101112131415161718192021222423456723456891011121314151617181920212224252627282930313233[[#This Row],[PEMBULATAN]]*O67</f>
        <v>6000</v>
      </c>
    </row>
    <row r="68" spans="1:16" ht="39" customHeight="1" x14ac:dyDescent="0.2">
      <c r="A68" s="124"/>
      <c r="B68" s="74"/>
      <c r="C68" s="92" t="s">
        <v>3159</v>
      </c>
      <c r="D68" s="93" t="s">
        <v>63</v>
      </c>
      <c r="E68" s="94">
        <v>44434</v>
      </c>
      <c r="F68" s="95" t="s">
        <v>2419</v>
      </c>
      <c r="G68" s="94">
        <v>44438</v>
      </c>
      <c r="H68" s="96" t="s">
        <v>2420</v>
      </c>
      <c r="I68" s="97">
        <v>70</v>
      </c>
      <c r="J68" s="97">
        <v>42</v>
      </c>
      <c r="K68" s="97">
        <v>30</v>
      </c>
      <c r="L68" s="97">
        <v>6</v>
      </c>
      <c r="M68" s="98">
        <v>22.05</v>
      </c>
      <c r="N68" s="99">
        <v>22</v>
      </c>
      <c r="O68" s="62">
        <v>3000</v>
      </c>
      <c r="P68" s="63">
        <f>Table224523689101112131415161718192021222423456723456891011121314151617181920212224252627282930313233[[#This Row],[PEMBULATAN]]*O68</f>
        <v>66000</v>
      </c>
    </row>
    <row r="69" spans="1:16" ht="39" customHeight="1" x14ac:dyDescent="0.2">
      <c r="A69" s="124"/>
      <c r="B69" s="74"/>
      <c r="C69" s="92" t="s">
        <v>3160</v>
      </c>
      <c r="D69" s="93" t="s">
        <v>63</v>
      </c>
      <c r="E69" s="94">
        <v>44434</v>
      </c>
      <c r="F69" s="95" t="s">
        <v>2419</v>
      </c>
      <c r="G69" s="94">
        <v>44438</v>
      </c>
      <c r="H69" s="96" t="s">
        <v>2420</v>
      </c>
      <c r="I69" s="97">
        <v>100</v>
      </c>
      <c r="J69" s="97">
        <v>68</v>
      </c>
      <c r="K69" s="97">
        <v>30</v>
      </c>
      <c r="L69" s="97">
        <v>12</v>
      </c>
      <c r="M69" s="98">
        <v>51</v>
      </c>
      <c r="N69" s="99">
        <v>51</v>
      </c>
      <c r="O69" s="62">
        <v>3000</v>
      </c>
      <c r="P69" s="63">
        <f>Table224523689101112131415161718192021222423456723456891011121314151617181920212224252627282930313233[[#This Row],[PEMBULATAN]]*O69</f>
        <v>153000</v>
      </c>
    </row>
    <row r="70" spans="1:16" ht="39" customHeight="1" x14ac:dyDescent="0.2">
      <c r="A70" s="124"/>
      <c r="B70" s="74"/>
      <c r="C70" s="92" t="s">
        <v>3161</v>
      </c>
      <c r="D70" s="93" t="s">
        <v>63</v>
      </c>
      <c r="E70" s="94">
        <v>44434</v>
      </c>
      <c r="F70" s="95" t="s">
        <v>2419</v>
      </c>
      <c r="G70" s="94">
        <v>44438</v>
      </c>
      <c r="H70" s="96" t="s">
        <v>2420</v>
      </c>
      <c r="I70" s="97">
        <v>36</v>
      </c>
      <c r="J70" s="97">
        <v>26</v>
      </c>
      <c r="K70" s="97">
        <v>30</v>
      </c>
      <c r="L70" s="97">
        <v>4</v>
      </c>
      <c r="M70" s="98">
        <v>7.02</v>
      </c>
      <c r="N70" s="99">
        <v>7</v>
      </c>
      <c r="O70" s="62">
        <v>3000</v>
      </c>
      <c r="P70" s="63">
        <f>Table224523689101112131415161718192021222423456723456891011121314151617181920212224252627282930313233[[#This Row],[PEMBULATAN]]*O70</f>
        <v>21000</v>
      </c>
    </row>
    <row r="71" spans="1:16" ht="39" customHeight="1" x14ac:dyDescent="0.2">
      <c r="A71" s="124"/>
      <c r="B71" s="74"/>
      <c r="C71" s="92" t="s">
        <v>3162</v>
      </c>
      <c r="D71" s="93" t="s">
        <v>63</v>
      </c>
      <c r="E71" s="94">
        <v>44434</v>
      </c>
      <c r="F71" s="95" t="s">
        <v>2419</v>
      </c>
      <c r="G71" s="94">
        <v>44438</v>
      </c>
      <c r="H71" s="96" t="s">
        <v>2420</v>
      </c>
      <c r="I71" s="97">
        <v>100</v>
      </c>
      <c r="J71" s="97">
        <v>60</v>
      </c>
      <c r="K71" s="97">
        <v>32</v>
      </c>
      <c r="L71" s="97">
        <v>23</v>
      </c>
      <c r="M71" s="98">
        <v>48</v>
      </c>
      <c r="N71" s="99">
        <v>48</v>
      </c>
      <c r="O71" s="62">
        <v>3000</v>
      </c>
      <c r="P71" s="63">
        <f>Table224523689101112131415161718192021222423456723456891011121314151617181920212224252627282930313233[[#This Row],[PEMBULATAN]]*O71</f>
        <v>144000</v>
      </c>
    </row>
    <row r="72" spans="1:16" ht="39" customHeight="1" x14ac:dyDescent="0.2">
      <c r="A72" s="124"/>
      <c r="B72" s="74"/>
      <c r="C72" s="92" t="s">
        <v>3163</v>
      </c>
      <c r="D72" s="93" t="s">
        <v>63</v>
      </c>
      <c r="E72" s="94">
        <v>44434</v>
      </c>
      <c r="F72" s="95" t="s">
        <v>2419</v>
      </c>
      <c r="G72" s="94">
        <v>44438</v>
      </c>
      <c r="H72" s="96" t="s">
        <v>2420</v>
      </c>
      <c r="I72" s="97">
        <v>44</v>
      </c>
      <c r="J72" s="97">
        <v>44</v>
      </c>
      <c r="K72" s="97">
        <v>35</v>
      </c>
      <c r="L72" s="97">
        <v>2</v>
      </c>
      <c r="M72" s="98">
        <v>16.940000000000001</v>
      </c>
      <c r="N72" s="99">
        <v>17</v>
      </c>
      <c r="O72" s="62">
        <v>3000</v>
      </c>
      <c r="P72" s="63">
        <f>Table224523689101112131415161718192021222423456723456891011121314151617181920212224252627282930313233[[#This Row],[PEMBULATAN]]*O72</f>
        <v>51000</v>
      </c>
    </row>
    <row r="73" spans="1:16" ht="39" customHeight="1" x14ac:dyDescent="0.2">
      <c r="A73" s="124"/>
      <c r="B73" s="74"/>
      <c r="C73" s="92" t="s">
        <v>3164</v>
      </c>
      <c r="D73" s="93" t="s">
        <v>63</v>
      </c>
      <c r="E73" s="94">
        <v>44434</v>
      </c>
      <c r="F73" s="95" t="s">
        <v>2419</v>
      </c>
      <c r="G73" s="94">
        <v>44438</v>
      </c>
      <c r="H73" s="96" t="s">
        <v>2420</v>
      </c>
      <c r="I73" s="97">
        <v>92</v>
      </c>
      <c r="J73" s="97">
        <v>54</v>
      </c>
      <c r="K73" s="97">
        <v>28</v>
      </c>
      <c r="L73" s="97">
        <v>15</v>
      </c>
      <c r="M73" s="98">
        <v>34.776000000000003</v>
      </c>
      <c r="N73" s="99">
        <v>35</v>
      </c>
      <c r="O73" s="62">
        <v>3000</v>
      </c>
      <c r="P73" s="63">
        <f>Table224523689101112131415161718192021222423456723456891011121314151617181920212224252627282930313233[[#This Row],[PEMBULATAN]]*O73</f>
        <v>105000</v>
      </c>
    </row>
    <row r="74" spans="1:16" ht="39" customHeight="1" x14ac:dyDescent="0.2">
      <c r="A74" s="124"/>
      <c r="B74" s="74"/>
      <c r="C74" s="88" t="s">
        <v>3165</v>
      </c>
      <c r="D74" s="77" t="s">
        <v>63</v>
      </c>
      <c r="E74" s="13">
        <v>44434</v>
      </c>
      <c r="F74" s="75" t="s">
        <v>2419</v>
      </c>
      <c r="G74" s="13">
        <v>44438</v>
      </c>
      <c r="H74" s="76" t="s">
        <v>2420</v>
      </c>
      <c r="I74" s="15">
        <v>36</v>
      </c>
      <c r="J74" s="15">
        <v>45</v>
      </c>
      <c r="K74" s="15">
        <v>40</v>
      </c>
      <c r="L74" s="15">
        <v>6</v>
      </c>
      <c r="M74" s="82">
        <v>16.2</v>
      </c>
      <c r="N74" s="71">
        <v>16</v>
      </c>
      <c r="O74" s="62">
        <v>3000</v>
      </c>
      <c r="P74" s="63">
        <f>Table224523689101112131415161718192021222423456723456891011121314151617181920212224252627282930313233[[#This Row],[PEMBULATAN]]*O74</f>
        <v>48000</v>
      </c>
    </row>
    <row r="75" spans="1:16" ht="39" customHeight="1" x14ac:dyDescent="0.2">
      <c r="A75" s="124"/>
      <c r="B75" s="74"/>
      <c r="C75" s="88" t="s">
        <v>3166</v>
      </c>
      <c r="D75" s="77" t="s">
        <v>63</v>
      </c>
      <c r="E75" s="13">
        <v>44434</v>
      </c>
      <c r="F75" s="75" t="s">
        <v>2419</v>
      </c>
      <c r="G75" s="13">
        <v>44438</v>
      </c>
      <c r="H75" s="76" t="s">
        <v>2420</v>
      </c>
      <c r="I75" s="15">
        <v>100</v>
      </c>
      <c r="J75" s="15">
        <v>35</v>
      </c>
      <c r="K75" s="15">
        <v>35</v>
      </c>
      <c r="L75" s="15">
        <v>10</v>
      </c>
      <c r="M75" s="82">
        <v>30.625</v>
      </c>
      <c r="N75" s="71">
        <v>31</v>
      </c>
      <c r="O75" s="62">
        <v>3000</v>
      </c>
      <c r="P75" s="63">
        <f>Table224523689101112131415161718192021222423456723456891011121314151617181920212224252627282930313233[[#This Row],[PEMBULATAN]]*O75</f>
        <v>93000</v>
      </c>
    </row>
    <row r="76" spans="1:16" ht="39" customHeight="1" x14ac:dyDescent="0.2">
      <c r="A76" s="124"/>
      <c r="B76" s="74"/>
      <c r="C76" s="88" t="s">
        <v>3167</v>
      </c>
      <c r="D76" s="77" t="s">
        <v>63</v>
      </c>
      <c r="E76" s="13">
        <v>44434</v>
      </c>
      <c r="F76" s="75" t="s">
        <v>2419</v>
      </c>
      <c r="G76" s="13">
        <v>44438</v>
      </c>
      <c r="H76" s="76" t="s">
        <v>2420</v>
      </c>
      <c r="I76" s="15">
        <v>95</v>
      </c>
      <c r="J76" s="15">
        <v>58</v>
      </c>
      <c r="K76" s="15">
        <v>36</v>
      </c>
      <c r="L76" s="15">
        <v>17</v>
      </c>
      <c r="M76" s="82">
        <v>49.59</v>
      </c>
      <c r="N76" s="71">
        <v>50</v>
      </c>
      <c r="O76" s="62">
        <v>3000</v>
      </c>
      <c r="P76" s="63">
        <f>Table224523689101112131415161718192021222423456723456891011121314151617181920212224252627282930313233[[#This Row],[PEMBULATAN]]*O76</f>
        <v>150000</v>
      </c>
    </row>
    <row r="77" spans="1:16" ht="39" customHeight="1" x14ac:dyDescent="0.2">
      <c r="A77" s="124"/>
      <c r="B77" s="74"/>
      <c r="C77" s="88" t="s">
        <v>3168</v>
      </c>
      <c r="D77" s="77" t="s">
        <v>63</v>
      </c>
      <c r="E77" s="13">
        <v>44434</v>
      </c>
      <c r="F77" s="75" t="s">
        <v>2419</v>
      </c>
      <c r="G77" s="13">
        <v>44438</v>
      </c>
      <c r="H77" s="76" t="s">
        <v>2420</v>
      </c>
      <c r="I77" s="15">
        <v>116</v>
      </c>
      <c r="J77" s="15">
        <v>24</v>
      </c>
      <c r="K77" s="15">
        <v>7</v>
      </c>
      <c r="L77" s="15">
        <v>3</v>
      </c>
      <c r="M77" s="82">
        <v>4.8719999999999999</v>
      </c>
      <c r="N77" s="71">
        <v>5</v>
      </c>
      <c r="O77" s="62">
        <v>3000</v>
      </c>
      <c r="P77" s="63">
        <f>Table224523689101112131415161718192021222423456723456891011121314151617181920212224252627282930313233[[#This Row],[PEMBULATAN]]*O77</f>
        <v>15000</v>
      </c>
    </row>
    <row r="78" spans="1:16" ht="39" customHeight="1" x14ac:dyDescent="0.2">
      <c r="A78" s="124"/>
      <c r="B78" s="74"/>
      <c r="C78" s="88" t="s">
        <v>3169</v>
      </c>
      <c r="D78" s="77" t="s">
        <v>63</v>
      </c>
      <c r="E78" s="13">
        <v>44434</v>
      </c>
      <c r="F78" s="75" t="s">
        <v>2419</v>
      </c>
      <c r="G78" s="13">
        <v>44438</v>
      </c>
      <c r="H78" s="76" t="s">
        <v>2420</v>
      </c>
      <c r="I78" s="15">
        <v>90</v>
      </c>
      <c r="J78" s="15">
        <v>50</v>
      </c>
      <c r="K78" s="15">
        <v>11</v>
      </c>
      <c r="L78" s="15">
        <v>5</v>
      </c>
      <c r="M78" s="82">
        <v>12.375</v>
      </c>
      <c r="N78" s="71">
        <v>12</v>
      </c>
      <c r="O78" s="62">
        <v>3000</v>
      </c>
      <c r="P78" s="63">
        <f>Table224523689101112131415161718192021222423456723456891011121314151617181920212224252627282930313233[[#This Row],[PEMBULATAN]]*O78</f>
        <v>36000</v>
      </c>
    </row>
    <row r="79" spans="1:16" ht="39" customHeight="1" x14ac:dyDescent="0.2">
      <c r="A79" s="124"/>
      <c r="B79" s="74"/>
      <c r="C79" s="88" t="s">
        <v>3170</v>
      </c>
      <c r="D79" s="77" t="s">
        <v>63</v>
      </c>
      <c r="E79" s="13">
        <v>44434</v>
      </c>
      <c r="F79" s="75" t="s">
        <v>2419</v>
      </c>
      <c r="G79" s="13">
        <v>44438</v>
      </c>
      <c r="H79" s="76" t="s">
        <v>2420</v>
      </c>
      <c r="I79" s="15">
        <v>40</v>
      </c>
      <c r="J79" s="15">
        <v>26</v>
      </c>
      <c r="K79" s="15">
        <v>25</v>
      </c>
      <c r="L79" s="15">
        <v>7</v>
      </c>
      <c r="M79" s="82">
        <v>6.5</v>
      </c>
      <c r="N79" s="71">
        <v>7</v>
      </c>
      <c r="O79" s="62">
        <v>3000</v>
      </c>
      <c r="P79" s="63">
        <f>Table224523689101112131415161718192021222423456723456891011121314151617181920212224252627282930313233[[#This Row],[PEMBULATAN]]*O79</f>
        <v>21000</v>
      </c>
    </row>
    <row r="80" spans="1:16" ht="39" customHeight="1" x14ac:dyDescent="0.2">
      <c r="A80" s="124"/>
      <c r="B80" s="74"/>
      <c r="C80" s="88" t="s">
        <v>3171</v>
      </c>
      <c r="D80" s="77" t="s">
        <v>63</v>
      </c>
      <c r="E80" s="13">
        <v>44434</v>
      </c>
      <c r="F80" s="75" t="s">
        <v>2419</v>
      </c>
      <c r="G80" s="13">
        <v>44438</v>
      </c>
      <c r="H80" s="76" t="s">
        <v>2420</v>
      </c>
      <c r="I80" s="15">
        <v>100</v>
      </c>
      <c r="J80" s="15">
        <v>20</v>
      </c>
      <c r="K80" s="15">
        <v>18</v>
      </c>
      <c r="L80" s="15">
        <v>3</v>
      </c>
      <c r="M80" s="82">
        <v>9</v>
      </c>
      <c r="N80" s="71">
        <v>9</v>
      </c>
      <c r="O80" s="62">
        <v>3000</v>
      </c>
      <c r="P80" s="63">
        <f>Table224523689101112131415161718192021222423456723456891011121314151617181920212224252627282930313233[[#This Row],[PEMBULATAN]]*O80</f>
        <v>27000</v>
      </c>
    </row>
    <row r="81" spans="1:16" ht="39" customHeight="1" x14ac:dyDescent="0.2">
      <c r="A81" s="124"/>
      <c r="B81" s="74"/>
      <c r="C81" s="88" t="s">
        <v>3172</v>
      </c>
      <c r="D81" s="77" t="s">
        <v>63</v>
      </c>
      <c r="E81" s="13">
        <v>44434</v>
      </c>
      <c r="F81" s="75" t="s">
        <v>2419</v>
      </c>
      <c r="G81" s="13">
        <v>44438</v>
      </c>
      <c r="H81" s="76" t="s">
        <v>2420</v>
      </c>
      <c r="I81" s="15">
        <v>36</v>
      </c>
      <c r="J81" s="15">
        <v>30</v>
      </c>
      <c r="K81" s="15">
        <v>42</v>
      </c>
      <c r="L81" s="15">
        <v>11</v>
      </c>
      <c r="M81" s="82">
        <v>11.34</v>
      </c>
      <c r="N81" s="71">
        <v>11</v>
      </c>
      <c r="O81" s="62">
        <v>3000</v>
      </c>
      <c r="P81" s="63">
        <f>Table224523689101112131415161718192021222423456723456891011121314151617181920212224252627282930313233[[#This Row],[PEMBULATAN]]*O81</f>
        <v>33000</v>
      </c>
    </row>
    <row r="82" spans="1:16" ht="39" customHeight="1" x14ac:dyDescent="0.2">
      <c r="A82" s="124"/>
      <c r="B82" s="74"/>
      <c r="C82" s="88" t="s">
        <v>3173</v>
      </c>
      <c r="D82" s="77" t="s">
        <v>63</v>
      </c>
      <c r="E82" s="13">
        <v>44434</v>
      </c>
      <c r="F82" s="75" t="s">
        <v>2419</v>
      </c>
      <c r="G82" s="13">
        <v>44438</v>
      </c>
      <c r="H82" s="76" t="s">
        <v>2420</v>
      </c>
      <c r="I82" s="15">
        <v>56</v>
      </c>
      <c r="J82" s="15">
        <v>56</v>
      </c>
      <c r="K82" s="15">
        <v>22</v>
      </c>
      <c r="L82" s="15">
        <v>5</v>
      </c>
      <c r="M82" s="82">
        <v>17.248000000000001</v>
      </c>
      <c r="N82" s="71">
        <v>17</v>
      </c>
      <c r="O82" s="62">
        <v>3000</v>
      </c>
      <c r="P82" s="63">
        <f>Table224523689101112131415161718192021222423456723456891011121314151617181920212224252627282930313233[[#This Row],[PEMBULATAN]]*O82</f>
        <v>51000</v>
      </c>
    </row>
    <row r="83" spans="1:16" ht="39" customHeight="1" x14ac:dyDescent="0.2">
      <c r="A83" s="124"/>
      <c r="B83" s="74"/>
      <c r="C83" s="88" t="s">
        <v>3174</v>
      </c>
      <c r="D83" s="77" t="s">
        <v>63</v>
      </c>
      <c r="E83" s="13">
        <v>44434</v>
      </c>
      <c r="F83" s="75" t="s">
        <v>2419</v>
      </c>
      <c r="G83" s="13">
        <v>44438</v>
      </c>
      <c r="H83" s="76" t="s">
        <v>2420</v>
      </c>
      <c r="I83" s="15">
        <v>27</v>
      </c>
      <c r="J83" s="15">
        <v>25</v>
      </c>
      <c r="K83" s="15">
        <v>17</v>
      </c>
      <c r="L83" s="15">
        <v>5</v>
      </c>
      <c r="M83" s="82">
        <v>2.8687499999999999</v>
      </c>
      <c r="N83" s="71">
        <v>5</v>
      </c>
      <c r="O83" s="62">
        <v>3000</v>
      </c>
      <c r="P83" s="63">
        <f>Table224523689101112131415161718192021222423456723456891011121314151617181920212224252627282930313233[[#This Row],[PEMBULATAN]]*O83</f>
        <v>15000</v>
      </c>
    </row>
    <row r="84" spans="1:16" ht="39" customHeight="1" x14ac:dyDescent="0.2">
      <c r="A84" s="124"/>
      <c r="B84" s="74"/>
      <c r="C84" s="88" t="s">
        <v>3175</v>
      </c>
      <c r="D84" s="77" t="s">
        <v>63</v>
      </c>
      <c r="E84" s="13">
        <v>44434</v>
      </c>
      <c r="F84" s="75" t="s">
        <v>2419</v>
      </c>
      <c r="G84" s="13">
        <v>44438</v>
      </c>
      <c r="H84" s="76" t="s">
        <v>2420</v>
      </c>
      <c r="I84" s="15">
        <v>60</v>
      </c>
      <c r="J84" s="15">
        <v>56</v>
      </c>
      <c r="K84" s="15">
        <v>28</v>
      </c>
      <c r="L84" s="15">
        <v>6</v>
      </c>
      <c r="M84" s="82">
        <v>23.52</v>
      </c>
      <c r="N84" s="71">
        <v>24</v>
      </c>
      <c r="O84" s="62">
        <v>3000</v>
      </c>
      <c r="P84" s="63">
        <f>Table224523689101112131415161718192021222423456723456891011121314151617181920212224252627282930313233[[#This Row],[PEMBULATAN]]*O84</f>
        <v>72000</v>
      </c>
    </row>
    <row r="85" spans="1:16" ht="39" customHeight="1" x14ac:dyDescent="0.2">
      <c r="A85" s="124"/>
      <c r="B85" s="74"/>
      <c r="C85" s="88" t="s">
        <v>3176</v>
      </c>
      <c r="D85" s="77" t="s">
        <v>63</v>
      </c>
      <c r="E85" s="13">
        <v>44434</v>
      </c>
      <c r="F85" s="75" t="s">
        <v>2419</v>
      </c>
      <c r="G85" s="13">
        <v>44438</v>
      </c>
      <c r="H85" s="76" t="s">
        <v>2420</v>
      </c>
      <c r="I85" s="15">
        <v>70</v>
      </c>
      <c r="J85" s="15">
        <v>28</v>
      </c>
      <c r="K85" s="15">
        <v>28</v>
      </c>
      <c r="L85" s="15">
        <v>1</v>
      </c>
      <c r="M85" s="82">
        <v>13.72</v>
      </c>
      <c r="N85" s="71">
        <v>14</v>
      </c>
      <c r="O85" s="62">
        <v>3000</v>
      </c>
      <c r="P85" s="63">
        <f>Table224523689101112131415161718192021222423456723456891011121314151617181920212224252627282930313233[[#This Row],[PEMBULATAN]]*O85</f>
        <v>42000</v>
      </c>
    </row>
    <row r="86" spans="1:16" ht="39" customHeight="1" x14ac:dyDescent="0.2">
      <c r="A86" s="124"/>
      <c r="B86" s="74"/>
      <c r="C86" s="88" t="s">
        <v>3177</v>
      </c>
      <c r="D86" s="77" t="s">
        <v>63</v>
      </c>
      <c r="E86" s="13">
        <v>44434</v>
      </c>
      <c r="F86" s="75" t="s">
        <v>2419</v>
      </c>
      <c r="G86" s="13">
        <v>44438</v>
      </c>
      <c r="H86" s="76" t="s">
        <v>2420</v>
      </c>
      <c r="I86" s="15">
        <v>97</v>
      </c>
      <c r="J86" s="15">
        <v>70</v>
      </c>
      <c r="K86" s="15">
        <v>30</v>
      </c>
      <c r="L86" s="15">
        <v>15</v>
      </c>
      <c r="M86" s="82">
        <v>50.924999999999997</v>
      </c>
      <c r="N86" s="71">
        <v>51</v>
      </c>
      <c r="O86" s="62">
        <v>3000</v>
      </c>
      <c r="P86" s="63">
        <f>Table224523689101112131415161718192021222423456723456891011121314151617181920212224252627282930313233[[#This Row],[PEMBULATAN]]*O86</f>
        <v>153000</v>
      </c>
    </row>
    <row r="87" spans="1:16" ht="39" customHeight="1" x14ac:dyDescent="0.2">
      <c r="A87" s="124"/>
      <c r="B87" s="74"/>
      <c r="C87" s="88" t="s">
        <v>3178</v>
      </c>
      <c r="D87" s="77" t="s">
        <v>63</v>
      </c>
      <c r="E87" s="13">
        <v>44434</v>
      </c>
      <c r="F87" s="75" t="s">
        <v>2419</v>
      </c>
      <c r="G87" s="13">
        <v>44438</v>
      </c>
      <c r="H87" s="76" t="s">
        <v>2420</v>
      </c>
      <c r="I87" s="15">
        <v>57</v>
      </c>
      <c r="J87" s="15">
        <v>64</v>
      </c>
      <c r="K87" s="15">
        <v>18</v>
      </c>
      <c r="L87" s="15">
        <v>8</v>
      </c>
      <c r="M87" s="82">
        <v>16.416</v>
      </c>
      <c r="N87" s="71">
        <v>16</v>
      </c>
      <c r="O87" s="62">
        <v>3000</v>
      </c>
      <c r="P87" s="63">
        <f>Table224523689101112131415161718192021222423456723456891011121314151617181920212224252627282930313233[[#This Row],[PEMBULATAN]]*O87</f>
        <v>48000</v>
      </c>
    </row>
    <row r="88" spans="1:16" ht="39" customHeight="1" x14ac:dyDescent="0.2">
      <c r="A88" s="124"/>
      <c r="B88" s="74"/>
      <c r="C88" s="88" t="s">
        <v>3179</v>
      </c>
      <c r="D88" s="77" t="s">
        <v>63</v>
      </c>
      <c r="E88" s="13">
        <v>44434</v>
      </c>
      <c r="F88" s="75" t="s">
        <v>2419</v>
      </c>
      <c r="G88" s="13">
        <v>44438</v>
      </c>
      <c r="H88" s="76" t="s">
        <v>2420</v>
      </c>
      <c r="I88" s="15">
        <v>100</v>
      </c>
      <c r="J88" s="15">
        <v>30</v>
      </c>
      <c r="K88" s="15">
        <v>19</v>
      </c>
      <c r="L88" s="15">
        <v>16</v>
      </c>
      <c r="M88" s="82">
        <v>14.25</v>
      </c>
      <c r="N88" s="71">
        <v>16</v>
      </c>
      <c r="O88" s="62">
        <v>3000</v>
      </c>
      <c r="P88" s="63">
        <f>Table224523689101112131415161718192021222423456723456891011121314151617181920212224252627282930313233[[#This Row],[PEMBULATAN]]*O88</f>
        <v>48000</v>
      </c>
    </row>
    <row r="89" spans="1:16" ht="39" customHeight="1" x14ac:dyDescent="0.2">
      <c r="A89" s="124"/>
      <c r="B89" s="74"/>
      <c r="C89" s="88" t="s">
        <v>3180</v>
      </c>
      <c r="D89" s="77" t="s">
        <v>63</v>
      </c>
      <c r="E89" s="13">
        <v>44434</v>
      </c>
      <c r="F89" s="75" t="s">
        <v>2419</v>
      </c>
      <c r="G89" s="13">
        <v>44438</v>
      </c>
      <c r="H89" s="76" t="s">
        <v>2420</v>
      </c>
      <c r="I89" s="15">
        <v>66</v>
      </c>
      <c r="J89" s="15">
        <v>60</v>
      </c>
      <c r="K89" s="15">
        <v>22</v>
      </c>
      <c r="L89" s="15">
        <v>12</v>
      </c>
      <c r="M89" s="82">
        <v>21.78</v>
      </c>
      <c r="N89" s="71">
        <v>22</v>
      </c>
      <c r="O89" s="62">
        <v>3000</v>
      </c>
      <c r="P89" s="63">
        <f>Table224523689101112131415161718192021222423456723456891011121314151617181920212224252627282930313233[[#This Row],[PEMBULATAN]]*O89</f>
        <v>66000</v>
      </c>
    </row>
    <row r="90" spans="1:16" ht="39" customHeight="1" x14ac:dyDescent="0.2">
      <c r="A90" s="124"/>
      <c r="B90" s="74"/>
      <c r="C90" s="88" t="s">
        <v>3181</v>
      </c>
      <c r="D90" s="77" t="s">
        <v>63</v>
      </c>
      <c r="E90" s="13">
        <v>44434</v>
      </c>
      <c r="F90" s="75" t="s">
        <v>2419</v>
      </c>
      <c r="G90" s="13">
        <v>44438</v>
      </c>
      <c r="H90" s="76" t="s">
        <v>2420</v>
      </c>
      <c r="I90" s="15">
        <v>92</v>
      </c>
      <c r="J90" s="15">
        <v>56</v>
      </c>
      <c r="K90" s="15">
        <v>27</v>
      </c>
      <c r="L90" s="15">
        <v>22</v>
      </c>
      <c r="M90" s="82">
        <v>34.776000000000003</v>
      </c>
      <c r="N90" s="71">
        <v>35</v>
      </c>
      <c r="O90" s="62">
        <v>3000</v>
      </c>
      <c r="P90" s="63">
        <f>Table224523689101112131415161718192021222423456723456891011121314151617181920212224252627282930313233[[#This Row],[PEMBULATAN]]*O90</f>
        <v>105000</v>
      </c>
    </row>
    <row r="91" spans="1:16" ht="39" customHeight="1" x14ac:dyDescent="0.2">
      <c r="A91" s="124"/>
      <c r="B91" s="74"/>
      <c r="C91" s="88" t="s">
        <v>3182</v>
      </c>
      <c r="D91" s="77" t="s">
        <v>63</v>
      </c>
      <c r="E91" s="13">
        <v>44434</v>
      </c>
      <c r="F91" s="75" t="s">
        <v>2419</v>
      </c>
      <c r="G91" s="13">
        <v>44438</v>
      </c>
      <c r="H91" s="76" t="s">
        <v>2420</v>
      </c>
      <c r="I91" s="15">
        <v>76</v>
      </c>
      <c r="J91" s="15">
        <v>19</v>
      </c>
      <c r="K91" s="15">
        <v>19</v>
      </c>
      <c r="L91" s="15">
        <v>1</v>
      </c>
      <c r="M91" s="82">
        <v>6.859</v>
      </c>
      <c r="N91" s="71">
        <v>7</v>
      </c>
      <c r="O91" s="62">
        <v>3000</v>
      </c>
      <c r="P91" s="63">
        <f>Table224523689101112131415161718192021222423456723456891011121314151617181920212224252627282930313233[[#This Row],[PEMBULATAN]]*O91</f>
        <v>21000</v>
      </c>
    </row>
    <row r="92" spans="1:16" ht="39" customHeight="1" x14ac:dyDescent="0.2">
      <c r="A92" s="124"/>
      <c r="B92" s="74"/>
      <c r="C92" s="88" t="s">
        <v>3183</v>
      </c>
      <c r="D92" s="77" t="s">
        <v>63</v>
      </c>
      <c r="E92" s="13">
        <v>44434</v>
      </c>
      <c r="F92" s="75" t="s">
        <v>2419</v>
      </c>
      <c r="G92" s="13">
        <v>44438</v>
      </c>
      <c r="H92" s="76" t="s">
        <v>2420</v>
      </c>
      <c r="I92" s="15">
        <v>76</v>
      </c>
      <c r="J92" s="15">
        <v>50</v>
      </c>
      <c r="K92" s="15">
        <v>20</v>
      </c>
      <c r="L92" s="15">
        <v>4</v>
      </c>
      <c r="M92" s="82">
        <v>19</v>
      </c>
      <c r="N92" s="71">
        <v>19</v>
      </c>
      <c r="O92" s="62">
        <v>3000</v>
      </c>
      <c r="P92" s="63">
        <f>Table224523689101112131415161718192021222423456723456891011121314151617181920212224252627282930313233[[#This Row],[PEMBULATAN]]*O92</f>
        <v>57000</v>
      </c>
    </row>
    <row r="93" spans="1:16" ht="39" customHeight="1" x14ac:dyDescent="0.2">
      <c r="A93" s="124"/>
      <c r="B93" s="74"/>
      <c r="C93" s="88" t="s">
        <v>3184</v>
      </c>
      <c r="D93" s="77" t="s">
        <v>63</v>
      </c>
      <c r="E93" s="13">
        <v>44434</v>
      </c>
      <c r="F93" s="75" t="s">
        <v>2419</v>
      </c>
      <c r="G93" s="13">
        <v>44438</v>
      </c>
      <c r="H93" s="76" t="s">
        <v>2420</v>
      </c>
      <c r="I93" s="15">
        <v>80</v>
      </c>
      <c r="J93" s="15">
        <v>40</v>
      </c>
      <c r="K93" s="15">
        <v>30</v>
      </c>
      <c r="L93" s="15">
        <v>8</v>
      </c>
      <c r="M93" s="82">
        <v>24</v>
      </c>
      <c r="N93" s="71">
        <v>24</v>
      </c>
      <c r="O93" s="62">
        <v>3000</v>
      </c>
      <c r="P93" s="63">
        <f>Table224523689101112131415161718192021222423456723456891011121314151617181920212224252627282930313233[[#This Row],[PEMBULATAN]]*O93</f>
        <v>72000</v>
      </c>
    </row>
    <row r="94" spans="1:16" ht="39" customHeight="1" x14ac:dyDescent="0.2">
      <c r="A94" s="124"/>
      <c r="B94" s="74"/>
      <c r="C94" s="88" t="s">
        <v>3185</v>
      </c>
      <c r="D94" s="77" t="s">
        <v>63</v>
      </c>
      <c r="E94" s="13">
        <v>44434</v>
      </c>
      <c r="F94" s="75" t="s">
        <v>2419</v>
      </c>
      <c r="G94" s="13">
        <v>44438</v>
      </c>
      <c r="H94" s="76" t="s">
        <v>2420</v>
      </c>
      <c r="I94" s="15">
        <v>90</v>
      </c>
      <c r="J94" s="15">
        <v>50</v>
      </c>
      <c r="K94" s="15">
        <v>22</v>
      </c>
      <c r="L94" s="15">
        <v>15</v>
      </c>
      <c r="M94" s="82">
        <v>24.75</v>
      </c>
      <c r="N94" s="71">
        <v>25</v>
      </c>
      <c r="O94" s="62">
        <v>3000</v>
      </c>
      <c r="P94" s="63">
        <f>Table224523689101112131415161718192021222423456723456891011121314151617181920212224252627282930313233[[#This Row],[PEMBULATAN]]*O94</f>
        <v>75000</v>
      </c>
    </row>
    <row r="95" spans="1:16" ht="39" customHeight="1" x14ac:dyDescent="0.2">
      <c r="A95" s="124"/>
      <c r="B95" s="74"/>
      <c r="C95" s="88" t="s">
        <v>3186</v>
      </c>
      <c r="D95" s="77" t="s">
        <v>63</v>
      </c>
      <c r="E95" s="13">
        <v>44434</v>
      </c>
      <c r="F95" s="75" t="s">
        <v>2419</v>
      </c>
      <c r="G95" s="13">
        <v>44438</v>
      </c>
      <c r="H95" s="76" t="s">
        <v>2420</v>
      </c>
      <c r="I95" s="15">
        <v>60</v>
      </c>
      <c r="J95" s="15">
        <v>45</v>
      </c>
      <c r="K95" s="15">
        <v>25</v>
      </c>
      <c r="L95" s="15">
        <v>7</v>
      </c>
      <c r="M95" s="82">
        <v>16.875</v>
      </c>
      <c r="N95" s="71">
        <v>17</v>
      </c>
      <c r="O95" s="62">
        <v>3000</v>
      </c>
      <c r="P95" s="63">
        <f>Table224523689101112131415161718192021222423456723456891011121314151617181920212224252627282930313233[[#This Row],[PEMBULATAN]]*O95</f>
        <v>51000</v>
      </c>
    </row>
    <row r="96" spans="1:16" ht="39" customHeight="1" x14ac:dyDescent="0.2">
      <c r="A96" s="124"/>
      <c r="B96" s="74"/>
      <c r="C96" s="88" t="s">
        <v>3187</v>
      </c>
      <c r="D96" s="77" t="s">
        <v>63</v>
      </c>
      <c r="E96" s="13">
        <v>44434</v>
      </c>
      <c r="F96" s="75" t="s">
        <v>2419</v>
      </c>
      <c r="G96" s="13">
        <v>44438</v>
      </c>
      <c r="H96" s="76" t="s">
        <v>2420</v>
      </c>
      <c r="I96" s="15">
        <v>86</v>
      </c>
      <c r="J96" s="15">
        <v>50</v>
      </c>
      <c r="K96" s="15">
        <v>27</v>
      </c>
      <c r="L96" s="15">
        <v>10</v>
      </c>
      <c r="M96" s="82">
        <v>29.024999999999999</v>
      </c>
      <c r="N96" s="71">
        <v>29</v>
      </c>
      <c r="O96" s="62">
        <v>3000</v>
      </c>
      <c r="P96" s="63">
        <f>Table224523689101112131415161718192021222423456723456891011121314151617181920212224252627282930313233[[#This Row],[PEMBULATAN]]*O96</f>
        <v>87000</v>
      </c>
    </row>
    <row r="97" spans="1:16" ht="39" customHeight="1" x14ac:dyDescent="0.2">
      <c r="A97" s="124"/>
      <c r="B97" s="74"/>
      <c r="C97" s="88" t="s">
        <v>3188</v>
      </c>
      <c r="D97" s="77" t="s">
        <v>63</v>
      </c>
      <c r="E97" s="13">
        <v>44434</v>
      </c>
      <c r="F97" s="75" t="s">
        <v>2419</v>
      </c>
      <c r="G97" s="13">
        <v>44438</v>
      </c>
      <c r="H97" s="76" t="s">
        <v>2420</v>
      </c>
      <c r="I97" s="15">
        <v>100</v>
      </c>
      <c r="J97" s="15">
        <v>60</v>
      </c>
      <c r="K97" s="15">
        <v>25</v>
      </c>
      <c r="L97" s="15">
        <v>11</v>
      </c>
      <c r="M97" s="82">
        <v>37.5</v>
      </c>
      <c r="N97" s="71">
        <v>38</v>
      </c>
      <c r="O97" s="62">
        <v>3000</v>
      </c>
      <c r="P97" s="63">
        <f>Table224523689101112131415161718192021222423456723456891011121314151617181920212224252627282930313233[[#This Row],[PEMBULATAN]]*O97</f>
        <v>114000</v>
      </c>
    </row>
    <row r="98" spans="1:16" ht="39" customHeight="1" x14ac:dyDescent="0.2">
      <c r="A98" s="124"/>
      <c r="B98" s="74"/>
      <c r="C98" s="88" t="s">
        <v>3189</v>
      </c>
      <c r="D98" s="77" t="s">
        <v>63</v>
      </c>
      <c r="E98" s="13">
        <v>44434</v>
      </c>
      <c r="F98" s="75" t="s">
        <v>2419</v>
      </c>
      <c r="G98" s="13">
        <v>44438</v>
      </c>
      <c r="H98" s="76" t="s">
        <v>2420</v>
      </c>
      <c r="I98" s="15">
        <v>58</v>
      </c>
      <c r="J98" s="15">
        <v>37</v>
      </c>
      <c r="K98" s="15">
        <v>27</v>
      </c>
      <c r="L98" s="15">
        <v>6</v>
      </c>
      <c r="M98" s="82">
        <v>14.4855</v>
      </c>
      <c r="N98" s="71">
        <v>14</v>
      </c>
      <c r="O98" s="62">
        <v>3000</v>
      </c>
      <c r="P98" s="63">
        <f>Table224523689101112131415161718192021222423456723456891011121314151617181920212224252627282930313233[[#This Row],[PEMBULATAN]]*O98</f>
        <v>42000</v>
      </c>
    </row>
    <row r="99" spans="1:16" ht="39" customHeight="1" x14ac:dyDescent="0.2">
      <c r="A99" s="124"/>
      <c r="B99" s="74"/>
      <c r="C99" s="88" t="s">
        <v>3190</v>
      </c>
      <c r="D99" s="77" t="s">
        <v>63</v>
      </c>
      <c r="E99" s="13">
        <v>44434</v>
      </c>
      <c r="F99" s="75" t="s">
        <v>2419</v>
      </c>
      <c r="G99" s="13">
        <v>44438</v>
      </c>
      <c r="H99" s="76" t="s">
        <v>2420</v>
      </c>
      <c r="I99" s="15">
        <v>74</v>
      </c>
      <c r="J99" s="15">
        <v>60</v>
      </c>
      <c r="K99" s="15">
        <v>19</v>
      </c>
      <c r="L99" s="15">
        <v>10</v>
      </c>
      <c r="M99" s="82">
        <v>21.09</v>
      </c>
      <c r="N99" s="71">
        <v>21</v>
      </c>
      <c r="O99" s="62">
        <v>3000</v>
      </c>
      <c r="P99" s="63">
        <f>Table224523689101112131415161718192021222423456723456891011121314151617181920212224252627282930313233[[#This Row],[PEMBULATAN]]*O99</f>
        <v>63000</v>
      </c>
    </row>
    <row r="100" spans="1:16" ht="39" customHeight="1" x14ac:dyDescent="0.2">
      <c r="A100" s="124"/>
      <c r="B100" s="74"/>
      <c r="C100" s="88" t="s">
        <v>3191</v>
      </c>
      <c r="D100" s="77" t="s">
        <v>63</v>
      </c>
      <c r="E100" s="13">
        <v>44434</v>
      </c>
      <c r="F100" s="75" t="s">
        <v>2419</v>
      </c>
      <c r="G100" s="13">
        <v>44438</v>
      </c>
      <c r="H100" s="76" t="s">
        <v>2420</v>
      </c>
      <c r="I100" s="15">
        <v>95</v>
      </c>
      <c r="J100" s="15">
        <v>8</v>
      </c>
      <c r="K100" s="15">
        <v>5</v>
      </c>
      <c r="L100" s="15">
        <v>1</v>
      </c>
      <c r="M100" s="82">
        <v>0.95</v>
      </c>
      <c r="N100" s="71">
        <v>1</v>
      </c>
      <c r="O100" s="62">
        <v>3000</v>
      </c>
      <c r="P100" s="63">
        <f>Table224523689101112131415161718192021222423456723456891011121314151617181920212224252627282930313233[[#This Row],[PEMBULATAN]]*O100</f>
        <v>3000</v>
      </c>
    </row>
    <row r="101" spans="1:16" ht="39" customHeight="1" x14ac:dyDescent="0.2">
      <c r="A101" s="124"/>
      <c r="B101" s="74"/>
      <c r="C101" s="88" t="s">
        <v>3192</v>
      </c>
      <c r="D101" s="77" t="s">
        <v>63</v>
      </c>
      <c r="E101" s="13">
        <v>44434</v>
      </c>
      <c r="F101" s="75" t="s">
        <v>2419</v>
      </c>
      <c r="G101" s="13">
        <v>44438</v>
      </c>
      <c r="H101" s="76" t="s">
        <v>2420</v>
      </c>
      <c r="I101" s="15">
        <v>102</v>
      </c>
      <c r="J101" s="15">
        <v>10</v>
      </c>
      <c r="K101" s="15">
        <v>10</v>
      </c>
      <c r="L101" s="15">
        <v>2</v>
      </c>
      <c r="M101" s="82">
        <v>2.5499999999999998</v>
      </c>
      <c r="N101" s="71">
        <v>3</v>
      </c>
      <c r="O101" s="62">
        <v>3000</v>
      </c>
      <c r="P101" s="63">
        <f>Table224523689101112131415161718192021222423456723456891011121314151617181920212224252627282930313233[[#This Row],[PEMBULATAN]]*O101</f>
        <v>9000</v>
      </c>
    </row>
    <row r="102" spans="1:16" ht="39" customHeight="1" x14ac:dyDescent="0.2">
      <c r="A102" s="124"/>
      <c r="B102" s="74"/>
      <c r="C102" s="88" t="s">
        <v>3193</v>
      </c>
      <c r="D102" s="77" t="s">
        <v>63</v>
      </c>
      <c r="E102" s="13">
        <v>44434</v>
      </c>
      <c r="F102" s="75" t="s">
        <v>2419</v>
      </c>
      <c r="G102" s="13">
        <v>44438</v>
      </c>
      <c r="H102" s="76" t="s">
        <v>2420</v>
      </c>
      <c r="I102" s="15">
        <v>102</v>
      </c>
      <c r="J102" s="15">
        <v>10</v>
      </c>
      <c r="K102" s="15">
        <v>10</v>
      </c>
      <c r="L102" s="15">
        <v>2</v>
      </c>
      <c r="M102" s="82">
        <v>2.5499999999999998</v>
      </c>
      <c r="N102" s="71">
        <v>3</v>
      </c>
      <c r="O102" s="62">
        <v>3000</v>
      </c>
      <c r="P102" s="63">
        <f>Table224523689101112131415161718192021222423456723456891011121314151617181920212224252627282930313233[[#This Row],[PEMBULATAN]]*O102</f>
        <v>9000</v>
      </c>
    </row>
    <row r="103" spans="1:16" ht="39" customHeight="1" x14ac:dyDescent="0.2">
      <c r="A103" s="124"/>
      <c r="B103" s="74"/>
      <c r="C103" s="88" t="s">
        <v>3194</v>
      </c>
      <c r="D103" s="77" t="s">
        <v>63</v>
      </c>
      <c r="E103" s="13">
        <v>44434</v>
      </c>
      <c r="F103" s="75" t="s">
        <v>2419</v>
      </c>
      <c r="G103" s="13">
        <v>44438</v>
      </c>
      <c r="H103" s="76" t="s">
        <v>2420</v>
      </c>
      <c r="I103" s="15">
        <v>106</v>
      </c>
      <c r="J103" s="15">
        <v>9</v>
      </c>
      <c r="K103" s="15">
        <v>9</v>
      </c>
      <c r="L103" s="15">
        <v>1</v>
      </c>
      <c r="M103" s="82">
        <v>2.1465000000000001</v>
      </c>
      <c r="N103" s="71">
        <v>2</v>
      </c>
      <c r="O103" s="62">
        <v>3000</v>
      </c>
      <c r="P103" s="63">
        <f>Table224523689101112131415161718192021222423456723456891011121314151617181920212224252627282930313233[[#This Row],[PEMBULATAN]]*O103</f>
        <v>6000</v>
      </c>
    </row>
    <row r="104" spans="1:16" ht="39" customHeight="1" x14ac:dyDescent="0.2">
      <c r="A104" s="124"/>
      <c r="B104" s="74"/>
      <c r="C104" s="88" t="s">
        <v>3195</v>
      </c>
      <c r="D104" s="77" t="s">
        <v>63</v>
      </c>
      <c r="E104" s="13">
        <v>44434</v>
      </c>
      <c r="F104" s="75" t="s">
        <v>2419</v>
      </c>
      <c r="G104" s="13">
        <v>44438</v>
      </c>
      <c r="H104" s="76" t="s">
        <v>2420</v>
      </c>
      <c r="I104" s="15">
        <v>143</v>
      </c>
      <c r="J104" s="15">
        <v>6</v>
      </c>
      <c r="K104" s="15">
        <v>6</v>
      </c>
      <c r="L104" s="15">
        <v>3</v>
      </c>
      <c r="M104" s="82">
        <v>1.2869999999999999</v>
      </c>
      <c r="N104" s="71">
        <v>3</v>
      </c>
      <c r="O104" s="62">
        <v>3000</v>
      </c>
      <c r="P104" s="63">
        <f>Table224523689101112131415161718192021222423456723456891011121314151617181920212224252627282930313233[[#This Row],[PEMBULATAN]]*O104</f>
        <v>9000</v>
      </c>
    </row>
    <row r="105" spans="1:16" ht="39" customHeight="1" x14ac:dyDescent="0.2">
      <c r="A105" s="124"/>
      <c r="B105" s="74"/>
      <c r="C105" s="88" t="s">
        <v>3196</v>
      </c>
      <c r="D105" s="77" t="s">
        <v>63</v>
      </c>
      <c r="E105" s="13">
        <v>44434</v>
      </c>
      <c r="F105" s="75" t="s">
        <v>2419</v>
      </c>
      <c r="G105" s="13">
        <v>44438</v>
      </c>
      <c r="H105" s="76" t="s">
        <v>2420</v>
      </c>
      <c r="I105" s="15">
        <v>154</v>
      </c>
      <c r="J105" s="15">
        <v>4</v>
      </c>
      <c r="K105" s="15">
        <v>4</v>
      </c>
      <c r="L105" s="15">
        <v>1</v>
      </c>
      <c r="M105" s="82">
        <v>0.61599999999999999</v>
      </c>
      <c r="N105" s="71">
        <v>1</v>
      </c>
      <c r="O105" s="62">
        <v>3000</v>
      </c>
      <c r="P105" s="63">
        <f>Table224523689101112131415161718192021222423456723456891011121314151617181920212224252627282930313233[[#This Row],[PEMBULATAN]]*O105</f>
        <v>3000</v>
      </c>
    </row>
    <row r="106" spans="1:16" ht="39" customHeight="1" x14ac:dyDescent="0.2">
      <c r="A106" s="124"/>
      <c r="B106" s="74"/>
      <c r="C106" s="88" t="s">
        <v>3197</v>
      </c>
      <c r="D106" s="77" t="s">
        <v>63</v>
      </c>
      <c r="E106" s="13">
        <v>44434</v>
      </c>
      <c r="F106" s="75" t="s">
        <v>2419</v>
      </c>
      <c r="G106" s="13">
        <v>44438</v>
      </c>
      <c r="H106" s="76" t="s">
        <v>2420</v>
      </c>
      <c r="I106" s="15">
        <v>94</v>
      </c>
      <c r="J106" s="15">
        <v>56</v>
      </c>
      <c r="K106" s="15">
        <v>32</v>
      </c>
      <c r="L106" s="15">
        <v>26</v>
      </c>
      <c r="M106" s="82">
        <v>42.112000000000002</v>
      </c>
      <c r="N106" s="71">
        <v>42</v>
      </c>
      <c r="O106" s="62">
        <v>3000</v>
      </c>
      <c r="P106" s="63">
        <f>Table224523689101112131415161718192021222423456723456891011121314151617181920212224252627282930313233[[#This Row],[PEMBULATAN]]*O106</f>
        <v>126000</v>
      </c>
    </row>
    <row r="107" spans="1:16" ht="39" customHeight="1" x14ac:dyDescent="0.2">
      <c r="A107" s="124"/>
      <c r="B107" s="74"/>
      <c r="C107" s="88" t="s">
        <v>3198</v>
      </c>
      <c r="D107" s="77" t="s">
        <v>63</v>
      </c>
      <c r="E107" s="13">
        <v>44434</v>
      </c>
      <c r="F107" s="75" t="s">
        <v>2419</v>
      </c>
      <c r="G107" s="13">
        <v>44438</v>
      </c>
      <c r="H107" s="76" t="s">
        <v>2420</v>
      </c>
      <c r="I107" s="15">
        <v>99</v>
      </c>
      <c r="J107" s="15">
        <v>60</v>
      </c>
      <c r="K107" s="15">
        <v>40</v>
      </c>
      <c r="L107" s="15">
        <v>24</v>
      </c>
      <c r="M107" s="82">
        <v>59.4</v>
      </c>
      <c r="N107" s="71">
        <v>59</v>
      </c>
      <c r="O107" s="62">
        <v>3000</v>
      </c>
      <c r="P107" s="63">
        <f>Table224523689101112131415161718192021222423456723456891011121314151617181920212224252627282930313233[[#This Row],[PEMBULATAN]]*O107</f>
        <v>177000</v>
      </c>
    </row>
    <row r="108" spans="1:16" ht="39" customHeight="1" x14ac:dyDescent="0.2">
      <c r="A108" s="124"/>
      <c r="B108" s="74"/>
      <c r="C108" s="88" t="s">
        <v>3199</v>
      </c>
      <c r="D108" s="77" t="s">
        <v>63</v>
      </c>
      <c r="E108" s="13">
        <v>44434</v>
      </c>
      <c r="F108" s="75" t="s">
        <v>2419</v>
      </c>
      <c r="G108" s="13">
        <v>44438</v>
      </c>
      <c r="H108" s="76" t="s">
        <v>2420</v>
      </c>
      <c r="I108" s="15">
        <v>78</v>
      </c>
      <c r="J108" s="15">
        <v>63</v>
      </c>
      <c r="K108" s="15">
        <v>20</v>
      </c>
      <c r="L108" s="15">
        <v>5</v>
      </c>
      <c r="M108" s="82">
        <v>24.57</v>
      </c>
      <c r="N108" s="71">
        <v>25</v>
      </c>
      <c r="O108" s="62">
        <v>3000</v>
      </c>
      <c r="P108" s="63">
        <f>Table224523689101112131415161718192021222423456723456891011121314151617181920212224252627282930313233[[#This Row],[PEMBULATAN]]*O108</f>
        <v>75000</v>
      </c>
    </row>
    <row r="109" spans="1:16" ht="39" customHeight="1" x14ac:dyDescent="0.2">
      <c r="A109" s="124"/>
      <c r="B109" s="74"/>
      <c r="C109" s="88" t="s">
        <v>3200</v>
      </c>
      <c r="D109" s="77" t="s">
        <v>63</v>
      </c>
      <c r="E109" s="13">
        <v>44434</v>
      </c>
      <c r="F109" s="75" t="s">
        <v>2419</v>
      </c>
      <c r="G109" s="13">
        <v>44438</v>
      </c>
      <c r="H109" s="76" t="s">
        <v>2420</v>
      </c>
      <c r="I109" s="15">
        <v>100</v>
      </c>
      <c r="J109" s="15">
        <v>60</v>
      </c>
      <c r="K109" s="15">
        <v>34</v>
      </c>
      <c r="L109" s="15">
        <v>17</v>
      </c>
      <c r="M109" s="82">
        <v>51</v>
      </c>
      <c r="N109" s="71">
        <v>51</v>
      </c>
      <c r="O109" s="62">
        <v>3000</v>
      </c>
      <c r="P109" s="63">
        <f>Table224523689101112131415161718192021222423456723456891011121314151617181920212224252627282930313233[[#This Row],[PEMBULATAN]]*O109</f>
        <v>153000</v>
      </c>
    </row>
    <row r="110" spans="1:16" ht="39" customHeight="1" x14ac:dyDescent="0.2">
      <c r="A110" s="124"/>
      <c r="B110" s="74"/>
      <c r="C110" s="88" t="s">
        <v>3201</v>
      </c>
      <c r="D110" s="77" t="s">
        <v>63</v>
      </c>
      <c r="E110" s="13">
        <v>44434</v>
      </c>
      <c r="F110" s="75" t="s">
        <v>2419</v>
      </c>
      <c r="G110" s="13">
        <v>44438</v>
      </c>
      <c r="H110" s="76" t="s">
        <v>2420</v>
      </c>
      <c r="I110" s="15">
        <v>88</v>
      </c>
      <c r="J110" s="15">
        <v>57</v>
      </c>
      <c r="K110" s="15">
        <v>37</v>
      </c>
      <c r="L110" s="15">
        <v>11</v>
      </c>
      <c r="M110" s="82">
        <v>46.398000000000003</v>
      </c>
      <c r="N110" s="71">
        <v>46</v>
      </c>
      <c r="O110" s="62">
        <v>3000</v>
      </c>
      <c r="P110" s="63">
        <f>Table224523689101112131415161718192021222423456723456891011121314151617181920212224252627282930313233[[#This Row],[PEMBULATAN]]*O110</f>
        <v>138000</v>
      </c>
    </row>
    <row r="111" spans="1:16" ht="39" customHeight="1" x14ac:dyDescent="0.2">
      <c r="A111" s="124"/>
      <c r="B111" s="74"/>
      <c r="C111" s="88" t="s">
        <v>3202</v>
      </c>
      <c r="D111" s="77" t="s">
        <v>63</v>
      </c>
      <c r="E111" s="13">
        <v>44434</v>
      </c>
      <c r="F111" s="75" t="s">
        <v>2419</v>
      </c>
      <c r="G111" s="13">
        <v>44438</v>
      </c>
      <c r="H111" s="76" t="s">
        <v>2420</v>
      </c>
      <c r="I111" s="15">
        <v>70</v>
      </c>
      <c r="J111" s="15">
        <v>62</v>
      </c>
      <c r="K111" s="15">
        <v>38</v>
      </c>
      <c r="L111" s="15">
        <v>10</v>
      </c>
      <c r="M111" s="82">
        <v>41.23</v>
      </c>
      <c r="N111" s="71">
        <v>41</v>
      </c>
      <c r="O111" s="62">
        <v>3000</v>
      </c>
      <c r="P111" s="63">
        <f>Table224523689101112131415161718192021222423456723456891011121314151617181920212224252627282930313233[[#This Row],[PEMBULATAN]]*O111</f>
        <v>123000</v>
      </c>
    </row>
    <row r="112" spans="1:16" ht="39" customHeight="1" x14ac:dyDescent="0.2">
      <c r="A112" s="124"/>
      <c r="B112" s="74"/>
      <c r="C112" s="88" t="s">
        <v>3203</v>
      </c>
      <c r="D112" s="77" t="s">
        <v>63</v>
      </c>
      <c r="E112" s="13">
        <v>44434</v>
      </c>
      <c r="F112" s="75" t="s">
        <v>2419</v>
      </c>
      <c r="G112" s="13">
        <v>44438</v>
      </c>
      <c r="H112" s="76" t="s">
        <v>2420</v>
      </c>
      <c r="I112" s="15">
        <v>60</v>
      </c>
      <c r="J112" s="15">
        <v>69</v>
      </c>
      <c r="K112" s="15">
        <v>25</v>
      </c>
      <c r="L112" s="15">
        <v>10</v>
      </c>
      <c r="M112" s="82">
        <v>25.875</v>
      </c>
      <c r="N112" s="71">
        <v>26</v>
      </c>
      <c r="O112" s="62">
        <v>3000</v>
      </c>
      <c r="P112" s="63">
        <f>Table224523689101112131415161718192021222423456723456891011121314151617181920212224252627282930313233[[#This Row],[PEMBULATAN]]*O112</f>
        <v>78000</v>
      </c>
    </row>
    <row r="113" spans="1:16" ht="39" customHeight="1" x14ac:dyDescent="0.2">
      <c r="A113" s="124"/>
      <c r="B113" s="74"/>
      <c r="C113" s="88" t="s">
        <v>3204</v>
      </c>
      <c r="D113" s="77" t="s">
        <v>63</v>
      </c>
      <c r="E113" s="13">
        <v>44434</v>
      </c>
      <c r="F113" s="75" t="s">
        <v>2419</v>
      </c>
      <c r="G113" s="13">
        <v>44438</v>
      </c>
      <c r="H113" s="76" t="s">
        <v>2420</v>
      </c>
      <c r="I113" s="15">
        <v>60</v>
      </c>
      <c r="J113" s="15">
        <v>50</v>
      </c>
      <c r="K113" s="15">
        <v>20</v>
      </c>
      <c r="L113" s="15">
        <v>7</v>
      </c>
      <c r="M113" s="82">
        <v>15</v>
      </c>
      <c r="N113" s="71">
        <v>15</v>
      </c>
      <c r="O113" s="62">
        <v>3000</v>
      </c>
      <c r="P113" s="63">
        <f>Table224523689101112131415161718192021222423456723456891011121314151617181920212224252627282930313233[[#This Row],[PEMBULATAN]]*O113</f>
        <v>45000</v>
      </c>
    </row>
    <row r="114" spans="1:16" ht="39" customHeight="1" x14ac:dyDescent="0.2">
      <c r="A114" s="124"/>
      <c r="B114" s="74"/>
      <c r="C114" s="88" t="s">
        <v>3205</v>
      </c>
      <c r="D114" s="77" t="s">
        <v>63</v>
      </c>
      <c r="E114" s="13">
        <v>44434</v>
      </c>
      <c r="F114" s="75" t="s">
        <v>2419</v>
      </c>
      <c r="G114" s="13">
        <v>44438</v>
      </c>
      <c r="H114" s="76" t="s">
        <v>2420</v>
      </c>
      <c r="I114" s="15">
        <v>90</v>
      </c>
      <c r="J114" s="15">
        <v>50</v>
      </c>
      <c r="K114" s="15">
        <v>18</v>
      </c>
      <c r="L114" s="15">
        <v>8</v>
      </c>
      <c r="M114" s="82">
        <v>20.25</v>
      </c>
      <c r="N114" s="71">
        <v>20</v>
      </c>
      <c r="O114" s="62">
        <v>3000</v>
      </c>
      <c r="P114" s="63">
        <f>Table224523689101112131415161718192021222423456723456891011121314151617181920212224252627282930313233[[#This Row],[PEMBULATAN]]*O114</f>
        <v>60000</v>
      </c>
    </row>
    <row r="115" spans="1:16" ht="39" customHeight="1" x14ac:dyDescent="0.2">
      <c r="A115" s="124"/>
      <c r="B115" s="74"/>
      <c r="C115" s="88" t="s">
        <v>3206</v>
      </c>
      <c r="D115" s="77" t="s">
        <v>63</v>
      </c>
      <c r="E115" s="13">
        <v>44434</v>
      </c>
      <c r="F115" s="75" t="s">
        <v>2419</v>
      </c>
      <c r="G115" s="13">
        <v>44438</v>
      </c>
      <c r="H115" s="76" t="s">
        <v>2420</v>
      </c>
      <c r="I115" s="15">
        <v>80</v>
      </c>
      <c r="J115" s="15">
        <v>59</v>
      </c>
      <c r="K115" s="15">
        <v>38</v>
      </c>
      <c r="L115" s="15">
        <v>11</v>
      </c>
      <c r="M115" s="82">
        <v>44.84</v>
      </c>
      <c r="N115" s="71">
        <v>45</v>
      </c>
      <c r="O115" s="62">
        <v>3000</v>
      </c>
      <c r="P115" s="63">
        <f>Table224523689101112131415161718192021222423456723456891011121314151617181920212224252627282930313233[[#This Row],[PEMBULATAN]]*O115</f>
        <v>135000</v>
      </c>
    </row>
    <row r="116" spans="1:16" ht="39" customHeight="1" x14ac:dyDescent="0.2">
      <c r="A116" s="124"/>
      <c r="B116" s="74"/>
      <c r="C116" s="88" t="s">
        <v>3207</v>
      </c>
      <c r="D116" s="77" t="s">
        <v>63</v>
      </c>
      <c r="E116" s="13">
        <v>44434</v>
      </c>
      <c r="F116" s="75" t="s">
        <v>2419</v>
      </c>
      <c r="G116" s="13">
        <v>44438</v>
      </c>
      <c r="H116" s="76" t="s">
        <v>2420</v>
      </c>
      <c r="I116" s="15">
        <v>90</v>
      </c>
      <c r="J116" s="15">
        <v>50</v>
      </c>
      <c r="K116" s="15">
        <v>25</v>
      </c>
      <c r="L116" s="15">
        <v>17</v>
      </c>
      <c r="M116" s="82">
        <v>28.125</v>
      </c>
      <c r="N116" s="71">
        <v>28</v>
      </c>
      <c r="O116" s="62">
        <v>3000</v>
      </c>
      <c r="P116" s="63">
        <f>Table224523689101112131415161718192021222423456723456891011121314151617181920212224252627282930313233[[#This Row],[PEMBULATAN]]*O116</f>
        <v>84000</v>
      </c>
    </row>
    <row r="117" spans="1:16" ht="39" customHeight="1" x14ac:dyDescent="0.2">
      <c r="A117" s="124"/>
      <c r="B117" s="74"/>
      <c r="C117" s="88" t="s">
        <v>3208</v>
      </c>
      <c r="D117" s="77" t="s">
        <v>63</v>
      </c>
      <c r="E117" s="13">
        <v>44434</v>
      </c>
      <c r="F117" s="75" t="s">
        <v>2419</v>
      </c>
      <c r="G117" s="13">
        <v>44438</v>
      </c>
      <c r="H117" s="76" t="s">
        <v>2420</v>
      </c>
      <c r="I117" s="15">
        <v>70</v>
      </c>
      <c r="J117" s="15">
        <v>50</v>
      </c>
      <c r="K117" s="15">
        <v>40</v>
      </c>
      <c r="L117" s="15">
        <v>30</v>
      </c>
      <c r="M117" s="82">
        <v>35</v>
      </c>
      <c r="N117" s="71">
        <v>35</v>
      </c>
      <c r="O117" s="62">
        <v>3000</v>
      </c>
      <c r="P117" s="63">
        <f>Table224523689101112131415161718192021222423456723456891011121314151617181920212224252627282930313233[[#This Row],[PEMBULATAN]]*O117</f>
        <v>105000</v>
      </c>
    </row>
    <row r="118" spans="1:16" ht="39" customHeight="1" x14ac:dyDescent="0.2">
      <c r="A118" s="124"/>
      <c r="B118" s="74"/>
      <c r="C118" s="88" t="s">
        <v>3209</v>
      </c>
      <c r="D118" s="77" t="s">
        <v>63</v>
      </c>
      <c r="E118" s="13">
        <v>44434</v>
      </c>
      <c r="F118" s="75" t="s">
        <v>2419</v>
      </c>
      <c r="G118" s="13">
        <v>44438</v>
      </c>
      <c r="H118" s="76" t="s">
        <v>2420</v>
      </c>
      <c r="I118" s="15">
        <v>66</v>
      </c>
      <c r="J118" s="15">
        <v>10</v>
      </c>
      <c r="K118" s="15">
        <v>5</v>
      </c>
      <c r="L118" s="15">
        <v>3</v>
      </c>
      <c r="M118" s="82">
        <v>0.82499999999999996</v>
      </c>
      <c r="N118" s="71">
        <v>3</v>
      </c>
      <c r="O118" s="62">
        <v>3000</v>
      </c>
      <c r="P118" s="63">
        <f>Table224523689101112131415161718192021222423456723456891011121314151617181920212224252627282930313233[[#This Row],[PEMBULATAN]]*O118</f>
        <v>9000</v>
      </c>
    </row>
    <row r="119" spans="1:16" ht="39" customHeight="1" x14ac:dyDescent="0.2">
      <c r="A119" s="124"/>
      <c r="B119" s="74"/>
      <c r="C119" s="88" t="s">
        <v>3210</v>
      </c>
      <c r="D119" s="77" t="s">
        <v>63</v>
      </c>
      <c r="E119" s="13">
        <v>44434</v>
      </c>
      <c r="F119" s="75" t="s">
        <v>2419</v>
      </c>
      <c r="G119" s="13">
        <v>44438</v>
      </c>
      <c r="H119" s="76" t="s">
        <v>2420</v>
      </c>
      <c r="I119" s="15">
        <v>90</v>
      </c>
      <c r="J119" s="15">
        <v>72</v>
      </c>
      <c r="K119" s="15">
        <v>27</v>
      </c>
      <c r="L119" s="15">
        <v>25</v>
      </c>
      <c r="M119" s="82">
        <v>43.74</v>
      </c>
      <c r="N119" s="71">
        <v>44</v>
      </c>
      <c r="O119" s="62">
        <v>3000</v>
      </c>
      <c r="P119" s="63">
        <f>Table224523689101112131415161718192021222423456723456891011121314151617181920212224252627282930313233[[#This Row],[PEMBULATAN]]*O119</f>
        <v>132000</v>
      </c>
    </row>
    <row r="120" spans="1:16" ht="39" customHeight="1" x14ac:dyDescent="0.2">
      <c r="A120" s="124"/>
      <c r="B120" s="74"/>
      <c r="C120" s="88" t="s">
        <v>3211</v>
      </c>
      <c r="D120" s="77" t="s">
        <v>63</v>
      </c>
      <c r="E120" s="13">
        <v>44434</v>
      </c>
      <c r="F120" s="75" t="s">
        <v>2419</v>
      </c>
      <c r="G120" s="13">
        <v>44438</v>
      </c>
      <c r="H120" s="76" t="s">
        <v>2420</v>
      </c>
      <c r="I120" s="15">
        <v>67</v>
      </c>
      <c r="J120" s="15">
        <v>45</v>
      </c>
      <c r="K120" s="15">
        <v>8</v>
      </c>
      <c r="L120" s="15">
        <v>3</v>
      </c>
      <c r="M120" s="82">
        <v>6.03</v>
      </c>
      <c r="N120" s="71">
        <v>6</v>
      </c>
      <c r="O120" s="62">
        <v>3000</v>
      </c>
      <c r="P120" s="63">
        <f>Table224523689101112131415161718192021222423456723456891011121314151617181920212224252627282930313233[[#This Row],[PEMBULATAN]]*O120</f>
        <v>18000</v>
      </c>
    </row>
    <row r="121" spans="1:16" ht="39" customHeight="1" x14ac:dyDescent="0.2">
      <c r="A121" s="124"/>
      <c r="B121" s="74"/>
      <c r="C121" s="88" t="s">
        <v>3212</v>
      </c>
      <c r="D121" s="77" t="s">
        <v>63</v>
      </c>
      <c r="E121" s="13">
        <v>44434</v>
      </c>
      <c r="F121" s="75" t="s">
        <v>2419</v>
      </c>
      <c r="G121" s="13">
        <v>44438</v>
      </c>
      <c r="H121" s="76" t="s">
        <v>2420</v>
      </c>
      <c r="I121" s="15">
        <v>63</v>
      </c>
      <c r="J121" s="15">
        <v>10</v>
      </c>
      <c r="K121" s="15">
        <v>10</v>
      </c>
      <c r="L121" s="15">
        <v>1</v>
      </c>
      <c r="M121" s="82">
        <v>1.575</v>
      </c>
      <c r="N121" s="71">
        <v>2</v>
      </c>
      <c r="O121" s="62">
        <v>3000</v>
      </c>
      <c r="P121" s="63">
        <f>Table224523689101112131415161718192021222423456723456891011121314151617181920212224252627282930313233[[#This Row],[PEMBULATAN]]*O121</f>
        <v>6000</v>
      </c>
    </row>
    <row r="122" spans="1:16" ht="39" customHeight="1" x14ac:dyDescent="0.2">
      <c r="A122" s="124"/>
      <c r="B122" s="74"/>
      <c r="C122" s="88" t="s">
        <v>3213</v>
      </c>
      <c r="D122" s="77" t="s">
        <v>63</v>
      </c>
      <c r="E122" s="13">
        <v>44434</v>
      </c>
      <c r="F122" s="75" t="s">
        <v>2419</v>
      </c>
      <c r="G122" s="13">
        <v>44438</v>
      </c>
      <c r="H122" s="76" t="s">
        <v>2420</v>
      </c>
      <c r="I122" s="15">
        <v>55</v>
      </c>
      <c r="J122" s="15">
        <v>46</v>
      </c>
      <c r="K122" s="15">
        <v>28</v>
      </c>
      <c r="L122" s="15">
        <v>8</v>
      </c>
      <c r="M122" s="82">
        <v>17.71</v>
      </c>
      <c r="N122" s="71">
        <v>18</v>
      </c>
      <c r="O122" s="62">
        <v>3000</v>
      </c>
      <c r="P122" s="63">
        <f>Table224523689101112131415161718192021222423456723456891011121314151617181920212224252627282930313233[[#This Row],[PEMBULATAN]]*O122</f>
        <v>54000</v>
      </c>
    </row>
    <row r="123" spans="1:16" ht="39" customHeight="1" x14ac:dyDescent="0.2">
      <c r="A123" s="124"/>
      <c r="B123" s="74"/>
      <c r="C123" s="88" t="s">
        <v>3214</v>
      </c>
      <c r="D123" s="77" t="s">
        <v>63</v>
      </c>
      <c r="E123" s="13">
        <v>44434</v>
      </c>
      <c r="F123" s="75" t="s">
        <v>2419</v>
      </c>
      <c r="G123" s="13">
        <v>44438</v>
      </c>
      <c r="H123" s="76" t="s">
        <v>2420</v>
      </c>
      <c r="I123" s="15">
        <v>67</v>
      </c>
      <c r="J123" s="15">
        <v>11</v>
      </c>
      <c r="K123" s="15">
        <v>11</v>
      </c>
      <c r="L123" s="15">
        <v>1</v>
      </c>
      <c r="M123" s="82">
        <v>2.0267499999999998</v>
      </c>
      <c r="N123" s="71">
        <v>2</v>
      </c>
      <c r="O123" s="62">
        <v>3000</v>
      </c>
      <c r="P123" s="63">
        <f>Table224523689101112131415161718192021222423456723456891011121314151617181920212224252627282930313233[[#This Row],[PEMBULATAN]]*O123</f>
        <v>6000</v>
      </c>
    </row>
    <row r="124" spans="1:16" ht="39" customHeight="1" x14ac:dyDescent="0.2">
      <c r="A124" s="124"/>
      <c r="B124" s="74"/>
      <c r="C124" s="88" t="s">
        <v>3215</v>
      </c>
      <c r="D124" s="77" t="s">
        <v>63</v>
      </c>
      <c r="E124" s="13">
        <v>44434</v>
      </c>
      <c r="F124" s="75" t="s">
        <v>2419</v>
      </c>
      <c r="G124" s="13">
        <v>44438</v>
      </c>
      <c r="H124" s="76" t="s">
        <v>2420</v>
      </c>
      <c r="I124" s="15">
        <v>70</v>
      </c>
      <c r="J124" s="15">
        <v>20</v>
      </c>
      <c r="K124" s="15">
        <v>35</v>
      </c>
      <c r="L124" s="15">
        <v>7</v>
      </c>
      <c r="M124" s="82">
        <v>12.25</v>
      </c>
      <c r="N124" s="71">
        <v>12</v>
      </c>
      <c r="O124" s="62">
        <v>3000</v>
      </c>
      <c r="P124" s="63">
        <f>Table224523689101112131415161718192021222423456723456891011121314151617181920212224252627282930313233[[#This Row],[PEMBULATAN]]*O124</f>
        <v>36000</v>
      </c>
    </row>
    <row r="125" spans="1:16" ht="39" customHeight="1" x14ac:dyDescent="0.2">
      <c r="A125" s="124"/>
      <c r="B125" s="74"/>
      <c r="C125" s="88" t="s">
        <v>3216</v>
      </c>
      <c r="D125" s="77" t="s">
        <v>63</v>
      </c>
      <c r="E125" s="13">
        <v>44434</v>
      </c>
      <c r="F125" s="75" t="s">
        <v>2419</v>
      </c>
      <c r="G125" s="13">
        <v>44438</v>
      </c>
      <c r="H125" s="76" t="s">
        <v>2420</v>
      </c>
      <c r="I125" s="15">
        <v>50</v>
      </c>
      <c r="J125" s="15">
        <v>26</v>
      </c>
      <c r="K125" s="15">
        <v>30</v>
      </c>
      <c r="L125" s="15">
        <v>11</v>
      </c>
      <c r="M125" s="82">
        <v>9.75</v>
      </c>
      <c r="N125" s="71">
        <v>11</v>
      </c>
      <c r="O125" s="62">
        <v>3000</v>
      </c>
      <c r="P125" s="63">
        <f>Table224523689101112131415161718192021222423456723456891011121314151617181920212224252627282930313233[[#This Row],[PEMBULATAN]]*O125</f>
        <v>33000</v>
      </c>
    </row>
    <row r="126" spans="1:16" ht="39" customHeight="1" x14ac:dyDescent="0.2">
      <c r="A126" s="124"/>
      <c r="B126" s="74"/>
      <c r="C126" s="88" t="s">
        <v>3217</v>
      </c>
      <c r="D126" s="77" t="s">
        <v>63</v>
      </c>
      <c r="E126" s="13">
        <v>44434</v>
      </c>
      <c r="F126" s="75" t="s">
        <v>2419</v>
      </c>
      <c r="G126" s="13">
        <v>44438</v>
      </c>
      <c r="H126" s="76" t="s">
        <v>2420</v>
      </c>
      <c r="I126" s="15">
        <v>125</v>
      </c>
      <c r="J126" s="15">
        <v>10</v>
      </c>
      <c r="K126" s="15">
        <v>10</v>
      </c>
      <c r="L126" s="15">
        <v>7</v>
      </c>
      <c r="M126" s="82">
        <v>3.125</v>
      </c>
      <c r="N126" s="71">
        <v>7</v>
      </c>
      <c r="O126" s="62">
        <v>3000</v>
      </c>
      <c r="P126" s="63">
        <f>Table224523689101112131415161718192021222423456723456891011121314151617181920212224252627282930313233[[#This Row],[PEMBULATAN]]*O126</f>
        <v>21000</v>
      </c>
    </row>
    <row r="127" spans="1:16" ht="39" customHeight="1" x14ac:dyDescent="0.2">
      <c r="A127" s="124"/>
      <c r="B127" s="74"/>
      <c r="C127" s="88" t="s">
        <v>3218</v>
      </c>
      <c r="D127" s="77" t="s">
        <v>63</v>
      </c>
      <c r="E127" s="13">
        <v>44434</v>
      </c>
      <c r="F127" s="75" t="s">
        <v>2419</v>
      </c>
      <c r="G127" s="13">
        <v>44438</v>
      </c>
      <c r="H127" s="76" t="s">
        <v>2420</v>
      </c>
      <c r="I127" s="15">
        <v>45</v>
      </c>
      <c r="J127" s="15">
        <v>45</v>
      </c>
      <c r="K127" s="15">
        <v>16</v>
      </c>
      <c r="L127" s="15">
        <v>24</v>
      </c>
      <c r="M127" s="82">
        <v>8.1</v>
      </c>
      <c r="N127" s="71">
        <v>24</v>
      </c>
      <c r="O127" s="62">
        <v>3000</v>
      </c>
      <c r="P127" s="63">
        <f>Table224523689101112131415161718192021222423456723456891011121314151617181920212224252627282930313233[[#This Row],[PEMBULATAN]]*O127</f>
        <v>72000</v>
      </c>
    </row>
    <row r="128" spans="1:16" ht="39" customHeight="1" x14ac:dyDescent="0.2">
      <c r="A128" s="124"/>
      <c r="B128" s="74"/>
      <c r="C128" s="88" t="s">
        <v>3219</v>
      </c>
      <c r="D128" s="77" t="s">
        <v>63</v>
      </c>
      <c r="E128" s="13">
        <v>44434</v>
      </c>
      <c r="F128" s="75" t="s">
        <v>2419</v>
      </c>
      <c r="G128" s="13">
        <v>44438</v>
      </c>
      <c r="H128" s="76" t="s">
        <v>2420</v>
      </c>
      <c r="I128" s="15">
        <v>108</v>
      </c>
      <c r="J128" s="15">
        <v>20</v>
      </c>
      <c r="K128" s="15">
        <v>10</v>
      </c>
      <c r="L128" s="15">
        <v>1</v>
      </c>
      <c r="M128" s="82">
        <v>5.4</v>
      </c>
      <c r="N128" s="71">
        <v>5</v>
      </c>
      <c r="O128" s="62">
        <v>3000</v>
      </c>
      <c r="P128" s="63">
        <f>Table224523689101112131415161718192021222423456723456891011121314151617181920212224252627282930313233[[#This Row],[PEMBULATAN]]*O128</f>
        <v>15000</v>
      </c>
    </row>
    <row r="129" spans="1:16" ht="39" customHeight="1" x14ac:dyDescent="0.2">
      <c r="A129" s="124"/>
      <c r="B129" s="74"/>
      <c r="C129" s="88" t="s">
        <v>3220</v>
      </c>
      <c r="D129" s="77" t="s">
        <v>63</v>
      </c>
      <c r="E129" s="13">
        <v>44434</v>
      </c>
      <c r="F129" s="75" t="s">
        <v>2419</v>
      </c>
      <c r="G129" s="13">
        <v>44438</v>
      </c>
      <c r="H129" s="76" t="s">
        <v>2420</v>
      </c>
      <c r="I129" s="15">
        <v>47</v>
      </c>
      <c r="J129" s="15">
        <v>34</v>
      </c>
      <c r="K129" s="15">
        <v>34</v>
      </c>
      <c r="L129" s="15">
        <v>5</v>
      </c>
      <c r="M129" s="82">
        <v>13.583</v>
      </c>
      <c r="N129" s="71">
        <v>14</v>
      </c>
      <c r="O129" s="62">
        <v>3000</v>
      </c>
      <c r="P129" s="63">
        <f>Table224523689101112131415161718192021222423456723456891011121314151617181920212224252627282930313233[[#This Row],[PEMBULATAN]]*O129</f>
        <v>42000</v>
      </c>
    </row>
    <row r="130" spans="1:16" ht="39" customHeight="1" x14ac:dyDescent="0.2">
      <c r="A130" s="124"/>
      <c r="B130" s="74"/>
      <c r="C130" s="88" t="s">
        <v>3221</v>
      </c>
      <c r="D130" s="77" t="s">
        <v>63</v>
      </c>
      <c r="E130" s="13">
        <v>44434</v>
      </c>
      <c r="F130" s="75" t="s">
        <v>2419</v>
      </c>
      <c r="G130" s="13">
        <v>44438</v>
      </c>
      <c r="H130" s="76" t="s">
        <v>2420</v>
      </c>
      <c r="I130" s="15">
        <v>75</v>
      </c>
      <c r="J130" s="15">
        <v>70</v>
      </c>
      <c r="K130" s="15">
        <v>20</v>
      </c>
      <c r="L130" s="15">
        <v>12</v>
      </c>
      <c r="M130" s="82">
        <v>26.25</v>
      </c>
      <c r="N130" s="71">
        <v>26</v>
      </c>
      <c r="O130" s="62">
        <v>3000</v>
      </c>
      <c r="P130" s="63">
        <f>Table224523689101112131415161718192021222423456723456891011121314151617181920212224252627282930313233[[#This Row],[PEMBULATAN]]*O130</f>
        <v>78000</v>
      </c>
    </row>
    <row r="131" spans="1:16" ht="39" customHeight="1" x14ac:dyDescent="0.2">
      <c r="A131" s="124"/>
      <c r="B131" s="74"/>
      <c r="C131" s="88" t="s">
        <v>3222</v>
      </c>
      <c r="D131" s="77" t="s">
        <v>63</v>
      </c>
      <c r="E131" s="13">
        <v>44434</v>
      </c>
      <c r="F131" s="75" t="s">
        <v>2419</v>
      </c>
      <c r="G131" s="13">
        <v>44438</v>
      </c>
      <c r="H131" s="76" t="s">
        <v>2420</v>
      </c>
      <c r="I131" s="15">
        <v>34</v>
      </c>
      <c r="J131" s="15">
        <v>24</v>
      </c>
      <c r="K131" s="15">
        <v>34</v>
      </c>
      <c r="L131" s="15">
        <v>4</v>
      </c>
      <c r="M131" s="82">
        <v>6.9359999999999999</v>
      </c>
      <c r="N131" s="71">
        <v>7</v>
      </c>
      <c r="O131" s="62">
        <v>3000</v>
      </c>
      <c r="P131" s="63">
        <f>Table224523689101112131415161718192021222423456723456891011121314151617181920212224252627282930313233[[#This Row],[PEMBULATAN]]*O131</f>
        <v>21000</v>
      </c>
    </row>
    <row r="132" spans="1:16" ht="39" customHeight="1" x14ac:dyDescent="0.2">
      <c r="A132" s="124"/>
      <c r="B132" s="74"/>
      <c r="C132" s="88" t="s">
        <v>3223</v>
      </c>
      <c r="D132" s="77" t="s">
        <v>63</v>
      </c>
      <c r="E132" s="13">
        <v>44434</v>
      </c>
      <c r="F132" s="75" t="s">
        <v>2419</v>
      </c>
      <c r="G132" s="13">
        <v>44438</v>
      </c>
      <c r="H132" s="76" t="s">
        <v>2420</v>
      </c>
      <c r="I132" s="15">
        <v>50</v>
      </c>
      <c r="J132" s="15">
        <v>37</v>
      </c>
      <c r="K132" s="15">
        <v>69</v>
      </c>
      <c r="L132" s="15">
        <v>4</v>
      </c>
      <c r="M132" s="82">
        <v>31.912500000000001</v>
      </c>
      <c r="N132" s="71">
        <v>32</v>
      </c>
      <c r="O132" s="62">
        <v>3000</v>
      </c>
      <c r="P132" s="63">
        <f>Table224523689101112131415161718192021222423456723456891011121314151617181920212224252627282930313233[[#This Row],[PEMBULATAN]]*O132</f>
        <v>96000</v>
      </c>
    </row>
    <row r="133" spans="1:16" ht="39" customHeight="1" x14ac:dyDescent="0.2">
      <c r="A133" s="124"/>
      <c r="B133" s="74"/>
      <c r="C133" s="88" t="s">
        <v>3224</v>
      </c>
      <c r="D133" s="77" t="s">
        <v>63</v>
      </c>
      <c r="E133" s="13">
        <v>44434</v>
      </c>
      <c r="F133" s="75" t="s">
        <v>2419</v>
      </c>
      <c r="G133" s="13">
        <v>44438</v>
      </c>
      <c r="H133" s="76" t="s">
        <v>2420</v>
      </c>
      <c r="I133" s="15">
        <v>50</v>
      </c>
      <c r="J133" s="15">
        <v>30</v>
      </c>
      <c r="K133" s="15">
        <v>30</v>
      </c>
      <c r="L133" s="15">
        <v>7</v>
      </c>
      <c r="M133" s="82">
        <v>11.25</v>
      </c>
      <c r="N133" s="71">
        <v>11</v>
      </c>
      <c r="O133" s="62">
        <v>3000</v>
      </c>
      <c r="P133" s="63">
        <f>Table224523689101112131415161718192021222423456723456891011121314151617181920212224252627282930313233[[#This Row],[PEMBULATAN]]*O133</f>
        <v>33000</v>
      </c>
    </row>
    <row r="134" spans="1:16" ht="39" customHeight="1" x14ac:dyDescent="0.2">
      <c r="A134" s="124"/>
      <c r="B134" s="74"/>
      <c r="C134" s="88" t="s">
        <v>3225</v>
      </c>
      <c r="D134" s="77" t="s">
        <v>63</v>
      </c>
      <c r="E134" s="13">
        <v>44434</v>
      </c>
      <c r="F134" s="75" t="s">
        <v>2419</v>
      </c>
      <c r="G134" s="13">
        <v>44438</v>
      </c>
      <c r="H134" s="76" t="s">
        <v>2420</v>
      </c>
      <c r="I134" s="15">
        <v>90</v>
      </c>
      <c r="J134" s="15">
        <v>36</v>
      </c>
      <c r="K134" s="15">
        <v>36</v>
      </c>
      <c r="L134" s="15">
        <v>6</v>
      </c>
      <c r="M134" s="82">
        <v>29.16</v>
      </c>
      <c r="N134" s="71">
        <v>29</v>
      </c>
      <c r="O134" s="62">
        <v>3000</v>
      </c>
      <c r="P134" s="63">
        <f>Table224523689101112131415161718192021222423456723456891011121314151617181920212224252627282930313233[[#This Row],[PEMBULATAN]]*O134</f>
        <v>87000</v>
      </c>
    </row>
    <row r="135" spans="1:16" ht="39" customHeight="1" x14ac:dyDescent="0.2">
      <c r="A135" s="124"/>
      <c r="B135" s="74"/>
      <c r="C135" s="88" t="s">
        <v>3226</v>
      </c>
      <c r="D135" s="77" t="s">
        <v>63</v>
      </c>
      <c r="E135" s="13">
        <v>44434</v>
      </c>
      <c r="F135" s="75" t="s">
        <v>2419</v>
      </c>
      <c r="G135" s="13">
        <v>44438</v>
      </c>
      <c r="H135" s="76" t="s">
        <v>2420</v>
      </c>
      <c r="I135" s="15">
        <v>50</v>
      </c>
      <c r="J135" s="15">
        <v>50</v>
      </c>
      <c r="K135" s="15">
        <v>27</v>
      </c>
      <c r="L135" s="15">
        <v>9</v>
      </c>
      <c r="M135" s="82">
        <v>16.875</v>
      </c>
      <c r="N135" s="71">
        <v>17</v>
      </c>
      <c r="O135" s="62">
        <v>3000</v>
      </c>
      <c r="P135" s="63">
        <f>Table224523689101112131415161718192021222423456723456891011121314151617181920212224252627282930313233[[#This Row],[PEMBULATAN]]*O135</f>
        <v>51000</v>
      </c>
    </row>
    <row r="136" spans="1:16" ht="39" customHeight="1" x14ac:dyDescent="0.2">
      <c r="A136" s="124"/>
      <c r="B136" s="74"/>
      <c r="C136" s="88" t="s">
        <v>3227</v>
      </c>
      <c r="D136" s="77" t="s">
        <v>63</v>
      </c>
      <c r="E136" s="13">
        <v>44434</v>
      </c>
      <c r="F136" s="75" t="s">
        <v>2419</v>
      </c>
      <c r="G136" s="13">
        <v>44438</v>
      </c>
      <c r="H136" s="76" t="s">
        <v>2420</v>
      </c>
      <c r="I136" s="15">
        <v>55</v>
      </c>
      <c r="J136" s="15">
        <v>42</v>
      </c>
      <c r="K136" s="15">
        <v>30</v>
      </c>
      <c r="L136" s="15">
        <v>10</v>
      </c>
      <c r="M136" s="82">
        <v>17.324999999999999</v>
      </c>
      <c r="N136" s="71">
        <v>17</v>
      </c>
      <c r="O136" s="62">
        <v>3000</v>
      </c>
      <c r="P136" s="63">
        <f>Table224523689101112131415161718192021222423456723456891011121314151617181920212224252627282930313233[[#This Row],[PEMBULATAN]]*O136</f>
        <v>51000</v>
      </c>
    </row>
    <row r="137" spans="1:16" ht="39" customHeight="1" x14ac:dyDescent="0.2">
      <c r="A137" s="124"/>
      <c r="B137" s="74"/>
      <c r="C137" s="88" t="s">
        <v>3228</v>
      </c>
      <c r="D137" s="77" t="s">
        <v>63</v>
      </c>
      <c r="E137" s="13">
        <v>44434</v>
      </c>
      <c r="F137" s="75" t="s">
        <v>2419</v>
      </c>
      <c r="G137" s="13">
        <v>44438</v>
      </c>
      <c r="H137" s="76" t="s">
        <v>2420</v>
      </c>
      <c r="I137" s="15">
        <v>54</v>
      </c>
      <c r="J137" s="15">
        <v>30</v>
      </c>
      <c r="K137" s="15">
        <v>15</v>
      </c>
      <c r="L137" s="15">
        <v>5</v>
      </c>
      <c r="M137" s="82">
        <v>6.0750000000000002</v>
      </c>
      <c r="N137" s="71">
        <v>6</v>
      </c>
      <c r="O137" s="62">
        <v>3000</v>
      </c>
      <c r="P137" s="63">
        <f>Table224523689101112131415161718192021222423456723456891011121314151617181920212224252627282930313233[[#This Row],[PEMBULATAN]]*O137</f>
        <v>18000</v>
      </c>
    </row>
    <row r="138" spans="1:16" ht="39" customHeight="1" x14ac:dyDescent="0.2">
      <c r="A138" s="124"/>
      <c r="B138" s="74"/>
      <c r="C138" s="88" t="s">
        <v>3229</v>
      </c>
      <c r="D138" s="77" t="s">
        <v>63</v>
      </c>
      <c r="E138" s="13">
        <v>44434</v>
      </c>
      <c r="F138" s="75" t="s">
        <v>2419</v>
      </c>
      <c r="G138" s="13">
        <v>44438</v>
      </c>
      <c r="H138" s="76" t="s">
        <v>2420</v>
      </c>
      <c r="I138" s="15">
        <v>105</v>
      </c>
      <c r="J138" s="15">
        <v>32</v>
      </c>
      <c r="K138" s="15">
        <v>10</v>
      </c>
      <c r="L138" s="15">
        <v>8</v>
      </c>
      <c r="M138" s="82">
        <v>8.4</v>
      </c>
      <c r="N138" s="71">
        <v>8</v>
      </c>
      <c r="O138" s="62">
        <v>3000</v>
      </c>
      <c r="P138" s="63">
        <f>Table224523689101112131415161718192021222423456723456891011121314151617181920212224252627282930313233[[#This Row],[PEMBULATAN]]*O138</f>
        <v>24000</v>
      </c>
    </row>
    <row r="139" spans="1:16" ht="39" customHeight="1" x14ac:dyDescent="0.2">
      <c r="A139" s="124"/>
      <c r="B139" s="74"/>
      <c r="C139" s="88" t="s">
        <v>3230</v>
      </c>
      <c r="D139" s="77" t="s">
        <v>63</v>
      </c>
      <c r="E139" s="13">
        <v>44434</v>
      </c>
      <c r="F139" s="75" t="s">
        <v>2419</v>
      </c>
      <c r="G139" s="13">
        <v>44438</v>
      </c>
      <c r="H139" s="76" t="s">
        <v>2420</v>
      </c>
      <c r="I139" s="15">
        <v>92</v>
      </c>
      <c r="J139" s="15">
        <v>68</v>
      </c>
      <c r="K139" s="15">
        <v>25</v>
      </c>
      <c r="L139" s="15">
        <v>18</v>
      </c>
      <c r="M139" s="82">
        <v>39.1</v>
      </c>
      <c r="N139" s="71">
        <v>39</v>
      </c>
      <c r="O139" s="62">
        <v>3000</v>
      </c>
      <c r="P139" s="63">
        <f>Table224523689101112131415161718192021222423456723456891011121314151617181920212224252627282930313233[[#This Row],[PEMBULATAN]]*O139</f>
        <v>117000</v>
      </c>
    </row>
    <row r="140" spans="1:16" ht="39" customHeight="1" x14ac:dyDescent="0.2">
      <c r="A140" s="124"/>
      <c r="B140" s="74"/>
      <c r="C140" s="88" t="s">
        <v>3231</v>
      </c>
      <c r="D140" s="77" t="s">
        <v>63</v>
      </c>
      <c r="E140" s="13">
        <v>44434</v>
      </c>
      <c r="F140" s="75" t="s">
        <v>2419</v>
      </c>
      <c r="G140" s="13">
        <v>44438</v>
      </c>
      <c r="H140" s="76" t="s">
        <v>2420</v>
      </c>
      <c r="I140" s="15">
        <v>99</v>
      </c>
      <c r="J140" s="15">
        <v>60</v>
      </c>
      <c r="K140" s="15">
        <v>30</v>
      </c>
      <c r="L140" s="15">
        <v>21</v>
      </c>
      <c r="M140" s="82">
        <v>44.55</v>
      </c>
      <c r="N140" s="71">
        <v>45</v>
      </c>
      <c r="O140" s="62">
        <v>3000</v>
      </c>
      <c r="P140" s="63">
        <f>Table224523689101112131415161718192021222423456723456891011121314151617181920212224252627282930313233[[#This Row],[PEMBULATAN]]*O140</f>
        <v>135000</v>
      </c>
    </row>
    <row r="141" spans="1:16" ht="39" customHeight="1" x14ac:dyDescent="0.2">
      <c r="A141" s="124"/>
      <c r="B141" s="74"/>
      <c r="C141" s="88" t="s">
        <v>3232</v>
      </c>
      <c r="D141" s="77" t="s">
        <v>63</v>
      </c>
      <c r="E141" s="13">
        <v>44434</v>
      </c>
      <c r="F141" s="75" t="s">
        <v>2419</v>
      </c>
      <c r="G141" s="13">
        <v>44438</v>
      </c>
      <c r="H141" s="76" t="s">
        <v>2420</v>
      </c>
      <c r="I141" s="15">
        <v>100</v>
      </c>
      <c r="J141" s="15">
        <v>50</v>
      </c>
      <c r="K141" s="15">
        <v>35</v>
      </c>
      <c r="L141" s="15">
        <v>26</v>
      </c>
      <c r="M141" s="82">
        <v>43.75</v>
      </c>
      <c r="N141" s="71">
        <v>44</v>
      </c>
      <c r="O141" s="62">
        <v>3000</v>
      </c>
      <c r="P141" s="63">
        <f>Table224523689101112131415161718192021222423456723456891011121314151617181920212224252627282930313233[[#This Row],[PEMBULATAN]]*O141</f>
        <v>132000</v>
      </c>
    </row>
    <row r="142" spans="1:16" ht="39" customHeight="1" x14ac:dyDescent="0.2">
      <c r="A142" s="124"/>
      <c r="B142" s="74"/>
      <c r="C142" s="88" t="s">
        <v>3233</v>
      </c>
      <c r="D142" s="77" t="s">
        <v>63</v>
      </c>
      <c r="E142" s="13">
        <v>44434</v>
      </c>
      <c r="F142" s="75" t="s">
        <v>2419</v>
      </c>
      <c r="G142" s="13">
        <v>44438</v>
      </c>
      <c r="H142" s="76" t="s">
        <v>2420</v>
      </c>
      <c r="I142" s="15">
        <v>60</v>
      </c>
      <c r="J142" s="15">
        <v>50</v>
      </c>
      <c r="K142" s="15">
        <v>20</v>
      </c>
      <c r="L142" s="15">
        <v>6</v>
      </c>
      <c r="M142" s="82">
        <v>15</v>
      </c>
      <c r="N142" s="71">
        <v>15</v>
      </c>
      <c r="O142" s="62">
        <v>3000</v>
      </c>
      <c r="P142" s="63">
        <f>Table224523689101112131415161718192021222423456723456891011121314151617181920212224252627282930313233[[#This Row],[PEMBULATAN]]*O142</f>
        <v>45000</v>
      </c>
    </row>
    <row r="143" spans="1:16" ht="39" customHeight="1" x14ac:dyDescent="0.2">
      <c r="A143" s="124"/>
      <c r="B143" s="74"/>
      <c r="C143" s="88" t="s">
        <v>3234</v>
      </c>
      <c r="D143" s="77" t="s">
        <v>63</v>
      </c>
      <c r="E143" s="13">
        <v>44434</v>
      </c>
      <c r="F143" s="75" t="s">
        <v>2419</v>
      </c>
      <c r="G143" s="13">
        <v>44438</v>
      </c>
      <c r="H143" s="76" t="s">
        <v>2420</v>
      </c>
      <c r="I143" s="15">
        <v>100</v>
      </c>
      <c r="J143" s="15">
        <v>38</v>
      </c>
      <c r="K143" s="15">
        <v>30</v>
      </c>
      <c r="L143" s="15">
        <v>11</v>
      </c>
      <c r="M143" s="82">
        <v>28.5</v>
      </c>
      <c r="N143" s="71">
        <v>29</v>
      </c>
      <c r="O143" s="62">
        <v>3000</v>
      </c>
      <c r="P143" s="63">
        <f>Table224523689101112131415161718192021222423456723456891011121314151617181920212224252627282930313233[[#This Row],[PEMBULATAN]]*O143</f>
        <v>87000</v>
      </c>
    </row>
    <row r="144" spans="1:16" ht="39" customHeight="1" x14ac:dyDescent="0.2">
      <c r="A144" s="124"/>
      <c r="B144" s="74"/>
      <c r="C144" s="88" t="s">
        <v>3235</v>
      </c>
      <c r="D144" s="77" t="s">
        <v>63</v>
      </c>
      <c r="E144" s="13">
        <v>44434</v>
      </c>
      <c r="F144" s="75" t="s">
        <v>2419</v>
      </c>
      <c r="G144" s="13">
        <v>44438</v>
      </c>
      <c r="H144" s="76" t="s">
        <v>2420</v>
      </c>
      <c r="I144" s="15">
        <v>100</v>
      </c>
      <c r="J144" s="15">
        <v>60</v>
      </c>
      <c r="K144" s="15">
        <v>35</v>
      </c>
      <c r="L144" s="15">
        <v>23</v>
      </c>
      <c r="M144" s="82">
        <v>52.5</v>
      </c>
      <c r="N144" s="71">
        <v>53</v>
      </c>
      <c r="O144" s="62">
        <v>3000</v>
      </c>
      <c r="P144" s="63">
        <f>Table224523689101112131415161718192021222423456723456891011121314151617181920212224252627282930313233[[#This Row],[PEMBULATAN]]*O144</f>
        <v>159000</v>
      </c>
    </row>
    <row r="145" spans="1:16" ht="39" customHeight="1" x14ac:dyDescent="0.2">
      <c r="A145" s="124"/>
      <c r="B145" s="74"/>
      <c r="C145" s="88" t="s">
        <v>3236</v>
      </c>
      <c r="D145" s="77" t="s">
        <v>63</v>
      </c>
      <c r="E145" s="13">
        <v>44434</v>
      </c>
      <c r="F145" s="75" t="s">
        <v>2419</v>
      </c>
      <c r="G145" s="13">
        <v>44438</v>
      </c>
      <c r="H145" s="76" t="s">
        <v>2420</v>
      </c>
      <c r="I145" s="15">
        <v>100</v>
      </c>
      <c r="J145" s="15">
        <v>57</v>
      </c>
      <c r="K145" s="15">
        <v>40</v>
      </c>
      <c r="L145" s="15">
        <v>26</v>
      </c>
      <c r="M145" s="82">
        <v>57</v>
      </c>
      <c r="N145" s="71">
        <v>57</v>
      </c>
      <c r="O145" s="62">
        <v>3000</v>
      </c>
      <c r="P145" s="63">
        <f>Table224523689101112131415161718192021222423456723456891011121314151617181920212224252627282930313233[[#This Row],[PEMBULATAN]]*O145</f>
        <v>171000</v>
      </c>
    </row>
    <row r="146" spans="1:16" ht="39" customHeight="1" x14ac:dyDescent="0.2">
      <c r="A146" s="124"/>
      <c r="B146" s="74"/>
      <c r="C146" s="88" t="s">
        <v>3237</v>
      </c>
      <c r="D146" s="77" t="s">
        <v>63</v>
      </c>
      <c r="E146" s="13">
        <v>44434</v>
      </c>
      <c r="F146" s="75" t="s">
        <v>2419</v>
      </c>
      <c r="G146" s="13">
        <v>44438</v>
      </c>
      <c r="H146" s="76" t="s">
        <v>2420</v>
      </c>
      <c r="I146" s="15">
        <v>50</v>
      </c>
      <c r="J146" s="15">
        <v>60</v>
      </c>
      <c r="K146" s="15">
        <v>15</v>
      </c>
      <c r="L146" s="15">
        <v>6</v>
      </c>
      <c r="M146" s="82">
        <v>11.25</v>
      </c>
      <c r="N146" s="71">
        <v>11</v>
      </c>
      <c r="O146" s="62">
        <v>3000</v>
      </c>
      <c r="P146" s="63">
        <f>Table224523689101112131415161718192021222423456723456891011121314151617181920212224252627282930313233[[#This Row],[PEMBULATAN]]*O146</f>
        <v>33000</v>
      </c>
    </row>
    <row r="147" spans="1:16" ht="39" customHeight="1" x14ac:dyDescent="0.2">
      <c r="A147" s="124"/>
      <c r="B147" s="74"/>
      <c r="C147" s="88" t="s">
        <v>3238</v>
      </c>
      <c r="D147" s="77" t="s">
        <v>63</v>
      </c>
      <c r="E147" s="13">
        <v>44434</v>
      </c>
      <c r="F147" s="75" t="s">
        <v>2419</v>
      </c>
      <c r="G147" s="13">
        <v>44438</v>
      </c>
      <c r="H147" s="76" t="s">
        <v>2420</v>
      </c>
      <c r="I147" s="15">
        <v>50</v>
      </c>
      <c r="J147" s="15">
        <v>38</v>
      </c>
      <c r="K147" s="15">
        <v>20</v>
      </c>
      <c r="L147" s="15">
        <v>3</v>
      </c>
      <c r="M147" s="82">
        <v>9.5</v>
      </c>
      <c r="N147" s="71">
        <v>10</v>
      </c>
      <c r="O147" s="62">
        <v>3000</v>
      </c>
      <c r="P147" s="63">
        <f>Table224523689101112131415161718192021222423456723456891011121314151617181920212224252627282930313233[[#This Row],[PEMBULATAN]]*O147</f>
        <v>30000</v>
      </c>
    </row>
    <row r="148" spans="1:16" ht="39" customHeight="1" x14ac:dyDescent="0.2">
      <c r="A148" s="124"/>
      <c r="B148" s="74"/>
      <c r="C148" s="88" t="s">
        <v>3239</v>
      </c>
      <c r="D148" s="77" t="s">
        <v>63</v>
      </c>
      <c r="E148" s="13">
        <v>44434</v>
      </c>
      <c r="F148" s="75" t="s">
        <v>2419</v>
      </c>
      <c r="G148" s="13">
        <v>44438</v>
      </c>
      <c r="H148" s="76" t="s">
        <v>2420</v>
      </c>
      <c r="I148" s="15">
        <v>90</v>
      </c>
      <c r="J148" s="15">
        <v>57</v>
      </c>
      <c r="K148" s="15">
        <v>38</v>
      </c>
      <c r="L148" s="15">
        <v>11</v>
      </c>
      <c r="M148" s="82">
        <v>48.734999999999999</v>
      </c>
      <c r="N148" s="71">
        <v>49</v>
      </c>
      <c r="O148" s="62">
        <v>3000</v>
      </c>
      <c r="P148" s="63">
        <f>Table224523689101112131415161718192021222423456723456891011121314151617181920212224252627282930313233[[#This Row],[PEMBULATAN]]*O148</f>
        <v>147000</v>
      </c>
    </row>
    <row r="149" spans="1:16" ht="39" customHeight="1" x14ac:dyDescent="0.2">
      <c r="A149" s="124"/>
      <c r="B149" s="74"/>
      <c r="C149" s="88" t="s">
        <v>3240</v>
      </c>
      <c r="D149" s="77" t="s">
        <v>63</v>
      </c>
      <c r="E149" s="13">
        <v>44434</v>
      </c>
      <c r="F149" s="75" t="s">
        <v>2419</v>
      </c>
      <c r="G149" s="13">
        <v>44438</v>
      </c>
      <c r="H149" s="76" t="s">
        <v>2420</v>
      </c>
      <c r="I149" s="15">
        <v>110</v>
      </c>
      <c r="J149" s="15">
        <v>70</v>
      </c>
      <c r="K149" s="15">
        <v>28</v>
      </c>
      <c r="L149" s="15">
        <v>26</v>
      </c>
      <c r="M149" s="82">
        <v>53.9</v>
      </c>
      <c r="N149" s="71">
        <v>54</v>
      </c>
      <c r="O149" s="62">
        <v>3000</v>
      </c>
      <c r="P149" s="63">
        <f>Table224523689101112131415161718192021222423456723456891011121314151617181920212224252627282930313233[[#This Row],[PEMBULATAN]]*O149</f>
        <v>162000</v>
      </c>
    </row>
    <row r="150" spans="1:16" ht="39" customHeight="1" x14ac:dyDescent="0.2">
      <c r="A150" s="124"/>
      <c r="B150" s="74"/>
      <c r="C150" s="88" t="s">
        <v>3241</v>
      </c>
      <c r="D150" s="77" t="s">
        <v>63</v>
      </c>
      <c r="E150" s="13">
        <v>44434</v>
      </c>
      <c r="F150" s="75" t="s">
        <v>2419</v>
      </c>
      <c r="G150" s="13">
        <v>44438</v>
      </c>
      <c r="H150" s="76" t="s">
        <v>2420</v>
      </c>
      <c r="I150" s="15">
        <v>65</v>
      </c>
      <c r="J150" s="15">
        <v>33</v>
      </c>
      <c r="K150" s="15">
        <v>33</v>
      </c>
      <c r="L150" s="15">
        <v>43</v>
      </c>
      <c r="M150" s="82">
        <v>17.696249999999999</v>
      </c>
      <c r="N150" s="71">
        <v>43</v>
      </c>
      <c r="O150" s="62">
        <v>3000</v>
      </c>
      <c r="P150" s="63">
        <f>Table224523689101112131415161718192021222423456723456891011121314151617181920212224252627282930313233[[#This Row],[PEMBULATAN]]*O150</f>
        <v>129000</v>
      </c>
    </row>
    <row r="151" spans="1:16" ht="39" customHeight="1" x14ac:dyDescent="0.2">
      <c r="A151" s="124"/>
      <c r="B151" s="74"/>
      <c r="C151" s="88" t="s">
        <v>3242</v>
      </c>
      <c r="D151" s="77" t="s">
        <v>63</v>
      </c>
      <c r="E151" s="13">
        <v>44434</v>
      </c>
      <c r="F151" s="75" t="s">
        <v>2419</v>
      </c>
      <c r="G151" s="13">
        <v>44438</v>
      </c>
      <c r="H151" s="76" t="s">
        <v>2420</v>
      </c>
      <c r="I151" s="15">
        <v>35</v>
      </c>
      <c r="J151" s="15">
        <v>35</v>
      </c>
      <c r="K151" s="15">
        <v>15</v>
      </c>
      <c r="L151" s="15">
        <v>15</v>
      </c>
      <c r="M151" s="82">
        <v>4.59375</v>
      </c>
      <c r="N151" s="71">
        <v>15</v>
      </c>
      <c r="O151" s="62">
        <v>3000</v>
      </c>
      <c r="P151" s="63">
        <f>Table224523689101112131415161718192021222423456723456891011121314151617181920212224252627282930313233[[#This Row],[PEMBULATAN]]*O151</f>
        <v>45000</v>
      </c>
    </row>
    <row r="152" spans="1:16" ht="39" customHeight="1" x14ac:dyDescent="0.2">
      <c r="A152" s="124"/>
      <c r="B152" s="74"/>
      <c r="C152" s="88" t="s">
        <v>3243</v>
      </c>
      <c r="D152" s="77" t="s">
        <v>63</v>
      </c>
      <c r="E152" s="13">
        <v>44434</v>
      </c>
      <c r="F152" s="75" t="s">
        <v>2419</v>
      </c>
      <c r="G152" s="13">
        <v>44438</v>
      </c>
      <c r="H152" s="76" t="s">
        <v>2420</v>
      </c>
      <c r="I152" s="15">
        <v>110</v>
      </c>
      <c r="J152" s="15">
        <v>10</v>
      </c>
      <c r="K152" s="15">
        <v>10</v>
      </c>
      <c r="L152" s="15">
        <v>1</v>
      </c>
      <c r="M152" s="82">
        <v>2.75</v>
      </c>
      <c r="N152" s="71">
        <v>3</v>
      </c>
      <c r="O152" s="62">
        <v>3000</v>
      </c>
      <c r="P152" s="63">
        <f>Table224523689101112131415161718192021222423456723456891011121314151617181920212224252627282930313233[[#This Row],[PEMBULATAN]]*O152</f>
        <v>9000</v>
      </c>
    </row>
    <row r="153" spans="1:16" ht="39" customHeight="1" x14ac:dyDescent="0.2">
      <c r="A153" s="124"/>
      <c r="B153" s="74"/>
      <c r="C153" s="88" t="s">
        <v>3244</v>
      </c>
      <c r="D153" s="77" t="s">
        <v>63</v>
      </c>
      <c r="E153" s="13">
        <v>44434</v>
      </c>
      <c r="F153" s="75" t="s">
        <v>2419</v>
      </c>
      <c r="G153" s="13">
        <v>44438</v>
      </c>
      <c r="H153" s="76" t="s">
        <v>2420</v>
      </c>
      <c r="I153" s="15">
        <v>70</v>
      </c>
      <c r="J153" s="15">
        <v>30</v>
      </c>
      <c r="K153" s="15">
        <v>95</v>
      </c>
      <c r="L153" s="15">
        <v>26</v>
      </c>
      <c r="M153" s="82">
        <v>49.875</v>
      </c>
      <c r="N153" s="71">
        <v>50</v>
      </c>
      <c r="O153" s="62">
        <v>3000</v>
      </c>
      <c r="P153" s="63">
        <f>Table224523689101112131415161718192021222423456723456891011121314151617181920212224252627282930313233[[#This Row],[PEMBULATAN]]*O153</f>
        <v>150000</v>
      </c>
    </row>
    <row r="154" spans="1:16" ht="39" customHeight="1" x14ac:dyDescent="0.2">
      <c r="A154" s="124"/>
      <c r="B154" s="74"/>
      <c r="C154" s="88" t="s">
        <v>3245</v>
      </c>
      <c r="D154" s="77" t="s">
        <v>63</v>
      </c>
      <c r="E154" s="13">
        <v>44434</v>
      </c>
      <c r="F154" s="75" t="s">
        <v>2419</v>
      </c>
      <c r="G154" s="13">
        <v>44438</v>
      </c>
      <c r="H154" s="76" t="s">
        <v>2420</v>
      </c>
      <c r="I154" s="15">
        <v>53</v>
      </c>
      <c r="J154" s="15">
        <v>43</v>
      </c>
      <c r="K154" s="15">
        <v>5</v>
      </c>
      <c r="L154" s="15">
        <v>1</v>
      </c>
      <c r="M154" s="82">
        <v>2.8487499999999999</v>
      </c>
      <c r="N154" s="71">
        <v>3</v>
      </c>
      <c r="O154" s="62">
        <v>3000</v>
      </c>
      <c r="P154" s="63">
        <f>Table224523689101112131415161718192021222423456723456891011121314151617181920212224252627282930313233[[#This Row],[PEMBULATAN]]*O154</f>
        <v>9000</v>
      </c>
    </row>
    <row r="155" spans="1:16" ht="39" customHeight="1" x14ac:dyDescent="0.2">
      <c r="A155" s="124"/>
      <c r="B155" s="74"/>
      <c r="C155" s="88" t="s">
        <v>3246</v>
      </c>
      <c r="D155" s="77" t="s">
        <v>63</v>
      </c>
      <c r="E155" s="13">
        <v>44434</v>
      </c>
      <c r="F155" s="75" t="s">
        <v>2419</v>
      </c>
      <c r="G155" s="13">
        <v>44438</v>
      </c>
      <c r="H155" s="76" t="s">
        <v>2420</v>
      </c>
      <c r="I155" s="15">
        <v>70</v>
      </c>
      <c r="J155" s="15">
        <v>52</v>
      </c>
      <c r="K155" s="15">
        <v>25</v>
      </c>
      <c r="L155" s="15">
        <v>12</v>
      </c>
      <c r="M155" s="82">
        <v>22.75</v>
      </c>
      <c r="N155" s="71">
        <v>23</v>
      </c>
      <c r="O155" s="62">
        <v>3000</v>
      </c>
      <c r="P155" s="63">
        <f>Table224523689101112131415161718192021222423456723456891011121314151617181920212224252627282930313233[[#This Row],[PEMBULATAN]]*O155</f>
        <v>69000</v>
      </c>
    </row>
    <row r="156" spans="1:16" ht="39" customHeight="1" x14ac:dyDescent="0.2">
      <c r="A156" s="124"/>
      <c r="B156" s="74"/>
      <c r="C156" s="88" t="s">
        <v>3247</v>
      </c>
      <c r="D156" s="77" t="s">
        <v>63</v>
      </c>
      <c r="E156" s="13">
        <v>44434</v>
      </c>
      <c r="F156" s="75" t="s">
        <v>2419</v>
      </c>
      <c r="G156" s="13">
        <v>44438</v>
      </c>
      <c r="H156" s="76" t="s">
        <v>2420</v>
      </c>
      <c r="I156" s="15">
        <v>67</v>
      </c>
      <c r="J156" s="15">
        <v>50</v>
      </c>
      <c r="K156" s="15">
        <v>20</v>
      </c>
      <c r="L156" s="15">
        <v>7</v>
      </c>
      <c r="M156" s="82">
        <v>16.75</v>
      </c>
      <c r="N156" s="71">
        <v>17</v>
      </c>
      <c r="O156" s="62">
        <v>3000</v>
      </c>
      <c r="P156" s="63">
        <f>Table224523689101112131415161718192021222423456723456891011121314151617181920212224252627282930313233[[#This Row],[PEMBULATAN]]*O156</f>
        <v>51000</v>
      </c>
    </row>
    <row r="157" spans="1:16" ht="39" customHeight="1" x14ac:dyDescent="0.2">
      <c r="A157" s="124"/>
      <c r="B157" s="74"/>
      <c r="C157" s="88" t="s">
        <v>3248</v>
      </c>
      <c r="D157" s="77" t="s">
        <v>63</v>
      </c>
      <c r="E157" s="13">
        <v>44434</v>
      </c>
      <c r="F157" s="75" t="s">
        <v>2419</v>
      </c>
      <c r="G157" s="13">
        <v>44438</v>
      </c>
      <c r="H157" s="76" t="s">
        <v>2420</v>
      </c>
      <c r="I157" s="15">
        <v>50</v>
      </c>
      <c r="J157" s="15">
        <v>35</v>
      </c>
      <c r="K157" s="15">
        <v>20</v>
      </c>
      <c r="L157" s="15">
        <v>2</v>
      </c>
      <c r="M157" s="82">
        <v>8.75</v>
      </c>
      <c r="N157" s="71">
        <v>9</v>
      </c>
      <c r="O157" s="62">
        <v>3000</v>
      </c>
      <c r="P157" s="63">
        <f>Table224523689101112131415161718192021222423456723456891011121314151617181920212224252627282930313233[[#This Row],[PEMBULATAN]]*O157</f>
        <v>27000</v>
      </c>
    </row>
    <row r="158" spans="1:16" ht="39" customHeight="1" x14ac:dyDescent="0.2">
      <c r="A158" s="124"/>
      <c r="B158" s="74"/>
      <c r="C158" s="88" t="s">
        <v>3249</v>
      </c>
      <c r="D158" s="77" t="s">
        <v>63</v>
      </c>
      <c r="E158" s="13">
        <v>44434</v>
      </c>
      <c r="F158" s="75" t="s">
        <v>2419</v>
      </c>
      <c r="G158" s="13">
        <v>44438</v>
      </c>
      <c r="H158" s="76" t="s">
        <v>2420</v>
      </c>
      <c r="I158" s="15">
        <v>43</v>
      </c>
      <c r="J158" s="15">
        <v>29</v>
      </c>
      <c r="K158" s="15">
        <v>29</v>
      </c>
      <c r="L158" s="15">
        <v>3</v>
      </c>
      <c r="M158" s="82">
        <v>9.0407499999999992</v>
      </c>
      <c r="N158" s="71">
        <v>9</v>
      </c>
      <c r="O158" s="62">
        <v>3000</v>
      </c>
      <c r="P158" s="63">
        <f>Table224523689101112131415161718192021222423456723456891011121314151617181920212224252627282930313233[[#This Row],[PEMBULATAN]]*O158</f>
        <v>27000</v>
      </c>
    </row>
    <row r="159" spans="1:16" ht="39" customHeight="1" x14ac:dyDescent="0.2">
      <c r="A159" s="124"/>
      <c r="B159" s="74"/>
      <c r="C159" s="88" t="s">
        <v>3250</v>
      </c>
      <c r="D159" s="77" t="s">
        <v>63</v>
      </c>
      <c r="E159" s="13">
        <v>44434</v>
      </c>
      <c r="F159" s="75" t="s">
        <v>2419</v>
      </c>
      <c r="G159" s="13">
        <v>44438</v>
      </c>
      <c r="H159" s="76" t="s">
        <v>2420</v>
      </c>
      <c r="I159" s="15">
        <v>57</v>
      </c>
      <c r="J159" s="15">
        <v>388</v>
      </c>
      <c r="K159" s="15">
        <v>20</v>
      </c>
      <c r="L159" s="15">
        <v>5</v>
      </c>
      <c r="M159" s="82">
        <v>110.58</v>
      </c>
      <c r="N159" s="71">
        <v>111</v>
      </c>
      <c r="O159" s="62">
        <v>3000</v>
      </c>
      <c r="P159" s="63">
        <f>Table224523689101112131415161718192021222423456723456891011121314151617181920212224252627282930313233[[#This Row],[PEMBULATAN]]*O159</f>
        <v>333000</v>
      </c>
    </row>
    <row r="160" spans="1:16" ht="39" customHeight="1" x14ac:dyDescent="0.2">
      <c r="A160" s="124"/>
      <c r="B160" s="74"/>
      <c r="C160" s="88" t="s">
        <v>3251</v>
      </c>
      <c r="D160" s="77" t="s">
        <v>63</v>
      </c>
      <c r="E160" s="13">
        <v>44434</v>
      </c>
      <c r="F160" s="75" t="s">
        <v>2419</v>
      </c>
      <c r="G160" s="13">
        <v>44438</v>
      </c>
      <c r="H160" s="76" t="s">
        <v>2420</v>
      </c>
      <c r="I160" s="15">
        <v>50</v>
      </c>
      <c r="J160" s="15">
        <v>36</v>
      </c>
      <c r="K160" s="15">
        <v>20</v>
      </c>
      <c r="L160" s="15">
        <v>3</v>
      </c>
      <c r="M160" s="82">
        <v>9</v>
      </c>
      <c r="N160" s="71">
        <v>9</v>
      </c>
      <c r="O160" s="62">
        <v>3000</v>
      </c>
      <c r="P160" s="63">
        <f>Table224523689101112131415161718192021222423456723456891011121314151617181920212224252627282930313233[[#This Row],[PEMBULATAN]]*O160</f>
        <v>27000</v>
      </c>
    </row>
    <row r="161" spans="1:16" ht="39" customHeight="1" x14ac:dyDescent="0.2">
      <c r="A161" s="124"/>
      <c r="B161" s="74"/>
      <c r="C161" s="88" t="s">
        <v>3252</v>
      </c>
      <c r="D161" s="77" t="s">
        <v>63</v>
      </c>
      <c r="E161" s="13">
        <v>44434</v>
      </c>
      <c r="F161" s="75" t="s">
        <v>2419</v>
      </c>
      <c r="G161" s="13">
        <v>44438</v>
      </c>
      <c r="H161" s="76" t="s">
        <v>2420</v>
      </c>
      <c r="I161" s="15">
        <v>80</v>
      </c>
      <c r="J161" s="15">
        <v>52</v>
      </c>
      <c r="K161" s="15">
        <v>20</v>
      </c>
      <c r="L161" s="15">
        <v>9</v>
      </c>
      <c r="M161" s="82">
        <v>20.8</v>
      </c>
      <c r="N161" s="71">
        <v>21</v>
      </c>
      <c r="O161" s="62">
        <v>3000</v>
      </c>
      <c r="P161" s="63">
        <f>Table224523689101112131415161718192021222423456723456891011121314151617181920212224252627282930313233[[#This Row],[PEMBULATAN]]*O161</f>
        <v>63000</v>
      </c>
    </row>
    <row r="162" spans="1:16" ht="39" customHeight="1" x14ac:dyDescent="0.2">
      <c r="A162" s="124"/>
      <c r="B162" s="74"/>
      <c r="C162" s="88" t="s">
        <v>3253</v>
      </c>
      <c r="D162" s="77" t="s">
        <v>63</v>
      </c>
      <c r="E162" s="13">
        <v>44434</v>
      </c>
      <c r="F162" s="75" t="s">
        <v>2419</v>
      </c>
      <c r="G162" s="13">
        <v>44438</v>
      </c>
      <c r="H162" s="76" t="s">
        <v>2420</v>
      </c>
      <c r="I162" s="15">
        <v>80</v>
      </c>
      <c r="J162" s="15">
        <v>52</v>
      </c>
      <c r="K162" s="15">
        <v>28</v>
      </c>
      <c r="L162" s="15">
        <v>7</v>
      </c>
      <c r="M162" s="82">
        <v>29.12</v>
      </c>
      <c r="N162" s="71">
        <v>29</v>
      </c>
      <c r="O162" s="62">
        <v>3000</v>
      </c>
      <c r="P162" s="63">
        <f>Table224523689101112131415161718192021222423456723456891011121314151617181920212224252627282930313233[[#This Row],[PEMBULATAN]]*O162</f>
        <v>87000</v>
      </c>
    </row>
    <row r="163" spans="1:16" ht="39" customHeight="1" x14ac:dyDescent="0.2">
      <c r="A163" s="124"/>
      <c r="B163" s="74"/>
      <c r="C163" s="88" t="s">
        <v>3254</v>
      </c>
      <c r="D163" s="77" t="s">
        <v>63</v>
      </c>
      <c r="E163" s="13">
        <v>44434</v>
      </c>
      <c r="F163" s="75" t="s">
        <v>2419</v>
      </c>
      <c r="G163" s="13">
        <v>44438</v>
      </c>
      <c r="H163" s="76" t="s">
        <v>2420</v>
      </c>
      <c r="I163" s="15">
        <v>50</v>
      </c>
      <c r="J163" s="15">
        <v>35</v>
      </c>
      <c r="K163" s="15">
        <v>20</v>
      </c>
      <c r="L163" s="15">
        <v>5</v>
      </c>
      <c r="M163" s="82">
        <v>8.75</v>
      </c>
      <c r="N163" s="71">
        <v>9</v>
      </c>
      <c r="O163" s="62">
        <v>3000</v>
      </c>
      <c r="P163" s="63">
        <f>Table224523689101112131415161718192021222423456723456891011121314151617181920212224252627282930313233[[#This Row],[PEMBULATAN]]*O163</f>
        <v>27000</v>
      </c>
    </row>
    <row r="164" spans="1:16" ht="39" customHeight="1" x14ac:dyDescent="0.2">
      <c r="A164" s="124"/>
      <c r="B164" s="74"/>
      <c r="C164" s="88" t="s">
        <v>3255</v>
      </c>
      <c r="D164" s="77" t="s">
        <v>63</v>
      </c>
      <c r="E164" s="13">
        <v>44434</v>
      </c>
      <c r="F164" s="75" t="s">
        <v>2419</v>
      </c>
      <c r="G164" s="13">
        <v>44438</v>
      </c>
      <c r="H164" s="76" t="s">
        <v>2420</v>
      </c>
      <c r="I164" s="15">
        <v>70</v>
      </c>
      <c r="J164" s="15">
        <v>60</v>
      </c>
      <c r="K164" s="15">
        <v>25</v>
      </c>
      <c r="L164" s="15">
        <v>5</v>
      </c>
      <c r="M164" s="82">
        <v>26.25</v>
      </c>
      <c r="N164" s="71">
        <v>26</v>
      </c>
      <c r="O164" s="62">
        <v>3000</v>
      </c>
      <c r="P164" s="63">
        <f>Table224523689101112131415161718192021222423456723456891011121314151617181920212224252627282930313233[[#This Row],[PEMBULATAN]]*O164</f>
        <v>78000</v>
      </c>
    </row>
    <row r="165" spans="1:16" ht="39" customHeight="1" x14ac:dyDescent="0.2">
      <c r="A165" s="124"/>
      <c r="B165" s="74"/>
      <c r="C165" s="88" t="s">
        <v>3256</v>
      </c>
      <c r="D165" s="77" t="s">
        <v>63</v>
      </c>
      <c r="E165" s="13">
        <v>44434</v>
      </c>
      <c r="F165" s="75" t="s">
        <v>2419</v>
      </c>
      <c r="G165" s="13">
        <v>44438</v>
      </c>
      <c r="H165" s="76" t="s">
        <v>2420</v>
      </c>
      <c r="I165" s="15">
        <v>90</v>
      </c>
      <c r="J165" s="15">
        <v>59</v>
      </c>
      <c r="K165" s="15">
        <v>28</v>
      </c>
      <c r="L165" s="15">
        <v>12</v>
      </c>
      <c r="M165" s="82">
        <v>37.17</v>
      </c>
      <c r="N165" s="71">
        <v>37</v>
      </c>
      <c r="O165" s="62">
        <v>3000</v>
      </c>
      <c r="P165" s="63">
        <f>Table224523689101112131415161718192021222423456723456891011121314151617181920212224252627282930313233[[#This Row],[PEMBULATAN]]*O165</f>
        <v>111000</v>
      </c>
    </row>
    <row r="166" spans="1:16" ht="39" customHeight="1" x14ac:dyDescent="0.2">
      <c r="A166" s="124"/>
      <c r="B166" s="74"/>
      <c r="C166" s="88" t="s">
        <v>3257</v>
      </c>
      <c r="D166" s="77" t="s">
        <v>63</v>
      </c>
      <c r="E166" s="13">
        <v>44434</v>
      </c>
      <c r="F166" s="75" t="s">
        <v>2419</v>
      </c>
      <c r="G166" s="13">
        <v>44438</v>
      </c>
      <c r="H166" s="76" t="s">
        <v>2420</v>
      </c>
      <c r="I166" s="15">
        <v>68</v>
      </c>
      <c r="J166" s="15">
        <v>60</v>
      </c>
      <c r="K166" s="15">
        <v>33</v>
      </c>
      <c r="L166" s="15">
        <v>11</v>
      </c>
      <c r="M166" s="82">
        <v>33.659999999999997</v>
      </c>
      <c r="N166" s="71">
        <v>34</v>
      </c>
      <c r="O166" s="62">
        <v>3000</v>
      </c>
      <c r="P166" s="63">
        <f>Table224523689101112131415161718192021222423456723456891011121314151617181920212224252627282930313233[[#This Row],[PEMBULATAN]]*O166</f>
        <v>102000</v>
      </c>
    </row>
    <row r="167" spans="1:16" ht="39" customHeight="1" x14ac:dyDescent="0.2">
      <c r="A167" s="124"/>
      <c r="B167" s="74"/>
      <c r="C167" s="88" t="s">
        <v>3258</v>
      </c>
      <c r="D167" s="77" t="s">
        <v>63</v>
      </c>
      <c r="E167" s="13">
        <v>44434</v>
      </c>
      <c r="F167" s="75" t="s">
        <v>2419</v>
      </c>
      <c r="G167" s="13">
        <v>44438</v>
      </c>
      <c r="H167" s="76" t="s">
        <v>2420</v>
      </c>
      <c r="I167" s="15">
        <v>46</v>
      </c>
      <c r="J167" s="15">
        <v>22</v>
      </c>
      <c r="K167" s="15">
        <v>17</v>
      </c>
      <c r="L167" s="15">
        <v>3</v>
      </c>
      <c r="M167" s="82">
        <v>4.3010000000000002</v>
      </c>
      <c r="N167" s="71">
        <v>4</v>
      </c>
      <c r="O167" s="62">
        <v>3000</v>
      </c>
      <c r="P167" s="63">
        <f>Table224523689101112131415161718192021222423456723456891011121314151617181920212224252627282930313233[[#This Row],[PEMBULATAN]]*O167</f>
        <v>12000</v>
      </c>
    </row>
    <row r="168" spans="1:16" ht="39" customHeight="1" x14ac:dyDescent="0.2">
      <c r="A168" s="124"/>
      <c r="B168" s="74"/>
      <c r="C168" s="88" t="s">
        <v>3259</v>
      </c>
      <c r="D168" s="77" t="s">
        <v>63</v>
      </c>
      <c r="E168" s="13">
        <v>44434</v>
      </c>
      <c r="F168" s="75" t="s">
        <v>2419</v>
      </c>
      <c r="G168" s="13">
        <v>44438</v>
      </c>
      <c r="H168" s="76" t="s">
        <v>2420</v>
      </c>
      <c r="I168" s="15">
        <v>60</v>
      </c>
      <c r="J168" s="15">
        <v>27</v>
      </c>
      <c r="K168" s="15">
        <v>18</v>
      </c>
      <c r="L168" s="15">
        <v>1</v>
      </c>
      <c r="M168" s="82">
        <v>7.29</v>
      </c>
      <c r="N168" s="71">
        <v>7</v>
      </c>
      <c r="O168" s="62">
        <v>3000</v>
      </c>
      <c r="P168" s="63">
        <f>Table224523689101112131415161718192021222423456723456891011121314151617181920212224252627282930313233[[#This Row],[PEMBULATAN]]*O168</f>
        <v>21000</v>
      </c>
    </row>
    <row r="169" spans="1:16" ht="39" customHeight="1" x14ac:dyDescent="0.2">
      <c r="A169" s="124"/>
      <c r="B169" s="74"/>
      <c r="C169" s="88" t="s">
        <v>3260</v>
      </c>
      <c r="D169" s="77" t="s">
        <v>63</v>
      </c>
      <c r="E169" s="13">
        <v>44434</v>
      </c>
      <c r="F169" s="75" t="s">
        <v>2419</v>
      </c>
      <c r="G169" s="13">
        <v>44438</v>
      </c>
      <c r="H169" s="76" t="s">
        <v>2420</v>
      </c>
      <c r="I169" s="15">
        <v>50</v>
      </c>
      <c r="J169" s="15">
        <v>58</v>
      </c>
      <c r="K169" s="15">
        <v>25</v>
      </c>
      <c r="L169" s="15">
        <v>8</v>
      </c>
      <c r="M169" s="82">
        <v>18.125</v>
      </c>
      <c r="N169" s="71">
        <v>18</v>
      </c>
      <c r="O169" s="62">
        <v>3000</v>
      </c>
      <c r="P169" s="63">
        <f>Table224523689101112131415161718192021222423456723456891011121314151617181920212224252627282930313233[[#This Row],[PEMBULATAN]]*O169</f>
        <v>54000</v>
      </c>
    </row>
    <row r="170" spans="1:16" ht="39" customHeight="1" x14ac:dyDescent="0.2">
      <c r="A170" s="124"/>
      <c r="B170" s="74"/>
      <c r="C170" s="88" t="s">
        <v>3261</v>
      </c>
      <c r="D170" s="77" t="s">
        <v>63</v>
      </c>
      <c r="E170" s="13">
        <v>44434</v>
      </c>
      <c r="F170" s="75" t="s">
        <v>2419</v>
      </c>
      <c r="G170" s="13">
        <v>44438</v>
      </c>
      <c r="H170" s="76" t="s">
        <v>2420</v>
      </c>
      <c r="I170" s="15">
        <v>100</v>
      </c>
      <c r="J170" s="15">
        <v>54</v>
      </c>
      <c r="K170" s="15">
        <v>30</v>
      </c>
      <c r="L170" s="15">
        <v>27</v>
      </c>
      <c r="M170" s="82">
        <v>40.5</v>
      </c>
      <c r="N170" s="71">
        <v>41</v>
      </c>
      <c r="O170" s="62">
        <v>3000</v>
      </c>
      <c r="P170" s="63">
        <f>Table224523689101112131415161718192021222423456723456891011121314151617181920212224252627282930313233[[#This Row],[PEMBULATAN]]*O170</f>
        <v>123000</v>
      </c>
    </row>
    <row r="171" spans="1:16" ht="39" customHeight="1" x14ac:dyDescent="0.2">
      <c r="A171" s="124"/>
      <c r="B171" s="74"/>
      <c r="C171" s="88" t="s">
        <v>3262</v>
      </c>
      <c r="D171" s="77" t="s">
        <v>63</v>
      </c>
      <c r="E171" s="13">
        <v>44434</v>
      </c>
      <c r="F171" s="75" t="s">
        <v>2419</v>
      </c>
      <c r="G171" s="13">
        <v>44438</v>
      </c>
      <c r="H171" s="76" t="s">
        <v>2420</v>
      </c>
      <c r="I171" s="15">
        <v>100</v>
      </c>
      <c r="J171" s="15">
        <v>60</v>
      </c>
      <c r="K171" s="15">
        <v>40</v>
      </c>
      <c r="L171" s="15">
        <v>25</v>
      </c>
      <c r="M171" s="82">
        <v>60</v>
      </c>
      <c r="N171" s="71">
        <v>60</v>
      </c>
      <c r="O171" s="62">
        <v>3000</v>
      </c>
      <c r="P171" s="63">
        <f>Table224523689101112131415161718192021222423456723456891011121314151617181920212224252627282930313233[[#This Row],[PEMBULATAN]]*O171</f>
        <v>180000</v>
      </c>
    </row>
    <row r="172" spans="1:16" ht="39" customHeight="1" x14ac:dyDescent="0.2">
      <c r="A172" s="124"/>
      <c r="B172" s="74"/>
      <c r="C172" s="88" t="s">
        <v>3263</v>
      </c>
      <c r="D172" s="77" t="s">
        <v>63</v>
      </c>
      <c r="E172" s="13">
        <v>44434</v>
      </c>
      <c r="F172" s="75" t="s">
        <v>2419</v>
      </c>
      <c r="G172" s="13">
        <v>44438</v>
      </c>
      <c r="H172" s="76" t="s">
        <v>2420</v>
      </c>
      <c r="I172" s="15">
        <v>62</v>
      </c>
      <c r="J172" s="15">
        <v>67</v>
      </c>
      <c r="K172" s="15">
        <v>19</v>
      </c>
      <c r="L172" s="15">
        <v>10</v>
      </c>
      <c r="M172" s="82">
        <v>19.7315</v>
      </c>
      <c r="N172" s="71">
        <v>20</v>
      </c>
      <c r="O172" s="62">
        <v>3000</v>
      </c>
      <c r="P172" s="63">
        <f>Table224523689101112131415161718192021222423456723456891011121314151617181920212224252627282930313233[[#This Row],[PEMBULATAN]]*O172</f>
        <v>60000</v>
      </c>
    </row>
    <row r="173" spans="1:16" ht="39" customHeight="1" x14ac:dyDescent="0.2">
      <c r="A173" s="124"/>
      <c r="B173" s="74"/>
      <c r="C173" s="88" t="s">
        <v>3264</v>
      </c>
      <c r="D173" s="77" t="s">
        <v>63</v>
      </c>
      <c r="E173" s="13">
        <v>44434</v>
      </c>
      <c r="F173" s="75" t="s">
        <v>2419</v>
      </c>
      <c r="G173" s="13">
        <v>44438</v>
      </c>
      <c r="H173" s="76" t="s">
        <v>2420</v>
      </c>
      <c r="I173" s="15">
        <v>50</v>
      </c>
      <c r="J173" s="15">
        <v>40</v>
      </c>
      <c r="K173" s="15">
        <v>20</v>
      </c>
      <c r="L173" s="15">
        <v>6</v>
      </c>
      <c r="M173" s="82">
        <v>10</v>
      </c>
      <c r="N173" s="71">
        <v>10</v>
      </c>
      <c r="O173" s="62">
        <v>3000</v>
      </c>
      <c r="P173" s="63">
        <f>Table224523689101112131415161718192021222423456723456891011121314151617181920212224252627282930313233[[#This Row],[PEMBULATAN]]*O173</f>
        <v>30000</v>
      </c>
    </row>
    <row r="174" spans="1:16" ht="39" customHeight="1" x14ac:dyDescent="0.2">
      <c r="A174" s="124"/>
      <c r="B174" s="74"/>
      <c r="C174" s="88" t="s">
        <v>3265</v>
      </c>
      <c r="D174" s="77" t="s">
        <v>63</v>
      </c>
      <c r="E174" s="13">
        <v>44434</v>
      </c>
      <c r="F174" s="75" t="s">
        <v>2419</v>
      </c>
      <c r="G174" s="13">
        <v>44438</v>
      </c>
      <c r="H174" s="76" t="s">
        <v>2420</v>
      </c>
      <c r="I174" s="15">
        <v>70</v>
      </c>
      <c r="J174" s="15">
        <v>47</v>
      </c>
      <c r="K174" s="15">
        <v>30</v>
      </c>
      <c r="L174" s="15">
        <v>10</v>
      </c>
      <c r="M174" s="82">
        <v>24.675000000000001</v>
      </c>
      <c r="N174" s="71">
        <v>25</v>
      </c>
      <c r="O174" s="62">
        <v>3000</v>
      </c>
      <c r="P174" s="63">
        <f>Table224523689101112131415161718192021222423456723456891011121314151617181920212224252627282930313233[[#This Row],[PEMBULATAN]]*O174</f>
        <v>75000</v>
      </c>
    </row>
    <row r="175" spans="1:16" ht="39" customHeight="1" x14ac:dyDescent="0.2">
      <c r="A175" s="124"/>
      <c r="B175" s="74"/>
      <c r="C175" s="88" t="s">
        <v>3266</v>
      </c>
      <c r="D175" s="77" t="s">
        <v>63</v>
      </c>
      <c r="E175" s="13">
        <v>44434</v>
      </c>
      <c r="F175" s="75" t="s">
        <v>2419</v>
      </c>
      <c r="G175" s="13">
        <v>44438</v>
      </c>
      <c r="H175" s="76" t="s">
        <v>2420</v>
      </c>
      <c r="I175" s="15">
        <v>100</v>
      </c>
      <c r="J175" s="15">
        <v>60</v>
      </c>
      <c r="K175" s="15">
        <v>40</v>
      </c>
      <c r="L175" s="15">
        <v>22</v>
      </c>
      <c r="M175" s="82">
        <v>60</v>
      </c>
      <c r="N175" s="71">
        <v>60</v>
      </c>
      <c r="O175" s="62">
        <v>3000</v>
      </c>
      <c r="P175" s="63">
        <f>Table224523689101112131415161718192021222423456723456891011121314151617181920212224252627282930313233[[#This Row],[PEMBULATAN]]*O175</f>
        <v>180000</v>
      </c>
    </row>
    <row r="176" spans="1:16" ht="39" customHeight="1" x14ac:dyDescent="0.2">
      <c r="A176" s="124"/>
      <c r="B176" s="74"/>
      <c r="C176" s="88" t="s">
        <v>3267</v>
      </c>
      <c r="D176" s="77" t="s">
        <v>63</v>
      </c>
      <c r="E176" s="13">
        <v>44434</v>
      </c>
      <c r="F176" s="75" t="s">
        <v>2419</v>
      </c>
      <c r="G176" s="13">
        <v>44438</v>
      </c>
      <c r="H176" s="76" t="s">
        <v>2420</v>
      </c>
      <c r="I176" s="15">
        <v>90</v>
      </c>
      <c r="J176" s="15">
        <v>57</v>
      </c>
      <c r="K176" s="15">
        <v>15</v>
      </c>
      <c r="L176" s="15">
        <v>6</v>
      </c>
      <c r="M176" s="82">
        <v>19.237500000000001</v>
      </c>
      <c r="N176" s="71">
        <v>19</v>
      </c>
      <c r="O176" s="62">
        <v>3000</v>
      </c>
      <c r="P176" s="63">
        <f>Table224523689101112131415161718192021222423456723456891011121314151617181920212224252627282930313233[[#This Row],[PEMBULATAN]]*O176</f>
        <v>57000</v>
      </c>
    </row>
    <row r="177" spans="1:16" ht="39" customHeight="1" x14ac:dyDescent="0.2">
      <c r="A177" s="124"/>
      <c r="B177" s="74"/>
      <c r="C177" s="88" t="s">
        <v>3268</v>
      </c>
      <c r="D177" s="77" t="s">
        <v>63</v>
      </c>
      <c r="E177" s="13">
        <v>44434</v>
      </c>
      <c r="F177" s="75" t="s">
        <v>2419</v>
      </c>
      <c r="G177" s="13">
        <v>44438</v>
      </c>
      <c r="H177" s="76" t="s">
        <v>2420</v>
      </c>
      <c r="I177" s="15">
        <v>50</v>
      </c>
      <c r="J177" s="15">
        <v>50</v>
      </c>
      <c r="K177" s="15">
        <v>30</v>
      </c>
      <c r="L177" s="15">
        <v>5</v>
      </c>
      <c r="M177" s="82">
        <v>18.75</v>
      </c>
      <c r="N177" s="71">
        <v>19</v>
      </c>
      <c r="O177" s="62">
        <v>3000</v>
      </c>
      <c r="P177" s="63">
        <f>Table224523689101112131415161718192021222423456723456891011121314151617181920212224252627282930313233[[#This Row],[PEMBULATAN]]*O177</f>
        <v>57000</v>
      </c>
    </row>
    <row r="178" spans="1:16" ht="39" customHeight="1" x14ac:dyDescent="0.2">
      <c r="A178" s="124"/>
      <c r="B178" s="74"/>
      <c r="C178" s="88" t="s">
        <v>3269</v>
      </c>
      <c r="D178" s="77" t="s">
        <v>63</v>
      </c>
      <c r="E178" s="13">
        <v>44434</v>
      </c>
      <c r="F178" s="75" t="s">
        <v>2419</v>
      </c>
      <c r="G178" s="13">
        <v>44438</v>
      </c>
      <c r="H178" s="76" t="s">
        <v>2420</v>
      </c>
      <c r="I178" s="15">
        <v>70</v>
      </c>
      <c r="J178" s="15">
        <v>50</v>
      </c>
      <c r="K178" s="15">
        <v>40</v>
      </c>
      <c r="L178" s="15">
        <v>10</v>
      </c>
      <c r="M178" s="82">
        <v>35</v>
      </c>
      <c r="N178" s="71">
        <v>35</v>
      </c>
      <c r="O178" s="62">
        <v>3000</v>
      </c>
      <c r="P178" s="63">
        <f>Table224523689101112131415161718192021222423456723456891011121314151617181920212224252627282930313233[[#This Row],[PEMBULATAN]]*O178</f>
        <v>105000</v>
      </c>
    </row>
    <row r="179" spans="1:16" ht="39" customHeight="1" x14ac:dyDescent="0.2">
      <c r="A179" s="124"/>
      <c r="B179" s="74"/>
      <c r="C179" s="88" t="s">
        <v>3270</v>
      </c>
      <c r="D179" s="77" t="s">
        <v>63</v>
      </c>
      <c r="E179" s="13">
        <v>44434</v>
      </c>
      <c r="F179" s="75" t="s">
        <v>2419</v>
      </c>
      <c r="G179" s="13">
        <v>44438</v>
      </c>
      <c r="H179" s="76" t="s">
        <v>2420</v>
      </c>
      <c r="I179" s="15">
        <v>100</v>
      </c>
      <c r="J179" s="15">
        <v>60</v>
      </c>
      <c r="K179" s="15">
        <v>26</v>
      </c>
      <c r="L179" s="15">
        <v>25</v>
      </c>
      <c r="M179" s="82">
        <v>39</v>
      </c>
      <c r="N179" s="71">
        <v>39</v>
      </c>
      <c r="O179" s="62">
        <v>3000</v>
      </c>
      <c r="P179" s="63">
        <f>Table224523689101112131415161718192021222423456723456891011121314151617181920212224252627282930313233[[#This Row],[PEMBULATAN]]*O179</f>
        <v>117000</v>
      </c>
    </row>
    <row r="180" spans="1:16" ht="39" customHeight="1" x14ac:dyDescent="0.2">
      <c r="A180" s="124"/>
      <c r="B180" s="74"/>
      <c r="C180" s="88" t="s">
        <v>3271</v>
      </c>
      <c r="D180" s="77" t="s">
        <v>63</v>
      </c>
      <c r="E180" s="13">
        <v>44434</v>
      </c>
      <c r="F180" s="75" t="s">
        <v>2419</v>
      </c>
      <c r="G180" s="13">
        <v>44438</v>
      </c>
      <c r="H180" s="76" t="s">
        <v>2420</v>
      </c>
      <c r="I180" s="15">
        <v>60</v>
      </c>
      <c r="J180" s="15">
        <v>61</v>
      </c>
      <c r="K180" s="15">
        <v>20</v>
      </c>
      <c r="L180" s="15">
        <v>13</v>
      </c>
      <c r="M180" s="82">
        <v>18.3</v>
      </c>
      <c r="N180" s="71">
        <v>18</v>
      </c>
      <c r="O180" s="62">
        <v>3000</v>
      </c>
      <c r="P180" s="63">
        <f>Table224523689101112131415161718192021222423456723456891011121314151617181920212224252627282930313233[[#This Row],[PEMBULATAN]]*O180</f>
        <v>54000</v>
      </c>
    </row>
    <row r="181" spans="1:16" ht="39" customHeight="1" x14ac:dyDescent="0.2">
      <c r="A181" s="124"/>
      <c r="B181" s="74"/>
      <c r="C181" s="88" t="s">
        <v>3272</v>
      </c>
      <c r="D181" s="77" t="s">
        <v>63</v>
      </c>
      <c r="E181" s="13">
        <v>44434</v>
      </c>
      <c r="F181" s="75" t="s">
        <v>2419</v>
      </c>
      <c r="G181" s="13">
        <v>44438</v>
      </c>
      <c r="H181" s="76" t="s">
        <v>2420</v>
      </c>
      <c r="I181" s="15">
        <v>68</v>
      </c>
      <c r="J181" s="15">
        <v>63</v>
      </c>
      <c r="K181" s="15">
        <v>18</v>
      </c>
      <c r="L181" s="15">
        <v>9</v>
      </c>
      <c r="M181" s="82">
        <v>19.277999999999999</v>
      </c>
      <c r="N181" s="71">
        <v>19</v>
      </c>
      <c r="O181" s="62">
        <v>3000</v>
      </c>
      <c r="P181" s="63">
        <f>Table224523689101112131415161718192021222423456723456891011121314151617181920212224252627282930313233[[#This Row],[PEMBULATAN]]*O181</f>
        <v>57000</v>
      </c>
    </row>
    <row r="182" spans="1:16" ht="39" customHeight="1" x14ac:dyDescent="0.2">
      <c r="A182" s="124"/>
      <c r="B182" s="74"/>
      <c r="C182" s="88" t="s">
        <v>3273</v>
      </c>
      <c r="D182" s="77" t="s">
        <v>63</v>
      </c>
      <c r="E182" s="13">
        <v>44434</v>
      </c>
      <c r="F182" s="75" t="s">
        <v>2419</v>
      </c>
      <c r="G182" s="13">
        <v>44438</v>
      </c>
      <c r="H182" s="76" t="s">
        <v>2420</v>
      </c>
      <c r="I182" s="15">
        <v>70</v>
      </c>
      <c r="J182" s="15">
        <v>60</v>
      </c>
      <c r="K182" s="15">
        <v>39</v>
      </c>
      <c r="L182" s="15">
        <v>9</v>
      </c>
      <c r="M182" s="82">
        <v>40.950000000000003</v>
      </c>
      <c r="N182" s="71">
        <v>41</v>
      </c>
      <c r="O182" s="62">
        <v>3000</v>
      </c>
      <c r="P182" s="63">
        <f>Table224523689101112131415161718192021222423456723456891011121314151617181920212224252627282930313233[[#This Row],[PEMBULATAN]]*O182</f>
        <v>123000</v>
      </c>
    </row>
    <row r="183" spans="1:16" ht="39" customHeight="1" x14ac:dyDescent="0.2">
      <c r="A183" s="124"/>
      <c r="B183" s="74"/>
      <c r="C183" s="88" t="s">
        <v>3274</v>
      </c>
      <c r="D183" s="77" t="s">
        <v>63</v>
      </c>
      <c r="E183" s="13">
        <v>44434</v>
      </c>
      <c r="F183" s="75" t="s">
        <v>2419</v>
      </c>
      <c r="G183" s="13">
        <v>44438</v>
      </c>
      <c r="H183" s="76" t="s">
        <v>2420</v>
      </c>
      <c r="I183" s="15">
        <v>100</v>
      </c>
      <c r="J183" s="15">
        <v>60</v>
      </c>
      <c r="K183" s="15">
        <v>28</v>
      </c>
      <c r="L183" s="15">
        <v>14</v>
      </c>
      <c r="M183" s="82">
        <v>42</v>
      </c>
      <c r="N183" s="71">
        <v>42</v>
      </c>
      <c r="O183" s="62">
        <v>3000</v>
      </c>
      <c r="P183" s="63">
        <f>Table224523689101112131415161718192021222423456723456891011121314151617181920212224252627282930313233[[#This Row],[PEMBULATAN]]*O183</f>
        <v>126000</v>
      </c>
    </row>
    <row r="184" spans="1:16" ht="39" customHeight="1" x14ac:dyDescent="0.2">
      <c r="A184" s="124"/>
      <c r="B184" s="100"/>
      <c r="C184" s="88" t="s">
        <v>3275</v>
      </c>
      <c r="D184" s="77" t="s">
        <v>63</v>
      </c>
      <c r="E184" s="13">
        <v>44434</v>
      </c>
      <c r="F184" s="75" t="s">
        <v>2419</v>
      </c>
      <c r="G184" s="13">
        <v>44438</v>
      </c>
      <c r="H184" s="76" t="s">
        <v>2420</v>
      </c>
      <c r="I184" s="15">
        <v>60</v>
      </c>
      <c r="J184" s="15">
        <v>45</v>
      </c>
      <c r="K184" s="15">
        <v>22</v>
      </c>
      <c r="L184" s="15">
        <v>9</v>
      </c>
      <c r="M184" s="82">
        <v>14.85</v>
      </c>
      <c r="N184" s="71">
        <v>15</v>
      </c>
      <c r="O184" s="62">
        <v>3000</v>
      </c>
      <c r="P184" s="63">
        <f>Table224523689101112131415161718192021222423456723456891011121314151617181920212224252627282930313233[[#This Row],[PEMBULATAN]]*O184</f>
        <v>45000</v>
      </c>
    </row>
    <row r="185" spans="1:16" ht="39" customHeight="1" x14ac:dyDescent="0.2">
      <c r="A185" s="124"/>
      <c r="B185" s="74" t="s">
        <v>3276</v>
      </c>
      <c r="C185" s="88" t="s">
        <v>3277</v>
      </c>
      <c r="D185" s="77" t="s">
        <v>63</v>
      </c>
      <c r="E185" s="13">
        <v>44434</v>
      </c>
      <c r="F185" s="75" t="s">
        <v>2419</v>
      </c>
      <c r="G185" s="13">
        <v>44438</v>
      </c>
      <c r="H185" s="76" t="s">
        <v>2420</v>
      </c>
      <c r="I185" s="15">
        <v>40</v>
      </c>
      <c r="J185" s="15">
        <v>45</v>
      </c>
      <c r="K185" s="15">
        <v>75</v>
      </c>
      <c r="L185" s="15">
        <v>10</v>
      </c>
      <c r="M185" s="82">
        <v>33.75</v>
      </c>
      <c r="N185" s="71">
        <v>34</v>
      </c>
      <c r="O185" s="62">
        <v>3000</v>
      </c>
      <c r="P185" s="63">
        <f>Table224523689101112131415161718192021222423456723456891011121314151617181920212224252627282930313233[[#This Row],[PEMBULATAN]]*O185</f>
        <v>102000</v>
      </c>
    </row>
    <row r="186" spans="1:16" ht="39" customHeight="1" x14ac:dyDescent="0.2">
      <c r="A186" s="124"/>
      <c r="B186" s="74"/>
      <c r="C186" s="88" t="s">
        <v>3278</v>
      </c>
      <c r="D186" s="77" t="s">
        <v>63</v>
      </c>
      <c r="E186" s="13">
        <v>44434</v>
      </c>
      <c r="F186" s="75" t="s">
        <v>2419</v>
      </c>
      <c r="G186" s="13">
        <v>44438</v>
      </c>
      <c r="H186" s="76" t="s">
        <v>2420</v>
      </c>
      <c r="I186" s="15">
        <v>47</v>
      </c>
      <c r="J186" s="15">
        <v>44</v>
      </c>
      <c r="K186" s="15">
        <v>44</v>
      </c>
      <c r="L186" s="15">
        <v>14</v>
      </c>
      <c r="M186" s="82">
        <v>22.748000000000001</v>
      </c>
      <c r="N186" s="71">
        <v>23</v>
      </c>
      <c r="O186" s="62">
        <v>3000</v>
      </c>
      <c r="P186" s="63">
        <f>Table224523689101112131415161718192021222423456723456891011121314151617181920212224252627282930313233[[#This Row],[PEMBULATAN]]*O186</f>
        <v>69000</v>
      </c>
    </row>
    <row r="187" spans="1:16" ht="39" customHeight="1" x14ac:dyDescent="0.2">
      <c r="A187" s="124"/>
      <c r="B187" s="74"/>
      <c r="C187" s="88" t="s">
        <v>3279</v>
      </c>
      <c r="D187" s="77" t="s">
        <v>63</v>
      </c>
      <c r="E187" s="13">
        <v>44434</v>
      </c>
      <c r="F187" s="75" t="s">
        <v>2419</v>
      </c>
      <c r="G187" s="13">
        <v>44438</v>
      </c>
      <c r="H187" s="76" t="s">
        <v>2420</v>
      </c>
      <c r="I187" s="15">
        <v>70</v>
      </c>
      <c r="J187" s="15">
        <v>70</v>
      </c>
      <c r="K187" s="15">
        <v>40</v>
      </c>
      <c r="L187" s="15">
        <v>16</v>
      </c>
      <c r="M187" s="82">
        <v>49</v>
      </c>
      <c r="N187" s="71">
        <v>49</v>
      </c>
      <c r="O187" s="62">
        <v>3000</v>
      </c>
      <c r="P187" s="63">
        <f>Table224523689101112131415161718192021222423456723456891011121314151617181920212224252627282930313233[[#This Row],[PEMBULATAN]]*O187</f>
        <v>147000</v>
      </c>
    </row>
    <row r="188" spans="1:16" ht="39" customHeight="1" x14ac:dyDescent="0.2">
      <c r="A188" s="124"/>
      <c r="B188" s="74"/>
      <c r="C188" s="88" t="s">
        <v>3280</v>
      </c>
      <c r="D188" s="77" t="s">
        <v>63</v>
      </c>
      <c r="E188" s="13">
        <v>44434</v>
      </c>
      <c r="F188" s="75" t="s">
        <v>2419</v>
      </c>
      <c r="G188" s="13">
        <v>44438</v>
      </c>
      <c r="H188" s="76" t="s">
        <v>2420</v>
      </c>
      <c r="I188" s="15">
        <v>58</v>
      </c>
      <c r="J188" s="15">
        <v>40</v>
      </c>
      <c r="K188" s="15">
        <v>15</v>
      </c>
      <c r="L188" s="15">
        <v>9</v>
      </c>
      <c r="M188" s="82">
        <v>8.6999999999999993</v>
      </c>
      <c r="N188" s="71">
        <v>9</v>
      </c>
      <c r="O188" s="62">
        <v>3000</v>
      </c>
      <c r="P188" s="63">
        <f>Table224523689101112131415161718192021222423456723456891011121314151617181920212224252627282930313233[[#This Row],[PEMBULATAN]]*O188</f>
        <v>27000</v>
      </c>
    </row>
    <row r="189" spans="1:16" ht="39" customHeight="1" x14ac:dyDescent="0.2">
      <c r="A189" s="124"/>
      <c r="B189" s="74"/>
      <c r="C189" s="88" t="s">
        <v>3281</v>
      </c>
      <c r="D189" s="77" t="s">
        <v>63</v>
      </c>
      <c r="E189" s="13">
        <v>44434</v>
      </c>
      <c r="F189" s="75" t="s">
        <v>2419</v>
      </c>
      <c r="G189" s="13">
        <v>44438</v>
      </c>
      <c r="H189" s="76" t="s">
        <v>2420</v>
      </c>
      <c r="I189" s="15">
        <v>80</v>
      </c>
      <c r="J189" s="15">
        <v>60</v>
      </c>
      <c r="K189" s="15">
        <v>105</v>
      </c>
      <c r="L189" s="15">
        <v>14</v>
      </c>
      <c r="M189" s="82">
        <v>126</v>
      </c>
      <c r="N189" s="71">
        <v>126</v>
      </c>
      <c r="O189" s="62">
        <v>3000</v>
      </c>
      <c r="P189" s="63">
        <f>Table224523689101112131415161718192021222423456723456891011121314151617181920212224252627282930313233[[#This Row],[PEMBULATAN]]*O189</f>
        <v>378000</v>
      </c>
    </row>
    <row r="190" spans="1:16" ht="39" customHeight="1" x14ac:dyDescent="0.2">
      <c r="A190" s="124"/>
      <c r="B190" s="74"/>
      <c r="C190" s="88" t="s">
        <v>3282</v>
      </c>
      <c r="D190" s="77" t="s">
        <v>63</v>
      </c>
      <c r="E190" s="13">
        <v>44434</v>
      </c>
      <c r="F190" s="75" t="s">
        <v>2419</v>
      </c>
      <c r="G190" s="13">
        <v>44438</v>
      </c>
      <c r="H190" s="76" t="s">
        <v>2420</v>
      </c>
      <c r="I190" s="15">
        <v>50</v>
      </c>
      <c r="J190" s="15">
        <v>50</v>
      </c>
      <c r="K190" s="15">
        <v>85</v>
      </c>
      <c r="L190" s="15">
        <v>14</v>
      </c>
      <c r="M190" s="82">
        <v>53.125</v>
      </c>
      <c r="N190" s="71">
        <v>53</v>
      </c>
      <c r="O190" s="62">
        <v>3000</v>
      </c>
      <c r="P190" s="63">
        <f>Table224523689101112131415161718192021222423456723456891011121314151617181920212224252627282930313233[[#This Row],[PEMBULATAN]]*O190</f>
        <v>159000</v>
      </c>
    </row>
    <row r="191" spans="1:16" ht="22.5" customHeight="1" x14ac:dyDescent="0.2">
      <c r="A191" s="144" t="s">
        <v>33</v>
      </c>
      <c r="B191" s="145"/>
      <c r="C191" s="145"/>
      <c r="D191" s="145"/>
      <c r="E191" s="145"/>
      <c r="F191" s="145"/>
      <c r="G191" s="145"/>
      <c r="H191" s="145"/>
      <c r="I191" s="145"/>
      <c r="J191" s="145"/>
      <c r="K191" s="145"/>
      <c r="L191" s="146"/>
      <c r="M191" s="78">
        <f>SUBTOTAL(109,Table224523689101112131415161718192021222423456723456891011121314151617181920212224252627282930313233[KG VOLUME])</f>
        <v>4608.8057500000004</v>
      </c>
      <c r="N191" s="66">
        <f>SUM(N3:N190)</f>
        <v>4708</v>
      </c>
      <c r="O191" s="147">
        <f>SUM(P3:P190)</f>
        <v>14124000</v>
      </c>
      <c r="P191" s="148"/>
    </row>
    <row r="192" spans="1:16" ht="22.5" customHeight="1" x14ac:dyDescent="0.2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4"/>
      <c r="N192" s="86" t="s">
        <v>54</v>
      </c>
      <c r="O192" s="85"/>
      <c r="P192" s="85">
        <f>O191*10%</f>
        <v>1412400</v>
      </c>
    </row>
    <row r="193" spans="1:16" x14ac:dyDescent="0.2">
      <c r="A193" s="11"/>
      <c r="B193" s="54" t="s">
        <v>47</v>
      </c>
      <c r="C193" s="53"/>
      <c r="D193" s="55" t="s">
        <v>48</v>
      </c>
      <c r="H193" s="61"/>
      <c r="N193" s="60" t="s">
        <v>34</v>
      </c>
      <c r="P193" s="67">
        <f>O191*1%</f>
        <v>141240</v>
      </c>
    </row>
    <row r="194" spans="1:16" x14ac:dyDescent="0.2">
      <c r="A194" s="11"/>
      <c r="H194" s="61"/>
      <c r="N194" s="60" t="s">
        <v>35</v>
      </c>
      <c r="P194" s="69">
        <v>0</v>
      </c>
    </row>
    <row r="195" spans="1:16" ht="15.75" thickBot="1" x14ac:dyDescent="0.25">
      <c r="A195" s="11"/>
      <c r="H195" s="61"/>
      <c r="N195" s="60" t="s">
        <v>36</v>
      </c>
      <c r="P195" s="69">
        <v>0</v>
      </c>
    </row>
    <row r="196" spans="1:16" x14ac:dyDescent="0.2">
      <c r="A196" s="11"/>
      <c r="H196" s="61"/>
      <c r="N196" s="64" t="s">
        <v>37</v>
      </c>
      <c r="O196" s="65"/>
      <c r="P196" s="68">
        <f>O191-P192+P193</f>
        <v>12852840</v>
      </c>
    </row>
    <row r="197" spans="1:16" x14ac:dyDescent="0.2">
      <c r="B197" s="54"/>
      <c r="C197" s="53"/>
      <c r="D197" s="55"/>
    </row>
    <row r="198" spans="1:16" x14ac:dyDescent="0.2">
      <c r="C198" s="53" t="s">
        <v>1205</v>
      </c>
    </row>
    <row r="199" spans="1:16" x14ac:dyDescent="0.2">
      <c r="A199" s="11"/>
      <c r="C199" s="2" t="s">
        <v>1200</v>
      </c>
      <c r="H199" s="61"/>
      <c r="P199" s="70"/>
    </row>
    <row r="200" spans="1:16" x14ac:dyDescent="0.2">
      <c r="A200" s="11"/>
      <c r="C200" s="2" t="s">
        <v>1206</v>
      </c>
      <c r="H200" s="61"/>
      <c r="O200" s="56"/>
      <c r="P200" s="70"/>
    </row>
    <row r="201" spans="1:16" s="3" customFormat="1" x14ac:dyDescent="0.25">
      <c r="A201" s="11"/>
      <c r="B201" s="2"/>
      <c r="C201" s="2" t="s">
        <v>3533</v>
      </c>
      <c r="E201" s="12"/>
      <c r="H201" s="61"/>
      <c r="N201" s="14"/>
      <c r="O201" s="14"/>
      <c r="P201" s="14"/>
    </row>
    <row r="202" spans="1:16" s="3" customFormat="1" x14ac:dyDescent="0.2">
      <c r="A202" s="11"/>
      <c r="B202" s="2"/>
      <c r="C202" s="53" t="s">
        <v>1198</v>
      </c>
      <c r="E202" s="12"/>
      <c r="H202" s="61"/>
      <c r="N202" s="14"/>
      <c r="O202" s="14"/>
      <c r="P202" s="14"/>
    </row>
    <row r="203" spans="1:16" s="3" customFormat="1" x14ac:dyDescent="0.25">
      <c r="A203" s="11"/>
      <c r="B203" s="2"/>
      <c r="C203" s="2" t="s">
        <v>3534</v>
      </c>
      <c r="E203" s="12"/>
      <c r="H203" s="61"/>
      <c r="N203" s="14"/>
      <c r="O203" s="14"/>
      <c r="P203" s="14"/>
    </row>
    <row r="204" spans="1:16" s="3" customFormat="1" x14ac:dyDescent="0.25">
      <c r="A204" s="11"/>
      <c r="B204" s="2"/>
      <c r="C204" s="2" t="s">
        <v>1204</v>
      </c>
      <c r="E204" s="12"/>
      <c r="H204" s="61"/>
      <c r="N204" s="14"/>
      <c r="O204" s="14"/>
      <c r="P204" s="14"/>
    </row>
    <row r="205" spans="1:16" s="3" customFormat="1" x14ac:dyDescent="0.25">
      <c r="A205" s="11"/>
      <c r="B205" s="2"/>
      <c r="C205" s="2" t="s">
        <v>3535</v>
      </c>
      <c r="E205" s="12"/>
      <c r="H205" s="61"/>
      <c r="N205" s="14"/>
      <c r="O205" s="14"/>
      <c r="P205" s="14"/>
    </row>
    <row r="206" spans="1:16" s="3" customFormat="1" x14ac:dyDescent="0.25">
      <c r="A206" s="11"/>
      <c r="B206" s="2"/>
      <c r="C206" s="2" t="s">
        <v>3536</v>
      </c>
      <c r="E206" s="12"/>
      <c r="H206" s="61"/>
      <c r="N206" s="14"/>
      <c r="O206" s="14"/>
      <c r="P206" s="14"/>
    </row>
    <row r="207" spans="1:16" s="3" customFormat="1" x14ac:dyDescent="0.25">
      <c r="A207" s="11"/>
      <c r="B207" s="2"/>
      <c r="C207" s="2" t="s">
        <v>3537</v>
      </c>
      <c r="E207" s="12"/>
      <c r="H207" s="61"/>
      <c r="N207" s="14"/>
      <c r="O207" s="14"/>
      <c r="P207" s="14"/>
    </row>
    <row r="208" spans="1:16" s="3" customFormat="1" x14ac:dyDescent="0.25">
      <c r="A208" s="11"/>
      <c r="B208" s="2"/>
      <c r="C208" s="2" t="s">
        <v>3538</v>
      </c>
      <c r="E208" s="12"/>
      <c r="H208" s="61"/>
      <c r="N208" s="14"/>
      <c r="O208" s="14"/>
      <c r="P208" s="14"/>
    </row>
    <row r="209" spans="1:16" s="3" customFormat="1" x14ac:dyDescent="0.25">
      <c r="A209" s="11"/>
      <c r="B209" s="2"/>
      <c r="C209" s="2" t="s">
        <v>3539</v>
      </c>
      <c r="E209" s="12"/>
      <c r="H209" s="61"/>
      <c r="N209" s="14"/>
      <c r="O209" s="14"/>
      <c r="P209" s="14"/>
    </row>
    <row r="210" spans="1:16" s="3" customFormat="1" x14ac:dyDescent="0.25">
      <c r="A210" s="11"/>
      <c r="B210" s="2"/>
      <c r="C210" s="2" t="s">
        <v>3540</v>
      </c>
      <c r="E210" s="12"/>
      <c r="H210" s="61"/>
      <c r="N210" s="14"/>
      <c r="O210" s="14"/>
      <c r="P210" s="14"/>
    </row>
    <row r="211" spans="1:16" s="3" customFormat="1" x14ac:dyDescent="0.25">
      <c r="A211" s="11"/>
      <c r="B211" s="2"/>
      <c r="C211" s="2" t="s">
        <v>3541</v>
      </c>
      <c r="E211" s="12"/>
      <c r="H211" s="61"/>
      <c r="N211" s="14"/>
      <c r="O211" s="14"/>
      <c r="P211" s="14"/>
    </row>
    <row r="212" spans="1:16" s="3" customFormat="1" x14ac:dyDescent="0.25">
      <c r="A212" s="11"/>
      <c r="B212" s="2"/>
      <c r="C212" s="2" t="s">
        <v>3542</v>
      </c>
      <c r="E212" s="12"/>
      <c r="H212" s="61"/>
      <c r="N212" s="14"/>
      <c r="O212" s="14"/>
      <c r="P212" s="14"/>
    </row>
    <row r="213" spans="1:16" x14ac:dyDescent="0.2">
      <c r="C213" s="2" t="s">
        <v>3543</v>
      </c>
    </row>
    <row r="214" spans="1:16" x14ac:dyDescent="0.2">
      <c r="C214" s="2" t="s">
        <v>3544</v>
      </c>
    </row>
    <row r="215" spans="1:16" x14ac:dyDescent="0.2">
      <c r="C215" s="2" t="s">
        <v>3545</v>
      </c>
    </row>
    <row r="216" spans="1:16" x14ac:dyDescent="0.2">
      <c r="C216" s="2" t="s">
        <v>3546</v>
      </c>
    </row>
    <row r="217" spans="1:16" x14ac:dyDescent="0.2">
      <c r="C217" s="2" t="s">
        <v>3547</v>
      </c>
    </row>
    <row r="218" spans="1:16" x14ac:dyDescent="0.2">
      <c r="C218" s="2" t="s">
        <v>3548</v>
      </c>
    </row>
    <row r="219" spans="1:16" x14ac:dyDescent="0.2">
      <c r="C219" s="2" t="s">
        <v>3549</v>
      </c>
    </row>
    <row r="220" spans="1:16" x14ac:dyDescent="0.2">
      <c r="C220" s="2" t="s">
        <v>3550</v>
      </c>
    </row>
    <row r="221" spans="1:16" x14ac:dyDescent="0.2">
      <c r="C221" s="2" t="s">
        <v>3551</v>
      </c>
    </row>
    <row r="222" spans="1:16" x14ac:dyDescent="0.2">
      <c r="C222" s="2" t="s">
        <v>3552</v>
      </c>
    </row>
    <row r="223" spans="1:16" x14ac:dyDescent="0.2">
      <c r="C223" s="2" t="s">
        <v>3553</v>
      </c>
    </row>
    <row r="224" spans="1:16" x14ac:dyDescent="0.2">
      <c r="C224" s="2" t="s">
        <v>3554</v>
      </c>
    </row>
    <row r="225" spans="3:3" x14ac:dyDescent="0.2">
      <c r="C225" s="2" t="s">
        <v>3555</v>
      </c>
    </row>
    <row r="226" spans="3:3" x14ac:dyDescent="0.2">
      <c r="C226" s="2" t="s">
        <v>3556</v>
      </c>
    </row>
    <row r="227" spans="3:3" x14ac:dyDescent="0.2">
      <c r="C227" s="2" t="s">
        <v>3557</v>
      </c>
    </row>
    <row r="228" spans="3:3" x14ac:dyDescent="0.2">
      <c r="C228" s="2" t="s">
        <v>3558</v>
      </c>
    </row>
    <row r="229" spans="3:3" x14ac:dyDescent="0.2">
      <c r="C229" s="2" t="s">
        <v>3559</v>
      </c>
    </row>
    <row r="230" spans="3:3" x14ac:dyDescent="0.2">
      <c r="C230" s="2" t="s">
        <v>3560</v>
      </c>
    </row>
    <row r="231" spans="3:3" x14ac:dyDescent="0.2">
      <c r="C231" s="2" t="s">
        <v>3561</v>
      </c>
    </row>
    <row r="232" spans="3:3" x14ac:dyDescent="0.2">
      <c r="C232" s="2" t="s">
        <v>3562</v>
      </c>
    </row>
    <row r="233" spans="3:3" x14ac:dyDescent="0.2">
      <c r="C233" s="2" t="s">
        <v>3563</v>
      </c>
    </row>
    <row r="234" spans="3:3" x14ac:dyDescent="0.2">
      <c r="C234" s="2" t="s">
        <v>3564</v>
      </c>
    </row>
    <row r="235" spans="3:3" x14ac:dyDescent="0.2">
      <c r="C235" s="2" t="s">
        <v>3565</v>
      </c>
    </row>
    <row r="236" spans="3:3" x14ac:dyDescent="0.2">
      <c r="C236" s="2" t="s">
        <v>3566</v>
      </c>
    </row>
    <row r="237" spans="3:3" x14ac:dyDescent="0.2">
      <c r="C237" s="2" t="s">
        <v>3567</v>
      </c>
    </row>
    <row r="238" spans="3:3" x14ac:dyDescent="0.2">
      <c r="C238" s="2" t="s">
        <v>3568</v>
      </c>
    </row>
    <row r="239" spans="3:3" x14ac:dyDescent="0.2">
      <c r="C239" s="2" t="s">
        <v>3569</v>
      </c>
    </row>
    <row r="240" spans="3:3" x14ac:dyDescent="0.2">
      <c r="C240" s="2" t="s">
        <v>3570</v>
      </c>
    </row>
    <row r="241" spans="3:3" x14ac:dyDescent="0.2">
      <c r="C241" s="2" t="s">
        <v>3571</v>
      </c>
    </row>
    <row r="242" spans="3:3" x14ac:dyDescent="0.2">
      <c r="C242" s="2" t="s">
        <v>3572</v>
      </c>
    </row>
    <row r="243" spans="3:3" x14ac:dyDescent="0.2">
      <c r="C243" s="2" t="s">
        <v>3573</v>
      </c>
    </row>
    <row r="244" spans="3:3" x14ac:dyDescent="0.2">
      <c r="C244" s="2" t="s">
        <v>3574</v>
      </c>
    </row>
    <row r="245" spans="3:3" x14ac:dyDescent="0.2">
      <c r="C245" s="2" t="s">
        <v>3575</v>
      </c>
    </row>
    <row r="246" spans="3:3" x14ac:dyDescent="0.2">
      <c r="C246" s="2" t="s">
        <v>3576</v>
      </c>
    </row>
    <row r="247" spans="3:3" x14ac:dyDescent="0.2">
      <c r="C247" s="2" t="s">
        <v>3577</v>
      </c>
    </row>
    <row r="248" spans="3:3" x14ac:dyDescent="0.2">
      <c r="C248" s="2" t="s">
        <v>3578</v>
      </c>
    </row>
    <row r="249" spans="3:3" x14ac:dyDescent="0.2">
      <c r="C249" s="2" t="s">
        <v>3579</v>
      </c>
    </row>
    <row r="250" spans="3:3" x14ac:dyDescent="0.2">
      <c r="C250" s="2" t="s">
        <v>3580</v>
      </c>
    </row>
    <row r="251" spans="3:3" x14ac:dyDescent="0.2">
      <c r="C251" s="2" t="s">
        <v>3581</v>
      </c>
    </row>
    <row r="252" spans="3:3" x14ac:dyDescent="0.2">
      <c r="C252" s="2" t="s">
        <v>3582</v>
      </c>
    </row>
    <row r="253" spans="3:3" x14ac:dyDescent="0.2">
      <c r="C253" s="2" t="s">
        <v>3583</v>
      </c>
    </row>
    <row r="254" spans="3:3" x14ac:dyDescent="0.2">
      <c r="C254" s="2" t="s">
        <v>3584</v>
      </c>
    </row>
    <row r="255" spans="3:3" x14ac:dyDescent="0.2">
      <c r="C255" s="2" t="s">
        <v>3585</v>
      </c>
    </row>
    <row r="256" spans="3:3" x14ac:dyDescent="0.2">
      <c r="C256" s="2" t="s">
        <v>3586</v>
      </c>
    </row>
    <row r="257" spans="3:3" x14ac:dyDescent="0.2">
      <c r="C257" s="2" t="s">
        <v>3587</v>
      </c>
    </row>
    <row r="258" spans="3:3" x14ac:dyDescent="0.2">
      <c r="C258" s="2" t="s">
        <v>3588</v>
      </c>
    </row>
    <row r="259" spans="3:3" x14ac:dyDescent="0.2">
      <c r="C259" s="2" t="s">
        <v>3589</v>
      </c>
    </row>
    <row r="260" spans="3:3" x14ac:dyDescent="0.2">
      <c r="C260" s="2" t="s">
        <v>3590</v>
      </c>
    </row>
    <row r="261" spans="3:3" x14ac:dyDescent="0.2">
      <c r="C261" s="2" t="s">
        <v>3591</v>
      </c>
    </row>
    <row r="262" spans="3:3" x14ac:dyDescent="0.2">
      <c r="C262" s="2" t="s">
        <v>3592</v>
      </c>
    </row>
    <row r="263" spans="3:3" x14ac:dyDescent="0.2">
      <c r="C263" s="2" t="s">
        <v>3593</v>
      </c>
    </row>
    <row r="264" spans="3:3" x14ac:dyDescent="0.2">
      <c r="C264" s="2" t="s">
        <v>3594</v>
      </c>
    </row>
    <row r="265" spans="3:3" x14ac:dyDescent="0.2">
      <c r="C265" s="2" t="s">
        <v>3595</v>
      </c>
    </row>
    <row r="266" spans="3:3" x14ac:dyDescent="0.2">
      <c r="C266" s="2" t="s">
        <v>3596</v>
      </c>
    </row>
    <row r="267" spans="3:3" x14ac:dyDescent="0.2">
      <c r="C267" s="2" t="s">
        <v>3597</v>
      </c>
    </row>
    <row r="268" spans="3:3" x14ac:dyDescent="0.2">
      <c r="C268" s="2" t="s">
        <v>3598</v>
      </c>
    </row>
    <row r="269" spans="3:3" x14ac:dyDescent="0.2">
      <c r="C269" s="2" t="s">
        <v>3599</v>
      </c>
    </row>
    <row r="270" spans="3:3" x14ac:dyDescent="0.2">
      <c r="C270" s="2" t="s">
        <v>3600</v>
      </c>
    </row>
    <row r="271" spans="3:3" x14ac:dyDescent="0.2">
      <c r="C271" s="2" t="s">
        <v>3601</v>
      </c>
    </row>
    <row r="272" spans="3:3" x14ac:dyDescent="0.2">
      <c r="C272" s="2" t="s">
        <v>3602</v>
      </c>
    </row>
    <row r="273" spans="3:3" x14ac:dyDescent="0.2">
      <c r="C273" s="2" t="s">
        <v>3603</v>
      </c>
    </row>
    <row r="274" spans="3:3" x14ac:dyDescent="0.2">
      <c r="C274" s="2" t="s">
        <v>3604</v>
      </c>
    </row>
    <row r="275" spans="3:3" x14ac:dyDescent="0.2">
      <c r="C275" s="2" t="s">
        <v>3605</v>
      </c>
    </row>
    <row r="276" spans="3:3" x14ac:dyDescent="0.2">
      <c r="C276" s="2" t="s">
        <v>3606</v>
      </c>
    </row>
    <row r="277" spans="3:3" x14ac:dyDescent="0.2">
      <c r="C277" s="2" t="s">
        <v>3607</v>
      </c>
    </row>
    <row r="278" spans="3:3" x14ac:dyDescent="0.2">
      <c r="C278" s="2" t="s">
        <v>3608</v>
      </c>
    </row>
    <row r="279" spans="3:3" x14ac:dyDescent="0.2">
      <c r="C279" s="2" t="s">
        <v>3609</v>
      </c>
    </row>
    <row r="280" spans="3:3" x14ac:dyDescent="0.2">
      <c r="C280" s="2" t="s">
        <v>3610</v>
      </c>
    </row>
    <row r="281" spans="3:3" x14ac:dyDescent="0.2">
      <c r="C281" s="2" t="s">
        <v>3611</v>
      </c>
    </row>
    <row r="282" spans="3:3" x14ac:dyDescent="0.2">
      <c r="C282" s="2" t="s">
        <v>3612</v>
      </c>
    </row>
    <row r="283" spans="3:3" x14ac:dyDescent="0.2">
      <c r="C283" s="2" t="s">
        <v>3613</v>
      </c>
    </row>
    <row r="284" spans="3:3" x14ac:dyDescent="0.2">
      <c r="C284" s="2" t="s">
        <v>3614</v>
      </c>
    </row>
    <row r="285" spans="3:3" x14ac:dyDescent="0.2">
      <c r="C285" s="2" t="s">
        <v>3615</v>
      </c>
    </row>
    <row r="286" spans="3:3" x14ac:dyDescent="0.2">
      <c r="C286" s="2" t="s">
        <v>3616</v>
      </c>
    </row>
    <row r="287" spans="3:3" x14ac:dyDescent="0.2">
      <c r="C287" s="2" t="s">
        <v>3617</v>
      </c>
    </row>
    <row r="288" spans="3:3" x14ac:dyDescent="0.2">
      <c r="C288" s="2" t="s">
        <v>3618</v>
      </c>
    </row>
    <row r="289" spans="3:3" x14ac:dyDescent="0.2">
      <c r="C289" s="2" t="s">
        <v>3619</v>
      </c>
    </row>
    <row r="290" spans="3:3" x14ac:dyDescent="0.2">
      <c r="C290" s="2" t="s">
        <v>3620</v>
      </c>
    </row>
    <row r="291" spans="3:3" x14ac:dyDescent="0.2">
      <c r="C291" s="2" t="s">
        <v>3621</v>
      </c>
    </row>
    <row r="292" spans="3:3" x14ac:dyDescent="0.2">
      <c r="C292" s="2" t="s">
        <v>3622</v>
      </c>
    </row>
    <row r="293" spans="3:3" x14ac:dyDescent="0.2">
      <c r="C293" s="2" t="s">
        <v>3623</v>
      </c>
    </row>
    <row r="294" spans="3:3" x14ac:dyDescent="0.2">
      <c r="C294" s="2" t="s">
        <v>3624</v>
      </c>
    </row>
    <row r="295" spans="3:3" x14ac:dyDescent="0.2">
      <c r="C295" s="2" t="s">
        <v>3625</v>
      </c>
    </row>
    <row r="296" spans="3:3" x14ac:dyDescent="0.2">
      <c r="C296" s="2" t="s">
        <v>3626</v>
      </c>
    </row>
    <row r="297" spans="3:3" x14ac:dyDescent="0.2">
      <c r="C297" s="2" t="s">
        <v>3627</v>
      </c>
    </row>
    <row r="298" spans="3:3" x14ac:dyDescent="0.2">
      <c r="C298" s="2" t="s">
        <v>3628</v>
      </c>
    </row>
    <row r="299" spans="3:3" x14ac:dyDescent="0.2">
      <c r="C299" s="2" t="s">
        <v>3629</v>
      </c>
    </row>
    <row r="300" spans="3:3" x14ac:dyDescent="0.2">
      <c r="C300" s="2" t="s">
        <v>3630</v>
      </c>
    </row>
    <row r="301" spans="3:3" x14ac:dyDescent="0.2">
      <c r="C301" s="2" t="s">
        <v>3631</v>
      </c>
    </row>
    <row r="302" spans="3:3" x14ac:dyDescent="0.2">
      <c r="C302" s="2" t="s">
        <v>3632</v>
      </c>
    </row>
    <row r="303" spans="3:3" x14ac:dyDescent="0.2">
      <c r="C303" s="2" t="s">
        <v>3633</v>
      </c>
    </row>
    <row r="304" spans="3:3" x14ac:dyDescent="0.2">
      <c r="C304" s="2" t="s">
        <v>3634</v>
      </c>
    </row>
    <row r="305" spans="3:3" x14ac:dyDescent="0.2">
      <c r="C305" s="2" t="s">
        <v>3635</v>
      </c>
    </row>
    <row r="306" spans="3:3" x14ac:dyDescent="0.2">
      <c r="C306" s="2" t="s">
        <v>3636</v>
      </c>
    </row>
    <row r="307" spans="3:3" x14ac:dyDescent="0.2">
      <c r="C307" s="2" t="s">
        <v>3637</v>
      </c>
    </row>
    <row r="308" spans="3:3" x14ac:dyDescent="0.2">
      <c r="C308" s="2" t="s">
        <v>3638</v>
      </c>
    </row>
    <row r="309" spans="3:3" x14ac:dyDescent="0.2">
      <c r="C309" s="2" t="s">
        <v>3639</v>
      </c>
    </row>
    <row r="310" spans="3:3" x14ac:dyDescent="0.2">
      <c r="C310" s="2" t="s">
        <v>3640</v>
      </c>
    </row>
    <row r="311" spans="3:3" x14ac:dyDescent="0.2">
      <c r="C311" s="2" t="s">
        <v>3641</v>
      </c>
    </row>
    <row r="312" spans="3:3" x14ac:dyDescent="0.2">
      <c r="C312" s="2" t="s">
        <v>3642</v>
      </c>
    </row>
    <row r="313" spans="3:3" x14ac:dyDescent="0.2">
      <c r="C313" s="2" t="s">
        <v>3643</v>
      </c>
    </row>
    <row r="314" spans="3:3" x14ac:dyDescent="0.2">
      <c r="C314" s="2" t="s">
        <v>3644</v>
      </c>
    </row>
    <row r="315" spans="3:3" x14ac:dyDescent="0.2">
      <c r="C315" s="2" t="s">
        <v>3645</v>
      </c>
    </row>
    <row r="316" spans="3:3" x14ac:dyDescent="0.2">
      <c r="C316" s="2" t="s">
        <v>3646</v>
      </c>
    </row>
    <row r="317" spans="3:3" x14ac:dyDescent="0.2">
      <c r="C317" s="2" t="s">
        <v>3647</v>
      </c>
    </row>
    <row r="318" spans="3:3" x14ac:dyDescent="0.2">
      <c r="C318" s="2" t="s">
        <v>3648</v>
      </c>
    </row>
    <row r="319" spans="3:3" x14ac:dyDescent="0.2">
      <c r="C319" s="2" t="s">
        <v>3649</v>
      </c>
    </row>
    <row r="320" spans="3:3" x14ac:dyDescent="0.2">
      <c r="C320" s="2" t="s">
        <v>3650</v>
      </c>
    </row>
    <row r="321" spans="3:3" x14ac:dyDescent="0.2">
      <c r="C321" s="2" t="s">
        <v>3651</v>
      </c>
    </row>
    <row r="322" spans="3:3" x14ac:dyDescent="0.2">
      <c r="C322" s="2" t="s">
        <v>3652</v>
      </c>
    </row>
    <row r="323" spans="3:3" x14ac:dyDescent="0.2">
      <c r="C323" s="2" t="s">
        <v>3653</v>
      </c>
    </row>
    <row r="324" spans="3:3" x14ac:dyDescent="0.2">
      <c r="C324" s="2" t="s">
        <v>3654</v>
      </c>
    </row>
    <row r="325" spans="3:3" x14ac:dyDescent="0.2">
      <c r="C325" s="2" t="s">
        <v>3655</v>
      </c>
    </row>
    <row r="326" spans="3:3" x14ac:dyDescent="0.2">
      <c r="C326" s="2" t="s">
        <v>3656</v>
      </c>
    </row>
    <row r="327" spans="3:3" x14ac:dyDescent="0.2">
      <c r="C327" s="2" t="s">
        <v>3657</v>
      </c>
    </row>
    <row r="328" spans="3:3" x14ac:dyDescent="0.2">
      <c r="C328" s="2" t="s">
        <v>3658</v>
      </c>
    </row>
    <row r="329" spans="3:3" x14ac:dyDescent="0.2">
      <c r="C329" s="2" t="s">
        <v>3659</v>
      </c>
    </row>
    <row r="330" spans="3:3" x14ac:dyDescent="0.2">
      <c r="C330" s="2" t="s">
        <v>3660</v>
      </c>
    </row>
    <row r="331" spans="3:3" x14ac:dyDescent="0.2">
      <c r="C331" s="2" t="s">
        <v>3661</v>
      </c>
    </row>
    <row r="332" spans="3:3" x14ac:dyDescent="0.2">
      <c r="C332" s="2" t="s">
        <v>3662</v>
      </c>
    </row>
    <row r="333" spans="3:3" x14ac:dyDescent="0.2">
      <c r="C333" s="2" t="s">
        <v>3663</v>
      </c>
    </row>
    <row r="334" spans="3:3" x14ac:dyDescent="0.2">
      <c r="C334" s="2" t="s">
        <v>3664</v>
      </c>
    </row>
    <row r="335" spans="3:3" x14ac:dyDescent="0.2">
      <c r="C335" s="2" t="s">
        <v>3665</v>
      </c>
    </row>
    <row r="336" spans="3:3" x14ac:dyDescent="0.2">
      <c r="C336" s="2" t="s">
        <v>3666</v>
      </c>
    </row>
    <row r="337" spans="3:3" x14ac:dyDescent="0.2">
      <c r="C337" s="2" t="s">
        <v>3667</v>
      </c>
    </row>
    <row r="338" spans="3:3" x14ac:dyDescent="0.2">
      <c r="C338" s="2" t="s">
        <v>3668</v>
      </c>
    </row>
    <row r="339" spans="3:3" x14ac:dyDescent="0.2">
      <c r="C339" s="2" t="s">
        <v>3669</v>
      </c>
    </row>
    <row r="340" spans="3:3" x14ac:dyDescent="0.2">
      <c r="C340" s="2" t="s">
        <v>3670</v>
      </c>
    </row>
    <row r="341" spans="3:3" x14ac:dyDescent="0.2">
      <c r="C341" s="2" t="s">
        <v>3671</v>
      </c>
    </row>
    <row r="342" spans="3:3" x14ac:dyDescent="0.2">
      <c r="C342" s="2" t="s">
        <v>3672</v>
      </c>
    </row>
    <row r="343" spans="3:3" x14ac:dyDescent="0.2">
      <c r="C343" s="2" t="s">
        <v>3673</v>
      </c>
    </row>
    <row r="344" spans="3:3" x14ac:dyDescent="0.2">
      <c r="C344" s="2" t="s">
        <v>3674</v>
      </c>
    </row>
    <row r="345" spans="3:3" x14ac:dyDescent="0.2">
      <c r="C345" s="2" t="s">
        <v>3675</v>
      </c>
    </row>
    <row r="346" spans="3:3" x14ac:dyDescent="0.2">
      <c r="C346" s="2" t="s">
        <v>3676</v>
      </c>
    </row>
    <row r="347" spans="3:3" x14ac:dyDescent="0.2">
      <c r="C347" s="2" t="s">
        <v>3677</v>
      </c>
    </row>
    <row r="348" spans="3:3" x14ac:dyDescent="0.2">
      <c r="C348" s="2" t="s">
        <v>3678</v>
      </c>
    </row>
    <row r="349" spans="3:3" x14ac:dyDescent="0.2">
      <c r="C349" s="2" t="s">
        <v>3679</v>
      </c>
    </row>
    <row r="350" spans="3:3" x14ac:dyDescent="0.2">
      <c r="C350" s="2" t="s">
        <v>3680</v>
      </c>
    </row>
    <row r="351" spans="3:3" x14ac:dyDescent="0.2">
      <c r="C351" s="2" t="s">
        <v>3681</v>
      </c>
    </row>
    <row r="352" spans="3:3" x14ac:dyDescent="0.2">
      <c r="C352" s="2" t="s">
        <v>3682</v>
      </c>
    </row>
    <row r="353" spans="3:3" x14ac:dyDescent="0.2">
      <c r="C353" s="2" t="s">
        <v>3683</v>
      </c>
    </row>
    <row r="354" spans="3:3" x14ac:dyDescent="0.2">
      <c r="C354" s="2" t="s">
        <v>3684</v>
      </c>
    </row>
    <row r="355" spans="3:3" x14ac:dyDescent="0.2">
      <c r="C355" s="2" t="s">
        <v>3685</v>
      </c>
    </row>
    <row r="356" spans="3:3" x14ac:dyDescent="0.2">
      <c r="C356" s="2" t="s">
        <v>3686</v>
      </c>
    </row>
    <row r="357" spans="3:3" x14ac:dyDescent="0.2">
      <c r="C357" s="2" t="s">
        <v>3687</v>
      </c>
    </row>
    <row r="358" spans="3:3" x14ac:dyDescent="0.2">
      <c r="C358" s="2" t="s">
        <v>3688</v>
      </c>
    </row>
    <row r="359" spans="3:3" x14ac:dyDescent="0.2">
      <c r="C359" s="2" t="s">
        <v>3689</v>
      </c>
    </row>
    <row r="360" spans="3:3" x14ac:dyDescent="0.2">
      <c r="C360" s="2" t="s">
        <v>3690</v>
      </c>
    </row>
    <row r="361" spans="3:3" x14ac:dyDescent="0.2">
      <c r="C361" s="2" t="s">
        <v>3691</v>
      </c>
    </row>
    <row r="362" spans="3:3" x14ac:dyDescent="0.2">
      <c r="C362" s="2" t="s">
        <v>3692</v>
      </c>
    </row>
    <row r="363" spans="3:3" x14ac:dyDescent="0.2">
      <c r="C363" s="2" t="s">
        <v>3693</v>
      </c>
    </row>
    <row r="364" spans="3:3" x14ac:dyDescent="0.2">
      <c r="C364" s="2" t="s">
        <v>3694</v>
      </c>
    </row>
    <row r="365" spans="3:3" x14ac:dyDescent="0.2">
      <c r="C365" s="2" t="s">
        <v>1174</v>
      </c>
    </row>
    <row r="366" spans="3:3" x14ac:dyDescent="0.2">
      <c r="C366" s="2" t="s">
        <v>1189</v>
      </c>
    </row>
    <row r="367" spans="3:3" x14ac:dyDescent="0.2">
      <c r="C367" s="2" t="s">
        <v>1175</v>
      </c>
    </row>
    <row r="368" spans="3:3" x14ac:dyDescent="0.2">
      <c r="C368" s="2" t="s">
        <v>1180</v>
      </c>
    </row>
    <row r="369" spans="3:3" x14ac:dyDescent="0.2">
      <c r="C369" s="2" t="s">
        <v>1181</v>
      </c>
    </row>
    <row r="370" spans="3:3" x14ac:dyDescent="0.2">
      <c r="C370" s="2" t="s">
        <v>1178</v>
      </c>
    </row>
    <row r="371" spans="3:3" x14ac:dyDescent="0.2">
      <c r="C371" s="2" t="s">
        <v>3695</v>
      </c>
    </row>
    <row r="372" spans="3:3" x14ac:dyDescent="0.2">
      <c r="C372" s="2" t="s">
        <v>1184</v>
      </c>
    </row>
    <row r="373" spans="3:3" x14ac:dyDescent="0.2">
      <c r="C373" s="2" t="s">
        <v>1191</v>
      </c>
    </row>
    <row r="374" spans="3:3" x14ac:dyDescent="0.2">
      <c r="C374" s="2" t="s">
        <v>1192</v>
      </c>
    </row>
    <row r="375" spans="3:3" x14ac:dyDescent="0.2">
      <c r="C375" s="2" t="s">
        <v>1193</v>
      </c>
    </row>
    <row r="376" spans="3:3" x14ac:dyDescent="0.2">
      <c r="C376" s="2" t="s">
        <v>1118</v>
      </c>
    </row>
    <row r="377" spans="3:3" x14ac:dyDescent="0.2">
      <c r="C377" s="2" t="s">
        <v>1081</v>
      </c>
    </row>
    <row r="378" spans="3:3" x14ac:dyDescent="0.2">
      <c r="C378" s="2" t="s">
        <v>1091</v>
      </c>
    </row>
    <row r="379" spans="3:3" x14ac:dyDescent="0.2">
      <c r="C379" s="2" t="s">
        <v>1092</v>
      </c>
    </row>
    <row r="380" spans="3:3" x14ac:dyDescent="0.2">
      <c r="C380" s="2" t="s">
        <v>1113</v>
      </c>
    </row>
    <row r="381" spans="3:3" x14ac:dyDescent="0.2">
      <c r="C381" s="2" t="s">
        <v>1106</v>
      </c>
    </row>
    <row r="382" spans="3:3" x14ac:dyDescent="0.2">
      <c r="C382" s="2" t="s">
        <v>1068</v>
      </c>
    </row>
    <row r="383" spans="3:3" x14ac:dyDescent="0.2">
      <c r="C383" s="2" t="s">
        <v>1076</v>
      </c>
    </row>
    <row r="384" spans="3:3" x14ac:dyDescent="0.2">
      <c r="C384" s="2" t="s">
        <v>1124</v>
      </c>
    </row>
    <row r="385" spans="3:3" x14ac:dyDescent="0.2">
      <c r="C385" s="2" t="s">
        <v>1120</v>
      </c>
    </row>
    <row r="386" spans="3:3" x14ac:dyDescent="0.2">
      <c r="C386" s="2" t="s">
        <v>1070</v>
      </c>
    </row>
    <row r="387" spans="3:3" x14ac:dyDescent="0.2">
      <c r="C387" s="2" t="s">
        <v>1152</v>
      </c>
    </row>
    <row r="388" spans="3:3" x14ac:dyDescent="0.2">
      <c r="C388" s="2" t="s">
        <v>1056</v>
      </c>
    </row>
    <row r="389" spans="3:3" x14ac:dyDescent="0.2">
      <c r="C389" s="2" t="s">
        <v>1093</v>
      </c>
    </row>
    <row r="390" spans="3:3" x14ac:dyDescent="0.2">
      <c r="C390" s="2" t="s">
        <v>1164</v>
      </c>
    </row>
    <row r="391" spans="3:3" x14ac:dyDescent="0.2">
      <c r="C391" s="2" t="s">
        <v>1064</v>
      </c>
    </row>
    <row r="392" spans="3:3" x14ac:dyDescent="0.2">
      <c r="C392" s="2" t="s">
        <v>1057</v>
      </c>
    </row>
    <row r="393" spans="3:3" x14ac:dyDescent="0.2">
      <c r="C393" s="2" t="s">
        <v>1088</v>
      </c>
    </row>
    <row r="394" spans="3:3" x14ac:dyDescent="0.2">
      <c r="C394" s="2" t="s">
        <v>1054</v>
      </c>
    </row>
    <row r="395" spans="3:3" x14ac:dyDescent="0.2">
      <c r="C395" s="2" t="s">
        <v>1042</v>
      </c>
    </row>
    <row r="396" spans="3:3" x14ac:dyDescent="0.2">
      <c r="C396" s="2" t="s">
        <v>1094</v>
      </c>
    </row>
    <row r="397" spans="3:3" x14ac:dyDescent="0.2">
      <c r="C397" s="2" t="s">
        <v>1153</v>
      </c>
    </row>
    <row r="398" spans="3:3" x14ac:dyDescent="0.2">
      <c r="C398" s="2" t="s">
        <v>1122</v>
      </c>
    </row>
    <row r="399" spans="3:3" x14ac:dyDescent="0.2">
      <c r="C399" s="2" t="s">
        <v>1194</v>
      </c>
    </row>
    <row r="400" spans="3:3" x14ac:dyDescent="0.2">
      <c r="C400" s="2" t="s">
        <v>1073</v>
      </c>
    </row>
    <row r="401" spans="3:3" x14ac:dyDescent="0.2">
      <c r="C401" s="2" t="s">
        <v>1069</v>
      </c>
    </row>
    <row r="402" spans="3:3" x14ac:dyDescent="0.2">
      <c r="C402" s="2" t="s">
        <v>1063</v>
      </c>
    </row>
    <row r="403" spans="3:3" x14ac:dyDescent="0.2">
      <c r="C403" s="2" t="s">
        <v>1044</v>
      </c>
    </row>
    <row r="404" spans="3:3" x14ac:dyDescent="0.2">
      <c r="C404" s="2" t="s">
        <v>1135</v>
      </c>
    </row>
    <row r="405" spans="3:3" x14ac:dyDescent="0.2">
      <c r="C405" s="2" t="s">
        <v>1060</v>
      </c>
    </row>
    <row r="406" spans="3:3" x14ac:dyDescent="0.2">
      <c r="C406" s="2" t="s">
        <v>1053</v>
      </c>
    </row>
    <row r="407" spans="3:3" x14ac:dyDescent="0.2">
      <c r="C407" s="2" t="s">
        <v>1036</v>
      </c>
    </row>
    <row r="408" spans="3:3" x14ac:dyDescent="0.2">
      <c r="C408" s="2" t="s">
        <v>1047</v>
      </c>
    </row>
    <row r="409" spans="3:3" x14ac:dyDescent="0.2">
      <c r="C409" s="2" t="s">
        <v>1033</v>
      </c>
    </row>
    <row r="410" spans="3:3" x14ac:dyDescent="0.2">
      <c r="C410" s="2" t="s">
        <v>1031</v>
      </c>
    </row>
    <row r="411" spans="3:3" x14ac:dyDescent="0.2">
      <c r="C411" s="2" t="s">
        <v>1083</v>
      </c>
    </row>
    <row r="412" spans="3:3" x14ac:dyDescent="0.2">
      <c r="C412" s="2" t="s">
        <v>1098</v>
      </c>
    </row>
    <row r="413" spans="3:3" x14ac:dyDescent="0.2">
      <c r="C413" s="2" t="s">
        <v>1067</v>
      </c>
    </row>
    <row r="414" spans="3:3" x14ac:dyDescent="0.2">
      <c r="C414" s="2" t="s">
        <v>1052</v>
      </c>
    </row>
    <row r="415" spans="3:3" x14ac:dyDescent="0.2">
      <c r="C415" s="2" t="s">
        <v>1074</v>
      </c>
    </row>
    <row r="416" spans="3:3" x14ac:dyDescent="0.2">
      <c r="C416" s="2" t="s">
        <v>1128</v>
      </c>
    </row>
    <row r="417" spans="3:3" x14ac:dyDescent="0.2">
      <c r="C417" s="2" t="s">
        <v>1146</v>
      </c>
    </row>
    <row r="418" spans="3:3" x14ac:dyDescent="0.2">
      <c r="C418" s="2" t="s">
        <v>1090</v>
      </c>
    </row>
    <row r="419" spans="3:3" x14ac:dyDescent="0.2">
      <c r="C419" s="2" t="s">
        <v>1119</v>
      </c>
    </row>
    <row r="420" spans="3:3" x14ac:dyDescent="0.2">
      <c r="C420" s="2" t="s">
        <v>1126</v>
      </c>
    </row>
    <row r="421" spans="3:3" x14ac:dyDescent="0.2">
      <c r="C421" s="2" t="s">
        <v>1127</v>
      </c>
    </row>
    <row r="422" spans="3:3" x14ac:dyDescent="0.2">
      <c r="C422" s="2" t="s">
        <v>1030</v>
      </c>
    </row>
    <row r="423" spans="3:3" x14ac:dyDescent="0.2">
      <c r="C423" s="2" t="s">
        <v>1013</v>
      </c>
    </row>
    <row r="424" spans="3:3" x14ac:dyDescent="0.2">
      <c r="C424" s="2" t="s">
        <v>1111</v>
      </c>
    </row>
    <row r="425" spans="3:3" x14ac:dyDescent="0.2">
      <c r="C425" s="2" t="s">
        <v>1121</v>
      </c>
    </row>
    <row r="426" spans="3:3" x14ac:dyDescent="0.2">
      <c r="C426" s="2" t="s">
        <v>1107</v>
      </c>
    </row>
    <row r="427" spans="3:3" x14ac:dyDescent="0.2">
      <c r="C427" s="2" t="s">
        <v>1058</v>
      </c>
    </row>
    <row r="428" spans="3:3" x14ac:dyDescent="0.2">
      <c r="C428" s="2" t="s">
        <v>1123</v>
      </c>
    </row>
    <row r="429" spans="3:3" x14ac:dyDescent="0.2">
      <c r="C429" s="2" t="s">
        <v>1086</v>
      </c>
    </row>
    <row r="430" spans="3:3" x14ac:dyDescent="0.2">
      <c r="C430" s="2" t="s">
        <v>1046</v>
      </c>
    </row>
    <row r="431" spans="3:3" x14ac:dyDescent="0.2">
      <c r="C431" s="2" t="s">
        <v>1103</v>
      </c>
    </row>
    <row r="432" spans="3:3" x14ac:dyDescent="0.2">
      <c r="C432" s="2" t="s">
        <v>1077</v>
      </c>
    </row>
    <row r="433" spans="3:3" x14ac:dyDescent="0.2">
      <c r="C433" s="2" t="s">
        <v>1114</v>
      </c>
    </row>
    <row r="434" spans="3:3" x14ac:dyDescent="0.2">
      <c r="C434" s="2" t="s">
        <v>1110</v>
      </c>
    </row>
    <row r="435" spans="3:3" x14ac:dyDescent="0.2">
      <c r="C435" s="2" t="s">
        <v>1129</v>
      </c>
    </row>
    <row r="436" spans="3:3" x14ac:dyDescent="0.2">
      <c r="C436" s="2" t="s">
        <v>1148</v>
      </c>
    </row>
    <row r="437" spans="3:3" x14ac:dyDescent="0.2">
      <c r="C437" s="2" t="s">
        <v>1147</v>
      </c>
    </row>
    <row r="438" spans="3:3" x14ac:dyDescent="0.2">
      <c r="C438" s="2" t="s">
        <v>1151</v>
      </c>
    </row>
    <row r="439" spans="3:3" x14ac:dyDescent="0.2">
      <c r="C439" s="2" t="s">
        <v>1197</v>
      </c>
    </row>
    <row r="440" spans="3:3" x14ac:dyDescent="0.2">
      <c r="C440" s="2" t="s">
        <v>3696</v>
      </c>
    </row>
    <row r="441" spans="3:3" x14ac:dyDescent="0.2">
      <c r="C441" s="2" t="s">
        <v>3697</v>
      </c>
    </row>
    <row r="442" spans="3:3" x14ac:dyDescent="0.2">
      <c r="C442" s="2" t="s">
        <v>1202</v>
      </c>
    </row>
    <row r="443" spans="3:3" x14ac:dyDescent="0.2">
      <c r="C443" s="2" t="s">
        <v>3698</v>
      </c>
    </row>
    <row r="444" spans="3:3" x14ac:dyDescent="0.2">
      <c r="C444" s="2" t="s">
        <v>3699</v>
      </c>
    </row>
    <row r="445" spans="3:3" x14ac:dyDescent="0.2">
      <c r="C445" s="2" t="s">
        <v>3700</v>
      </c>
    </row>
    <row r="446" spans="3:3" x14ac:dyDescent="0.2">
      <c r="C446" s="2" t="s">
        <v>3701</v>
      </c>
    </row>
    <row r="447" spans="3:3" x14ac:dyDescent="0.2">
      <c r="C447" s="2" t="s">
        <v>1203</v>
      </c>
    </row>
    <row r="448" spans="3:3" x14ac:dyDescent="0.2">
      <c r="C448" s="2" t="s">
        <v>3702</v>
      </c>
    </row>
    <row r="449" spans="3:3" x14ac:dyDescent="0.2">
      <c r="C449" s="2" t="s">
        <v>1201</v>
      </c>
    </row>
    <row r="450" spans="3:3" x14ac:dyDescent="0.2">
      <c r="C450" s="2" t="s">
        <v>1196</v>
      </c>
    </row>
    <row r="451" spans="3:3" x14ac:dyDescent="0.2">
      <c r="C451" s="2" t="s">
        <v>3703</v>
      </c>
    </row>
    <row r="452" spans="3:3" x14ac:dyDescent="0.2">
      <c r="C452" s="2" t="s">
        <v>1199</v>
      </c>
    </row>
    <row r="453" spans="3:3" x14ac:dyDescent="0.2">
      <c r="C453" s="2" t="s">
        <v>3704</v>
      </c>
    </row>
    <row r="454" spans="3:3" x14ac:dyDescent="0.2">
      <c r="C454" s="2" t="s">
        <v>3705</v>
      </c>
    </row>
    <row r="455" spans="3:3" x14ac:dyDescent="0.2">
      <c r="C455" s="2" t="s">
        <v>3706</v>
      </c>
    </row>
    <row r="456" spans="3:3" x14ac:dyDescent="0.2">
      <c r="C456" s="2" t="s">
        <v>3707</v>
      </c>
    </row>
    <row r="457" spans="3:3" x14ac:dyDescent="0.2">
      <c r="C457" s="2" t="s">
        <v>3708</v>
      </c>
    </row>
    <row r="458" spans="3:3" x14ac:dyDescent="0.2">
      <c r="C458" s="2" t="s">
        <v>3709</v>
      </c>
    </row>
    <row r="459" spans="3:3" x14ac:dyDescent="0.2">
      <c r="C459" s="2" t="s">
        <v>3710</v>
      </c>
    </row>
    <row r="460" spans="3:3" x14ac:dyDescent="0.2">
      <c r="C460" s="2" t="s">
        <v>3711</v>
      </c>
    </row>
    <row r="461" spans="3:3" x14ac:dyDescent="0.2">
      <c r="C461" s="2" t="s">
        <v>3712</v>
      </c>
    </row>
    <row r="462" spans="3:3" x14ac:dyDescent="0.2">
      <c r="C462" s="2" t="s">
        <v>3713</v>
      </c>
    </row>
    <row r="463" spans="3:3" x14ac:dyDescent="0.2">
      <c r="C463" s="2" t="s">
        <v>3714</v>
      </c>
    </row>
    <row r="464" spans="3:3" x14ac:dyDescent="0.2">
      <c r="C464" s="2" t="s">
        <v>3715</v>
      </c>
    </row>
    <row r="465" spans="3:3" x14ac:dyDescent="0.2">
      <c r="C465" s="2" t="s">
        <v>3716</v>
      </c>
    </row>
    <row r="466" spans="3:3" x14ac:dyDescent="0.2">
      <c r="C466" s="2" t="s">
        <v>3717</v>
      </c>
    </row>
    <row r="467" spans="3:3" x14ac:dyDescent="0.2">
      <c r="C467" s="2" t="s">
        <v>3718</v>
      </c>
    </row>
    <row r="468" spans="3:3" x14ac:dyDescent="0.2">
      <c r="C468" s="2" t="s">
        <v>3719</v>
      </c>
    </row>
    <row r="469" spans="3:3" x14ac:dyDescent="0.2">
      <c r="C469" s="2" t="s">
        <v>3720</v>
      </c>
    </row>
    <row r="470" spans="3:3" x14ac:dyDescent="0.2">
      <c r="C470" s="2" t="s">
        <v>3721</v>
      </c>
    </row>
    <row r="471" spans="3:3" x14ac:dyDescent="0.2">
      <c r="C471" s="2" t="s">
        <v>3722</v>
      </c>
    </row>
    <row r="472" spans="3:3" x14ac:dyDescent="0.2">
      <c r="C472" s="2" t="s">
        <v>3723</v>
      </c>
    </row>
    <row r="473" spans="3:3" x14ac:dyDescent="0.2">
      <c r="C473" s="2" t="s">
        <v>3724</v>
      </c>
    </row>
    <row r="474" spans="3:3" x14ac:dyDescent="0.2">
      <c r="C474" s="2" t="s">
        <v>3725</v>
      </c>
    </row>
    <row r="475" spans="3:3" x14ac:dyDescent="0.2">
      <c r="C475" s="2" t="s">
        <v>3726</v>
      </c>
    </row>
    <row r="476" spans="3:3" x14ac:dyDescent="0.2">
      <c r="C476" s="2" t="s">
        <v>3727</v>
      </c>
    </row>
    <row r="477" spans="3:3" x14ac:dyDescent="0.2">
      <c r="C477" s="2" t="s">
        <v>3728</v>
      </c>
    </row>
    <row r="478" spans="3:3" x14ac:dyDescent="0.2">
      <c r="C478" s="2" t="s">
        <v>3729</v>
      </c>
    </row>
    <row r="479" spans="3:3" x14ac:dyDescent="0.2">
      <c r="C479" s="2" t="s">
        <v>3730</v>
      </c>
    </row>
    <row r="480" spans="3:3" x14ac:dyDescent="0.2">
      <c r="C480" s="2" t="s">
        <v>3731</v>
      </c>
    </row>
    <row r="481" spans="3:3" x14ac:dyDescent="0.2">
      <c r="C481" s="2" t="s">
        <v>3732</v>
      </c>
    </row>
    <row r="482" spans="3:3" x14ac:dyDescent="0.2">
      <c r="C482" s="2" t="s">
        <v>3733</v>
      </c>
    </row>
    <row r="483" spans="3:3" x14ac:dyDescent="0.2">
      <c r="C483" s="2" t="s">
        <v>3734</v>
      </c>
    </row>
    <row r="484" spans="3:3" x14ac:dyDescent="0.2">
      <c r="C484" s="2" t="s">
        <v>3735</v>
      </c>
    </row>
    <row r="485" spans="3:3" x14ac:dyDescent="0.2">
      <c r="C485" s="2" t="s">
        <v>3736</v>
      </c>
    </row>
    <row r="486" spans="3:3" x14ac:dyDescent="0.2">
      <c r="C486" s="2" t="s">
        <v>3737</v>
      </c>
    </row>
    <row r="487" spans="3:3" x14ac:dyDescent="0.2">
      <c r="C487" s="2" t="s">
        <v>3738</v>
      </c>
    </row>
    <row r="488" spans="3:3" x14ac:dyDescent="0.2">
      <c r="C488" s="2" t="s">
        <v>3739</v>
      </c>
    </row>
    <row r="489" spans="3:3" x14ac:dyDescent="0.2">
      <c r="C489" s="2" t="s">
        <v>3740</v>
      </c>
    </row>
    <row r="490" spans="3:3" x14ac:dyDescent="0.2">
      <c r="C490" s="2" t="s">
        <v>3741</v>
      </c>
    </row>
    <row r="491" spans="3:3" x14ac:dyDescent="0.2">
      <c r="C491" s="2" t="s">
        <v>3742</v>
      </c>
    </row>
    <row r="492" spans="3:3" x14ac:dyDescent="0.2">
      <c r="C492" s="2" t="s">
        <v>3743</v>
      </c>
    </row>
    <row r="493" spans="3:3" x14ac:dyDescent="0.2">
      <c r="C493" s="2" t="s">
        <v>3744</v>
      </c>
    </row>
    <row r="494" spans="3:3" x14ac:dyDescent="0.2">
      <c r="C494" s="2" t="s">
        <v>3745</v>
      </c>
    </row>
    <row r="495" spans="3:3" x14ac:dyDescent="0.2">
      <c r="C495" s="2" t="s">
        <v>3746</v>
      </c>
    </row>
    <row r="496" spans="3:3" x14ac:dyDescent="0.2">
      <c r="C496" s="2" t="s">
        <v>3747</v>
      </c>
    </row>
    <row r="497" spans="3:3" x14ac:dyDescent="0.2">
      <c r="C497" s="2" t="s">
        <v>3748</v>
      </c>
    </row>
    <row r="498" spans="3:3" x14ac:dyDescent="0.2">
      <c r="C498" s="2" t="s">
        <v>3749</v>
      </c>
    </row>
    <row r="499" spans="3:3" x14ac:dyDescent="0.2">
      <c r="C499" s="2" t="s">
        <v>3750</v>
      </c>
    </row>
    <row r="500" spans="3:3" x14ac:dyDescent="0.2">
      <c r="C500" s="2" t="s">
        <v>3751</v>
      </c>
    </row>
    <row r="501" spans="3:3" x14ac:dyDescent="0.2">
      <c r="C501" s="2" t="s">
        <v>3752</v>
      </c>
    </row>
    <row r="502" spans="3:3" x14ac:dyDescent="0.2">
      <c r="C502" s="2" t="s">
        <v>3753</v>
      </c>
    </row>
    <row r="503" spans="3:3" x14ac:dyDescent="0.2">
      <c r="C503" s="2" t="s">
        <v>3754</v>
      </c>
    </row>
    <row r="504" spans="3:3" x14ac:dyDescent="0.2">
      <c r="C504" s="2" t="s">
        <v>3755</v>
      </c>
    </row>
    <row r="505" spans="3:3" x14ac:dyDescent="0.2">
      <c r="C505" s="2" t="s">
        <v>3756</v>
      </c>
    </row>
    <row r="506" spans="3:3" x14ac:dyDescent="0.2">
      <c r="C506" s="2" t="s">
        <v>3757</v>
      </c>
    </row>
    <row r="507" spans="3:3" x14ac:dyDescent="0.2">
      <c r="C507" s="2" t="s">
        <v>3758</v>
      </c>
    </row>
    <row r="508" spans="3:3" x14ac:dyDescent="0.2">
      <c r="C508" s="2" t="s">
        <v>3759</v>
      </c>
    </row>
    <row r="509" spans="3:3" x14ac:dyDescent="0.2">
      <c r="C509" s="2" t="s">
        <v>3760</v>
      </c>
    </row>
    <row r="510" spans="3:3" x14ac:dyDescent="0.2">
      <c r="C510" s="2" t="s">
        <v>3761</v>
      </c>
    </row>
    <row r="511" spans="3:3" x14ac:dyDescent="0.2">
      <c r="C511" s="2" t="s">
        <v>3762</v>
      </c>
    </row>
    <row r="512" spans="3:3" x14ac:dyDescent="0.2">
      <c r="C512" s="2" t="s">
        <v>3763</v>
      </c>
    </row>
    <row r="513" spans="3:3" x14ac:dyDescent="0.2">
      <c r="C513" s="2" t="s">
        <v>3764</v>
      </c>
    </row>
    <row r="514" spans="3:3" x14ac:dyDescent="0.2">
      <c r="C514" s="2" t="s">
        <v>3765</v>
      </c>
    </row>
    <row r="515" spans="3:3" x14ac:dyDescent="0.2">
      <c r="C515" s="2" t="s">
        <v>3766</v>
      </c>
    </row>
    <row r="516" spans="3:3" x14ac:dyDescent="0.2">
      <c r="C516" s="2" t="s">
        <v>3767</v>
      </c>
    </row>
    <row r="517" spans="3:3" x14ac:dyDescent="0.2">
      <c r="C517" s="2" t="s">
        <v>3768</v>
      </c>
    </row>
    <row r="518" spans="3:3" x14ac:dyDescent="0.2">
      <c r="C518" s="2" t="s">
        <v>3769</v>
      </c>
    </row>
    <row r="519" spans="3:3" x14ac:dyDescent="0.2">
      <c r="C519" s="2" t="s">
        <v>3770</v>
      </c>
    </row>
    <row r="520" spans="3:3" x14ac:dyDescent="0.2">
      <c r="C520" s="2" t="s">
        <v>3771</v>
      </c>
    </row>
    <row r="521" spans="3:3" x14ac:dyDescent="0.2">
      <c r="C521" s="2" t="s">
        <v>3772</v>
      </c>
    </row>
    <row r="522" spans="3:3" x14ac:dyDescent="0.2">
      <c r="C522" s="2" t="s">
        <v>3773</v>
      </c>
    </row>
    <row r="523" spans="3:3" x14ac:dyDescent="0.2">
      <c r="C523" s="2" t="s">
        <v>3774</v>
      </c>
    </row>
    <row r="524" spans="3:3" x14ac:dyDescent="0.2">
      <c r="C524" s="2" t="s">
        <v>3775</v>
      </c>
    </row>
    <row r="525" spans="3:3" x14ac:dyDescent="0.2">
      <c r="C525" s="2" t="s">
        <v>3776</v>
      </c>
    </row>
    <row r="526" spans="3:3" x14ac:dyDescent="0.2">
      <c r="C526" s="2" t="s">
        <v>3777</v>
      </c>
    </row>
    <row r="527" spans="3:3" x14ac:dyDescent="0.2">
      <c r="C527" s="2" t="s">
        <v>3778</v>
      </c>
    </row>
    <row r="528" spans="3:3" x14ac:dyDescent="0.2">
      <c r="C528" s="2" t="s">
        <v>3779</v>
      </c>
    </row>
    <row r="529" spans="3:3" x14ac:dyDescent="0.2">
      <c r="C529" s="2" t="s">
        <v>3780</v>
      </c>
    </row>
    <row r="530" spans="3:3" x14ac:dyDescent="0.2">
      <c r="C530" s="2" t="s">
        <v>3781</v>
      </c>
    </row>
    <row r="531" spans="3:3" x14ac:dyDescent="0.2">
      <c r="C531" s="2" t="s">
        <v>3782</v>
      </c>
    </row>
    <row r="532" spans="3:3" x14ac:dyDescent="0.2">
      <c r="C532" s="2" t="s">
        <v>3783</v>
      </c>
    </row>
    <row r="533" spans="3:3" x14ac:dyDescent="0.2">
      <c r="C533" s="2" t="s">
        <v>3784</v>
      </c>
    </row>
    <row r="534" spans="3:3" x14ac:dyDescent="0.2">
      <c r="C534" s="2" t="s">
        <v>3785</v>
      </c>
    </row>
    <row r="535" spans="3:3" x14ac:dyDescent="0.2">
      <c r="C535" s="2" t="s">
        <v>3786</v>
      </c>
    </row>
    <row r="536" spans="3:3" x14ac:dyDescent="0.2">
      <c r="C536" s="2" t="s">
        <v>3787</v>
      </c>
    </row>
    <row r="537" spans="3:3" x14ac:dyDescent="0.2">
      <c r="C537" s="2" t="s">
        <v>3788</v>
      </c>
    </row>
    <row r="538" spans="3:3" x14ac:dyDescent="0.2">
      <c r="C538" s="2" t="s">
        <v>3789</v>
      </c>
    </row>
    <row r="539" spans="3:3" x14ac:dyDescent="0.2">
      <c r="C539" s="2" t="s">
        <v>3790</v>
      </c>
    </row>
    <row r="540" spans="3:3" x14ac:dyDescent="0.2">
      <c r="C540" s="2" t="s">
        <v>3791</v>
      </c>
    </row>
    <row r="541" spans="3:3" x14ac:dyDescent="0.2">
      <c r="C541" s="2" t="s">
        <v>3792</v>
      </c>
    </row>
    <row r="542" spans="3:3" x14ac:dyDescent="0.2">
      <c r="C542" s="2" t="s">
        <v>3793</v>
      </c>
    </row>
    <row r="543" spans="3:3" x14ac:dyDescent="0.2">
      <c r="C543" s="2" t="s">
        <v>3794</v>
      </c>
    </row>
    <row r="544" spans="3:3" x14ac:dyDescent="0.2">
      <c r="C544" s="2" t="s">
        <v>3795</v>
      </c>
    </row>
    <row r="545" spans="3:3" x14ac:dyDescent="0.2">
      <c r="C545" s="2" t="s">
        <v>3796</v>
      </c>
    </row>
    <row r="546" spans="3:3" x14ac:dyDescent="0.2">
      <c r="C546" s="2" t="s">
        <v>3797</v>
      </c>
    </row>
    <row r="547" spans="3:3" x14ac:dyDescent="0.2">
      <c r="C547" s="2" t="s">
        <v>3798</v>
      </c>
    </row>
    <row r="548" spans="3:3" x14ac:dyDescent="0.2">
      <c r="C548" s="2" t="s">
        <v>3799</v>
      </c>
    </row>
    <row r="549" spans="3:3" x14ac:dyDescent="0.2">
      <c r="C549" s="2" t="s">
        <v>3800</v>
      </c>
    </row>
    <row r="550" spans="3:3" x14ac:dyDescent="0.2">
      <c r="C550" s="2" t="s">
        <v>3801</v>
      </c>
    </row>
    <row r="551" spans="3:3" x14ac:dyDescent="0.2">
      <c r="C551" s="2" t="s">
        <v>3802</v>
      </c>
    </row>
    <row r="552" spans="3:3" x14ac:dyDescent="0.2">
      <c r="C552" s="2" t="s">
        <v>3803</v>
      </c>
    </row>
    <row r="553" spans="3:3" x14ac:dyDescent="0.2">
      <c r="C553" s="2" t="s">
        <v>3804</v>
      </c>
    </row>
    <row r="554" spans="3:3" x14ac:dyDescent="0.2">
      <c r="C554" s="2" t="s">
        <v>3805</v>
      </c>
    </row>
    <row r="555" spans="3:3" x14ac:dyDescent="0.2">
      <c r="C555" s="2" t="s">
        <v>3806</v>
      </c>
    </row>
    <row r="556" spans="3:3" x14ac:dyDescent="0.2">
      <c r="C556" s="2" t="s">
        <v>3807</v>
      </c>
    </row>
    <row r="557" spans="3:3" x14ac:dyDescent="0.2">
      <c r="C557" s="2" t="s">
        <v>3808</v>
      </c>
    </row>
    <row r="558" spans="3:3" x14ac:dyDescent="0.2">
      <c r="C558" s="2" t="s">
        <v>3809</v>
      </c>
    </row>
    <row r="559" spans="3:3" x14ac:dyDescent="0.2">
      <c r="C559" s="2" t="s">
        <v>3810</v>
      </c>
    </row>
    <row r="560" spans="3:3" x14ac:dyDescent="0.2">
      <c r="C560" s="2" t="s">
        <v>3811</v>
      </c>
    </row>
    <row r="561" spans="3:3" x14ac:dyDescent="0.2">
      <c r="C561" s="2" t="s">
        <v>3812</v>
      </c>
    </row>
    <row r="562" spans="3:3" x14ac:dyDescent="0.2">
      <c r="C562" s="2" t="s">
        <v>3813</v>
      </c>
    </row>
    <row r="563" spans="3:3" x14ac:dyDescent="0.2">
      <c r="C563" s="2" t="s">
        <v>3814</v>
      </c>
    </row>
    <row r="564" spans="3:3" x14ac:dyDescent="0.2">
      <c r="C564" s="2" t="s">
        <v>3815</v>
      </c>
    </row>
    <row r="565" spans="3:3" x14ac:dyDescent="0.2">
      <c r="C565" s="2" t="s">
        <v>3816</v>
      </c>
    </row>
    <row r="566" spans="3:3" x14ac:dyDescent="0.2">
      <c r="C566" s="2" t="s">
        <v>3817</v>
      </c>
    </row>
    <row r="567" spans="3:3" x14ac:dyDescent="0.2">
      <c r="C567" s="2" t="s">
        <v>3818</v>
      </c>
    </row>
    <row r="568" spans="3:3" x14ac:dyDescent="0.2">
      <c r="C568" s="2" t="s">
        <v>3819</v>
      </c>
    </row>
    <row r="569" spans="3:3" x14ac:dyDescent="0.2">
      <c r="C569" s="2" t="s">
        <v>3820</v>
      </c>
    </row>
    <row r="570" spans="3:3" x14ac:dyDescent="0.2">
      <c r="C570" s="2" t="s">
        <v>3821</v>
      </c>
    </row>
    <row r="571" spans="3:3" x14ac:dyDescent="0.2">
      <c r="C571" s="2" t="s">
        <v>3822</v>
      </c>
    </row>
    <row r="572" spans="3:3" x14ac:dyDescent="0.2">
      <c r="C572" s="2" t="s">
        <v>3823</v>
      </c>
    </row>
    <row r="573" spans="3:3" x14ac:dyDescent="0.2">
      <c r="C573" s="2" t="s">
        <v>3824</v>
      </c>
    </row>
    <row r="574" spans="3:3" x14ac:dyDescent="0.2">
      <c r="C574" s="2" t="s">
        <v>3825</v>
      </c>
    </row>
    <row r="575" spans="3:3" x14ac:dyDescent="0.2">
      <c r="C575" s="2" t="s">
        <v>3826</v>
      </c>
    </row>
    <row r="576" spans="3:3" x14ac:dyDescent="0.2">
      <c r="C576" s="2" t="s">
        <v>3827</v>
      </c>
    </row>
    <row r="577" spans="3:3" x14ac:dyDescent="0.2">
      <c r="C577" s="2" t="s">
        <v>3828</v>
      </c>
    </row>
    <row r="578" spans="3:3" x14ac:dyDescent="0.2">
      <c r="C578" s="2" t="s">
        <v>3829</v>
      </c>
    </row>
    <row r="579" spans="3:3" x14ac:dyDescent="0.2">
      <c r="C579" s="2" t="s">
        <v>3830</v>
      </c>
    </row>
    <row r="580" spans="3:3" x14ac:dyDescent="0.2">
      <c r="C580" s="2" t="s">
        <v>3831</v>
      </c>
    </row>
    <row r="581" spans="3:3" x14ac:dyDescent="0.2">
      <c r="C581" s="2" t="s">
        <v>3832</v>
      </c>
    </row>
    <row r="582" spans="3:3" x14ac:dyDescent="0.2">
      <c r="C582" s="2" t="s">
        <v>3833</v>
      </c>
    </row>
    <row r="583" spans="3:3" x14ac:dyDescent="0.2">
      <c r="C583" s="2" t="s">
        <v>3834</v>
      </c>
    </row>
    <row r="584" spans="3:3" x14ac:dyDescent="0.2">
      <c r="C584" s="2" t="s">
        <v>3835</v>
      </c>
    </row>
    <row r="585" spans="3:3" x14ac:dyDescent="0.2">
      <c r="C585" s="2" t="s">
        <v>3836</v>
      </c>
    </row>
    <row r="586" spans="3:3" x14ac:dyDescent="0.2">
      <c r="C586" s="2" t="s">
        <v>3837</v>
      </c>
    </row>
    <row r="587" spans="3:3" x14ac:dyDescent="0.2">
      <c r="C587" s="2" t="s">
        <v>3838</v>
      </c>
    </row>
    <row r="588" spans="3:3" x14ac:dyDescent="0.2">
      <c r="C588" s="2" t="s">
        <v>3839</v>
      </c>
    </row>
    <row r="589" spans="3:3" x14ac:dyDescent="0.2">
      <c r="C589" s="2" t="s">
        <v>3840</v>
      </c>
    </row>
    <row r="590" spans="3:3" x14ac:dyDescent="0.2">
      <c r="C590" s="2" t="s">
        <v>3841</v>
      </c>
    </row>
    <row r="591" spans="3:3" x14ac:dyDescent="0.2">
      <c r="C591" s="2" t="s">
        <v>3842</v>
      </c>
    </row>
    <row r="592" spans="3:3" x14ac:dyDescent="0.2">
      <c r="C592" s="2" t="s">
        <v>3843</v>
      </c>
    </row>
    <row r="593" spans="3:3" x14ac:dyDescent="0.2">
      <c r="C593" s="2" t="s">
        <v>3844</v>
      </c>
    </row>
    <row r="594" spans="3:3" x14ac:dyDescent="0.2">
      <c r="C594" s="2" t="s">
        <v>3845</v>
      </c>
    </row>
    <row r="595" spans="3:3" x14ac:dyDescent="0.2">
      <c r="C595" s="2" t="s">
        <v>3846</v>
      </c>
    </row>
    <row r="596" spans="3:3" x14ac:dyDescent="0.2">
      <c r="C596" s="2" t="s">
        <v>3847</v>
      </c>
    </row>
    <row r="597" spans="3:3" x14ac:dyDescent="0.2">
      <c r="C597" s="2" t="s">
        <v>3848</v>
      </c>
    </row>
    <row r="598" spans="3:3" x14ac:dyDescent="0.2">
      <c r="C598" s="2" t="s">
        <v>3849</v>
      </c>
    </row>
    <row r="599" spans="3:3" x14ac:dyDescent="0.2">
      <c r="C599" s="2" t="s">
        <v>3850</v>
      </c>
    </row>
    <row r="600" spans="3:3" x14ac:dyDescent="0.2">
      <c r="C600" s="2" t="s">
        <v>3851</v>
      </c>
    </row>
    <row r="601" spans="3:3" x14ac:dyDescent="0.2">
      <c r="C601" s="2" t="s">
        <v>3852</v>
      </c>
    </row>
    <row r="602" spans="3:3" x14ac:dyDescent="0.2">
      <c r="C602" s="2" t="s">
        <v>3853</v>
      </c>
    </row>
    <row r="603" spans="3:3" x14ac:dyDescent="0.2">
      <c r="C603" s="2" t="s">
        <v>3854</v>
      </c>
    </row>
    <row r="604" spans="3:3" x14ac:dyDescent="0.2">
      <c r="C604" s="2" t="s">
        <v>3855</v>
      </c>
    </row>
    <row r="605" spans="3:3" x14ac:dyDescent="0.2">
      <c r="C605" s="2" t="s">
        <v>3856</v>
      </c>
    </row>
    <row r="606" spans="3:3" x14ac:dyDescent="0.2">
      <c r="C606" s="2" t="s">
        <v>3857</v>
      </c>
    </row>
    <row r="607" spans="3:3" x14ac:dyDescent="0.2">
      <c r="C607" s="2" t="s">
        <v>3858</v>
      </c>
    </row>
    <row r="608" spans="3:3" x14ac:dyDescent="0.2">
      <c r="C608" s="2" t="s">
        <v>3859</v>
      </c>
    </row>
    <row r="609" spans="3:3" x14ac:dyDescent="0.2">
      <c r="C609" s="2" t="s">
        <v>3860</v>
      </c>
    </row>
    <row r="610" spans="3:3" x14ac:dyDescent="0.2">
      <c r="C610" s="2" t="s">
        <v>3861</v>
      </c>
    </row>
    <row r="611" spans="3:3" x14ac:dyDescent="0.2">
      <c r="C611" s="2" t="s">
        <v>3862</v>
      </c>
    </row>
    <row r="612" spans="3:3" x14ac:dyDescent="0.2">
      <c r="C612" s="2" t="s">
        <v>3863</v>
      </c>
    </row>
    <row r="613" spans="3:3" x14ac:dyDescent="0.2">
      <c r="C613" s="2" t="s">
        <v>3864</v>
      </c>
    </row>
    <row r="614" spans="3:3" x14ac:dyDescent="0.2">
      <c r="C614" s="2" t="s">
        <v>3865</v>
      </c>
    </row>
    <row r="615" spans="3:3" x14ac:dyDescent="0.2">
      <c r="C615" s="2" t="s">
        <v>3866</v>
      </c>
    </row>
    <row r="616" spans="3:3" x14ac:dyDescent="0.2">
      <c r="C616" s="2" t="s">
        <v>3867</v>
      </c>
    </row>
    <row r="617" spans="3:3" x14ac:dyDescent="0.2">
      <c r="C617" s="2" t="s">
        <v>3868</v>
      </c>
    </row>
    <row r="618" spans="3:3" x14ac:dyDescent="0.2">
      <c r="C618" s="2" t="s">
        <v>3869</v>
      </c>
    </row>
    <row r="619" spans="3:3" x14ac:dyDescent="0.2">
      <c r="C619" s="2" t="s">
        <v>3870</v>
      </c>
    </row>
    <row r="620" spans="3:3" x14ac:dyDescent="0.2">
      <c r="C620" s="2" t="s">
        <v>3871</v>
      </c>
    </row>
    <row r="621" spans="3:3" x14ac:dyDescent="0.2">
      <c r="C621" s="2" t="s">
        <v>3872</v>
      </c>
    </row>
    <row r="622" spans="3:3" x14ac:dyDescent="0.2">
      <c r="C622" s="2" t="s">
        <v>3873</v>
      </c>
    </row>
    <row r="623" spans="3:3" x14ac:dyDescent="0.2">
      <c r="C623" s="2" t="s">
        <v>3874</v>
      </c>
    </row>
    <row r="624" spans="3:3" x14ac:dyDescent="0.2">
      <c r="C624" s="2" t="s">
        <v>3875</v>
      </c>
    </row>
    <row r="625" spans="3:3" x14ac:dyDescent="0.2">
      <c r="C625" s="2" t="s">
        <v>3876</v>
      </c>
    </row>
    <row r="626" spans="3:3" x14ac:dyDescent="0.2">
      <c r="C626" s="2" t="s">
        <v>3877</v>
      </c>
    </row>
    <row r="627" spans="3:3" x14ac:dyDescent="0.2">
      <c r="C627" s="2" t="s">
        <v>3878</v>
      </c>
    </row>
    <row r="628" spans="3:3" x14ac:dyDescent="0.2">
      <c r="C628" s="2" t="s">
        <v>3879</v>
      </c>
    </row>
    <row r="629" spans="3:3" x14ac:dyDescent="0.2">
      <c r="C629" s="2" t="s">
        <v>3880</v>
      </c>
    </row>
    <row r="630" spans="3:3" x14ac:dyDescent="0.2">
      <c r="C630" s="2" t="s">
        <v>3881</v>
      </c>
    </row>
    <row r="631" spans="3:3" x14ac:dyDescent="0.2">
      <c r="C631" s="2" t="s">
        <v>3882</v>
      </c>
    </row>
    <row r="632" spans="3:3" x14ac:dyDescent="0.2">
      <c r="C632" s="2" t="s">
        <v>3883</v>
      </c>
    </row>
    <row r="633" spans="3:3" x14ac:dyDescent="0.2">
      <c r="C633" s="2" t="s">
        <v>3884</v>
      </c>
    </row>
    <row r="634" spans="3:3" x14ac:dyDescent="0.2">
      <c r="C634" s="2" t="s">
        <v>1190</v>
      </c>
    </row>
    <row r="635" spans="3:3" x14ac:dyDescent="0.2">
      <c r="C635" s="2" t="s">
        <v>3885</v>
      </c>
    </row>
    <row r="636" spans="3:3" x14ac:dyDescent="0.2">
      <c r="C636" s="2" t="s">
        <v>3886</v>
      </c>
    </row>
    <row r="637" spans="3:3" x14ac:dyDescent="0.2">
      <c r="C637" s="2" t="s">
        <v>3887</v>
      </c>
    </row>
    <row r="638" spans="3:3" x14ac:dyDescent="0.2">
      <c r="C638" s="2" t="s">
        <v>3888</v>
      </c>
    </row>
    <row r="639" spans="3:3" x14ac:dyDescent="0.2">
      <c r="C639" s="2" t="s">
        <v>1177</v>
      </c>
    </row>
    <row r="640" spans="3:3" x14ac:dyDescent="0.2">
      <c r="C640" s="2" t="s">
        <v>3889</v>
      </c>
    </row>
    <row r="641" spans="3:3" x14ac:dyDescent="0.2">
      <c r="C641" s="2" t="s">
        <v>1156</v>
      </c>
    </row>
    <row r="642" spans="3:3" x14ac:dyDescent="0.2">
      <c r="C642" s="2" t="s">
        <v>3890</v>
      </c>
    </row>
    <row r="643" spans="3:3" x14ac:dyDescent="0.2">
      <c r="C643" s="2" t="s">
        <v>1172</v>
      </c>
    </row>
    <row r="644" spans="3:3" x14ac:dyDescent="0.2">
      <c r="C644" s="2" t="s">
        <v>3891</v>
      </c>
    </row>
    <row r="645" spans="3:3" x14ac:dyDescent="0.2">
      <c r="C645" s="2" t="s">
        <v>3892</v>
      </c>
    </row>
    <row r="646" spans="3:3" x14ac:dyDescent="0.2">
      <c r="C646" s="2" t="s">
        <v>3893</v>
      </c>
    </row>
    <row r="647" spans="3:3" x14ac:dyDescent="0.2">
      <c r="C647" s="2" t="s">
        <v>3894</v>
      </c>
    </row>
    <row r="648" spans="3:3" x14ac:dyDescent="0.2">
      <c r="C648" s="2" t="s">
        <v>3895</v>
      </c>
    </row>
    <row r="649" spans="3:3" x14ac:dyDescent="0.2">
      <c r="C649" s="2" t="s">
        <v>3896</v>
      </c>
    </row>
    <row r="650" spans="3:3" x14ac:dyDescent="0.2">
      <c r="C650" s="2" t="s">
        <v>3897</v>
      </c>
    </row>
    <row r="651" spans="3:3" x14ac:dyDescent="0.2">
      <c r="C651" s="2" t="s">
        <v>1188</v>
      </c>
    </row>
    <row r="652" spans="3:3" x14ac:dyDescent="0.2">
      <c r="C652" s="2" t="s">
        <v>3898</v>
      </c>
    </row>
    <row r="653" spans="3:3" x14ac:dyDescent="0.2">
      <c r="C653" s="2" t="s">
        <v>1171</v>
      </c>
    </row>
    <row r="654" spans="3:3" x14ac:dyDescent="0.2">
      <c r="C654" s="2" t="s">
        <v>3899</v>
      </c>
    </row>
    <row r="655" spans="3:3" x14ac:dyDescent="0.2">
      <c r="C655" s="2" t="s">
        <v>3900</v>
      </c>
    </row>
    <row r="656" spans="3:3" x14ac:dyDescent="0.2">
      <c r="C656" s="2" t="s">
        <v>1162</v>
      </c>
    </row>
    <row r="657" spans="3:3" x14ac:dyDescent="0.2">
      <c r="C657" s="2" t="s">
        <v>1158</v>
      </c>
    </row>
    <row r="658" spans="3:3" x14ac:dyDescent="0.2">
      <c r="C658" s="2" t="s">
        <v>3901</v>
      </c>
    </row>
    <row r="659" spans="3:3" x14ac:dyDescent="0.2">
      <c r="C659" s="2" t="s">
        <v>1161</v>
      </c>
    </row>
    <row r="660" spans="3:3" x14ac:dyDescent="0.2">
      <c r="C660" s="2" t="s">
        <v>1139</v>
      </c>
    </row>
    <row r="661" spans="3:3" x14ac:dyDescent="0.2">
      <c r="C661" s="2" t="s">
        <v>3902</v>
      </c>
    </row>
    <row r="662" spans="3:3" x14ac:dyDescent="0.2">
      <c r="C662" s="2" t="s">
        <v>1165</v>
      </c>
    </row>
    <row r="663" spans="3:3" x14ac:dyDescent="0.2">
      <c r="C663" s="2" t="s">
        <v>1179</v>
      </c>
    </row>
    <row r="664" spans="3:3" x14ac:dyDescent="0.2">
      <c r="C664" s="2" t="s">
        <v>1176</v>
      </c>
    </row>
    <row r="665" spans="3:3" x14ac:dyDescent="0.2">
      <c r="C665" s="2" t="s">
        <v>1185</v>
      </c>
    </row>
    <row r="666" spans="3:3" x14ac:dyDescent="0.2">
      <c r="C666" s="2" t="s">
        <v>1182</v>
      </c>
    </row>
    <row r="667" spans="3:3" x14ac:dyDescent="0.2">
      <c r="C667" s="2" t="s">
        <v>1183</v>
      </c>
    </row>
    <row r="668" spans="3:3" x14ac:dyDescent="0.2">
      <c r="C668" s="2" t="s">
        <v>1170</v>
      </c>
    </row>
    <row r="669" spans="3:3" x14ac:dyDescent="0.2">
      <c r="C669" s="2" t="s">
        <v>1186</v>
      </c>
    </row>
    <row r="670" spans="3:3" x14ac:dyDescent="0.2">
      <c r="C670" s="2" t="s">
        <v>1187</v>
      </c>
    </row>
    <row r="671" spans="3:3" x14ac:dyDescent="0.2">
      <c r="C671" s="2" t="s">
        <v>1167</v>
      </c>
    </row>
    <row r="672" spans="3:3" x14ac:dyDescent="0.2">
      <c r="C672" s="2" t="s">
        <v>1163</v>
      </c>
    </row>
    <row r="673" spans="3:3" x14ac:dyDescent="0.2">
      <c r="C673" s="2" t="s">
        <v>1169</v>
      </c>
    </row>
    <row r="674" spans="3:3" x14ac:dyDescent="0.2">
      <c r="C674" s="2" t="s">
        <v>1160</v>
      </c>
    </row>
    <row r="675" spans="3:3" x14ac:dyDescent="0.2">
      <c r="C675" s="2" t="s">
        <v>1159</v>
      </c>
    </row>
    <row r="676" spans="3:3" x14ac:dyDescent="0.2">
      <c r="C676" s="2" t="s">
        <v>1168</v>
      </c>
    </row>
    <row r="677" spans="3:3" x14ac:dyDescent="0.2">
      <c r="C677" s="2" t="s">
        <v>1166</v>
      </c>
    </row>
    <row r="678" spans="3:3" x14ac:dyDescent="0.2">
      <c r="C678" s="2" t="s">
        <v>1041</v>
      </c>
    </row>
    <row r="679" spans="3:3" x14ac:dyDescent="0.2">
      <c r="C679" s="2" t="s">
        <v>1018</v>
      </c>
    </row>
    <row r="680" spans="3:3" x14ac:dyDescent="0.2">
      <c r="C680" s="2" t="s">
        <v>1019</v>
      </c>
    </row>
    <row r="681" spans="3:3" x14ac:dyDescent="0.2">
      <c r="C681" s="2" t="s">
        <v>1038</v>
      </c>
    </row>
    <row r="682" spans="3:3" x14ac:dyDescent="0.2">
      <c r="C682" s="2" t="s">
        <v>1039</v>
      </c>
    </row>
    <row r="683" spans="3:3" x14ac:dyDescent="0.2">
      <c r="C683" s="2" t="s">
        <v>1029</v>
      </c>
    </row>
    <row r="684" spans="3:3" x14ac:dyDescent="0.2">
      <c r="C684" s="2" t="s">
        <v>1020</v>
      </c>
    </row>
    <row r="685" spans="3:3" x14ac:dyDescent="0.2">
      <c r="C685" s="2" t="s">
        <v>1014</v>
      </c>
    </row>
    <row r="686" spans="3:3" x14ac:dyDescent="0.2">
      <c r="C686" s="2" t="s">
        <v>1027</v>
      </c>
    </row>
    <row r="687" spans="3:3" x14ac:dyDescent="0.2">
      <c r="C687" s="2" t="s">
        <v>1021</v>
      </c>
    </row>
    <row r="688" spans="3:3" x14ac:dyDescent="0.2">
      <c r="C688" s="2" t="s">
        <v>1040</v>
      </c>
    </row>
    <row r="689" spans="3:3" x14ac:dyDescent="0.2">
      <c r="C689" s="2" t="s">
        <v>1157</v>
      </c>
    </row>
    <row r="690" spans="3:3" x14ac:dyDescent="0.2">
      <c r="C690" s="2" t="s">
        <v>1155</v>
      </c>
    </row>
    <row r="691" spans="3:3" x14ac:dyDescent="0.2">
      <c r="C691" s="2" t="s">
        <v>1022</v>
      </c>
    </row>
    <row r="692" spans="3:3" x14ac:dyDescent="0.2">
      <c r="C692" s="2" t="s">
        <v>1173</v>
      </c>
    </row>
    <row r="693" spans="3:3" x14ac:dyDescent="0.2">
      <c r="C693" s="2" t="s">
        <v>1150</v>
      </c>
    </row>
    <row r="694" spans="3:3" x14ac:dyDescent="0.2">
      <c r="C694" s="2" t="s">
        <v>1195</v>
      </c>
    </row>
    <row r="695" spans="3:3" x14ac:dyDescent="0.2">
      <c r="C695" s="2" t="s">
        <v>1048</v>
      </c>
    </row>
    <row r="696" spans="3:3" x14ac:dyDescent="0.2">
      <c r="C696" s="2" t="s">
        <v>1061</v>
      </c>
    </row>
    <row r="697" spans="3:3" x14ac:dyDescent="0.2">
      <c r="C697" s="2" t="s">
        <v>1143</v>
      </c>
    </row>
    <row r="698" spans="3:3" x14ac:dyDescent="0.2">
      <c r="C698" s="2" t="s">
        <v>1096</v>
      </c>
    </row>
    <row r="699" spans="3:3" x14ac:dyDescent="0.2">
      <c r="C699" s="2" t="s">
        <v>1133</v>
      </c>
    </row>
    <row r="700" spans="3:3" x14ac:dyDescent="0.2">
      <c r="C700" s="2" t="s">
        <v>1117</v>
      </c>
    </row>
    <row r="701" spans="3:3" x14ac:dyDescent="0.2">
      <c r="C701" s="2" t="s">
        <v>1080</v>
      </c>
    </row>
    <row r="702" spans="3:3" x14ac:dyDescent="0.2">
      <c r="C702" s="2" t="s">
        <v>1149</v>
      </c>
    </row>
    <row r="703" spans="3:3" x14ac:dyDescent="0.2">
      <c r="C703" s="2" t="s">
        <v>1066</v>
      </c>
    </row>
    <row r="704" spans="3:3" x14ac:dyDescent="0.2">
      <c r="C704" s="2" t="s">
        <v>1087</v>
      </c>
    </row>
    <row r="705" spans="3:3" x14ac:dyDescent="0.2">
      <c r="C705" s="2" t="s">
        <v>1154</v>
      </c>
    </row>
    <row r="706" spans="3:3" x14ac:dyDescent="0.2">
      <c r="C706" s="2" t="s">
        <v>1112</v>
      </c>
    </row>
    <row r="707" spans="3:3" x14ac:dyDescent="0.2">
      <c r="C707" s="2" t="s">
        <v>1078</v>
      </c>
    </row>
    <row r="708" spans="3:3" x14ac:dyDescent="0.2">
      <c r="C708" s="2" t="s">
        <v>1062</v>
      </c>
    </row>
    <row r="709" spans="3:3" x14ac:dyDescent="0.2">
      <c r="C709" s="2" t="s">
        <v>1085</v>
      </c>
    </row>
    <row r="710" spans="3:3" x14ac:dyDescent="0.2">
      <c r="C710" s="2" t="s">
        <v>1104</v>
      </c>
    </row>
    <row r="711" spans="3:3" x14ac:dyDescent="0.2">
      <c r="C711" s="2" t="s">
        <v>1079</v>
      </c>
    </row>
    <row r="712" spans="3:3" x14ac:dyDescent="0.2">
      <c r="C712" s="2" t="s">
        <v>1100</v>
      </c>
    </row>
    <row r="713" spans="3:3" x14ac:dyDescent="0.2">
      <c r="C713" s="2" t="s">
        <v>1116</v>
      </c>
    </row>
    <row r="714" spans="3:3" x14ac:dyDescent="0.2">
      <c r="C714" s="2" t="s">
        <v>1115</v>
      </c>
    </row>
    <row r="715" spans="3:3" x14ac:dyDescent="0.2">
      <c r="C715" s="2" t="s">
        <v>1102</v>
      </c>
    </row>
    <row r="716" spans="3:3" x14ac:dyDescent="0.2">
      <c r="C716" s="2" t="s">
        <v>1025</v>
      </c>
    </row>
    <row r="717" spans="3:3" x14ac:dyDescent="0.2">
      <c r="C717" s="2" t="s">
        <v>1028</v>
      </c>
    </row>
    <row r="718" spans="3:3" x14ac:dyDescent="0.2">
      <c r="C718" s="2" t="s">
        <v>1049</v>
      </c>
    </row>
    <row r="719" spans="3:3" x14ac:dyDescent="0.2">
      <c r="C719" s="2" t="s">
        <v>1043</v>
      </c>
    </row>
    <row r="720" spans="3:3" x14ac:dyDescent="0.2">
      <c r="C720" s="2" t="s">
        <v>1059</v>
      </c>
    </row>
    <row r="721" spans="3:3" x14ac:dyDescent="0.2">
      <c r="C721" s="2" t="s">
        <v>1051</v>
      </c>
    </row>
    <row r="722" spans="3:3" x14ac:dyDescent="0.2">
      <c r="C722" s="2" t="s">
        <v>1037</v>
      </c>
    </row>
    <row r="723" spans="3:3" x14ac:dyDescent="0.2">
      <c r="C723" s="2" t="s">
        <v>1024</v>
      </c>
    </row>
    <row r="724" spans="3:3" x14ac:dyDescent="0.2">
      <c r="C724" s="2" t="s">
        <v>1016</v>
      </c>
    </row>
    <row r="725" spans="3:3" x14ac:dyDescent="0.2">
      <c r="C725" s="2" t="s">
        <v>1015</v>
      </c>
    </row>
    <row r="726" spans="3:3" x14ac:dyDescent="0.2">
      <c r="C726" s="2" t="s">
        <v>1050</v>
      </c>
    </row>
    <row r="727" spans="3:3" x14ac:dyDescent="0.2">
      <c r="C727" s="2" t="s">
        <v>1137</v>
      </c>
    </row>
    <row r="728" spans="3:3" x14ac:dyDescent="0.2">
      <c r="C728" s="2" t="s">
        <v>1099</v>
      </c>
    </row>
    <row r="729" spans="3:3" x14ac:dyDescent="0.2">
      <c r="C729" s="2" t="s">
        <v>1101</v>
      </c>
    </row>
    <row r="730" spans="3:3" x14ac:dyDescent="0.2">
      <c r="C730" s="2" t="s">
        <v>1071</v>
      </c>
    </row>
    <row r="731" spans="3:3" x14ac:dyDescent="0.2">
      <c r="C731" s="2" t="s">
        <v>1109</v>
      </c>
    </row>
    <row r="732" spans="3:3" x14ac:dyDescent="0.2">
      <c r="C732" s="2" t="s">
        <v>1034</v>
      </c>
    </row>
    <row r="733" spans="3:3" x14ac:dyDescent="0.2">
      <c r="C733" s="2" t="s">
        <v>1026</v>
      </c>
    </row>
    <row r="734" spans="3:3" x14ac:dyDescent="0.2">
      <c r="C734" s="2" t="s">
        <v>1089</v>
      </c>
    </row>
    <row r="735" spans="3:3" x14ac:dyDescent="0.2">
      <c r="C735" s="2" t="s">
        <v>1136</v>
      </c>
    </row>
    <row r="736" spans="3:3" x14ac:dyDescent="0.2">
      <c r="C736" s="2" t="s">
        <v>1035</v>
      </c>
    </row>
    <row r="737" spans="3:3" x14ac:dyDescent="0.2">
      <c r="C737" s="2" t="s">
        <v>1134</v>
      </c>
    </row>
    <row r="738" spans="3:3" x14ac:dyDescent="0.2">
      <c r="C738" s="2" t="s">
        <v>1084</v>
      </c>
    </row>
    <row r="739" spans="3:3" x14ac:dyDescent="0.2">
      <c r="C739" s="2" t="s">
        <v>3903</v>
      </c>
    </row>
    <row r="740" spans="3:3" x14ac:dyDescent="0.2">
      <c r="C740" s="2" t="s">
        <v>1017</v>
      </c>
    </row>
    <row r="741" spans="3:3" x14ac:dyDescent="0.2">
      <c r="C741" s="2" t="s">
        <v>1032</v>
      </c>
    </row>
    <row r="742" spans="3:3" x14ac:dyDescent="0.2">
      <c r="C742" s="2" t="s">
        <v>1141</v>
      </c>
    </row>
    <row r="743" spans="3:3" x14ac:dyDescent="0.2">
      <c r="C743" s="2" t="s">
        <v>1023</v>
      </c>
    </row>
    <row r="744" spans="3:3" x14ac:dyDescent="0.2">
      <c r="C744" s="2" t="s">
        <v>1142</v>
      </c>
    </row>
    <row r="745" spans="3:3" x14ac:dyDescent="0.2">
      <c r="C745" s="2" t="s">
        <v>1045</v>
      </c>
    </row>
    <row r="746" spans="3:3" x14ac:dyDescent="0.2">
      <c r="C746" s="2" t="s">
        <v>1130</v>
      </c>
    </row>
    <row r="747" spans="3:3" x14ac:dyDescent="0.2">
      <c r="C747" s="2" t="s">
        <v>1095</v>
      </c>
    </row>
    <row r="748" spans="3:3" x14ac:dyDescent="0.2">
      <c r="C748" s="2" t="s">
        <v>1072</v>
      </c>
    </row>
    <row r="749" spans="3:3" x14ac:dyDescent="0.2">
      <c r="C749" s="2" t="s">
        <v>1131</v>
      </c>
    </row>
    <row r="750" spans="3:3" x14ac:dyDescent="0.2">
      <c r="C750" s="2" t="s">
        <v>1105</v>
      </c>
    </row>
    <row r="751" spans="3:3" x14ac:dyDescent="0.2">
      <c r="C751" s="2" t="s">
        <v>1065</v>
      </c>
    </row>
    <row r="752" spans="3:3" x14ac:dyDescent="0.2">
      <c r="C752" s="2" t="s">
        <v>1138</v>
      </c>
    </row>
    <row r="753" spans="3:3" x14ac:dyDescent="0.2">
      <c r="C753" s="2" t="s">
        <v>1075</v>
      </c>
    </row>
    <row r="754" spans="3:3" x14ac:dyDescent="0.2">
      <c r="C754" s="2" t="s">
        <v>1132</v>
      </c>
    </row>
    <row r="755" spans="3:3" x14ac:dyDescent="0.2">
      <c r="C755" s="2" t="s">
        <v>1097</v>
      </c>
    </row>
    <row r="756" spans="3:3" x14ac:dyDescent="0.2">
      <c r="C756" s="2" t="s">
        <v>1145</v>
      </c>
    </row>
    <row r="757" spans="3:3" x14ac:dyDescent="0.2">
      <c r="C757" s="2" t="s">
        <v>3904</v>
      </c>
    </row>
    <row r="758" spans="3:3" x14ac:dyDescent="0.2">
      <c r="C758" s="2" t="s">
        <v>3905</v>
      </c>
    </row>
    <row r="759" spans="3:3" x14ac:dyDescent="0.2">
      <c r="C759" s="2" t="s">
        <v>3906</v>
      </c>
    </row>
    <row r="760" spans="3:3" x14ac:dyDescent="0.2">
      <c r="C760" s="2" t="s">
        <v>3907</v>
      </c>
    </row>
    <row r="761" spans="3:3" x14ac:dyDescent="0.2">
      <c r="C761" s="2" t="s">
        <v>1144</v>
      </c>
    </row>
    <row r="762" spans="3:3" x14ac:dyDescent="0.2">
      <c r="C762" s="2" t="s">
        <v>1108</v>
      </c>
    </row>
    <row r="763" spans="3:3" x14ac:dyDescent="0.2">
      <c r="C763" s="2" t="s">
        <v>3908</v>
      </c>
    </row>
    <row r="764" spans="3:3" x14ac:dyDescent="0.2">
      <c r="C764" s="2" t="s">
        <v>3909</v>
      </c>
    </row>
    <row r="765" spans="3:3" x14ac:dyDescent="0.2">
      <c r="C765" s="2" t="s">
        <v>1140</v>
      </c>
    </row>
    <row r="766" spans="3:3" x14ac:dyDescent="0.2">
      <c r="C766" s="2" t="s">
        <v>1082</v>
      </c>
    </row>
    <row r="767" spans="3:3" x14ac:dyDescent="0.2">
      <c r="C767" s="2" t="s">
        <v>1055</v>
      </c>
    </row>
    <row r="768" spans="3:3" x14ac:dyDescent="0.2">
      <c r="C768" s="2" t="s">
        <v>3910</v>
      </c>
    </row>
    <row r="769" spans="3:3" x14ac:dyDescent="0.2">
      <c r="C769" s="2" t="s">
        <v>3911</v>
      </c>
    </row>
    <row r="770" spans="3:3" x14ac:dyDescent="0.2">
      <c r="C770" s="2" t="s">
        <v>3912</v>
      </c>
    </row>
    <row r="771" spans="3:3" x14ac:dyDescent="0.2">
      <c r="C771" s="2" t="s">
        <v>3913</v>
      </c>
    </row>
    <row r="772" spans="3:3" x14ac:dyDescent="0.2">
      <c r="C772" s="2" t="s">
        <v>1125</v>
      </c>
    </row>
    <row r="773" spans="3:3" x14ac:dyDescent="0.2">
      <c r="C773" s="2" t="s">
        <v>3914</v>
      </c>
    </row>
    <row r="774" spans="3:3" x14ac:dyDescent="0.2">
      <c r="C774" s="2" t="s">
        <v>3915</v>
      </c>
    </row>
  </sheetData>
  <mergeCells count="3">
    <mergeCell ref="A3:A4"/>
    <mergeCell ref="A191:L191"/>
    <mergeCell ref="O191:P191"/>
  </mergeCells>
  <conditionalFormatting sqref="B3">
    <cfRule type="duplicateValues" dxfId="118" priority="4"/>
  </conditionalFormatting>
  <conditionalFormatting sqref="B4:B190">
    <cfRule type="duplicateValues" dxfId="117" priority="92"/>
  </conditionalFormatting>
  <conditionalFormatting sqref="C198:C774">
    <cfRule type="duplicateValues" dxfId="116" priority="3"/>
  </conditionalFormatting>
  <conditionalFormatting sqref="C198:C774">
    <cfRule type="duplicateValues" dxfId="115" priority="2"/>
  </conditionalFormatting>
  <conditionalFormatting sqref="C1:C1048576">
    <cfRule type="duplicateValues" dxfId="11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89"/>
  <sheetViews>
    <sheetView zoomScale="110" zoomScaleNormal="110" workbookViewId="0">
      <pane xSplit="3" ySplit="2" topLeftCell="D6" activePane="bottomRight" state="frozen"/>
      <selection activeCell="N32" sqref="N32"/>
      <selection pane="topRight" activeCell="N32" sqref="N32"/>
      <selection pane="bottomLeft" activeCell="N32" sqref="N32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2" t="s">
        <v>3526</v>
      </c>
      <c r="B3" s="73" t="s">
        <v>3283</v>
      </c>
      <c r="C3" s="9" t="s">
        <v>3284</v>
      </c>
      <c r="D3" s="75" t="s">
        <v>63</v>
      </c>
      <c r="E3" s="13">
        <v>44434</v>
      </c>
      <c r="F3" s="75" t="s">
        <v>3288</v>
      </c>
      <c r="G3" s="13">
        <v>44441</v>
      </c>
      <c r="H3" s="10" t="s">
        <v>3289</v>
      </c>
      <c r="I3" s="1">
        <v>70</v>
      </c>
      <c r="J3" s="1">
        <v>50</v>
      </c>
      <c r="K3" s="1">
        <v>40</v>
      </c>
      <c r="L3" s="1">
        <v>30</v>
      </c>
      <c r="M3" s="81">
        <v>35</v>
      </c>
      <c r="N3" s="8">
        <v>35</v>
      </c>
      <c r="O3" s="62">
        <v>3000</v>
      </c>
      <c r="P3" s="63">
        <f>Table22452368910111213141516171819202122242345672345689101112131415161718192021222425262728293031323334[[#This Row],[PEMBULATAN]]*O3</f>
        <v>105000</v>
      </c>
    </row>
    <row r="4" spans="1:16" ht="39" customHeight="1" x14ac:dyDescent="0.2">
      <c r="A4" s="143"/>
      <c r="B4" s="74" t="s">
        <v>3285</v>
      </c>
      <c r="C4" s="9" t="s">
        <v>3286</v>
      </c>
      <c r="D4" s="75" t="s">
        <v>63</v>
      </c>
      <c r="E4" s="13">
        <v>44434</v>
      </c>
      <c r="F4" s="75" t="s">
        <v>3288</v>
      </c>
      <c r="G4" s="13">
        <v>44441</v>
      </c>
      <c r="H4" s="10" t="s">
        <v>2420</v>
      </c>
      <c r="I4" s="1">
        <v>58</v>
      </c>
      <c r="J4" s="1">
        <v>40</v>
      </c>
      <c r="K4" s="1">
        <v>15</v>
      </c>
      <c r="L4" s="1">
        <v>9</v>
      </c>
      <c r="M4" s="81">
        <v>8.6999999999999993</v>
      </c>
      <c r="N4" s="8">
        <v>9</v>
      </c>
      <c r="O4" s="62">
        <v>3000</v>
      </c>
      <c r="P4" s="63">
        <f>Table22452368910111213141516171819202122242345672345689101112131415161718192021222425262728293031323334[[#This Row],[PEMBULATAN]]*O4</f>
        <v>27000</v>
      </c>
    </row>
    <row r="5" spans="1:16" ht="39" customHeight="1" x14ac:dyDescent="0.2">
      <c r="A5" s="124"/>
      <c r="B5" s="74"/>
      <c r="C5" s="88" t="s">
        <v>3287</v>
      </c>
      <c r="D5" s="77" t="s">
        <v>63</v>
      </c>
      <c r="E5" s="13">
        <v>44434</v>
      </c>
      <c r="F5" s="75" t="s">
        <v>3288</v>
      </c>
      <c r="G5" s="13">
        <v>44441</v>
      </c>
      <c r="H5" s="76" t="s">
        <v>2420</v>
      </c>
      <c r="I5" s="15">
        <v>90</v>
      </c>
      <c r="J5" s="15">
        <v>59</v>
      </c>
      <c r="K5" s="15">
        <v>28</v>
      </c>
      <c r="L5" s="15">
        <v>22</v>
      </c>
      <c r="M5" s="82">
        <v>37.17</v>
      </c>
      <c r="N5" s="71">
        <v>37</v>
      </c>
      <c r="O5" s="62">
        <v>3000</v>
      </c>
      <c r="P5" s="63">
        <f>Table22452368910111213141516171819202122242345672345689101112131415161718192021222425262728293031323334[[#This Row],[PEMBULATAN]]*O5</f>
        <v>111000</v>
      </c>
    </row>
    <row r="6" spans="1:16" ht="22.5" customHeight="1" x14ac:dyDescent="0.2">
      <c r="A6" s="144" t="s">
        <v>33</v>
      </c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6"/>
      <c r="M6" s="78">
        <f>SUBTOTAL(109,Table22452368910111213141516171819202122242345672345689101112131415161718192021222425262728293031323334[KG VOLUME])</f>
        <v>80.87</v>
      </c>
      <c r="N6" s="66">
        <f>SUM(N3:N5)</f>
        <v>81</v>
      </c>
      <c r="O6" s="147">
        <f>SUM(P3:P5)</f>
        <v>243000</v>
      </c>
      <c r="P6" s="148"/>
    </row>
    <row r="7" spans="1:16" ht="22.5" customHeight="1" x14ac:dyDescent="0.2">
      <c r="A7" s="83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4"/>
      <c r="N7" s="86" t="s">
        <v>54</v>
      </c>
      <c r="O7" s="85"/>
      <c r="P7" s="85">
        <f>O6*10%</f>
        <v>24300</v>
      </c>
    </row>
    <row r="8" spans="1:16" x14ac:dyDescent="0.2">
      <c r="A8" s="11"/>
      <c r="B8" s="54" t="s">
        <v>47</v>
      </c>
      <c r="C8" s="53"/>
      <c r="D8" s="55" t="s">
        <v>48</v>
      </c>
      <c r="H8" s="61"/>
      <c r="N8" s="60" t="s">
        <v>34</v>
      </c>
      <c r="P8" s="67">
        <f>O6*1%</f>
        <v>2430</v>
      </c>
    </row>
    <row r="9" spans="1:16" x14ac:dyDescent="0.2">
      <c r="A9" s="11"/>
      <c r="H9" s="61"/>
      <c r="N9" s="60" t="s">
        <v>35</v>
      </c>
      <c r="P9" s="69">
        <v>0</v>
      </c>
    </row>
    <row r="10" spans="1:16" ht="15.75" thickBot="1" x14ac:dyDescent="0.25">
      <c r="A10" s="11"/>
      <c r="H10" s="61"/>
      <c r="N10" s="60" t="s">
        <v>36</v>
      </c>
      <c r="P10" s="69">
        <v>0</v>
      </c>
    </row>
    <row r="11" spans="1:16" x14ac:dyDescent="0.2">
      <c r="A11" s="11"/>
      <c r="H11" s="61"/>
      <c r="N11" s="64" t="s">
        <v>37</v>
      </c>
      <c r="O11" s="65"/>
      <c r="P11" s="68">
        <f>O6-P7+P8</f>
        <v>221130</v>
      </c>
    </row>
    <row r="12" spans="1:16" x14ac:dyDescent="0.2">
      <c r="B12" s="54"/>
      <c r="C12" s="53"/>
      <c r="D12" s="55"/>
    </row>
    <row r="13" spans="1:16" x14ac:dyDescent="0.2">
      <c r="C13" s="53" t="s">
        <v>1205</v>
      </c>
    </row>
    <row r="14" spans="1:16" x14ac:dyDescent="0.2">
      <c r="A14" s="11"/>
      <c r="C14" s="2" t="s">
        <v>1200</v>
      </c>
      <c r="H14" s="61"/>
      <c r="P14" s="70"/>
    </row>
    <row r="15" spans="1:16" x14ac:dyDescent="0.2">
      <c r="A15" s="11"/>
      <c r="C15" s="2" t="s">
        <v>1206</v>
      </c>
      <c r="H15" s="61"/>
      <c r="O15" s="56"/>
      <c r="P15" s="70"/>
    </row>
    <row r="16" spans="1:16" s="3" customFormat="1" x14ac:dyDescent="0.25">
      <c r="A16" s="11"/>
      <c r="B16" s="2"/>
      <c r="C16" s="2" t="s">
        <v>3533</v>
      </c>
      <c r="E16" s="12"/>
      <c r="H16" s="61"/>
      <c r="N16" s="14"/>
      <c r="O16" s="14"/>
      <c r="P16" s="14"/>
    </row>
    <row r="17" spans="1:16" s="3" customFormat="1" x14ac:dyDescent="0.2">
      <c r="A17" s="11"/>
      <c r="B17" s="2"/>
      <c r="C17" s="53" t="s">
        <v>1198</v>
      </c>
      <c r="E17" s="12"/>
      <c r="H17" s="61"/>
      <c r="N17" s="14"/>
      <c r="O17" s="14"/>
      <c r="P17" s="14"/>
    </row>
    <row r="18" spans="1:16" s="3" customFormat="1" x14ac:dyDescent="0.25">
      <c r="A18" s="11"/>
      <c r="B18" s="2"/>
      <c r="C18" s="2" t="s">
        <v>3534</v>
      </c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 t="s">
        <v>1204</v>
      </c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 t="s">
        <v>3535</v>
      </c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 t="s">
        <v>3536</v>
      </c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 t="s">
        <v>3537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3538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3539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3540</v>
      </c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 t="s">
        <v>3541</v>
      </c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 t="s">
        <v>3542</v>
      </c>
      <c r="E27" s="12"/>
      <c r="H27" s="61"/>
      <c r="N27" s="14"/>
      <c r="O27" s="14"/>
      <c r="P27" s="14"/>
    </row>
    <row r="28" spans="1:16" x14ac:dyDescent="0.2">
      <c r="C28" s="2" t="s">
        <v>3543</v>
      </c>
    </row>
    <row r="29" spans="1:16" x14ac:dyDescent="0.2">
      <c r="C29" s="2" t="s">
        <v>3544</v>
      </c>
    </row>
    <row r="30" spans="1:16" x14ac:dyDescent="0.2">
      <c r="C30" s="2" t="s">
        <v>3545</v>
      </c>
    </row>
    <row r="31" spans="1:16" x14ac:dyDescent="0.2">
      <c r="C31" s="2" t="s">
        <v>3546</v>
      </c>
    </row>
    <row r="32" spans="1:16" x14ac:dyDescent="0.2">
      <c r="C32" s="2" t="s">
        <v>3547</v>
      </c>
    </row>
    <row r="33" spans="3:3" x14ac:dyDescent="0.2">
      <c r="C33" s="2" t="s">
        <v>3548</v>
      </c>
    </row>
    <row r="34" spans="3:3" x14ac:dyDescent="0.2">
      <c r="C34" s="2" t="s">
        <v>3549</v>
      </c>
    </row>
    <row r="35" spans="3:3" x14ac:dyDescent="0.2">
      <c r="C35" s="2" t="s">
        <v>3550</v>
      </c>
    </row>
    <row r="36" spans="3:3" x14ac:dyDescent="0.2">
      <c r="C36" s="2" t="s">
        <v>3551</v>
      </c>
    </row>
    <row r="37" spans="3:3" x14ac:dyDescent="0.2">
      <c r="C37" s="2" t="s">
        <v>3552</v>
      </c>
    </row>
    <row r="38" spans="3:3" x14ac:dyDescent="0.2">
      <c r="C38" s="2" t="s">
        <v>3553</v>
      </c>
    </row>
    <row r="39" spans="3:3" x14ac:dyDescent="0.2">
      <c r="C39" s="2" t="s">
        <v>3554</v>
      </c>
    </row>
    <row r="40" spans="3:3" x14ac:dyDescent="0.2">
      <c r="C40" s="2" t="s">
        <v>3555</v>
      </c>
    </row>
    <row r="41" spans="3:3" x14ac:dyDescent="0.2">
      <c r="C41" s="2" t="s">
        <v>3556</v>
      </c>
    </row>
    <row r="42" spans="3:3" x14ac:dyDescent="0.2">
      <c r="C42" s="2" t="s">
        <v>3557</v>
      </c>
    </row>
    <row r="43" spans="3:3" x14ac:dyDescent="0.2">
      <c r="C43" s="2" t="s">
        <v>3558</v>
      </c>
    </row>
    <row r="44" spans="3:3" x14ac:dyDescent="0.2">
      <c r="C44" s="2" t="s">
        <v>3559</v>
      </c>
    </row>
    <row r="45" spans="3:3" x14ac:dyDescent="0.2">
      <c r="C45" s="2" t="s">
        <v>3560</v>
      </c>
    </row>
    <row r="46" spans="3:3" x14ac:dyDescent="0.2">
      <c r="C46" s="2" t="s">
        <v>3561</v>
      </c>
    </row>
    <row r="47" spans="3:3" x14ac:dyDescent="0.2">
      <c r="C47" s="2" t="s">
        <v>3562</v>
      </c>
    </row>
    <row r="48" spans="3:3" x14ac:dyDescent="0.2">
      <c r="C48" s="2" t="s">
        <v>3563</v>
      </c>
    </row>
    <row r="49" spans="3:3" x14ac:dyDescent="0.2">
      <c r="C49" s="2" t="s">
        <v>3564</v>
      </c>
    </row>
    <row r="50" spans="3:3" x14ac:dyDescent="0.2">
      <c r="C50" s="2" t="s">
        <v>3565</v>
      </c>
    </row>
    <row r="51" spans="3:3" x14ac:dyDescent="0.2">
      <c r="C51" s="2" t="s">
        <v>3566</v>
      </c>
    </row>
    <row r="52" spans="3:3" x14ac:dyDescent="0.2">
      <c r="C52" s="2" t="s">
        <v>3567</v>
      </c>
    </row>
    <row r="53" spans="3:3" x14ac:dyDescent="0.2">
      <c r="C53" s="2" t="s">
        <v>3568</v>
      </c>
    </row>
    <row r="54" spans="3:3" x14ac:dyDescent="0.2">
      <c r="C54" s="2" t="s">
        <v>3569</v>
      </c>
    </row>
    <row r="55" spans="3:3" x14ac:dyDescent="0.2">
      <c r="C55" s="2" t="s">
        <v>3570</v>
      </c>
    </row>
    <row r="56" spans="3:3" x14ac:dyDescent="0.2">
      <c r="C56" s="2" t="s">
        <v>3571</v>
      </c>
    </row>
    <row r="57" spans="3:3" x14ac:dyDescent="0.2">
      <c r="C57" s="2" t="s">
        <v>3572</v>
      </c>
    </row>
    <row r="58" spans="3:3" x14ac:dyDescent="0.2">
      <c r="C58" s="2" t="s">
        <v>3573</v>
      </c>
    </row>
    <row r="59" spans="3:3" x14ac:dyDescent="0.2">
      <c r="C59" s="2" t="s">
        <v>3574</v>
      </c>
    </row>
    <row r="60" spans="3:3" x14ac:dyDescent="0.2">
      <c r="C60" s="2" t="s">
        <v>3575</v>
      </c>
    </row>
    <row r="61" spans="3:3" x14ac:dyDescent="0.2">
      <c r="C61" s="2" t="s">
        <v>3576</v>
      </c>
    </row>
    <row r="62" spans="3:3" x14ac:dyDescent="0.2">
      <c r="C62" s="2" t="s">
        <v>3577</v>
      </c>
    </row>
    <row r="63" spans="3:3" x14ac:dyDescent="0.2">
      <c r="C63" s="2" t="s">
        <v>3578</v>
      </c>
    </row>
    <row r="64" spans="3:3" x14ac:dyDescent="0.2">
      <c r="C64" s="2" t="s">
        <v>3579</v>
      </c>
    </row>
    <row r="65" spans="3:3" x14ac:dyDescent="0.2">
      <c r="C65" s="2" t="s">
        <v>3580</v>
      </c>
    </row>
    <row r="66" spans="3:3" x14ac:dyDescent="0.2">
      <c r="C66" s="2" t="s">
        <v>3581</v>
      </c>
    </row>
    <row r="67" spans="3:3" x14ac:dyDescent="0.2">
      <c r="C67" s="2" t="s">
        <v>3582</v>
      </c>
    </row>
    <row r="68" spans="3:3" x14ac:dyDescent="0.2">
      <c r="C68" s="2" t="s">
        <v>3583</v>
      </c>
    </row>
    <row r="69" spans="3:3" x14ac:dyDescent="0.2">
      <c r="C69" s="2" t="s">
        <v>3584</v>
      </c>
    </row>
    <row r="70" spans="3:3" x14ac:dyDescent="0.2">
      <c r="C70" s="2" t="s">
        <v>3585</v>
      </c>
    </row>
    <row r="71" spans="3:3" x14ac:dyDescent="0.2">
      <c r="C71" s="2" t="s">
        <v>3586</v>
      </c>
    </row>
    <row r="72" spans="3:3" x14ac:dyDescent="0.2">
      <c r="C72" s="2" t="s">
        <v>3587</v>
      </c>
    </row>
    <row r="73" spans="3:3" x14ac:dyDescent="0.2">
      <c r="C73" s="2" t="s">
        <v>3588</v>
      </c>
    </row>
    <row r="74" spans="3:3" x14ac:dyDescent="0.2">
      <c r="C74" s="2" t="s">
        <v>3589</v>
      </c>
    </row>
    <row r="75" spans="3:3" x14ac:dyDescent="0.2">
      <c r="C75" s="2" t="s">
        <v>3590</v>
      </c>
    </row>
    <row r="76" spans="3:3" x14ac:dyDescent="0.2">
      <c r="C76" s="2" t="s">
        <v>3591</v>
      </c>
    </row>
    <row r="77" spans="3:3" x14ac:dyDescent="0.2">
      <c r="C77" s="2" t="s">
        <v>3592</v>
      </c>
    </row>
    <row r="78" spans="3:3" x14ac:dyDescent="0.2">
      <c r="C78" s="2" t="s">
        <v>3593</v>
      </c>
    </row>
    <row r="79" spans="3:3" x14ac:dyDescent="0.2">
      <c r="C79" s="2" t="s">
        <v>3594</v>
      </c>
    </row>
    <row r="80" spans="3:3" x14ac:dyDescent="0.2">
      <c r="C80" s="2" t="s">
        <v>3595</v>
      </c>
    </row>
    <row r="81" spans="3:3" x14ac:dyDescent="0.2">
      <c r="C81" s="2" t="s">
        <v>3596</v>
      </c>
    </row>
    <row r="82" spans="3:3" x14ac:dyDescent="0.2">
      <c r="C82" s="2" t="s">
        <v>3597</v>
      </c>
    </row>
    <row r="83" spans="3:3" x14ac:dyDescent="0.2">
      <c r="C83" s="2" t="s">
        <v>3598</v>
      </c>
    </row>
    <row r="84" spans="3:3" x14ac:dyDescent="0.2">
      <c r="C84" s="2" t="s">
        <v>3599</v>
      </c>
    </row>
    <row r="85" spans="3:3" x14ac:dyDescent="0.2">
      <c r="C85" s="2" t="s">
        <v>3600</v>
      </c>
    </row>
    <row r="86" spans="3:3" x14ac:dyDescent="0.2">
      <c r="C86" s="2" t="s">
        <v>3601</v>
      </c>
    </row>
    <row r="87" spans="3:3" x14ac:dyDescent="0.2">
      <c r="C87" s="2" t="s">
        <v>3602</v>
      </c>
    </row>
    <row r="88" spans="3:3" x14ac:dyDescent="0.2">
      <c r="C88" s="2" t="s">
        <v>3603</v>
      </c>
    </row>
    <row r="89" spans="3:3" x14ac:dyDescent="0.2">
      <c r="C89" s="2" t="s">
        <v>3604</v>
      </c>
    </row>
    <row r="90" spans="3:3" x14ac:dyDescent="0.2">
      <c r="C90" s="2" t="s">
        <v>3605</v>
      </c>
    </row>
    <row r="91" spans="3:3" x14ac:dyDescent="0.2">
      <c r="C91" s="2" t="s">
        <v>3606</v>
      </c>
    </row>
    <row r="92" spans="3:3" x14ac:dyDescent="0.2">
      <c r="C92" s="2" t="s">
        <v>3607</v>
      </c>
    </row>
    <row r="93" spans="3:3" x14ac:dyDescent="0.2">
      <c r="C93" s="2" t="s">
        <v>3608</v>
      </c>
    </row>
    <row r="94" spans="3:3" x14ac:dyDescent="0.2">
      <c r="C94" s="2" t="s">
        <v>3609</v>
      </c>
    </row>
    <row r="95" spans="3:3" x14ac:dyDescent="0.2">
      <c r="C95" s="2" t="s">
        <v>3610</v>
      </c>
    </row>
    <row r="96" spans="3:3" x14ac:dyDescent="0.2">
      <c r="C96" s="2" t="s">
        <v>3611</v>
      </c>
    </row>
    <row r="97" spans="3:3" x14ac:dyDescent="0.2">
      <c r="C97" s="2" t="s">
        <v>3612</v>
      </c>
    </row>
    <row r="98" spans="3:3" x14ac:dyDescent="0.2">
      <c r="C98" s="2" t="s">
        <v>3613</v>
      </c>
    </row>
    <row r="99" spans="3:3" x14ac:dyDescent="0.2">
      <c r="C99" s="2" t="s">
        <v>3614</v>
      </c>
    </row>
    <row r="100" spans="3:3" x14ac:dyDescent="0.2">
      <c r="C100" s="2" t="s">
        <v>3615</v>
      </c>
    </row>
    <row r="101" spans="3:3" x14ac:dyDescent="0.2">
      <c r="C101" s="2" t="s">
        <v>3616</v>
      </c>
    </row>
    <row r="102" spans="3:3" x14ac:dyDescent="0.2">
      <c r="C102" s="2" t="s">
        <v>3617</v>
      </c>
    </row>
    <row r="103" spans="3:3" x14ac:dyDescent="0.2">
      <c r="C103" s="2" t="s">
        <v>3618</v>
      </c>
    </row>
    <row r="104" spans="3:3" x14ac:dyDescent="0.2">
      <c r="C104" s="2" t="s">
        <v>3619</v>
      </c>
    </row>
    <row r="105" spans="3:3" x14ac:dyDescent="0.2">
      <c r="C105" s="2" t="s">
        <v>3620</v>
      </c>
    </row>
    <row r="106" spans="3:3" x14ac:dyDescent="0.2">
      <c r="C106" s="2" t="s">
        <v>3621</v>
      </c>
    </row>
    <row r="107" spans="3:3" x14ac:dyDescent="0.2">
      <c r="C107" s="2" t="s">
        <v>3622</v>
      </c>
    </row>
    <row r="108" spans="3:3" x14ac:dyDescent="0.2">
      <c r="C108" s="2" t="s">
        <v>3623</v>
      </c>
    </row>
    <row r="109" spans="3:3" x14ac:dyDescent="0.2">
      <c r="C109" s="2" t="s">
        <v>3624</v>
      </c>
    </row>
    <row r="110" spans="3:3" x14ac:dyDescent="0.2">
      <c r="C110" s="2" t="s">
        <v>3625</v>
      </c>
    </row>
    <row r="111" spans="3:3" x14ac:dyDescent="0.2">
      <c r="C111" s="2" t="s">
        <v>3626</v>
      </c>
    </row>
    <row r="112" spans="3:3" x14ac:dyDescent="0.2">
      <c r="C112" s="2" t="s">
        <v>3627</v>
      </c>
    </row>
    <row r="113" spans="3:3" x14ac:dyDescent="0.2">
      <c r="C113" s="2" t="s">
        <v>3628</v>
      </c>
    </row>
    <row r="114" spans="3:3" x14ac:dyDescent="0.2">
      <c r="C114" s="2" t="s">
        <v>3629</v>
      </c>
    </row>
    <row r="115" spans="3:3" x14ac:dyDescent="0.2">
      <c r="C115" s="2" t="s">
        <v>3630</v>
      </c>
    </row>
    <row r="116" spans="3:3" x14ac:dyDescent="0.2">
      <c r="C116" s="2" t="s">
        <v>3631</v>
      </c>
    </row>
    <row r="117" spans="3:3" x14ac:dyDescent="0.2">
      <c r="C117" s="2" t="s">
        <v>3632</v>
      </c>
    </row>
    <row r="118" spans="3:3" x14ac:dyDescent="0.2">
      <c r="C118" s="2" t="s">
        <v>3633</v>
      </c>
    </row>
    <row r="119" spans="3:3" x14ac:dyDescent="0.2">
      <c r="C119" s="2" t="s">
        <v>3634</v>
      </c>
    </row>
    <row r="120" spans="3:3" x14ac:dyDescent="0.2">
      <c r="C120" s="2" t="s">
        <v>3635</v>
      </c>
    </row>
    <row r="121" spans="3:3" x14ac:dyDescent="0.2">
      <c r="C121" s="2" t="s">
        <v>3636</v>
      </c>
    </row>
    <row r="122" spans="3:3" x14ac:dyDescent="0.2">
      <c r="C122" s="2" t="s">
        <v>3637</v>
      </c>
    </row>
    <row r="123" spans="3:3" x14ac:dyDescent="0.2">
      <c r="C123" s="2" t="s">
        <v>3638</v>
      </c>
    </row>
    <row r="124" spans="3:3" x14ac:dyDescent="0.2">
      <c r="C124" s="2" t="s">
        <v>3639</v>
      </c>
    </row>
    <row r="125" spans="3:3" x14ac:dyDescent="0.2">
      <c r="C125" s="2" t="s">
        <v>3640</v>
      </c>
    </row>
    <row r="126" spans="3:3" x14ac:dyDescent="0.2">
      <c r="C126" s="2" t="s">
        <v>3641</v>
      </c>
    </row>
    <row r="127" spans="3:3" x14ac:dyDescent="0.2">
      <c r="C127" s="2" t="s">
        <v>3642</v>
      </c>
    </row>
    <row r="128" spans="3:3" x14ac:dyDescent="0.2">
      <c r="C128" s="2" t="s">
        <v>3643</v>
      </c>
    </row>
    <row r="129" spans="3:3" x14ac:dyDescent="0.2">
      <c r="C129" s="2" t="s">
        <v>3644</v>
      </c>
    </row>
    <row r="130" spans="3:3" x14ac:dyDescent="0.2">
      <c r="C130" s="2" t="s">
        <v>3645</v>
      </c>
    </row>
    <row r="131" spans="3:3" x14ac:dyDescent="0.2">
      <c r="C131" s="2" t="s">
        <v>3646</v>
      </c>
    </row>
    <row r="132" spans="3:3" x14ac:dyDescent="0.2">
      <c r="C132" s="2" t="s">
        <v>3647</v>
      </c>
    </row>
    <row r="133" spans="3:3" x14ac:dyDescent="0.2">
      <c r="C133" s="2" t="s">
        <v>3648</v>
      </c>
    </row>
    <row r="134" spans="3:3" x14ac:dyDescent="0.2">
      <c r="C134" s="2" t="s">
        <v>3649</v>
      </c>
    </row>
    <row r="135" spans="3:3" x14ac:dyDescent="0.2">
      <c r="C135" s="2" t="s">
        <v>3650</v>
      </c>
    </row>
    <row r="136" spans="3:3" x14ac:dyDescent="0.2">
      <c r="C136" s="2" t="s">
        <v>3651</v>
      </c>
    </row>
    <row r="137" spans="3:3" x14ac:dyDescent="0.2">
      <c r="C137" s="2" t="s">
        <v>3652</v>
      </c>
    </row>
    <row r="138" spans="3:3" x14ac:dyDescent="0.2">
      <c r="C138" s="2" t="s">
        <v>3653</v>
      </c>
    </row>
    <row r="139" spans="3:3" x14ac:dyDescent="0.2">
      <c r="C139" s="2" t="s">
        <v>3654</v>
      </c>
    </row>
    <row r="140" spans="3:3" x14ac:dyDescent="0.2">
      <c r="C140" s="2" t="s">
        <v>3655</v>
      </c>
    </row>
    <row r="141" spans="3:3" x14ac:dyDescent="0.2">
      <c r="C141" s="2" t="s">
        <v>3656</v>
      </c>
    </row>
    <row r="142" spans="3:3" x14ac:dyDescent="0.2">
      <c r="C142" s="2" t="s">
        <v>3657</v>
      </c>
    </row>
    <row r="143" spans="3:3" x14ac:dyDescent="0.2">
      <c r="C143" s="2" t="s">
        <v>3658</v>
      </c>
    </row>
    <row r="144" spans="3:3" x14ac:dyDescent="0.2">
      <c r="C144" s="2" t="s">
        <v>3659</v>
      </c>
    </row>
    <row r="145" spans="3:3" x14ac:dyDescent="0.2">
      <c r="C145" s="2" t="s">
        <v>3660</v>
      </c>
    </row>
    <row r="146" spans="3:3" x14ac:dyDescent="0.2">
      <c r="C146" s="2" t="s">
        <v>3661</v>
      </c>
    </row>
    <row r="147" spans="3:3" x14ac:dyDescent="0.2">
      <c r="C147" s="2" t="s">
        <v>3662</v>
      </c>
    </row>
    <row r="148" spans="3:3" x14ac:dyDescent="0.2">
      <c r="C148" s="2" t="s">
        <v>3663</v>
      </c>
    </row>
    <row r="149" spans="3:3" x14ac:dyDescent="0.2">
      <c r="C149" s="2" t="s">
        <v>3664</v>
      </c>
    </row>
    <row r="150" spans="3:3" x14ac:dyDescent="0.2">
      <c r="C150" s="2" t="s">
        <v>3665</v>
      </c>
    </row>
    <row r="151" spans="3:3" x14ac:dyDescent="0.2">
      <c r="C151" s="2" t="s">
        <v>3666</v>
      </c>
    </row>
    <row r="152" spans="3:3" x14ac:dyDescent="0.2">
      <c r="C152" s="2" t="s">
        <v>3667</v>
      </c>
    </row>
    <row r="153" spans="3:3" x14ac:dyDescent="0.2">
      <c r="C153" s="2" t="s">
        <v>3668</v>
      </c>
    </row>
    <row r="154" spans="3:3" x14ac:dyDescent="0.2">
      <c r="C154" s="2" t="s">
        <v>3669</v>
      </c>
    </row>
    <row r="155" spans="3:3" x14ac:dyDescent="0.2">
      <c r="C155" s="2" t="s">
        <v>3670</v>
      </c>
    </row>
    <row r="156" spans="3:3" x14ac:dyDescent="0.2">
      <c r="C156" s="2" t="s">
        <v>3671</v>
      </c>
    </row>
    <row r="157" spans="3:3" x14ac:dyDescent="0.2">
      <c r="C157" s="2" t="s">
        <v>3672</v>
      </c>
    </row>
    <row r="158" spans="3:3" x14ac:dyDescent="0.2">
      <c r="C158" s="2" t="s">
        <v>3673</v>
      </c>
    </row>
    <row r="159" spans="3:3" x14ac:dyDescent="0.2">
      <c r="C159" s="2" t="s">
        <v>3674</v>
      </c>
    </row>
    <row r="160" spans="3:3" x14ac:dyDescent="0.2">
      <c r="C160" s="2" t="s">
        <v>3675</v>
      </c>
    </row>
    <row r="161" spans="3:3" x14ac:dyDescent="0.2">
      <c r="C161" s="2" t="s">
        <v>3676</v>
      </c>
    </row>
    <row r="162" spans="3:3" x14ac:dyDescent="0.2">
      <c r="C162" s="2" t="s">
        <v>3677</v>
      </c>
    </row>
    <row r="163" spans="3:3" x14ac:dyDescent="0.2">
      <c r="C163" s="2" t="s">
        <v>3678</v>
      </c>
    </row>
    <row r="164" spans="3:3" x14ac:dyDescent="0.2">
      <c r="C164" s="2" t="s">
        <v>3679</v>
      </c>
    </row>
    <row r="165" spans="3:3" x14ac:dyDescent="0.2">
      <c r="C165" s="2" t="s">
        <v>3680</v>
      </c>
    </row>
    <row r="166" spans="3:3" x14ac:dyDescent="0.2">
      <c r="C166" s="2" t="s">
        <v>3681</v>
      </c>
    </row>
    <row r="167" spans="3:3" x14ac:dyDescent="0.2">
      <c r="C167" s="2" t="s">
        <v>3682</v>
      </c>
    </row>
    <row r="168" spans="3:3" x14ac:dyDescent="0.2">
      <c r="C168" s="2" t="s">
        <v>3683</v>
      </c>
    </row>
    <row r="169" spans="3:3" x14ac:dyDescent="0.2">
      <c r="C169" s="2" t="s">
        <v>3684</v>
      </c>
    </row>
    <row r="170" spans="3:3" x14ac:dyDescent="0.2">
      <c r="C170" s="2" t="s">
        <v>3685</v>
      </c>
    </row>
    <row r="171" spans="3:3" x14ac:dyDescent="0.2">
      <c r="C171" s="2" t="s">
        <v>3686</v>
      </c>
    </row>
    <row r="172" spans="3:3" x14ac:dyDescent="0.2">
      <c r="C172" s="2" t="s">
        <v>3687</v>
      </c>
    </row>
    <row r="173" spans="3:3" x14ac:dyDescent="0.2">
      <c r="C173" s="2" t="s">
        <v>3688</v>
      </c>
    </row>
    <row r="174" spans="3:3" x14ac:dyDescent="0.2">
      <c r="C174" s="2" t="s">
        <v>3689</v>
      </c>
    </row>
    <row r="175" spans="3:3" x14ac:dyDescent="0.2">
      <c r="C175" s="2" t="s">
        <v>3690</v>
      </c>
    </row>
    <row r="176" spans="3:3" x14ac:dyDescent="0.2">
      <c r="C176" s="2" t="s">
        <v>3691</v>
      </c>
    </row>
    <row r="177" spans="3:3" x14ac:dyDescent="0.2">
      <c r="C177" s="2" t="s">
        <v>3692</v>
      </c>
    </row>
    <row r="178" spans="3:3" x14ac:dyDescent="0.2">
      <c r="C178" s="2" t="s">
        <v>3693</v>
      </c>
    </row>
    <row r="179" spans="3:3" x14ac:dyDescent="0.2">
      <c r="C179" s="2" t="s">
        <v>3694</v>
      </c>
    </row>
    <row r="180" spans="3:3" x14ac:dyDescent="0.2">
      <c r="C180" s="2" t="s">
        <v>1174</v>
      </c>
    </row>
    <row r="181" spans="3:3" x14ac:dyDescent="0.2">
      <c r="C181" s="2" t="s">
        <v>1189</v>
      </c>
    </row>
    <row r="182" spans="3:3" x14ac:dyDescent="0.2">
      <c r="C182" s="2" t="s">
        <v>1175</v>
      </c>
    </row>
    <row r="183" spans="3:3" x14ac:dyDescent="0.2">
      <c r="C183" s="2" t="s">
        <v>1180</v>
      </c>
    </row>
    <row r="184" spans="3:3" x14ac:dyDescent="0.2">
      <c r="C184" s="2" t="s">
        <v>1181</v>
      </c>
    </row>
    <row r="185" spans="3:3" x14ac:dyDescent="0.2">
      <c r="C185" s="2" t="s">
        <v>1178</v>
      </c>
    </row>
    <row r="186" spans="3:3" x14ac:dyDescent="0.2">
      <c r="C186" s="2" t="s">
        <v>3695</v>
      </c>
    </row>
    <row r="187" spans="3:3" x14ac:dyDescent="0.2">
      <c r="C187" s="2" t="s">
        <v>1184</v>
      </c>
    </row>
    <row r="188" spans="3:3" x14ac:dyDescent="0.2">
      <c r="C188" s="2" t="s">
        <v>1191</v>
      </c>
    </row>
    <row r="189" spans="3:3" x14ac:dyDescent="0.2">
      <c r="C189" s="2" t="s">
        <v>1192</v>
      </c>
    </row>
    <row r="190" spans="3:3" x14ac:dyDescent="0.2">
      <c r="C190" s="2" t="s">
        <v>1193</v>
      </c>
    </row>
    <row r="191" spans="3:3" x14ac:dyDescent="0.2">
      <c r="C191" s="2" t="s">
        <v>1118</v>
      </c>
    </row>
    <row r="192" spans="3:3" x14ac:dyDescent="0.2">
      <c r="C192" s="2" t="s">
        <v>1081</v>
      </c>
    </row>
    <row r="193" spans="3:3" x14ac:dyDescent="0.2">
      <c r="C193" s="2" t="s">
        <v>1091</v>
      </c>
    </row>
    <row r="194" spans="3:3" x14ac:dyDescent="0.2">
      <c r="C194" s="2" t="s">
        <v>1092</v>
      </c>
    </row>
    <row r="195" spans="3:3" x14ac:dyDescent="0.2">
      <c r="C195" s="2" t="s">
        <v>1113</v>
      </c>
    </row>
    <row r="196" spans="3:3" x14ac:dyDescent="0.2">
      <c r="C196" s="2" t="s">
        <v>1106</v>
      </c>
    </row>
    <row r="197" spans="3:3" x14ac:dyDescent="0.2">
      <c r="C197" s="2" t="s">
        <v>1068</v>
      </c>
    </row>
    <row r="198" spans="3:3" x14ac:dyDescent="0.2">
      <c r="C198" s="2" t="s">
        <v>1076</v>
      </c>
    </row>
    <row r="199" spans="3:3" x14ac:dyDescent="0.2">
      <c r="C199" s="2" t="s">
        <v>1124</v>
      </c>
    </row>
    <row r="200" spans="3:3" x14ac:dyDescent="0.2">
      <c r="C200" s="2" t="s">
        <v>1120</v>
      </c>
    </row>
    <row r="201" spans="3:3" x14ac:dyDescent="0.2">
      <c r="C201" s="2" t="s">
        <v>1070</v>
      </c>
    </row>
    <row r="202" spans="3:3" x14ac:dyDescent="0.2">
      <c r="C202" s="2" t="s">
        <v>1152</v>
      </c>
    </row>
    <row r="203" spans="3:3" x14ac:dyDescent="0.2">
      <c r="C203" s="2" t="s">
        <v>1056</v>
      </c>
    </row>
    <row r="204" spans="3:3" x14ac:dyDescent="0.2">
      <c r="C204" s="2" t="s">
        <v>1093</v>
      </c>
    </row>
    <row r="205" spans="3:3" x14ac:dyDescent="0.2">
      <c r="C205" s="2" t="s">
        <v>1164</v>
      </c>
    </row>
    <row r="206" spans="3:3" x14ac:dyDescent="0.2">
      <c r="C206" s="2" t="s">
        <v>1064</v>
      </c>
    </row>
    <row r="207" spans="3:3" x14ac:dyDescent="0.2">
      <c r="C207" s="2" t="s">
        <v>1057</v>
      </c>
    </row>
    <row r="208" spans="3:3" x14ac:dyDescent="0.2">
      <c r="C208" s="2" t="s">
        <v>1088</v>
      </c>
    </row>
    <row r="209" spans="3:3" x14ac:dyDescent="0.2">
      <c r="C209" s="2" t="s">
        <v>1054</v>
      </c>
    </row>
    <row r="210" spans="3:3" x14ac:dyDescent="0.2">
      <c r="C210" s="2" t="s">
        <v>1042</v>
      </c>
    </row>
    <row r="211" spans="3:3" x14ac:dyDescent="0.2">
      <c r="C211" s="2" t="s">
        <v>1094</v>
      </c>
    </row>
    <row r="212" spans="3:3" x14ac:dyDescent="0.2">
      <c r="C212" s="2" t="s">
        <v>1153</v>
      </c>
    </row>
    <row r="213" spans="3:3" x14ac:dyDescent="0.2">
      <c r="C213" s="2" t="s">
        <v>1122</v>
      </c>
    </row>
    <row r="214" spans="3:3" x14ac:dyDescent="0.2">
      <c r="C214" s="2" t="s">
        <v>1194</v>
      </c>
    </row>
    <row r="215" spans="3:3" x14ac:dyDescent="0.2">
      <c r="C215" s="2" t="s">
        <v>1073</v>
      </c>
    </row>
    <row r="216" spans="3:3" x14ac:dyDescent="0.2">
      <c r="C216" s="2" t="s">
        <v>1069</v>
      </c>
    </row>
    <row r="217" spans="3:3" x14ac:dyDescent="0.2">
      <c r="C217" s="2" t="s">
        <v>1063</v>
      </c>
    </row>
    <row r="218" spans="3:3" x14ac:dyDescent="0.2">
      <c r="C218" s="2" t="s">
        <v>1044</v>
      </c>
    </row>
    <row r="219" spans="3:3" x14ac:dyDescent="0.2">
      <c r="C219" s="2" t="s">
        <v>1135</v>
      </c>
    </row>
    <row r="220" spans="3:3" x14ac:dyDescent="0.2">
      <c r="C220" s="2" t="s">
        <v>1060</v>
      </c>
    </row>
    <row r="221" spans="3:3" x14ac:dyDescent="0.2">
      <c r="C221" s="2" t="s">
        <v>1053</v>
      </c>
    </row>
    <row r="222" spans="3:3" x14ac:dyDescent="0.2">
      <c r="C222" s="2" t="s">
        <v>1036</v>
      </c>
    </row>
    <row r="223" spans="3:3" x14ac:dyDescent="0.2">
      <c r="C223" s="2" t="s">
        <v>1047</v>
      </c>
    </row>
    <row r="224" spans="3:3" x14ac:dyDescent="0.2">
      <c r="C224" s="2" t="s">
        <v>1033</v>
      </c>
    </row>
    <row r="225" spans="3:3" x14ac:dyDescent="0.2">
      <c r="C225" s="2" t="s">
        <v>1031</v>
      </c>
    </row>
    <row r="226" spans="3:3" x14ac:dyDescent="0.2">
      <c r="C226" s="2" t="s">
        <v>1083</v>
      </c>
    </row>
    <row r="227" spans="3:3" x14ac:dyDescent="0.2">
      <c r="C227" s="2" t="s">
        <v>1098</v>
      </c>
    </row>
    <row r="228" spans="3:3" x14ac:dyDescent="0.2">
      <c r="C228" s="2" t="s">
        <v>1067</v>
      </c>
    </row>
    <row r="229" spans="3:3" x14ac:dyDescent="0.2">
      <c r="C229" s="2" t="s">
        <v>1052</v>
      </c>
    </row>
    <row r="230" spans="3:3" x14ac:dyDescent="0.2">
      <c r="C230" s="2" t="s">
        <v>1074</v>
      </c>
    </row>
    <row r="231" spans="3:3" x14ac:dyDescent="0.2">
      <c r="C231" s="2" t="s">
        <v>1128</v>
      </c>
    </row>
    <row r="232" spans="3:3" x14ac:dyDescent="0.2">
      <c r="C232" s="2" t="s">
        <v>1146</v>
      </c>
    </row>
    <row r="233" spans="3:3" x14ac:dyDescent="0.2">
      <c r="C233" s="2" t="s">
        <v>1090</v>
      </c>
    </row>
    <row r="234" spans="3:3" x14ac:dyDescent="0.2">
      <c r="C234" s="2" t="s">
        <v>1119</v>
      </c>
    </row>
    <row r="235" spans="3:3" x14ac:dyDescent="0.2">
      <c r="C235" s="2" t="s">
        <v>1126</v>
      </c>
    </row>
    <row r="236" spans="3:3" x14ac:dyDescent="0.2">
      <c r="C236" s="2" t="s">
        <v>1127</v>
      </c>
    </row>
    <row r="237" spans="3:3" x14ac:dyDescent="0.2">
      <c r="C237" s="2" t="s">
        <v>1030</v>
      </c>
    </row>
    <row r="238" spans="3:3" x14ac:dyDescent="0.2">
      <c r="C238" s="2" t="s">
        <v>1013</v>
      </c>
    </row>
    <row r="239" spans="3:3" x14ac:dyDescent="0.2">
      <c r="C239" s="2" t="s">
        <v>1111</v>
      </c>
    </row>
    <row r="240" spans="3:3" x14ac:dyDescent="0.2">
      <c r="C240" s="2" t="s">
        <v>1121</v>
      </c>
    </row>
    <row r="241" spans="3:3" x14ac:dyDescent="0.2">
      <c r="C241" s="2" t="s">
        <v>1107</v>
      </c>
    </row>
    <row r="242" spans="3:3" x14ac:dyDescent="0.2">
      <c r="C242" s="2" t="s">
        <v>1058</v>
      </c>
    </row>
    <row r="243" spans="3:3" x14ac:dyDescent="0.2">
      <c r="C243" s="2" t="s">
        <v>1123</v>
      </c>
    </row>
    <row r="244" spans="3:3" x14ac:dyDescent="0.2">
      <c r="C244" s="2" t="s">
        <v>1086</v>
      </c>
    </row>
    <row r="245" spans="3:3" x14ac:dyDescent="0.2">
      <c r="C245" s="2" t="s">
        <v>1046</v>
      </c>
    </row>
    <row r="246" spans="3:3" x14ac:dyDescent="0.2">
      <c r="C246" s="2" t="s">
        <v>1103</v>
      </c>
    </row>
    <row r="247" spans="3:3" x14ac:dyDescent="0.2">
      <c r="C247" s="2" t="s">
        <v>1077</v>
      </c>
    </row>
    <row r="248" spans="3:3" x14ac:dyDescent="0.2">
      <c r="C248" s="2" t="s">
        <v>1114</v>
      </c>
    </row>
    <row r="249" spans="3:3" x14ac:dyDescent="0.2">
      <c r="C249" s="2" t="s">
        <v>1110</v>
      </c>
    </row>
    <row r="250" spans="3:3" x14ac:dyDescent="0.2">
      <c r="C250" s="2" t="s">
        <v>1129</v>
      </c>
    </row>
    <row r="251" spans="3:3" x14ac:dyDescent="0.2">
      <c r="C251" s="2" t="s">
        <v>1148</v>
      </c>
    </row>
    <row r="252" spans="3:3" x14ac:dyDescent="0.2">
      <c r="C252" s="2" t="s">
        <v>1147</v>
      </c>
    </row>
    <row r="253" spans="3:3" x14ac:dyDescent="0.2">
      <c r="C253" s="2" t="s">
        <v>1151</v>
      </c>
    </row>
    <row r="254" spans="3:3" x14ac:dyDescent="0.2">
      <c r="C254" s="2" t="s">
        <v>1197</v>
      </c>
    </row>
    <row r="255" spans="3:3" x14ac:dyDescent="0.2">
      <c r="C255" s="2" t="s">
        <v>3696</v>
      </c>
    </row>
    <row r="256" spans="3:3" x14ac:dyDescent="0.2">
      <c r="C256" s="2" t="s">
        <v>3697</v>
      </c>
    </row>
    <row r="257" spans="3:3" x14ac:dyDescent="0.2">
      <c r="C257" s="2" t="s">
        <v>1202</v>
      </c>
    </row>
    <row r="258" spans="3:3" x14ac:dyDescent="0.2">
      <c r="C258" s="2" t="s">
        <v>3698</v>
      </c>
    </row>
    <row r="259" spans="3:3" x14ac:dyDescent="0.2">
      <c r="C259" s="2" t="s">
        <v>3699</v>
      </c>
    </row>
    <row r="260" spans="3:3" x14ac:dyDescent="0.2">
      <c r="C260" s="2" t="s">
        <v>3700</v>
      </c>
    </row>
    <row r="261" spans="3:3" x14ac:dyDescent="0.2">
      <c r="C261" s="2" t="s">
        <v>3701</v>
      </c>
    </row>
    <row r="262" spans="3:3" x14ac:dyDescent="0.2">
      <c r="C262" s="2" t="s">
        <v>1203</v>
      </c>
    </row>
    <row r="263" spans="3:3" x14ac:dyDescent="0.2">
      <c r="C263" s="2" t="s">
        <v>3702</v>
      </c>
    </row>
    <row r="264" spans="3:3" x14ac:dyDescent="0.2">
      <c r="C264" s="2" t="s">
        <v>1201</v>
      </c>
    </row>
    <row r="265" spans="3:3" x14ac:dyDescent="0.2">
      <c r="C265" s="2" t="s">
        <v>1196</v>
      </c>
    </row>
    <row r="266" spans="3:3" x14ac:dyDescent="0.2">
      <c r="C266" s="2" t="s">
        <v>3703</v>
      </c>
    </row>
    <row r="267" spans="3:3" x14ac:dyDescent="0.2">
      <c r="C267" s="2" t="s">
        <v>1199</v>
      </c>
    </row>
    <row r="268" spans="3:3" x14ac:dyDescent="0.2">
      <c r="C268" s="2" t="s">
        <v>3704</v>
      </c>
    </row>
    <row r="269" spans="3:3" x14ac:dyDescent="0.2">
      <c r="C269" s="2" t="s">
        <v>3705</v>
      </c>
    </row>
    <row r="270" spans="3:3" x14ac:dyDescent="0.2">
      <c r="C270" s="2" t="s">
        <v>3706</v>
      </c>
    </row>
    <row r="271" spans="3:3" x14ac:dyDescent="0.2">
      <c r="C271" s="2" t="s">
        <v>3707</v>
      </c>
    </row>
    <row r="272" spans="3:3" x14ac:dyDescent="0.2">
      <c r="C272" s="2" t="s">
        <v>3708</v>
      </c>
    </row>
    <row r="273" spans="3:3" x14ac:dyDescent="0.2">
      <c r="C273" s="2" t="s">
        <v>3709</v>
      </c>
    </row>
    <row r="274" spans="3:3" x14ac:dyDescent="0.2">
      <c r="C274" s="2" t="s">
        <v>3710</v>
      </c>
    </row>
    <row r="275" spans="3:3" x14ac:dyDescent="0.2">
      <c r="C275" s="2" t="s">
        <v>3711</v>
      </c>
    </row>
    <row r="276" spans="3:3" x14ac:dyDescent="0.2">
      <c r="C276" s="2" t="s">
        <v>3712</v>
      </c>
    </row>
    <row r="277" spans="3:3" x14ac:dyDescent="0.2">
      <c r="C277" s="2" t="s">
        <v>3713</v>
      </c>
    </row>
    <row r="278" spans="3:3" x14ac:dyDescent="0.2">
      <c r="C278" s="2" t="s">
        <v>3714</v>
      </c>
    </row>
    <row r="279" spans="3:3" x14ac:dyDescent="0.2">
      <c r="C279" s="2" t="s">
        <v>3715</v>
      </c>
    </row>
    <row r="280" spans="3:3" x14ac:dyDescent="0.2">
      <c r="C280" s="2" t="s">
        <v>3716</v>
      </c>
    </row>
    <row r="281" spans="3:3" x14ac:dyDescent="0.2">
      <c r="C281" s="2" t="s">
        <v>3717</v>
      </c>
    </row>
    <row r="282" spans="3:3" x14ac:dyDescent="0.2">
      <c r="C282" s="2" t="s">
        <v>3718</v>
      </c>
    </row>
    <row r="283" spans="3:3" x14ac:dyDescent="0.2">
      <c r="C283" s="2" t="s">
        <v>3719</v>
      </c>
    </row>
    <row r="284" spans="3:3" x14ac:dyDescent="0.2">
      <c r="C284" s="2" t="s">
        <v>3720</v>
      </c>
    </row>
    <row r="285" spans="3:3" x14ac:dyDescent="0.2">
      <c r="C285" s="2" t="s">
        <v>3721</v>
      </c>
    </row>
    <row r="286" spans="3:3" x14ac:dyDescent="0.2">
      <c r="C286" s="2" t="s">
        <v>3722</v>
      </c>
    </row>
    <row r="287" spans="3:3" x14ac:dyDescent="0.2">
      <c r="C287" s="2" t="s">
        <v>3723</v>
      </c>
    </row>
    <row r="288" spans="3:3" x14ac:dyDescent="0.2">
      <c r="C288" s="2" t="s">
        <v>3724</v>
      </c>
    </row>
    <row r="289" spans="3:3" x14ac:dyDescent="0.2">
      <c r="C289" s="2" t="s">
        <v>3725</v>
      </c>
    </row>
    <row r="290" spans="3:3" x14ac:dyDescent="0.2">
      <c r="C290" s="2" t="s">
        <v>3726</v>
      </c>
    </row>
    <row r="291" spans="3:3" x14ac:dyDescent="0.2">
      <c r="C291" s="2" t="s">
        <v>3727</v>
      </c>
    </row>
    <row r="292" spans="3:3" x14ac:dyDescent="0.2">
      <c r="C292" s="2" t="s">
        <v>3728</v>
      </c>
    </row>
    <row r="293" spans="3:3" x14ac:dyDescent="0.2">
      <c r="C293" s="2" t="s">
        <v>3729</v>
      </c>
    </row>
    <row r="294" spans="3:3" x14ac:dyDescent="0.2">
      <c r="C294" s="2" t="s">
        <v>3730</v>
      </c>
    </row>
    <row r="295" spans="3:3" x14ac:dyDescent="0.2">
      <c r="C295" s="2" t="s">
        <v>3731</v>
      </c>
    </row>
    <row r="296" spans="3:3" x14ac:dyDescent="0.2">
      <c r="C296" s="2" t="s">
        <v>3732</v>
      </c>
    </row>
    <row r="297" spans="3:3" x14ac:dyDescent="0.2">
      <c r="C297" s="2" t="s">
        <v>3733</v>
      </c>
    </row>
    <row r="298" spans="3:3" x14ac:dyDescent="0.2">
      <c r="C298" s="2" t="s">
        <v>3734</v>
      </c>
    </row>
    <row r="299" spans="3:3" x14ac:dyDescent="0.2">
      <c r="C299" s="2" t="s">
        <v>3735</v>
      </c>
    </row>
    <row r="300" spans="3:3" x14ac:dyDescent="0.2">
      <c r="C300" s="2" t="s">
        <v>3736</v>
      </c>
    </row>
    <row r="301" spans="3:3" x14ac:dyDescent="0.2">
      <c r="C301" s="2" t="s">
        <v>3737</v>
      </c>
    </row>
    <row r="302" spans="3:3" x14ac:dyDescent="0.2">
      <c r="C302" s="2" t="s">
        <v>3738</v>
      </c>
    </row>
    <row r="303" spans="3:3" x14ac:dyDescent="0.2">
      <c r="C303" s="2" t="s">
        <v>3739</v>
      </c>
    </row>
    <row r="304" spans="3:3" x14ac:dyDescent="0.2">
      <c r="C304" s="2" t="s">
        <v>3740</v>
      </c>
    </row>
    <row r="305" spans="3:3" x14ac:dyDescent="0.2">
      <c r="C305" s="2" t="s">
        <v>3741</v>
      </c>
    </row>
    <row r="306" spans="3:3" x14ac:dyDescent="0.2">
      <c r="C306" s="2" t="s">
        <v>3742</v>
      </c>
    </row>
    <row r="307" spans="3:3" x14ac:dyDescent="0.2">
      <c r="C307" s="2" t="s">
        <v>3743</v>
      </c>
    </row>
    <row r="308" spans="3:3" x14ac:dyDescent="0.2">
      <c r="C308" s="2" t="s">
        <v>3744</v>
      </c>
    </row>
    <row r="309" spans="3:3" x14ac:dyDescent="0.2">
      <c r="C309" s="2" t="s">
        <v>3745</v>
      </c>
    </row>
    <row r="310" spans="3:3" x14ac:dyDescent="0.2">
      <c r="C310" s="2" t="s">
        <v>3746</v>
      </c>
    </row>
    <row r="311" spans="3:3" x14ac:dyDescent="0.2">
      <c r="C311" s="2" t="s">
        <v>3747</v>
      </c>
    </row>
    <row r="312" spans="3:3" x14ac:dyDescent="0.2">
      <c r="C312" s="2" t="s">
        <v>3748</v>
      </c>
    </row>
    <row r="313" spans="3:3" x14ac:dyDescent="0.2">
      <c r="C313" s="2" t="s">
        <v>3749</v>
      </c>
    </row>
    <row r="314" spans="3:3" x14ac:dyDescent="0.2">
      <c r="C314" s="2" t="s">
        <v>3750</v>
      </c>
    </row>
    <row r="315" spans="3:3" x14ac:dyDescent="0.2">
      <c r="C315" s="2" t="s">
        <v>3751</v>
      </c>
    </row>
    <row r="316" spans="3:3" x14ac:dyDescent="0.2">
      <c r="C316" s="2" t="s">
        <v>3752</v>
      </c>
    </row>
    <row r="317" spans="3:3" x14ac:dyDescent="0.2">
      <c r="C317" s="2" t="s">
        <v>3753</v>
      </c>
    </row>
    <row r="318" spans="3:3" x14ac:dyDescent="0.2">
      <c r="C318" s="2" t="s">
        <v>3754</v>
      </c>
    </row>
    <row r="319" spans="3:3" x14ac:dyDescent="0.2">
      <c r="C319" s="2" t="s">
        <v>3755</v>
      </c>
    </row>
    <row r="320" spans="3:3" x14ac:dyDescent="0.2">
      <c r="C320" s="2" t="s">
        <v>3756</v>
      </c>
    </row>
    <row r="321" spans="3:3" x14ac:dyDescent="0.2">
      <c r="C321" s="2" t="s">
        <v>3757</v>
      </c>
    </row>
    <row r="322" spans="3:3" x14ac:dyDescent="0.2">
      <c r="C322" s="2" t="s">
        <v>3758</v>
      </c>
    </row>
    <row r="323" spans="3:3" x14ac:dyDescent="0.2">
      <c r="C323" s="2" t="s">
        <v>3759</v>
      </c>
    </row>
    <row r="324" spans="3:3" x14ac:dyDescent="0.2">
      <c r="C324" s="2" t="s">
        <v>3760</v>
      </c>
    </row>
    <row r="325" spans="3:3" x14ac:dyDescent="0.2">
      <c r="C325" s="2" t="s">
        <v>3761</v>
      </c>
    </row>
    <row r="326" spans="3:3" x14ac:dyDescent="0.2">
      <c r="C326" s="2" t="s">
        <v>3762</v>
      </c>
    </row>
    <row r="327" spans="3:3" x14ac:dyDescent="0.2">
      <c r="C327" s="2" t="s">
        <v>3763</v>
      </c>
    </row>
    <row r="328" spans="3:3" x14ac:dyDescent="0.2">
      <c r="C328" s="2" t="s">
        <v>3764</v>
      </c>
    </row>
    <row r="329" spans="3:3" x14ac:dyDescent="0.2">
      <c r="C329" s="2" t="s">
        <v>3765</v>
      </c>
    </row>
    <row r="330" spans="3:3" x14ac:dyDescent="0.2">
      <c r="C330" s="2" t="s">
        <v>3766</v>
      </c>
    </row>
    <row r="331" spans="3:3" x14ac:dyDescent="0.2">
      <c r="C331" s="2" t="s">
        <v>3767</v>
      </c>
    </row>
    <row r="332" spans="3:3" x14ac:dyDescent="0.2">
      <c r="C332" s="2" t="s">
        <v>3768</v>
      </c>
    </row>
    <row r="333" spans="3:3" x14ac:dyDescent="0.2">
      <c r="C333" s="2" t="s">
        <v>3769</v>
      </c>
    </row>
    <row r="334" spans="3:3" x14ac:dyDescent="0.2">
      <c r="C334" s="2" t="s">
        <v>3770</v>
      </c>
    </row>
    <row r="335" spans="3:3" x14ac:dyDescent="0.2">
      <c r="C335" s="2" t="s">
        <v>3771</v>
      </c>
    </row>
    <row r="336" spans="3:3" x14ac:dyDescent="0.2">
      <c r="C336" s="2" t="s">
        <v>3772</v>
      </c>
    </row>
    <row r="337" spans="3:3" x14ac:dyDescent="0.2">
      <c r="C337" s="2" t="s">
        <v>3773</v>
      </c>
    </row>
    <row r="338" spans="3:3" x14ac:dyDescent="0.2">
      <c r="C338" s="2" t="s">
        <v>3774</v>
      </c>
    </row>
    <row r="339" spans="3:3" x14ac:dyDescent="0.2">
      <c r="C339" s="2" t="s">
        <v>3775</v>
      </c>
    </row>
    <row r="340" spans="3:3" x14ac:dyDescent="0.2">
      <c r="C340" s="2" t="s">
        <v>3776</v>
      </c>
    </row>
    <row r="341" spans="3:3" x14ac:dyDescent="0.2">
      <c r="C341" s="2" t="s">
        <v>3777</v>
      </c>
    </row>
    <row r="342" spans="3:3" x14ac:dyDescent="0.2">
      <c r="C342" s="2" t="s">
        <v>3778</v>
      </c>
    </row>
    <row r="343" spans="3:3" x14ac:dyDescent="0.2">
      <c r="C343" s="2" t="s">
        <v>3779</v>
      </c>
    </row>
    <row r="344" spans="3:3" x14ac:dyDescent="0.2">
      <c r="C344" s="2" t="s">
        <v>3780</v>
      </c>
    </row>
    <row r="345" spans="3:3" x14ac:dyDescent="0.2">
      <c r="C345" s="2" t="s">
        <v>3781</v>
      </c>
    </row>
    <row r="346" spans="3:3" x14ac:dyDescent="0.2">
      <c r="C346" s="2" t="s">
        <v>3782</v>
      </c>
    </row>
    <row r="347" spans="3:3" x14ac:dyDescent="0.2">
      <c r="C347" s="2" t="s">
        <v>3783</v>
      </c>
    </row>
    <row r="348" spans="3:3" x14ac:dyDescent="0.2">
      <c r="C348" s="2" t="s">
        <v>3784</v>
      </c>
    </row>
    <row r="349" spans="3:3" x14ac:dyDescent="0.2">
      <c r="C349" s="2" t="s">
        <v>3785</v>
      </c>
    </row>
    <row r="350" spans="3:3" x14ac:dyDescent="0.2">
      <c r="C350" s="2" t="s">
        <v>3786</v>
      </c>
    </row>
    <row r="351" spans="3:3" x14ac:dyDescent="0.2">
      <c r="C351" s="2" t="s">
        <v>3787</v>
      </c>
    </row>
    <row r="352" spans="3:3" x14ac:dyDescent="0.2">
      <c r="C352" s="2" t="s">
        <v>3788</v>
      </c>
    </row>
    <row r="353" spans="3:3" x14ac:dyDescent="0.2">
      <c r="C353" s="2" t="s">
        <v>3789</v>
      </c>
    </row>
    <row r="354" spans="3:3" x14ac:dyDescent="0.2">
      <c r="C354" s="2" t="s">
        <v>3790</v>
      </c>
    </row>
    <row r="355" spans="3:3" x14ac:dyDescent="0.2">
      <c r="C355" s="2" t="s">
        <v>3791</v>
      </c>
    </row>
    <row r="356" spans="3:3" x14ac:dyDescent="0.2">
      <c r="C356" s="2" t="s">
        <v>3792</v>
      </c>
    </row>
    <row r="357" spans="3:3" x14ac:dyDescent="0.2">
      <c r="C357" s="2" t="s">
        <v>3793</v>
      </c>
    </row>
    <row r="358" spans="3:3" x14ac:dyDescent="0.2">
      <c r="C358" s="2" t="s">
        <v>3794</v>
      </c>
    </row>
    <row r="359" spans="3:3" x14ac:dyDescent="0.2">
      <c r="C359" s="2" t="s">
        <v>3795</v>
      </c>
    </row>
    <row r="360" spans="3:3" x14ac:dyDescent="0.2">
      <c r="C360" s="2" t="s">
        <v>3796</v>
      </c>
    </row>
    <row r="361" spans="3:3" x14ac:dyDescent="0.2">
      <c r="C361" s="2" t="s">
        <v>3797</v>
      </c>
    </row>
    <row r="362" spans="3:3" x14ac:dyDescent="0.2">
      <c r="C362" s="2" t="s">
        <v>3798</v>
      </c>
    </row>
    <row r="363" spans="3:3" x14ac:dyDescent="0.2">
      <c r="C363" s="2" t="s">
        <v>3799</v>
      </c>
    </row>
    <row r="364" spans="3:3" x14ac:dyDescent="0.2">
      <c r="C364" s="2" t="s">
        <v>3800</v>
      </c>
    </row>
    <row r="365" spans="3:3" x14ac:dyDescent="0.2">
      <c r="C365" s="2" t="s">
        <v>3801</v>
      </c>
    </row>
    <row r="366" spans="3:3" x14ac:dyDescent="0.2">
      <c r="C366" s="2" t="s">
        <v>3802</v>
      </c>
    </row>
    <row r="367" spans="3:3" x14ac:dyDescent="0.2">
      <c r="C367" s="2" t="s">
        <v>3803</v>
      </c>
    </row>
    <row r="368" spans="3:3" x14ac:dyDescent="0.2">
      <c r="C368" s="2" t="s">
        <v>3804</v>
      </c>
    </row>
    <row r="369" spans="3:3" x14ac:dyDescent="0.2">
      <c r="C369" s="2" t="s">
        <v>3805</v>
      </c>
    </row>
    <row r="370" spans="3:3" x14ac:dyDescent="0.2">
      <c r="C370" s="2" t="s">
        <v>3806</v>
      </c>
    </row>
    <row r="371" spans="3:3" x14ac:dyDescent="0.2">
      <c r="C371" s="2" t="s">
        <v>3807</v>
      </c>
    </row>
    <row r="372" spans="3:3" x14ac:dyDescent="0.2">
      <c r="C372" s="2" t="s">
        <v>3808</v>
      </c>
    </row>
    <row r="373" spans="3:3" x14ac:dyDescent="0.2">
      <c r="C373" s="2" t="s">
        <v>3809</v>
      </c>
    </row>
    <row r="374" spans="3:3" x14ac:dyDescent="0.2">
      <c r="C374" s="2" t="s">
        <v>3810</v>
      </c>
    </row>
    <row r="375" spans="3:3" x14ac:dyDescent="0.2">
      <c r="C375" s="2" t="s">
        <v>3811</v>
      </c>
    </row>
    <row r="376" spans="3:3" x14ac:dyDescent="0.2">
      <c r="C376" s="2" t="s">
        <v>3812</v>
      </c>
    </row>
    <row r="377" spans="3:3" x14ac:dyDescent="0.2">
      <c r="C377" s="2" t="s">
        <v>3813</v>
      </c>
    </row>
    <row r="378" spans="3:3" x14ac:dyDescent="0.2">
      <c r="C378" s="2" t="s">
        <v>3814</v>
      </c>
    </row>
    <row r="379" spans="3:3" x14ac:dyDescent="0.2">
      <c r="C379" s="2" t="s">
        <v>3815</v>
      </c>
    </row>
    <row r="380" spans="3:3" x14ac:dyDescent="0.2">
      <c r="C380" s="2" t="s">
        <v>3816</v>
      </c>
    </row>
    <row r="381" spans="3:3" x14ac:dyDescent="0.2">
      <c r="C381" s="2" t="s">
        <v>3817</v>
      </c>
    </row>
    <row r="382" spans="3:3" x14ac:dyDescent="0.2">
      <c r="C382" s="2" t="s">
        <v>3818</v>
      </c>
    </row>
    <row r="383" spans="3:3" x14ac:dyDescent="0.2">
      <c r="C383" s="2" t="s">
        <v>3819</v>
      </c>
    </row>
    <row r="384" spans="3:3" x14ac:dyDescent="0.2">
      <c r="C384" s="2" t="s">
        <v>3820</v>
      </c>
    </row>
    <row r="385" spans="3:3" x14ac:dyDescent="0.2">
      <c r="C385" s="2" t="s">
        <v>3821</v>
      </c>
    </row>
    <row r="386" spans="3:3" x14ac:dyDescent="0.2">
      <c r="C386" s="2" t="s">
        <v>3822</v>
      </c>
    </row>
    <row r="387" spans="3:3" x14ac:dyDescent="0.2">
      <c r="C387" s="2" t="s">
        <v>3823</v>
      </c>
    </row>
    <row r="388" spans="3:3" x14ac:dyDescent="0.2">
      <c r="C388" s="2" t="s">
        <v>3824</v>
      </c>
    </row>
    <row r="389" spans="3:3" x14ac:dyDescent="0.2">
      <c r="C389" s="2" t="s">
        <v>3825</v>
      </c>
    </row>
    <row r="390" spans="3:3" x14ac:dyDescent="0.2">
      <c r="C390" s="2" t="s">
        <v>3826</v>
      </c>
    </row>
    <row r="391" spans="3:3" x14ac:dyDescent="0.2">
      <c r="C391" s="2" t="s">
        <v>3827</v>
      </c>
    </row>
    <row r="392" spans="3:3" x14ac:dyDescent="0.2">
      <c r="C392" s="2" t="s">
        <v>3828</v>
      </c>
    </row>
    <row r="393" spans="3:3" x14ac:dyDescent="0.2">
      <c r="C393" s="2" t="s">
        <v>3829</v>
      </c>
    </row>
    <row r="394" spans="3:3" x14ac:dyDescent="0.2">
      <c r="C394" s="2" t="s">
        <v>3830</v>
      </c>
    </row>
    <row r="395" spans="3:3" x14ac:dyDescent="0.2">
      <c r="C395" s="2" t="s">
        <v>3831</v>
      </c>
    </row>
    <row r="396" spans="3:3" x14ac:dyDescent="0.2">
      <c r="C396" s="2" t="s">
        <v>3832</v>
      </c>
    </row>
    <row r="397" spans="3:3" x14ac:dyDescent="0.2">
      <c r="C397" s="2" t="s">
        <v>3833</v>
      </c>
    </row>
    <row r="398" spans="3:3" x14ac:dyDescent="0.2">
      <c r="C398" s="2" t="s">
        <v>3834</v>
      </c>
    </row>
    <row r="399" spans="3:3" x14ac:dyDescent="0.2">
      <c r="C399" s="2" t="s">
        <v>3835</v>
      </c>
    </row>
    <row r="400" spans="3:3" x14ac:dyDescent="0.2">
      <c r="C400" s="2" t="s">
        <v>3836</v>
      </c>
    </row>
    <row r="401" spans="3:3" x14ac:dyDescent="0.2">
      <c r="C401" s="2" t="s">
        <v>3837</v>
      </c>
    </row>
    <row r="402" spans="3:3" x14ac:dyDescent="0.2">
      <c r="C402" s="2" t="s">
        <v>3838</v>
      </c>
    </row>
    <row r="403" spans="3:3" x14ac:dyDescent="0.2">
      <c r="C403" s="2" t="s">
        <v>3839</v>
      </c>
    </row>
    <row r="404" spans="3:3" x14ac:dyDescent="0.2">
      <c r="C404" s="2" t="s">
        <v>3840</v>
      </c>
    </row>
    <row r="405" spans="3:3" x14ac:dyDescent="0.2">
      <c r="C405" s="2" t="s">
        <v>3841</v>
      </c>
    </row>
    <row r="406" spans="3:3" x14ac:dyDescent="0.2">
      <c r="C406" s="2" t="s">
        <v>3842</v>
      </c>
    </row>
    <row r="407" spans="3:3" x14ac:dyDescent="0.2">
      <c r="C407" s="2" t="s">
        <v>3843</v>
      </c>
    </row>
    <row r="408" spans="3:3" x14ac:dyDescent="0.2">
      <c r="C408" s="2" t="s">
        <v>3844</v>
      </c>
    </row>
    <row r="409" spans="3:3" x14ac:dyDescent="0.2">
      <c r="C409" s="2" t="s">
        <v>3845</v>
      </c>
    </row>
    <row r="410" spans="3:3" x14ac:dyDescent="0.2">
      <c r="C410" s="2" t="s">
        <v>3846</v>
      </c>
    </row>
    <row r="411" spans="3:3" x14ac:dyDescent="0.2">
      <c r="C411" s="2" t="s">
        <v>3847</v>
      </c>
    </row>
    <row r="412" spans="3:3" x14ac:dyDescent="0.2">
      <c r="C412" s="2" t="s">
        <v>3848</v>
      </c>
    </row>
    <row r="413" spans="3:3" x14ac:dyDescent="0.2">
      <c r="C413" s="2" t="s">
        <v>3849</v>
      </c>
    </row>
    <row r="414" spans="3:3" x14ac:dyDescent="0.2">
      <c r="C414" s="2" t="s">
        <v>3850</v>
      </c>
    </row>
    <row r="415" spans="3:3" x14ac:dyDescent="0.2">
      <c r="C415" s="2" t="s">
        <v>3851</v>
      </c>
    </row>
    <row r="416" spans="3:3" x14ac:dyDescent="0.2">
      <c r="C416" s="2" t="s">
        <v>3852</v>
      </c>
    </row>
    <row r="417" spans="3:3" x14ac:dyDescent="0.2">
      <c r="C417" s="2" t="s">
        <v>3853</v>
      </c>
    </row>
    <row r="418" spans="3:3" x14ac:dyDescent="0.2">
      <c r="C418" s="2" t="s">
        <v>3854</v>
      </c>
    </row>
    <row r="419" spans="3:3" x14ac:dyDescent="0.2">
      <c r="C419" s="2" t="s">
        <v>3855</v>
      </c>
    </row>
    <row r="420" spans="3:3" x14ac:dyDescent="0.2">
      <c r="C420" s="2" t="s">
        <v>3856</v>
      </c>
    </row>
    <row r="421" spans="3:3" x14ac:dyDescent="0.2">
      <c r="C421" s="2" t="s">
        <v>3857</v>
      </c>
    </row>
    <row r="422" spans="3:3" x14ac:dyDescent="0.2">
      <c r="C422" s="2" t="s">
        <v>3858</v>
      </c>
    </row>
    <row r="423" spans="3:3" x14ac:dyDescent="0.2">
      <c r="C423" s="2" t="s">
        <v>3859</v>
      </c>
    </row>
    <row r="424" spans="3:3" x14ac:dyDescent="0.2">
      <c r="C424" s="2" t="s">
        <v>3860</v>
      </c>
    </row>
    <row r="425" spans="3:3" x14ac:dyDescent="0.2">
      <c r="C425" s="2" t="s">
        <v>3861</v>
      </c>
    </row>
    <row r="426" spans="3:3" x14ac:dyDescent="0.2">
      <c r="C426" s="2" t="s">
        <v>3862</v>
      </c>
    </row>
    <row r="427" spans="3:3" x14ac:dyDescent="0.2">
      <c r="C427" s="2" t="s">
        <v>3863</v>
      </c>
    </row>
    <row r="428" spans="3:3" x14ac:dyDescent="0.2">
      <c r="C428" s="2" t="s">
        <v>3864</v>
      </c>
    </row>
    <row r="429" spans="3:3" x14ac:dyDescent="0.2">
      <c r="C429" s="2" t="s">
        <v>3865</v>
      </c>
    </row>
    <row r="430" spans="3:3" x14ac:dyDescent="0.2">
      <c r="C430" s="2" t="s">
        <v>3866</v>
      </c>
    </row>
    <row r="431" spans="3:3" x14ac:dyDescent="0.2">
      <c r="C431" s="2" t="s">
        <v>3867</v>
      </c>
    </row>
    <row r="432" spans="3:3" x14ac:dyDescent="0.2">
      <c r="C432" s="2" t="s">
        <v>3868</v>
      </c>
    </row>
    <row r="433" spans="3:3" x14ac:dyDescent="0.2">
      <c r="C433" s="2" t="s">
        <v>3869</v>
      </c>
    </row>
    <row r="434" spans="3:3" x14ac:dyDescent="0.2">
      <c r="C434" s="2" t="s">
        <v>3870</v>
      </c>
    </row>
    <row r="435" spans="3:3" x14ac:dyDescent="0.2">
      <c r="C435" s="2" t="s">
        <v>3871</v>
      </c>
    </row>
    <row r="436" spans="3:3" x14ac:dyDescent="0.2">
      <c r="C436" s="2" t="s">
        <v>3872</v>
      </c>
    </row>
    <row r="437" spans="3:3" x14ac:dyDescent="0.2">
      <c r="C437" s="2" t="s">
        <v>3873</v>
      </c>
    </row>
    <row r="438" spans="3:3" x14ac:dyDescent="0.2">
      <c r="C438" s="2" t="s">
        <v>3874</v>
      </c>
    </row>
    <row r="439" spans="3:3" x14ac:dyDescent="0.2">
      <c r="C439" s="2" t="s">
        <v>3875</v>
      </c>
    </row>
    <row r="440" spans="3:3" x14ac:dyDescent="0.2">
      <c r="C440" s="2" t="s">
        <v>3876</v>
      </c>
    </row>
    <row r="441" spans="3:3" x14ac:dyDescent="0.2">
      <c r="C441" s="2" t="s">
        <v>3877</v>
      </c>
    </row>
    <row r="442" spans="3:3" x14ac:dyDescent="0.2">
      <c r="C442" s="2" t="s">
        <v>3878</v>
      </c>
    </row>
    <row r="443" spans="3:3" x14ac:dyDescent="0.2">
      <c r="C443" s="2" t="s">
        <v>3879</v>
      </c>
    </row>
    <row r="444" spans="3:3" x14ac:dyDescent="0.2">
      <c r="C444" s="2" t="s">
        <v>3880</v>
      </c>
    </row>
    <row r="445" spans="3:3" x14ac:dyDescent="0.2">
      <c r="C445" s="2" t="s">
        <v>3881</v>
      </c>
    </row>
    <row r="446" spans="3:3" x14ac:dyDescent="0.2">
      <c r="C446" s="2" t="s">
        <v>3882</v>
      </c>
    </row>
    <row r="447" spans="3:3" x14ac:dyDescent="0.2">
      <c r="C447" s="2" t="s">
        <v>3883</v>
      </c>
    </row>
    <row r="448" spans="3:3" x14ac:dyDescent="0.2">
      <c r="C448" s="2" t="s">
        <v>3884</v>
      </c>
    </row>
    <row r="449" spans="3:3" x14ac:dyDescent="0.2">
      <c r="C449" s="2" t="s">
        <v>1190</v>
      </c>
    </row>
    <row r="450" spans="3:3" x14ac:dyDescent="0.2">
      <c r="C450" s="2" t="s">
        <v>3885</v>
      </c>
    </row>
    <row r="451" spans="3:3" x14ac:dyDescent="0.2">
      <c r="C451" s="2" t="s">
        <v>3886</v>
      </c>
    </row>
    <row r="452" spans="3:3" x14ac:dyDescent="0.2">
      <c r="C452" s="2" t="s">
        <v>3887</v>
      </c>
    </row>
    <row r="453" spans="3:3" x14ac:dyDescent="0.2">
      <c r="C453" s="2" t="s">
        <v>3888</v>
      </c>
    </row>
    <row r="454" spans="3:3" x14ac:dyDescent="0.2">
      <c r="C454" s="2" t="s">
        <v>1177</v>
      </c>
    </row>
    <row r="455" spans="3:3" x14ac:dyDescent="0.2">
      <c r="C455" s="2" t="s">
        <v>3889</v>
      </c>
    </row>
    <row r="456" spans="3:3" x14ac:dyDescent="0.2">
      <c r="C456" s="2" t="s">
        <v>1156</v>
      </c>
    </row>
    <row r="457" spans="3:3" x14ac:dyDescent="0.2">
      <c r="C457" s="2" t="s">
        <v>3890</v>
      </c>
    </row>
    <row r="458" spans="3:3" x14ac:dyDescent="0.2">
      <c r="C458" s="2" t="s">
        <v>1172</v>
      </c>
    </row>
    <row r="459" spans="3:3" x14ac:dyDescent="0.2">
      <c r="C459" s="2" t="s">
        <v>3891</v>
      </c>
    </row>
    <row r="460" spans="3:3" x14ac:dyDescent="0.2">
      <c r="C460" s="2" t="s">
        <v>3892</v>
      </c>
    </row>
    <row r="461" spans="3:3" x14ac:dyDescent="0.2">
      <c r="C461" s="2" t="s">
        <v>3893</v>
      </c>
    </row>
    <row r="462" spans="3:3" x14ac:dyDescent="0.2">
      <c r="C462" s="2" t="s">
        <v>3894</v>
      </c>
    </row>
    <row r="463" spans="3:3" x14ac:dyDescent="0.2">
      <c r="C463" s="2" t="s">
        <v>3895</v>
      </c>
    </row>
    <row r="464" spans="3:3" x14ac:dyDescent="0.2">
      <c r="C464" s="2" t="s">
        <v>3896</v>
      </c>
    </row>
    <row r="465" spans="3:3" x14ac:dyDescent="0.2">
      <c r="C465" s="2" t="s">
        <v>3897</v>
      </c>
    </row>
    <row r="466" spans="3:3" x14ac:dyDescent="0.2">
      <c r="C466" s="2" t="s">
        <v>1188</v>
      </c>
    </row>
    <row r="467" spans="3:3" x14ac:dyDescent="0.2">
      <c r="C467" s="2" t="s">
        <v>3898</v>
      </c>
    </row>
    <row r="468" spans="3:3" x14ac:dyDescent="0.2">
      <c r="C468" s="2" t="s">
        <v>1171</v>
      </c>
    </row>
    <row r="469" spans="3:3" x14ac:dyDescent="0.2">
      <c r="C469" s="2" t="s">
        <v>3899</v>
      </c>
    </row>
    <row r="470" spans="3:3" x14ac:dyDescent="0.2">
      <c r="C470" s="2" t="s">
        <v>3900</v>
      </c>
    </row>
    <row r="471" spans="3:3" x14ac:dyDescent="0.2">
      <c r="C471" s="2" t="s">
        <v>1162</v>
      </c>
    </row>
    <row r="472" spans="3:3" x14ac:dyDescent="0.2">
      <c r="C472" s="2" t="s">
        <v>1158</v>
      </c>
    </row>
    <row r="473" spans="3:3" x14ac:dyDescent="0.2">
      <c r="C473" s="2" t="s">
        <v>3901</v>
      </c>
    </row>
    <row r="474" spans="3:3" x14ac:dyDescent="0.2">
      <c r="C474" s="2" t="s">
        <v>1161</v>
      </c>
    </row>
    <row r="475" spans="3:3" x14ac:dyDescent="0.2">
      <c r="C475" s="2" t="s">
        <v>1139</v>
      </c>
    </row>
    <row r="476" spans="3:3" x14ac:dyDescent="0.2">
      <c r="C476" s="2" t="s">
        <v>3902</v>
      </c>
    </row>
    <row r="477" spans="3:3" x14ac:dyDescent="0.2">
      <c r="C477" s="2" t="s">
        <v>1165</v>
      </c>
    </row>
    <row r="478" spans="3:3" x14ac:dyDescent="0.2">
      <c r="C478" s="2" t="s">
        <v>1179</v>
      </c>
    </row>
    <row r="479" spans="3:3" x14ac:dyDescent="0.2">
      <c r="C479" s="2" t="s">
        <v>1176</v>
      </c>
    </row>
    <row r="480" spans="3:3" x14ac:dyDescent="0.2">
      <c r="C480" s="2" t="s">
        <v>1185</v>
      </c>
    </row>
    <row r="481" spans="3:3" x14ac:dyDescent="0.2">
      <c r="C481" s="2" t="s">
        <v>1182</v>
      </c>
    </row>
    <row r="482" spans="3:3" x14ac:dyDescent="0.2">
      <c r="C482" s="2" t="s">
        <v>1183</v>
      </c>
    </row>
    <row r="483" spans="3:3" x14ac:dyDescent="0.2">
      <c r="C483" s="2" t="s">
        <v>1170</v>
      </c>
    </row>
    <row r="484" spans="3:3" x14ac:dyDescent="0.2">
      <c r="C484" s="2" t="s">
        <v>1186</v>
      </c>
    </row>
    <row r="485" spans="3:3" x14ac:dyDescent="0.2">
      <c r="C485" s="2" t="s">
        <v>1187</v>
      </c>
    </row>
    <row r="486" spans="3:3" x14ac:dyDescent="0.2">
      <c r="C486" s="2" t="s">
        <v>1167</v>
      </c>
    </row>
    <row r="487" spans="3:3" x14ac:dyDescent="0.2">
      <c r="C487" s="2" t="s">
        <v>1163</v>
      </c>
    </row>
    <row r="488" spans="3:3" x14ac:dyDescent="0.2">
      <c r="C488" s="2" t="s">
        <v>1169</v>
      </c>
    </row>
    <row r="489" spans="3:3" x14ac:dyDescent="0.2">
      <c r="C489" s="2" t="s">
        <v>1160</v>
      </c>
    </row>
    <row r="490" spans="3:3" x14ac:dyDescent="0.2">
      <c r="C490" s="2" t="s">
        <v>1159</v>
      </c>
    </row>
    <row r="491" spans="3:3" x14ac:dyDescent="0.2">
      <c r="C491" s="2" t="s">
        <v>1168</v>
      </c>
    </row>
    <row r="492" spans="3:3" x14ac:dyDescent="0.2">
      <c r="C492" s="2" t="s">
        <v>1166</v>
      </c>
    </row>
    <row r="493" spans="3:3" x14ac:dyDescent="0.2">
      <c r="C493" s="2" t="s">
        <v>1041</v>
      </c>
    </row>
    <row r="494" spans="3:3" x14ac:dyDescent="0.2">
      <c r="C494" s="2" t="s">
        <v>1018</v>
      </c>
    </row>
    <row r="495" spans="3:3" x14ac:dyDescent="0.2">
      <c r="C495" s="2" t="s">
        <v>1019</v>
      </c>
    </row>
    <row r="496" spans="3:3" x14ac:dyDescent="0.2">
      <c r="C496" s="2" t="s">
        <v>1038</v>
      </c>
    </row>
    <row r="497" spans="3:3" x14ac:dyDescent="0.2">
      <c r="C497" s="2" t="s">
        <v>1039</v>
      </c>
    </row>
    <row r="498" spans="3:3" x14ac:dyDescent="0.2">
      <c r="C498" s="2" t="s">
        <v>1029</v>
      </c>
    </row>
    <row r="499" spans="3:3" x14ac:dyDescent="0.2">
      <c r="C499" s="2" t="s">
        <v>1020</v>
      </c>
    </row>
    <row r="500" spans="3:3" x14ac:dyDescent="0.2">
      <c r="C500" s="2" t="s">
        <v>1014</v>
      </c>
    </row>
    <row r="501" spans="3:3" x14ac:dyDescent="0.2">
      <c r="C501" s="2" t="s">
        <v>1027</v>
      </c>
    </row>
    <row r="502" spans="3:3" x14ac:dyDescent="0.2">
      <c r="C502" s="2" t="s">
        <v>1021</v>
      </c>
    </row>
    <row r="503" spans="3:3" x14ac:dyDescent="0.2">
      <c r="C503" s="2" t="s">
        <v>1040</v>
      </c>
    </row>
    <row r="504" spans="3:3" x14ac:dyDescent="0.2">
      <c r="C504" s="2" t="s">
        <v>1157</v>
      </c>
    </row>
    <row r="505" spans="3:3" x14ac:dyDescent="0.2">
      <c r="C505" s="2" t="s">
        <v>1155</v>
      </c>
    </row>
    <row r="506" spans="3:3" x14ac:dyDescent="0.2">
      <c r="C506" s="2" t="s">
        <v>1022</v>
      </c>
    </row>
    <row r="507" spans="3:3" x14ac:dyDescent="0.2">
      <c r="C507" s="2" t="s">
        <v>1173</v>
      </c>
    </row>
    <row r="508" spans="3:3" x14ac:dyDescent="0.2">
      <c r="C508" s="2" t="s">
        <v>1150</v>
      </c>
    </row>
    <row r="509" spans="3:3" x14ac:dyDescent="0.2">
      <c r="C509" s="2" t="s">
        <v>1195</v>
      </c>
    </row>
    <row r="510" spans="3:3" x14ac:dyDescent="0.2">
      <c r="C510" s="2" t="s">
        <v>1048</v>
      </c>
    </row>
    <row r="511" spans="3:3" x14ac:dyDescent="0.2">
      <c r="C511" s="2" t="s">
        <v>1061</v>
      </c>
    </row>
    <row r="512" spans="3:3" x14ac:dyDescent="0.2">
      <c r="C512" s="2" t="s">
        <v>1143</v>
      </c>
    </row>
    <row r="513" spans="3:3" x14ac:dyDescent="0.2">
      <c r="C513" s="2" t="s">
        <v>1096</v>
      </c>
    </row>
    <row r="514" spans="3:3" x14ac:dyDescent="0.2">
      <c r="C514" s="2" t="s">
        <v>1133</v>
      </c>
    </row>
    <row r="515" spans="3:3" x14ac:dyDescent="0.2">
      <c r="C515" s="2" t="s">
        <v>1117</v>
      </c>
    </row>
    <row r="516" spans="3:3" x14ac:dyDescent="0.2">
      <c r="C516" s="2" t="s">
        <v>1080</v>
      </c>
    </row>
    <row r="517" spans="3:3" x14ac:dyDescent="0.2">
      <c r="C517" s="2" t="s">
        <v>1149</v>
      </c>
    </row>
    <row r="518" spans="3:3" x14ac:dyDescent="0.2">
      <c r="C518" s="2" t="s">
        <v>1066</v>
      </c>
    </row>
    <row r="519" spans="3:3" x14ac:dyDescent="0.2">
      <c r="C519" s="2" t="s">
        <v>1087</v>
      </c>
    </row>
    <row r="520" spans="3:3" x14ac:dyDescent="0.2">
      <c r="C520" s="2" t="s">
        <v>1154</v>
      </c>
    </row>
    <row r="521" spans="3:3" x14ac:dyDescent="0.2">
      <c r="C521" s="2" t="s">
        <v>1112</v>
      </c>
    </row>
    <row r="522" spans="3:3" x14ac:dyDescent="0.2">
      <c r="C522" s="2" t="s">
        <v>1078</v>
      </c>
    </row>
    <row r="523" spans="3:3" x14ac:dyDescent="0.2">
      <c r="C523" s="2" t="s">
        <v>1062</v>
      </c>
    </row>
    <row r="524" spans="3:3" x14ac:dyDescent="0.2">
      <c r="C524" s="2" t="s">
        <v>1085</v>
      </c>
    </row>
    <row r="525" spans="3:3" x14ac:dyDescent="0.2">
      <c r="C525" s="2" t="s">
        <v>1104</v>
      </c>
    </row>
    <row r="526" spans="3:3" x14ac:dyDescent="0.2">
      <c r="C526" s="2" t="s">
        <v>1079</v>
      </c>
    </row>
    <row r="527" spans="3:3" x14ac:dyDescent="0.2">
      <c r="C527" s="2" t="s">
        <v>1100</v>
      </c>
    </row>
    <row r="528" spans="3:3" x14ac:dyDescent="0.2">
      <c r="C528" s="2" t="s">
        <v>1116</v>
      </c>
    </row>
    <row r="529" spans="3:3" x14ac:dyDescent="0.2">
      <c r="C529" s="2" t="s">
        <v>1115</v>
      </c>
    </row>
    <row r="530" spans="3:3" x14ac:dyDescent="0.2">
      <c r="C530" s="2" t="s">
        <v>1102</v>
      </c>
    </row>
    <row r="531" spans="3:3" x14ac:dyDescent="0.2">
      <c r="C531" s="2" t="s">
        <v>1025</v>
      </c>
    </row>
    <row r="532" spans="3:3" x14ac:dyDescent="0.2">
      <c r="C532" s="2" t="s">
        <v>1028</v>
      </c>
    </row>
    <row r="533" spans="3:3" x14ac:dyDescent="0.2">
      <c r="C533" s="2" t="s">
        <v>1049</v>
      </c>
    </row>
    <row r="534" spans="3:3" x14ac:dyDescent="0.2">
      <c r="C534" s="2" t="s">
        <v>1043</v>
      </c>
    </row>
    <row r="535" spans="3:3" x14ac:dyDescent="0.2">
      <c r="C535" s="2" t="s">
        <v>1059</v>
      </c>
    </row>
    <row r="536" spans="3:3" x14ac:dyDescent="0.2">
      <c r="C536" s="2" t="s">
        <v>1051</v>
      </c>
    </row>
    <row r="537" spans="3:3" x14ac:dyDescent="0.2">
      <c r="C537" s="2" t="s">
        <v>1037</v>
      </c>
    </row>
    <row r="538" spans="3:3" x14ac:dyDescent="0.2">
      <c r="C538" s="2" t="s">
        <v>1024</v>
      </c>
    </row>
    <row r="539" spans="3:3" x14ac:dyDescent="0.2">
      <c r="C539" s="2" t="s">
        <v>1016</v>
      </c>
    </row>
    <row r="540" spans="3:3" x14ac:dyDescent="0.2">
      <c r="C540" s="2" t="s">
        <v>1015</v>
      </c>
    </row>
    <row r="541" spans="3:3" x14ac:dyDescent="0.2">
      <c r="C541" s="2" t="s">
        <v>1050</v>
      </c>
    </row>
    <row r="542" spans="3:3" x14ac:dyDescent="0.2">
      <c r="C542" s="2" t="s">
        <v>1137</v>
      </c>
    </row>
    <row r="543" spans="3:3" x14ac:dyDescent="0.2">
      <c r="C543" s="2" t="s">
        <v>1099</v>
      </c>
    </row>
    <row r="544" spans="3:3" x14ac:dyDescent="0.2">
      <c r="C544" s="2" t="s">
        <v>1101</v>
      </c>
    </row>
    <row r="545" spans="3:3" x14ac:dyDescent="0.2">
      <c r="C545" s="2" t="s">
        <v>1071</v>
      </c>
    </row>
    <row r="546" spans="3:3" x14ac:dyDescent="0.2">
      <c r="C546" s="2" t="s">
        <v>1109</v>
      </c>
    </row>
    <row r="547" spans="3:3" x14ac:dyDescent="0.2">
      <c r="C547" s="2" t="s">
        <v>1034</v>
      </c>
    </row>
    <row r="548" spans="3:3" x14ac:dyDescent="0.2">
      <c r="C548" s="2" t="s">
        <v>1026</v>
      </c>
    </row>
    <row r="549" spans="3:3" x14ac:dyDescent="0.2">
      <c r="C549" s="2" t="s">
        <v>1089</v>
      </c>
    </row>
    <row r="550" spans="3:3" x14ac:dyDescent="0.2">
      <c r="C550" s="2" t="s">
        <v>1136</v>
      </c>
    </row>
    <row r="551" spans="3:3" x14ac:dyDescent="0.2">
      <c r="C551" s="2" t="s">
        <v>1035</v>
      </c>
    </row>
    <row r="552" spans="3:3" x14ac:dyDescent="0.2">
      <c r="C552" s="2" t="s">
        <v>1134</v>
      </c>
    </row>
    <row r="553" spans="3:3" x14ac:dyDescent="0.2">
      <c r="C553" s="2" t="s">
        <v>1084</v>
      </c>
    </row>
    <row r="554" spans="3:3" x14ac:dyDescent="0.2">
      <c r="C554" s="2" t="s">
        <v>3903</v>
      </c>
    </row>
    <row r="555" spans="3:3" x14ac:dyDescent="0.2">
      <c r="C555" s="2" t="s">
        <v>1017</v>
      </c>
    </row>
    <row r="556" spans="3:3" x14ac:dyDescent="0.2">
      <c r="C556" s="2" t="s">
        <v>1032</v>
      </c>
    </row>
    <row r="557" spans="3:3" x14ac:dyDescent="0.2">
      <c r="C557" s="2" t="s">
        <v>1141</v>
      </c>
    </row>
    <row r="558" spans="3:3" x14ac:dyDescent="0.2">
      <c r="C558" s="2" t="s">
        <v>1023</v>
      </c>
    </row>
    <row r="559" spans="3:3" x14ac:dyDescent="0.2">
      <c r="C559" s="2" t="s">
        <v>1142</v>
      </c>
    </row>
    <row r="560" spans="3:3" x14ac:dyDescent="0.2">
      <c r="C560" s="2" t="s">
        <v>1045</v>
      </c>
    </row>
    <row r="561" spans="3:3" x14ac:dyDescent="0.2">
      <c r="C561" s="2" t="s">
        <v>1130</v>
      </c>
    </row>
    <row r="562" spans="3:3" x14ac:dyDescent="0.2">
      <c r="C562" s="2" t="s">
        <v>1095</v>
      </c>
    </row>
    <row r="563" spans="3:3" x14ac:dyDescent="0.2">
      <c r="C563" s="2" t="s">
        <v>1072</v>
      </c>
    </row>
    <row r="564" spans="3:3" x14ac:dyDescent="0.2">
      <c r="C564" s="2" t="s">
        <v>1131</v>
      </c>
    </row>
    <row r="565" spans="3:3" x14ac:dyDescent="0.2">
      <c r="C565" s="2" t="s">
        <v>1105</v>
      </c>
    </row>
    <row r="566" spans="3:3" x14ac:dyDescent="0.2">
      <c r="C566" s="2" t="s">
        <v>1065</v>
      </c>
    </row>
    <row r="567" spans="3:3" x14ac:dyDescent="0.2">
      <c r="C567" s="2" t="s">
        <v>1138</v>
      </c>
    </row>
    <row r="568" spans="3:3" x14ac:dyDescent="0.2">
      <c r="C568" s="2" t="s">
        <v>1075</v>
      </c>
    </row>
    <row r="569" spans="3:3" x14ac:dyDescent="0.2">
      <c r="C569" s="2" t="s">
        <v>1132</v>
      </c>
    </row>
    <row r="570" spans="3:3" x14ac:dyDescent="0.2">
      <c r="C570" s="2" t="s">
        <v>1097</v>
      </c>
    </row>
    <row r="571" spans="3:3" x14ac:dyDescent="0.2">
      <c r="C571" s="2" t="s">
        <v>1145</v>
      </c>
    </row>
    <row r="572" spans="3:3" x14ac:dyDescent="0.2">
      <c r="C572" s="2" t="s">
        <v>3904</v>
      </c>
    </row>
    <row r="573" spans="3:3" x14ac:dyDescent="0.2">
      <c r="C573" s="2" t="s">
        <v>3905</v>
      </c>
    </row>
    <row r="574" spans="3:3" x14ac:dyDescent="0.2">
      <c r="C574" s="2" t="s">
        <v>3906</v>
      </c>
    </row>
    <row r="575" spans="3:3" x14ac:dyDescent="0.2">
      <c r="C575" s="2" t="s">
        <v>3907</v>
      </c>
    </row>
    <row r="576" spans="3:3" x14ac:dyDescent="0.2">
      <c r="C576" s="2" t="s">
        <v>1144</v>
      </c>
    </row>
    <row r="577" spans="3:3" x14ac:dyDescent="0.2">
      <c r="C577" s="2" t="s">
        <v>1108</v>
      </c>
    </row>
    <row r="578" spans="3:3" x14ac:dyDescent="0.2">
      <c r="C578" s="2" t="s">
        <v>3908</v>
      </c>
    </row>
    <row r="579" spans="3:3" x14ac:dyDescent="0.2">
      <c r="C579" s="2" t="s">
        <v>3909</v>
      </c>
    </row>
    <row r="580" spans="3:3" x14ac:dyDescent="0.2">
      <c r="C580" s="2" t="s">
        <v>1140</v>
      </c>
    </row>
    <row r="581" spans="3:3" x14ac:dyDescent="0.2">
      <c r="C581" s="2" t="s">
        <v>1082</v>
      </c>
    </row>
    <row r="582" spans="3:3" x14ac:dyDescent="0.2">
      <c r="C582" s="2" t="s">
        <v>1055</v>
      </c>
    </row>
    <row r="583" spans="3:3" x14ac:dyDescent="0.2">
      <c r="C583" s="2" t="s">
        <v>3910</v>
      </c>
    </row>
    <row r="584" spans="3:3" x14ac:dyDescent="0.2">
      <c r="C584" s="2" t="s">
        <v>3911</v>
      </c>
    </row>
    <row r="585" spans="3:3" x14ac:dyDescent="0.2">
      <c r="C585" s="2" t="s">
        <v>3912</v>
      </c>
    </row>
    <row r="586" spans="3:3" x14ac:dyDescent="0.2">
      <c r="C586" s="2" t="s">
        <v>3913</v>
      </c>
    </row>
    <row r="587" spans="3:3" x14ac:dyDescent="0.2">
      <c r="C587" s="2" t="s">
        <v>1125</v>
      </c>
    </row>
    <row r="588" spans="3:3" x14ac:dyDescent="0.2">
      <c r="C588" s="2" t="s">
        <v>3914</v>
      </c>
    </row>
    <row r="589" spans="3:3" x14ac:dyDescent="0.2">
      <c r="C589" s="2" t="s">
        <v>3915</v>
      </c>
    </row>
  </sheetData>
  <mergeCells count="3">
    <mergeCell ref="A3:A4"/>
    <mergeCell ref="A6:L6"/>
    <mergeCell ref="O6:P6"/>
  </mergeCells>
  <conditionalFormatting sqref="B3">
    <cfRule type="duplicateValues" dxfId="98" priority="4"/>
  </conditionalFormatting>
  <conditionalFormatting sqref="B4:B5">
    <cfRule type="duplicateValues" dxfId="97" priority="93"/>
  </conditionalFormatting>
  <conditionalFormatting sqref="C13:C589">
    <cfRule type="duplicateValues" dxfId="96" priority="3"/>
  </conditionalFormatting>
  <conditionalFormatting sqref="C13:C589">
    <cfRule type="duplicateValues" dxfId="95" priority="2"/>
  </conditionalFormatting>
  <conditionalFormatting sqref="C1:C1048576">
    <cfRule type="duplicateValues" dxfId="9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87"/>
  <sheetViews>
    <sheetView zoomScale="110" zoomScaleNormal="110" workbookViewId="0">
      <pane xSplit="3" ySplit="2" topLeftCell="D6" activePane="bottomRight" state="frozen"/>
      <selection activeCell="N32" sqref="N32"/>
      <selection pane="topRight" activeCell="N32" sqref="N32"/>
      <selection pane="bottomLeft" activeCell="N32" sqref="N32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23" t="s">
        <v>3527</v>
      </c>
      <c r="B3" s="73" t="s">
        <v>3290</v>
      </c>
      <c r="C3" s="9" t="s">
        <v>3291</v>
      </c>
      <c r="D3" s="75" t="s">
        <v>63</v>
      </c>
      <c r="E3" s="13">
        <v>44434</v>
      </c>
      <c r="F3" s="75" t="s">
        <v>3288</v>
      </c>
      <c r="G3" s="13">
        <v>44441</v>
      </c>
      <c r="H3" s="10" t="s">
        <v>2420</v>
      </c>
      <c r="I3" s="1">
        <v>80</v>
      </c>
      <c r="J3" s="1">
        <v>50</v>
      </c>
      <c r="K3" s="1">
        <v>15</v>
      </c>
      <c r="L3" s="1">
        <v>6</v>
      </c>
      <c r="M3" s="81">
        <v>15</v>
      </c>
      <c r="N3" s="8">
        <v>15</v>
      </c>
      <c r="O3" s="62">
        <v>3000</v>
      </c>
      <c r="P3" s="63">
        <f>Table2245236891011121314151617181920212224234567234568910111213141516171819202122242526272829303132333435[[#This Row],[PEMBULATAN]]*O3</f>
        <v>45000</v>
      </c>
    </row>
    <row r="4" spans="1:16" ht="22.5" customHeight="1" x14ac:dyDescent="0.2">
      <c r="A4" s="144" t="s">
        <v>33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6"/>
      <c r="M4" s="78">
        <f>SUBTOTAL(109,Table2245236891011121314151617181920212224234567234568910111213141516171819202122242526272829303132333435[KG VOLUME])</f>
        <v>15</v>
      </c>
      <c r="N4" s="66">
        <f>SUM(N3:N3)</f>
        <v>15</v>
      </c>
      <c r="O4" s="147">
        <f>SUM(P3:P3)</f>
        <v>45000</v>
      </c>
      <c r="P4" s="148"/>
    </row>
    <row r="5" spans="1:16" ht="22.5" customHeight="1" x14ac:dyDescent="0.2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4"/>
      <c r="N5" s="86" t="s">
        <v>54</v>
      </c>
      <c r="O5" s="85"/>
      <c r="P5" s="85">
        <f>O4*10%</f>
        <v>4500</v>
      </c>
    </row>
    <row r="6" spans="1:16" x14ac:dyDescent="0.2">
      <c r="A6" s="11"/>
      <c r="B6" s="54" t="s">
        <v>47</v>
      </c>
      <c r="C6" s="53"/>
      <c r="D6" s="55" t="s">
        <v>48</v>
      </c>
      <c r="H6" s="61"/>
      <c r="N6" s="60" t="s">
        <v>34</v>
      </c>
      <c r="P6" s="67">
        <f>O4*1%</f>
        <v>450</v>
      </c>
    </row>
    <row r="7" spans="1:16" x14ac:dyDescent="0.2">
      <c r="A7" s="11"/>
      <c r="H7" s="61"/>
      <c r="N7" s="60" t="s">
        <v>35</v>
      </c>
      <c r="P7" s="69">
        <v>0</v>
      </c>
    </row>
    <row r="8" spans="1:16" ht="15.75" thickBot="1" x14ac:dyDescent="0.25">
      <c r="A8" s="11"/>
      <c r="H8" s="61"/>
      <c r="N8" s="60" t="s">
        <v>36</v>
      </c>
      <c r="P8" s="69">
        <v>0</v>
      </c>
    </row>
    <row r="9" spans="1:16" x14ac:dyDescent="0.2">
      <c r="A9" s="11"/>
      <c r="H9" s="61"/>
      <c r="N9" s="64" t="s">
        <v>37</v>
      </c>
      <c r="O9" s="65"/>
      <c r="P9" s="68">
        <f>O4-P5+P6</f>
        <v>40950</v>
      </c>
    </row>
    <row r="10" spans="1:16" x14ac:dyDescent="0.2">
      <c r="B10" s="54"/>
      <c r="C10" s="53"/>
      <c r="D10" s="55"/>
    </row>
    <row r="11" spans="1:16" x14ac:dyDescent="0.2">
      <c r="C11" s="53" t="s">
        <v>1205</v>
      </c>
    </row>
    <row r="12" spans="1:16" x14ac:dyDescent="0.2">
      <c r="A12" s="11"/>
      <c r="C12" s="2" t="s">
        <v>1200</v>
      </c>
      <c r="H12" s="61"/>
      <c r="P12" s="70"/>
    </row>
    <row r="13" spans="1:16" x14ac:dyDescent="0.2">
      <c r="A13" s="11"/>
      <c r="C13" s="2" t="s">
        <v>1206</v>
      </c>
      <c r="H13" s="61"/>
      <c r="O13" s="56"/>
      <c r="P13" s="70"/>
    </row>
    <row r="14" spans="1:16" s="3" customFormat="1" x14ac:dyDescent="0.25">
      <c r="A14" s="11"/>
      <c r="B14" s="2"/>
      <c r="C14" s="2" t="s">
        <v>3533</v>
      </c>
      <c r="E14" s="12"/>
      <c r="H14" s="61"/>
      <c r="N14" s="14"/>
      <c r="O14" s="14"/>
      <c r="P14" s="14"/>
    </row>
    <row r="15" spans="1:16" s="3" customFormat="1" x14ac:dyDescent="0.2">
      <c r="A15" s="11"/>
      <c r="B15" s="2"/>
      <c r="C15" s="53" t="s">
        <v>1198</v>
      </c>
      <c r="E15" s="12"/>
      <c r="H15" s="61"/>
      <c r="N15" s="14"/>
      <c r="O15" s="14"/>
      <c r="P15" s="14"/>
    </row>
    <row r="16" spans="1:16" s="3" customFormat="1" x14ac:dyDescent="0.25">
      <c r="A16" s="11"/>
      <c r="B16" s="2"/>
      <c r="C16" s="2" t="s">
        <v>3534</v>
      </c>
      <c r="E16" s="12"/>
      <c r="H16" s="61"/>
      <c r="N16" s="14"/>
      <c r="O16" s="14"/>
      <c r="P16" s="14"/>
    </row>
    <row r="17" spans="1:16" s="3" customFormat="1" x14ac:dyDescent="0.25">
      <c r="A17" s="11"/>
      <c r="B17" s="2"/>
      <c r="C17" s="2" t="s">
        <v>1204</v>
      </c>
      <c r="E17" s="12"/>
      <c r="H17" s="61"/>
      <c r="N17" s="14"/>
      <c r="O17" s="14"/>
      <c r="P17" s="14"/>
    </row>
    <row r="18" spans="1:16" s="3" customFormat="1" x14ac:dyDescent="0.25">
      <c r="A18" s="11"/>
      <c r="B18" s="2"/>
      <c r="C18" s="2" t="s">
        <v>3535</v>
      </c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 t="s">
        <v>3536</v>
      </c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 t="s">
        <v>3537</v>
      </c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 t="s">
        <v>3538</v>
      </c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 t="s">
        <v>3539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3540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3541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3542</v>
      </c>
      <c r="E25" s="12"/>
      <c r="H25" s="61"/>
      <c r="N25" s="14"/>
      <c r="O25" s="14"/>
      <c r="P25" s="14"/>
    </row>
    <row r="26" spans="1:16" x14ac:dyDescent="0.2">
      <c r="C26" s="2" t="s">
        <v>3543</v>
      </c>
    </row>
    <row r="27" spans="1:16" x14ac:dyDescent="0.2">
      <c r="C27" s="2" t="s">
        <v>3544</v>
      </c>
    </row>
    <row r="28" spans="1:16" x14ac:dyDescent="0.2">
      <c r="C28" s="2" t="s">
        <v>3545</v>
      </c>
    </row>
    <row r="29" spans="1:16" x14ac:dyDescent="0.2">
      <c r="C29" s="2" t="s">
        <v>3546</v>
      </c>
    </row>
    <row r="30" spans="1:16" x14ac:dyDescent="0.2">
      <c r="C30" s="2" t="s">
        <v>3547</v>
      </c>
    </row>
    <row r="31" spans="1:16" x14ac:dyDescent="0.2">
      <c r="C31" s="2" t="s">
        <v>3548</v>
      </c>
    </row>
    <row r="32" spans="1:16" x14ac:dyDescent="0.2">
      <c r="C32" s="2" t="s">
        <v>3549</v>
      </c>
    </row>
    <row r="33" spans="3:3" x14ac:dyDescent="0.2">
      <c r="C33" s="2" t="s">
        <v>3550</v>
      </c>
    </row>
    <row r="34" spans="3:3" x14ac:dyDescent="0.2">
      <c r="C34" s="2" t="s">
        <v>3551</v>
      </c>
    </row>
    <row r="35" spans="3:3" x14ac:dyDescent="0.2">
      <c r="C35" s="2" t="s">
        <v>3552</v>
      </c>
    </row>
    <row r="36" spans="3:3" x14ac:dyDescent="0.2">
      <c r="C36" s="2" t="s">
        <v>3553</v>
      </c>
    </row>
    <row r="37" spans="3:3" x14ac:dyDescent="0.2">
      <c r="C37" s="2" t="s">
        <v>3554</v>
      </c>
    </row>
    <row r="38" spans="3:3" x14ac:dyDescent="0.2">
      <c r="C38" s="2" t="s">
        <v>3555</v>
      </c>
    </row>
    <row r="39" spans="3:3" x14ac:dyDescent="0.2">
      <c r="C39" s="2" t="s">
        <v>3556</v>
      </c>
    </row>
    <row r="40" spans="3:3" x14ac:dyDescent="0.2">
      <c r="C40" s="2" t="s">
        <v>3557</v>
      </c>
    </row>
    <row r="41" spans="3:3" x14ac:dyDescent="0.2">
      <c r="C41" s="2" t="s">
        <v>3558</v>
      </c>
    </row>
    <row r="42" spans="3:3" x14ac:dyDescent="0.2">
      <c r="C42" s="2" t="s">
        <v>3559</v>
      </c>
    </row>
    <row r="43" spans="3:3" x14ac:dyDescent="0.2">
      <c r="C43" s="2" t="s">
        <v>3560</v>
      </c>
    </row>
    <row r="44" spans="3:3" x14ac:dyDescent="0.2">
      <c r="C44" s="2" t="s">
        <v>3561</v>
      </c>
    </row>
    <row r="45" spans="3:3" x14ac:dyDescent="0.2">
      <c r="C45" s="2" t="s">
        <v>3562</v>
      </c>
    </row>
    <row r="46" spans="3:3" x14ac:dyDescent="0.2">
      <c r="C46" s="2" t="s">
        <v>3563</v>
      </c>
    </row>
    <row r="47" spans="3:3" x14ac:dyDescent="0.2">
      <c r="C47" s="2" t="s">
        <v>3564</v>
      </c>
    </row>
    <row r="48" spans="3:3" x14ac:dyDescent="0.2">
      <c r="C48" s="2" t="s">
        <v>3565</v>
      </c>
    </row>
    <row r="49" spans="3:3" x14ac:dyDescent="0.2">
      <c r="C49" s="2" t="s">
        <v>3566</v>
      </c>
    </row>
    <row r="50" spans="3:3" x14ac:dyDescent="0.2">
      <c r="C50" s="2" t="s">
        <v>3567</v>
      </c>
    </row>
    <row r="51" spans="3:3" x14ac:dyDescent="0.2">
      <c r="C51" s="2" t="s">
        <v>3568</v>
      </c>
    </row>
    <row r="52" spans="3:3" x14ac:dyDescent="0.2">
      <c r="C52" s="2" t="s">
        <v>3569</v>
      </c>
    </row>
    <row r="53" spans="3:3" x14ac:dyDescent="0.2">
      <c r="C53" s="2" t="s">
        <v>3570</v>
      </c>
    </row>
    <row r="54" spans="3:3" x14ac:dyDescent="0.2">
      <c r="C54" s="2" t="s">
        <v>3571</v>
      </c>
    </row>
    <row r="55" spans="3:3" x14ac:dyDescent="0.2">
      <c r="C55" s="2" t="s">
        <v>3572</v>
      </c>
    </row>
    <row r="56" spans="3:3" x14ac:dyDescent="0.2">
      <c r="C56" s="2" t="s">
        <v>3573</v>
      </c>
    </row>
    <row r="57" spans="3:3" x14ac:dyDescent="0.2">
      <c r="C57" s="2" t="s">
        <v>3574</v>
      </c>
    </row>
    <row r="58" spans="3:3" x14ac:dyDescent="0.2">
      <c r="C58" s="2" t="s">
        <v>3575</v>
      </c>
    </row>
    <row r="59" spans="3:3" x14ac:dyDescent="0.2">
      <c r="C59" s="2" t="s">
        <v>3576</v>
      </c>
    </row>
    <row r="60" spans="3:3" x14ac:dyDescent="0.2">
      <c r="C60" s="2" t="s">
        <v>3577</v>
      </c>
    </row>
    <row r="61" spans="3:3" x14ac:dyDescent="0.2">
      <c r="C61" s="2" t="s">
        <v>3578</v>
      </c>
    </row>
    <row r="62" spans="3:3" x14ac:dyDescent="0.2">
      <c r="C62" s="2" t="s">
        <v>3579</v>
      </c>
    </row>
    <row r="63" spans="3:3" x14ac:dyDescent="0.2">
      <c r="C63" s="2" t="s">
        <v>3580</v>
      </c>
    </row>
    <row r="64" spans="3:3" x14ac:dyDescent="0.2">
      <c r="C64" s="2" t="s">
        <v>3581</v>
      </c>
    </row>
    <row r="65" spans="3:3" x14ac:dyDescent="0.2">
      <c r="C65" s="2" t="s">
        <v>3582</v>
      </c>
    </row>
    <row r="66" spans="3:3" x14ac:dyDescent="0.2">
      <c r="C66" s="2" t="s">
        <v>3583</v>
      </c>
    </row>
    <row r="67" spans="3:3" x14ac:dyDescent="0.2">
      <c r="C67" s="2" t="s">
        <v>3584</v>
      </c>
    </row>
    <row r="68" spans="3:3" x14ac:dyDescent="0.2">
      <c r="C68" s="2" t="s">
        <v>3585</v>
      </c>
    </row>
    <row r="69" spans="3:3" x14ac:dyDescent="0.2">
      <c r="C69" s="2" t="s">
        <v>3586</v>
      </c>
    </row>
    <row r="70" spans="3:3" x14ac:dyDescent="0.2">
      <c r="C70" s="2" t="s">
        <v>3587</v>
      </c>
    </row>
    <row r="71" spans="3:3" x14ac:dyDescent="0.2">
      <c r="C71" s="2" t="s">
        <v>3588</v>
      </c>
    </row>
    <row r="72" spans="3:3" x14ac:dyDescent="0.2">
      <c r="C72" s="2" t="s">
        <v>3589</v>
      </c>
    </row>
    <row r="73" spans="3:3" x14ac:dyDescent="0.2">
      <c r="C73" s="2" t="s">
        <v>3590</v>
      </c>
    </row>
    <row r="74" spans="3:3" x14ac:dyDescent="0.2">
      <c r="C74" s="2" t="s">
        <v>3591</v>
      </c>
    </row>
    <row r="75" spans="3:3" x14ac:dyDescent="0.2">
      <c r="C75" s="2" t="s">
        <v>3592</v>
      </c>
    </row>
    <row r="76" spans="3:3" x14ac:dyDescent="0.2">
      <c r="C76" s="2" t="s">
        <v>3593</v>
      </c>
    </row>
    <row r="77" spans="3:3" x14ac:dyDescent="0.2">
      <c r="C77" s="2" t="s">
        <v>3594</v>
      </c>
    </row>
    <row r="78" spans="3:3" x14ac:dyDescent="0.2">
      <c r="C78" s="2" t="s">
        <v>3595</v>
      </c>
    </row>
    <row r="79" spans="3:3" x14ac:dyDescent="0.2">
      <c r="C79" s="2" t="s">
        <v>3596</v>
      </c>
    </row>
    <row r="80" spans="3:3" x14ac:dyDescent="0.2">
      <c r="C80" s="2" t="s">
        <v>3597</v>
      </c>
    </row>
    <row r="81" spans="3:3" x14ac:dyDescent="0.2">
      <c r="C81" s="2" t="s">
        <v>3598</v>
      </c>
    </row>
    <row r="82" spans="3:3" x14ac:dyDescent="0.2">
      <c r="C82" s="2" t="s">
        <v>3599</v>
      </c>
    </row>
    <row r="83" spans="3:3" x14ac:dyDescent="0.2">
      <c r="C83" s="2" t="s">
        <v>3600</v>
      </c>
    </row>
    <row r="84" spans="3:3" x14ac:dyDescent="0.2">
      <c r="C84" s="2" t="s">
        <v>3601</v>
      </c>
    </row>
    <row r="85" spans="3:3" x14ac:dyDescent="0.2">
      <c r="C85" s="2" t="s">
        <v>3602</v>
      </c>
    </row>
    <row r="86" spans="3:3" x14ac:dyDescent="0.2">
      <c r="C86" s="2" t="s">
        <v>3603</v>
      </c>
    </row>
    <row r="87" spans="3:3" x14ac:dyDescent="0.2">
      <c r="C87" s="2" t="s">
        <v>3604</v>
      </c>
    </row>
    <row r="88" spans="3:3" x14ac:dyDescent="0.2">
      <c r="C88" s="2" t="s">
        <v>3605</v>
      </c>
    </row>
    <row r="89" spans="3:3" x14ac:dyDescent="0.2">
      <c r="C89" s="2" t="s">
        <v>3606</v>
      </c>
    </row>
    <row r="90" spans="3:3" x14ac:dyDescent="0.2">
      <c r="C90" s="2" t="s">
        <v>3607</v>
      </c>
    </row>
    <row r="91" spans="3:3" x14ac:dyDescent="0.2">
      <c r="C91" s="2" t="s">
        <v>3608</v>
      </c>
    </row>
    <row r="92" spans="3:3" x14ac:dyDescent="0.2">
      <c r="C92" s="2" t="s">
        <v>3609</v>
      </c>
    </row>
    <row r="93" spans="3:3" x14ac:dyDescent="0.2">
      <c r="C93" s="2" t="s">
        <v>3610</v>
      </c>
    </row>
    <row r="94" spans="3:3" x14ac:dyDescent="0.2">
      <c r="C94" s="2" t="s">
        <v>3611</v>
      </c>
    </row>
    <row r="95" spans="3:3" x14ac:dyDescent="0.2">
      <c r="C95" s="2" t="s">
        <v>3612</v>
      </c>
    </row>
    <row r="96" spans="3:3" x14ac:dyDescent="0.2">
      <c r="C96" s="2" t="s">
        <v>3613</v>
      </c>
    </row>
    <row r="97" spans="3:3" x14ac:dyDescent="0.2">
      <c r="C97" s="2" t="s">
        <v>3614</v>
      </c>
    </row>
    <row r="98" spans="3:3" x14ac:dyDescent="0.2">
      <c r="C98" s="2" t="s">
        <v>3615</v>
      </c>
    </row>
    <row r="99" spans="3:3" x14ac:dyDescent="0.2">
      <c r="C99" s="2" t="s">
        <v>3616</v>
      </c>
    </row>
    <row r="100" spans="3:3" x14ac:dyDescent="0.2">
      <c r="C100" s="2" t="s">
        <v>3617</v>
      </c>
    </row>
    <row r="101" spans="3:3" x14ac:dyDescent="0.2">
      <c r="C101" s="2" t="s">
        <v>3618</v>
      </c>
    </row>
    <row r="102" spans="3:3" x14ac:dyDescent="0.2">
      <c r="C102" s="2" t="s">
        <v>3619</v>
      </c>
    </row>
    <row r="103" spans="3:3" x14ac:dyDescent="0.2">
      <c r="C103" s="2" t="s">
        <v>3620</v>
      </c>
    </row>
    <row r="104" spans="3:3" x14ac:dyDescent="0.2">
      <c r="C104" s="2" t="s">
        <v>3621</v>
      </c>
    </row>
    <row r="105" spans="3:3" x14ac:dyDescent="0.2">
      <c r="C105" s="2" t="s">
        <v>3622</v>
      </c>
    </row>
    <row r="106" spans="3:3" x14ac:dyDescent="0.2">
      <c r="C106" s="2" t="s">
        <v>3623</v>
      </c>
    </row>
    <row r="107" spans="3:3" x14ac:dyDescent="0.2">
      <c r="C107" s="2" t="s">
        <v>3624</v>
      </c>
    </row>
    <row r="108" spans="3:3" x14ac:dyDescent="0.2">
      <c r="C108" s="2" t="s">
        <v>3625</v>
      </c>
    </row>
    <row r="109" spans="3:3" x14ac:dyDescent="0.2">
      <c r="C109" s="2" t="s">
        <v>3626</v>
      </c>
    </row>
    <row r="110" spans="3:3" x14ac:dyDescent="0.2">
      <c r="C110" s="2" t="s">
        <v>3627</v>
      </c>
    </row>
    <row r="111" spans="3:3" x14ac:dyDescent="0.2">
      <c r="C111" s="2" t="s">
        <v>3628</v>
      </c>
    </row>
    <row r="112" spans="3:3" x14ac:dyDescent="0.2">
      <c r="C112" s="2" t="s">
        <v>3629</v>
      </c>
    </row>
    <row r="113" spans="3:3" x14ac:dyDescent="0.2">
      <c r="C113" s="2" t="s">
        <v>3630</v>
      </c>
    </row>
    <row r="114" spans="3:3" x14ac:dyDescent="0.2">
      <c r="C114" s="2" t="s">
        <v>3631</v>
      </c>
    </row>
    <row r="115" spans="3:3" x14ac:dyDescent="0.2">
      <c r="C115" s="2" t="s">
        <v>3632</v>
      </c>
    </row>
    <row r="116" spans="3:3" x14ac:dyDescent="0.2">
      <c r="C116" s="2" t="s">
        <v>3633</v>
      </c>
    </row>
    <row r="117" spans="3:3" x14ac:dyDescent="0.2">
      <c r="C117" s="2" t="s">
        <v>3634</v>
      </c>
    </row>
    <row r="118" spans="3:3" x14ac:dyDescent="0.2">
      <c r="C118" s="2" t="s">
        <v>3635</v>
      </c>
    </row>
    <row r="119" spans="3:3" x14ac:dyDescent="0.2">
      <c r="C119" s="2" t="s">
        <v>3636</v>
      </c>
    </row>
    <row r="120" spans="3:3" x14ac:dyDescent="0.2">
      <c r="C120" s="2" t="s">
        <v>3637</v>
      </c>
    </row>
    <row r="121" spans="3:3" x14ac:dyDescent="0.2">
      <c r="C121" s="2" t="s">
        <v>3638</v>
      </c>
    </row>
    <row r="122" spans="3:3" x14ac:dyDescent="0.2">
      <c r="C122" s="2" t="s">
        <v>3639</v>
      </c>
    </row>
    <row r="123" spans="3:3" x14ac:dyDescent="0.2">
      <c r="C123" s="2" t="s">
        <v>3640</v>
      </c>
    </row>
    <row r="124" spans="3:3" x14ac:dyDescent="0.2">
      <c r="C124" s="2" t="s">
        <v>3641</v>
      </c>
    </row>
    <row r="125" spans="3:3" x14ac:dyDescent="0.2">
      <c r="C125" s="2" t="s">
        <v>3642</v>
      </c>
    </row>
    <row r="126" spans="3:3" x14ac:dyDescent="0.2">
      <c r="C126" s="2" t="s">
        <v>3643</v>
      </c>
    </row>
    <row r="127" spans="3:3" x14ac:dyDescent="0.2">
      <c r="C127" s="2" t="s">
        <v>3644</v>
      </c>
    </row>
    <row r="128" spans="3:3" x14ac:dyDescent="0.2">
      <c r="C128" s="2" t="s">
        <v>3645</v>
      </c>
    </row>
    <row r="129" spans="3:3" x14ac:dyDescent="0.2">
      <c r="C129" s="2" t="s">
        <v>3646</v>
      </c>
    </row>
    <row r="130" spans="3:3" x14ac:dyDescent="0.2">
      <c r="C130" s="2" t="s">
        <v>3647</v>
      </c>
    </row>
    <row r="131" spans="3:3" x14ac:dyDescent="0.2">
      <c r="C131" s="2" t="s">
        <v>3648</v>
      </c>
    </row>
    <row r="132" spans="3:3" x14ac:dyDescent="0.2">
      <c r="C132" s="2" t="s">
        <v>3649</v>
      </c>
    </row>
    <row r="133" spans="3:3" x14ac:dyDescent="0.2">
      <c r="C133" s="2" t="s">
        <v>3650</v>
      </c>
    </row>
    <row r="134" spans="3:3" x14ac:dyDescent="0.2">
      <c r="C134" s="2" t="s">
        <v>3651</v>
      </c>
    </row>
    <row r="135" spans="3:3" x14ac:dyDescent="0.2">
      <c r="C135" s="2" t="s">
        <v>3652</v>
      </c>
    </row>
    <row r="136" spans="3:3" x14ac:dyDescent="0.2">
      <c r="C136" s="2" t="s">
        <v>3653</v>
      </c>
    </row>
    <row r="137" spans="3:3" x14ac:dyDescent="0.2">
      <c r="C137" s="2" t="s">
        <v>3654</v>
      </c>
    </row>
    <row r="138" spans="3:3" x14ac:dyDescent="0.2">
      <c r="C138" s="2" t="s">
        <v>3655</v>
      </c>
    </row>
    <row r="139" spans="3:3" x14ac:dyDescent="0.2">
      <c r="C139" s="2" t="s">
        <v>3656</v>
      </c>
    </row>
    <row r="140" spans="3:3" x14ac:dyDescent="0.2">
      <c r="C140" s="2" t="s">
        <v>3657</v>
      </c>
    </row>
    <row r="141" spans="3:3" x14ac:dyDescent="0.2">
      <c r="C141" s="2" t="s">
        <v>3658</v>
      </c>
    </row>
    <row r="142" spans="3:3" x14ac:dyDescent="0.2">
      <c r="C142" s="2" t="s">
        <v>3659</v>
      </c>
    </row>
    <row r="143" spans="3:3" x14ac:dyDescent="0.2">
      <c r="C143" s="2" t="s">
        <v>3660</v>
      </c>
    </row>
    <row r="144" spans="3:3" x14ac:dyDescent="0.2">
      <c r="C144" s="2" t="s">
        <v>3661</v>
      </c>
    </row>
    <row r="145" spans="3:3" x14ac:dyDescent="0.2">
      <c r="C145" s="2" t="s">
        <v>3662</v>
      </c>
    </row>
    <row r="146" spans="3:3" x14ac:dyDescent="0.2">
      <c r="C146" s="2" t="s">
        <v>3663</v>
      </c>
    </row>
    <row r="147" spans="3:3" x14ac:dyDescent="0.2">
      <c r="C147" s="2" t="s">
        <v>3664</v>
      </c>
    </row>
    <row r="148" spans="3:3" x14ac:dyDescent="0.2">
      <c r="C148" s="2" t="s">
        <v>3665</v>
      </c>
    </row>
    <row r="149" spans="3:3" x14ac:dyDescent="0.2">
      <c r="C149" s="2" t="s">
        <v>3666</v>
      </c>
    </row>
    <row r="150" spans="3:3" x14ac:dyDescent="0.2">
      <c r="C150" s="2" t="s">
        <v>3667</v>
      </c>
    </row>
    <row r="151" spans="3:3" x14ac:dyDescent="0.2">
      <c r="C151" s="2" t="s">
        <v>3668</v>
      </c>
    </row>
    <row r="152" spans="3:3" x14ac:dyDescent="0.2">
      <c r="C152" s="2" t="s">
        <v>3669</v>
      </c>
    </row>
    <row r="153" spans="3:3" x14ac:dyDescent="0.2">
      <c r="C153" s="2" t="s">
        <v>3670</v>
      </c>
    </row>
    <row r="154" spans="3:3" x14ac:dyDescent="0.2">
      <c r="C154" s="2" t="s">
        <v>3671</v>
      </c>
    </row>
    <row r="155" spans="3:3" x14ac:dyDescent="0.2">
      <c r="C155" s="2" t="s">
        <v>3672</v>
      </c>
    </row>
    <row r="156" spans="3:3" x14ac:dyDescent="0.2">
      <c r="C156" s="2" t="s">
        <v>3673</v>
      </c>
    </row>
    <row r="157" spans="3:3" x14ac:dyDescent="0.2">
      <c r="C157" s="2" t="s">
        <v>3674</v>
      </c>
    </row>
    <row r="158" spans="3:3" x14ac:dyDescent="0.2">
      <c r="C158" s="2" t="s">
        <v>3675</v>
      </c>
    </row>
    <row r="159" spans="3:3" x14ac:dyDescent="0.2">
      <c r="C159" s="2" t="s">
        <v>3676</v>
      </c>
    </row>
    <row r="160" spans="3:3" x14ac:dyDescent="0.2">
      <c r="C160" s="2" t="s">
        <v>3677</v>
      </c>
    </row>
    <row r="161" spans="3:3" x14ac:dyDescent="0.2">
      <c r="C161" s="2" t="s">
        <v>3678</v>
      </c>
    </row>
    <row r="162" spans="3:3" x14ac:dyDescent="0.2">
      <c r="C162" s="2" t="s">
        <v>3679</v>
      </c>
    </row>
    <row r="163" spans="3:3" x14ac:dyDescent="0.2">
      <c r="C163" s="2" t="s">
        <v>3680</v>
      </c>
    </row>
    <row r="164" spans="3:3" x14ac:dyDescent="0.2">
      <c r="C164" s="2" t="s">
        <v>3681</v>
      </c>
    </row>
    <row r="165" spans="3:3" x14ac:dyDescent="0.2">
      <c r="C165" s="2" t="s">
        <v>3682</v>
      </c>
    </row>
    <row r="166" spans="3:3" x14ac:dyDescent="0.2">
      <c r="C166" s="2" t="s">
        <v>3683</v>
      </c>
    </row>
    <row r="167" spans="3:3" x14ac:dyDescent="0.2">
      <c r="C167" s="2" t="s">
        <v>3684</v>
      </c>
    </row>
    <row r="168" spans="3:3" x14ac:dyDescent="0.2">
      <c r="C168" s="2" t="s">
        <v>3685</v>
      </c>
    </row>
    <row r="169" spans="3:3" x14ac:dyDescent="0.2">
      <c r="C169" s="2" t="s">
        <v>3686</v>
      </c>
    </row>
    <row r="170" spans="3:3" x14ac:dyDescent="0.2">
      <c r="C170" s="2" t="s">
        <v>3687</v>
      </c>
    </row>
    <row r="171" spans="3:3" x14ac:dyDescent="0.2">
      <c r="C171" s="2" t="s">
        <v>3688</v>
      </c>
    </row>
    <row r="172" spans="3:3" x14ac:dyDescent="0.2">
      <c r="C172" s="2" t="s">
        <v>3689</v>
      </c>
    </row>
    <row r="173" spans="3:3" x14ac:dyDescent="0.2">
      <c r="C173" s="2" t="s">
        <v>3690</v>
      </c>
    </row>
    <row r="174" spans="3:3" x14ac:dyDescent="0.2">
      <c r="C174" s="2" t="s">
        <v>3691</v>
      </c>
    </row>
    <row r="175" spans="3:3" x14ac:dyDescent="0.2">
      <c r="C175" s="2" t="s">
        <v>3692</v>
      </c>
    </row>
    <row r="176" spans="3:3" x14ac:dyDescent="0.2">
      <c r="C176" s="2" t="s">
        <v>3693</v>
      </c>
    </row>
    <row r="177" spans="3:3" x14ac:dyDescent="0.2">
      <c r="C177" s="2" t="s">
        <v>3694</v>
      </c>
    </row>
    <row r="178" spans="3:3" x14ac:dyDescent="0.2">
      <c r="C178" s="2" t="s">
        <v>1174</v>
      </c>
    </row>
    <row r="179" spans="3:3" x14ac:dyDescent="0.2">
      <c r="C179" s="2" t="s">
        <v>1189</v>
      </c>
    </row>
    <row r="180" spans="3:3" x14ac:dyDescent="0.2">
      <c r="C180" s="2" t="s">
        <v>1175</v>
      </c>
    </row>
    <row r="181" spans="3:3" x14ac:dyDescent="0.2">
      <c r="C181" s="2" t="s">
        <v>1180</v>
      </c>
    </row>
    <row r="182" spans="3:3" x14ac:dyDescent="0.2">
      <c r="C182" s="2" t="s">
        <v>1181</v>
      </c>
    </row>
    <row r="183" spans="3:3" x14ac:dyDescent="0.2">
      <c r="C183" s="2" t="s">
        <v>1178</v>
      </c>
    </row>
    <row r="184" spans="3:3" x14ac:dyDescent="0.2">
      <c r="C184" s="2" t="s">
        <v>3695</v>
      </c>
    </row>
    <row r="185" spans="3:3" x14ac:dyDescent="0.2">
      <c r="C185" s="2" t="s">
        <v>1184</v>
      </c>
    </row>
    <row r="186" spans="3:3" x14ac:dyDescent="0.2">
      <c r="C186" s="2" t="s">
        <v>1191</v>
      </c>
    </row>
    <row r="187" spans="3:3" x14ac:dyDescent="0.2">
      <c r="C187" s="2" t="s">
        <v>1192</v>
      </c>
    </row>
    <row r="188" spans="3:3" x14ac:dyDescent="0.2">
      <c r="C188" s="2" t="s">
        <v>1193</v>
      </c>
    </row>
    <row r="189" spans="3:3" x14ac:dyDescent="0.2">
      <c r="C189" s="2" t="s">
        <v>1118</v>
      </c>
    </row>
    <row r="190" spans="3:3" x14ac:dyDescent="0.2">
      <c r="C190" s="2" t="s">
        <v>1081</v>
      </c>
    </row>
    <row r="191" spans="3:3" x14ac:dyDescent="0.2">
      <c r="C191" s="2" t="s">
        <v>1091</v>
      </c>
    </row>
    <row r="192" spans="3:3" x14ac:dyDescent="0.2">
      <c r="C192" s="2" t="s">
        <v>1092</v>
      </c>
    </row>
    <row r="193" spans="3:3" x14ac:dyDescent="0.2">
      <c r="C193" s="2" t="s">
        <v>1113</v>
      </c>
    </row>
    <row r="194" spans="3:3" x14ac:dyDescent="0.2">
      <c r="C194" s="2" t="s">
        <v>1106</v>
      </c>
    </row>
    <row r="195" spans="3:3" x14ac:dyDescent="0.2">
      <c r="C195" s="2" t="s">
        <v>1068</v>
      </c>
    </row>
    <row r="196" spans="3:3" x14ac:dyDescent="0.2">
      <c r="C196" s="2" t="s">
        <v>1076</v>
      </c>
    </row>
    <row r="197" spans="3:3" x14ac:dyDescent="0.2">
      <c r="C197" s="2" t="s">
        <v>1124</v>
      </c>
    </row>
    <row r="198" spans="3:3" x14ac:dyDescent="0.2">
      <c r="C198" s="2" t="s">
        <v>1120</v>
      </c>
    </row>
    <row r="199" spans="3:3" x14ac:dyDescent="0.2">
      <c r="C199" s="2" t="s">
        <v>1070</v>
      </c>
    </row>
    <row r="200" spans="3:3" x14ac:dyDescent="0.2">
      <c r="C200" s="2" t="s">
        <v>1152</v>
      </c>
    </row>
    <row r="201" spans="3:3" x14ac:dyDescent="0.2">
      <c r="C201" s="2" t="s">
        <v>1056</v>
      </c>
    </row>
    <row r="202" spans="3:3" x14ac:dyDescent="0.2">
      <c r="C202" s="2" t="s">
        <v>1093</v>
      </c>
    </row>
    <row r="203" spans="3:3" x14ac:dyDescent="0.2">
      <c r="C203" s="2" t="s">
        <v>1164</v>
      </c>
    </row>
    <row r="204" spans="3:3" x14ac:dyDescent="0.2">
      <c r="C204" s="2" t="s">
        <v>1064</v>
      </c>
    </row>
    <row r="205" spans="3:3" x14ac:dyDescent="0.2">
      <c r="C205" s="2" t="s">
        <v>1057</v>
      </c>
    </row>
    <row r="206" spans="3:3" x14ac:dyDescent="0.2">
      <c r="C206" s="2" t="s">
        <v>1088</v>
      </c>
    </row>
    <row r="207" spans="3:3" x14ac:dyDescent="0.2">
      <c r="C207" s="2" t="s">
        <v>1054</v>
      </c>
    </row>
    <row r="208" spans="3:3" x14ac:dyDescent="0.2">
      <c r="C208" s="2" t="s">
        <v>1042</v>
      </c>
    </row>
    <row r="209" spans="3:3" x14ac:dyDescent="0.2">
      <c r="C209" s="2" t="s">
        <v>1094</v>
      </c>
    </row>
    <row r="210" spans="3:3" x14ac:dyDescent="0.2">
      <c r="C210" s="2" t="s">
        <v>1153</v>
      </c>
    </row>
    <row r="211" spans="3:3" x14ac:dyDescent="0.2">
      <c r="C211" s="2" t="s">
        <v>1122</v>
      </c>
    </row>
    <row r="212" spans="3:3" x14ac:dyDescent="0.2">
      <c r="C212" s="2" t="s">
        <v>1194</v>
      </c>
    </row>
    <row r="213" spans="3:3" x14ac:dyDescent="0.2">
      <c r="C213" s="2" t="s">
        <v>1073</v>
      </c>
    </row>
    <row r="214" spans="3:3" x14ac:dyDescent="0.2">
      <c r="C214" s="2" t="s">
        <v>1069</v>
      </c>
    </row>
    <row r="215" spans="3:3" x14ac:dyDescent="0.2">
      <c r="C215" s="2" t="s">
        <v>1063</v>
      </c>
    </row>
    <row r="216" spans="3:3" x14ac:dyDescent="0.2">
      <c r="C216" s="2" t="s">
        <v>1044</v>
      </c>
    </row>
    <row r="217" spans="3:3" x14ac:dyDescent="0.2">
      <c r="C217" s="2" t="s">
        <v>1135</v>
      </c>
    </row>
    <row r="218" spans="3:3" x14ac:dyDescent="0.2">
      <c r="C218" s="2" t="s">
        <v>1060</v>
      </c>
    </row>
    <row r="219" spans="3:3" x14ac:dyDescent="0.2">
      <c r="C219" s="2" t="s">
        <v>1053</v>
      </c>
    </row>
    <row r="220" spans="3:3" x14ac:dyDescent="0.2">
      <c r="C220" s="2" t="s">
        <v>1036</v>
      </c>
    </row>
    <row r="221" spans="3:3" x14ac:dyDescent="0.2">
      <c r="C221" s="2" t="s">
        <v>1047</v>
      </c>
    </row>
    <row r="222" spans="3:3" x14ac:dyDescent="0.2">
      <c r="C222" s="2" t="s">
        <v>1033</v>
      </c>
    </row>
    <row r="223" spans="3:3" x14ac:dyDescent="0.2">
      <c r="C223" s="2" t="s">
        <v>1031</v>
      </c>
    </row>
    <row r="224" spans="3:3" x14ac:dyDescent="0.2">
      <c r="C224" s="2" t="s">
        <v>1083</v>
      </c>
    </row>
    <row r="225" spans="3:3" x14ac:dyDescent="0.2">
      <c r="C225" s="2" t="s">
        <v>1098</v>
      </c>
    </row>
    <row r="226" spans="3:3" x14ac:dyDescent="0.2">
      <c r="C226" s="2" t="s">
        <v>1067</v>
      </c>
    </row>
    <row r="227" spans="3:3" x14ac:dyDescent="0.2">
      <c r="C227" s="2" t="s">
        <v>1052</v>
      </c>
    </row>
    <row r="228" spans="3:3" x14ac:dyDescent="0.2">
      <c r="C228" s="2" t="s">
        <v>1074</v>
      </c>
    </row>
    <row r="229" spans="3:3" x14ac:dyDescent="0.2">
      <c r="C229" s="2" t="s">
        <v>1128</v>
      </c>
    </row>
    <row r="230" spans="3:3" x14ac:dyDescent="0.2">
      <c r="C230" s="2" t="s">
        <v>1146</v>
      </c>
    </row>
    <row r="231" spans="3:3" x14ac:dyDescent="0.2">
      <c r="C231" s="2" t="s">
        <v>1090</v>
      </c>
    </row>
    <row r="232" spans="3:3" x14ac:dyDescent="0.2">
      <c r="C232" s="2" t="s">
        <v>1119</v>
      </c>
    </row>
    <row r="233" spans="3:3" x14ac:dyDescent="0.2">
      <c r="C233" s="2" t="s">
        <v>1126</v>
      </c>
    </row>
    <row r="234" spans="3:3" x14ac:dyDescent="0.2">
      <c r="C234" s="2" t="s">
        <v>1127</v>
      </c>
    </row>
    <row r="235" spans="3:3" x14ac:dyDescent="0.2">
      <c r="C235" s="2" t="s">
        <v>1030</v>
      </c>
    </row>
    <row r="236" spans="3:3" x14ac:dyDescent="0.2">
      <c r="C236" s="2" t="s">
        <v>1013</v>
      </c>
    </row>
    <row r="237" spans="3:3" x14ac:dyDescent="0.2">
      <c r="C237" s="2" t="s">
        <v>1111</v>
      </c>
    </row>
    <row r="238" spans="3:3" x14ac:dyDescent="0.2">
      <c r="C238" s="2" t="s">
        <v>1121</v>
      </c>
    </row>
    <row r="239" spans="3:3" x14ac:dyDescent="0.2">
      <c r="C239" s="2" t="s">
        <v>1107</v>
      </c>
    </row>
    <row r="240" spans="3:3" x14ac:dyDescent="0.2">
      <c r="C240" s="2" t="s">
        <v>1058</v>
      </c>
    </row>
    <row r="241" spans="3:3" x14ac:dyDescent="0.2">
      <c r="C241" s="2" t="s">
        <v>1123</v>
      </c>
    </row>
    <row r="242" spans="3:3" x14ac:dyDescent="0.2">
      <c r="C242" s="2" t="s">
        <v>1086</v>
      </c>
    </row>
    <row r="243" spans="3:3" x14ac:dyDescent="0.2">
      <c r="C243" s="2" t="s">
        <v>1046</v>
      </c>
    </row>
    <row r="244" spans="3:3" x14ac:dyDescent="0.2">
      <c r="C244" s="2" t="s">
        <v>1103</v>
      </c>
    </row>
    <row r="245" spans="3:3" x14ac:dyDescent="0.2">
      <c r="C245" s="2" t="s">
        <v>1077</v>
      </c>
    </row>
    <row r="246" spans="3:3" x14ac:dyDescent="0.2">
      <c r="C246" s="2" t="s">
        <v>1114</v>
      </c>
    </row>
    <row r="247" spans="3:3" x14ac:dyDescent="0.2">
      <c r="C247" s="2" t="s">
        <v>1110</v>
      </c>
    </row>
    <row r="248" spans="3:3" x14ac:dyDescent="0.2">
      <c r="C248" s="2" t="s">
        <v>1129</v>
      </c>
    </row>
    <row r="249" spans="3:3" x14ac:dyDescent="0.2">
      <c r="C249" s="2" t="s">
        <v>1148</v>
      </c>
    </row>
    <row r="250" spans="3:3" x14ac:dyDescent="0.2">
      <c r="C250" s="2" t="s">
        <v>1147</v>
      </c>
    </row>
    <row r="251" spans="3:3" x14ac:dyDescent="0.2">
      <c r="C251" s="2" t="s">
        <v>1151</v>
      </c>
    </row>
    <row r="252" spans="3:3" x14ac:dyDescent="0.2">
      <c r="C252" s="2" t="s">
        <v>1197</v>
      </c>
    </row>
    <row r="253" spans="3:3" x14ac:dyDescent="0.2">
      <c r="C253" s="2" t="s">
        <v>3696</v>
      </c>
    </row>
    <row r="254" spans="3:3" x14ac:dyDescent="0.2">
      <c r="C254" s="2" t="s">
        <v>3697</v>
      </c>
    </row>
    <row r="255" spans="3:3" x14ac:dyDescent="0.2">
      <c r="C255" s="2" t="s">
        <v>1202</v>
      </c>
    </row>
    <row r="256" spans="3:3" x14ac:dyDescent="0.2">
      <c r="C256" s="2" t="s">
        <v>3698</v>
      </c>
    </row>
    <row r="257" spans="3:3" x14ac:dyDescent="0.2">
      <c r="C257" s="2" t="s">
        <v>3699</v>
      </c>
    </row>
    <row r="258" spans="3:3" x14ac:dyDescent="0.2">
      <c r="C258" s="2" t="s">
        <v>3700</v>
      </c>
    </row>
    <row r="259" spans="3:3" x14ac:dyDescent="0.2">
      <c r="C259" s="2" t="s">
        <v>3701</v>
      </c>
    </row>
    <row r="260" spans="3:3" x14ac:dyDescent="0.2">
      <c r="C260" s="2" t="s">
        <v>1203</v>
      </c>
    </row>
    <row r="261" spans="3:3" x14ac:dyDescent="0.2">
      <c r="C261" s="2" t="s">
        <v>3702</v>
      </c>
    </row>
    <row r="262" spans="3:3" x14ac:dyDescent="0.2">
      <c r="C262" s="2" t="s">
        <v>1201</v>
      </c>
    </row>
    <row r="263" spans="3:3" x14ac:dyDescent="0.2">
      <c r="C263" s="2" t="s">
        <v>1196</v>
      </c>
    </row>
    <row r="264" spans="3:3" x14ac:dyDescent="0.2">
      <c r="C264" s="2" t="s">
        <v>3703</v>
      </c>
    </row>
    <row r="265" spans="3:3" x14ac:dyDescent="0.2">
      <c r="C265" s="2" t="s">
        <v>1199</v>
      </c>
    </row>
    <row r="266" spans="3:3" x14ac:dyDescent="0.2">
      <c r="C266" s="2" t="s">
        <v>3704</v>
      </c>
    </row>
    <row r="267" spans="3:3" x14ac:dyDescent="0.2">
      <c r="C267" s="2" t="s">
        <v>3705</v>
      </c>
    </row>
    <row r="268" spans="3:3" x14ac:dyDescent="0.2">
      <c r="C268" s="2" t="s">
        <v>3706</v>
      </c>
    </row>
    <row r="269" spans="3:3" x14ac:dyDescent="0.2">
      <c r="C269" s="2" t="s">
        <v>3707</v>
      </c>
    </row>
    <row r="270" spans="3:3" x14ac:dyDescent="0.2">
      <c r="C270" s="2" t="s">
        <v>3708</v>
      </c>
    </row>
    <row r="271" spans="3:3" x14ac:dyDescent="0.2">
      <c r="C271" s="2" t="s">
        <v>3709</v>
      </c>
    </row>
    <row r="272" spans="3:3" x14ac:dyDescent="0.2">
      <c r="C272" s="2" t="s">
        <v>3710</v>
      </c>
    </row>
    <row r="273" spans="3:3" x14ac:dyDescent="0.2">
      <c r="C273" s="2" t="s">
        <v>3711</v>
      </c>
    </row>
    <row r="274" spans="3:3" x14ac:dyDescent="0.2">
      <c r="C274" s="2" t="s">
        <v>3712</v>
      </c>
    </row>
    <row r="275" spans="3:3" x14ac:dyDescent="0.2">
      <c r="C275" s="2" t="s">
        <v>3713</v>
      </c>
    </row>
    <row r="276" spans="3:3" x14ac:dyDescent="0.2">
      <c r="C276" s="2" t="s">
        <v>3714</v>
      </c>
    </row>
    <row r="277" spans="3:3" x14ac:dyDescent="0.2">
      <c r="C277" s="2" t="s">
        <v>3715</v>
      </c>
    </row>
    <row r="278" spans="3:3" x14ac:dyDescent="0.2">
      <c r="C278" s="2" t="s">
        <v>3716</v>
      </c>
    </row>
    <row r="279" spans="3:3" x14ac:dyDescent="0.2">
      <c r="C279" s="2" t="s">
        <v>3717</v>
      </c>
    </row>
    <row r="280" spans="3:3" x14ac:dyDescent="0.2">
      <c r="C280" s="2" t="s">
        <v>3718</v>
      </c>
    </row>
    <row r="281" spans="3:3" x14ac:dyDescent="0.2">
      <c r="C281" s="2" t="s">
        <v>3719</v>
      </c>
    </row>
    <row r="282" spans="3:3" x14ac:dyDescent="0.2">
      <c r="C282" s="2" t="s">
        <v>3720</v>
      </c>
    </row>
    <row r="283" spans="3:3" x14ac:dyDescent="0.2">
      <c r="C283" s="2" t="s">
        <v>3721</v>
      </c>
    </row>
    <row r="284" spans="3:3" x14ac:dyDescent="0.2">
      <c r="C284" s="2" t="s">
        <v>3722</v>
      </c>
    </row>
    <row r="285" spans="3:3" x14ac:dyDescent="0.2">
      <c r="C285" s="2" t="s">
        <v>3723</v>
      </c>
    </row>
    <row r="286" spans="3:3" x14ac:dyDescent="0.2">
      <c r="C286" s="2" t="s">
        <v>3724</v>
      </c>
    </row>
    <row r="287" spans="3:3" x14ac:dyDescent="0.2">
      <c r="C287" s="2" t="s">
        <v>3725</v>
      </c>
    </row>
    <row r="288" spans="3:3" x14ac:dyDescent="0.2">
      <c r="C288" s="2" t="s">
        <v>3726</v>
      </c>
    </row>
    <row r="289" spans="3:3" x14ac:dyDescent="0.2">
      <c r="C289" s="2" t="s">
        <v>3727</v>
      </c>
    </row>
    <row r="290" spans="3:3" x14ac:dyDescent="0.2">
      <c r="C290" s="2" t="s">
        <v>3728</v>
      </c>
    </row>
    <row r="291" spans="3:3" x14ac:dyDescent="0.2">
      <c r="C291" s="2" t="s">
        <v>3729</v>
      </c>
    </row>
    <row r="292" spans="3:3" x14ac:dyDescent="0.2">
      <c r="C292" s="2" t="s">
        <v>3730</v>
      </c>
    </row>
    <row r="293" spans="3:3" x14ac:dyDescent="0.2">
      <c r="C293" s="2" t="s">
        <v>3731</v>
      </c>
    </row>
    <row r="294" spans="3:3" x14ac:dyDescent="0.2">
      <c r="C294" s="2" t="s">
        <v>3732</v>
      </c>
    </row>
    <row r="295" spans="3:3" x14ac:dyDescent="0.2">
      <c r="C295" s="2" t="s">
        <v>3733</v>
      </c>
    </row>
    <row r="296" spans="3:3" x14ac:dyDescent="0.2">
      <c r="C296" s="2" t="s">
        <v>3734</v>
      </c>
    </row>
    <row r="297" spans="3:3" x14ac:dyDescent="0.2">
      <c r="C297" s="2" t="s">
        <v>3735</v>
      </c>
    </row>
    <row r="298" spans="3:3" x14ac:dyDescent="0.2">
      <c r="C298" s="2" t="s">
        <v>3736</v>
      </c>
    </row>
    <row r="299" spans="3:3" x14ac:dyDescent="0.2">
      <c r="C299" s="2" t="s">
        <v>3737</v>
      </c>
    </row>
    <row r="300" spans="3:3" x14ac:dyDescent="0.2">
      <c r="C300" s="2" t="s">
        <v>3738</v>
      </c>
    </row>
    <row r="301" spans="3:3" x14ac:dyDescent="0.2">
      <c r="C301" s="2" t="s">
        <v>3739</v>
      </c>
    </row>
    <row r="302" spans="3:3" x14ac:dyDescent="0.2">
      <c r="C302" s="2" t="s">
        <v>3740</v>
      </c>
    </row>
    <row r="303" spans="3:3" x14ac:dyDescent="0.2">
      <c r="C303" s="2" t="s">
        <v>3741</v>
      </c>
    </row>
    <row r="304" spans="3:3" x14ac:dyDescent="0.2">
      <c r="C304" s="2" t="s">
        <v>3742</v>
      </c>
    </row>
    <row r="305" spans="3:3" x14ac:dyDescent="0.2">
      <c r="C305" s="2" t="s">
        <v>3743</v>
      </c>
    </row>
    <row r="306" spans="3:3" x14ac:dyDescent="0.2">
      <c r="C306" s="2" t="s">
        <v>3744</v>
      </c>
    </row>
    <row r="307" spans="3:3" x14ac:dyDescent="0.2">
      <c r="C307" s="2" t="s">
        <v>3745</v>
      </c>
    </row>
    <row r="308" spans="3:3" x14ac:dyDescent="0.2">
      <c r="C308" s="2" t="s">
        <v>3746</v>
      </c>
    </row>
    <row r="309" spans="3:3" x14ac:dyDescent="0.2">
      <c r="C309" s="2" t="s">
        <v>3747</v>
      </c>
    </row>
    <row r="310" spans="3:3" x14ac:dyDescent="0.2">
      <c r="C310" s="2" t="s">
        <v>3748</v>
      </c>
    </row>
    <row r="311" spans="3:3" x14ac:dyDescent="0.2">
      <c r="C311" s="2" t="s">
        <v>3749</v>
      </c>
    </row>
    <row r="312" spans="3:3" x14ac:dyDescent="0.2">
      <c r="C312" s="2" t="s">
        <v>3750</v>
      </c>
    </row>
    <row r="313" spans="3:3" x14ac:dyDescent="0.2">
      <c r="C313" s="2" t="s">
        <v>3751</v>
      </c>
    </row>
    <row r="314" spans="3:3" x14ac:dyDescent="0.2">
      <c r="C314" s="2" t="s">
        <v>3752</v>
      </c>
    </row>
    <row r="315" spans="3:3" x14ac:dyDescent="0.2">
      <c r="C315" s="2" t="s">
        <v>3753</v>
      </c>
    </row>
    <row r="316" spans="3:3" x14ac:dyDescent="0.2">
      <c r="C316" s="2" t="s">
        <v>3754</v>
      </c>
    </row>
    <row r="317" spans="3:3" x14ac:dyDescent="0.2">
      <c r="C317" s="2" t="s">
        <v>3755</v>
      </c>
    </row>
    <row r="318" spans="3:3" x14ac:dyDescent="0.2">
      <c r="C318" s="2" t="s">
        <v>3756</v>
      </c>
    </row>
    <row r="319" spans="3:3" x14ac:dyDescent="0.2">
      <c r="C319" s="2" t="s">
        <v>3757</v>
      </c>
    </row>
    <row r="320" spans="3:3" x14ac:dyDescent="0.2">
      <c r="C320" s="2" t="s">
        <v>3758</v>
      </c>
    </row>
    <row r="321" spans="3:3" x14ac:dyDescent="0.2">
      <c r="C321" s="2" t="s">
        <v>3759</v>
      </c>
    </row>
    <row r="322" spans="3:3" x14ac:dyDescent="0.2">
      <c r="C322" s="2" t="s">
        <v>3760</v>
      </c>
    </row>
    <row r="323" spans="3:3" x14ac:dyDescent="0.2">
      <c r="C323" s="2" t="s">
        <v>3761</v>
      </c>
    </row>
    <row r="324" spans="3:3" x14ac:dyDescent="0.2">
      <c r="C324" s="2" t="s">
        <v>3762</v>
      </c>
    </row>
    <row r="325" spans="3:3" x14ac:dyDescent="0.2">
      <c r="C325" s="2" t="s">
        <v>3763</v>
      </c>
    </row>
    <row r="326" spans="3:3" x14ac:dyDescent="0.2">
      <c r="C326" s="2" t="s">
        <v>3764</v>
      </c>
    </row>
    <row r="327" spans="3:3" x14ac:dyDescent="0.2">
      <c r="C327" s="2" t="s">
        <v>3765</v>
      </c>
    </row>
    <row r="328" spans="3:3" x14ac:dyDescent="0.2">
      <c r="C328" s="2" t="s">
        <v>3766</v>
      </c>
    </row>
    <row r="329" spans="3:3" x14ac:dyDescent="0.2">
      <c r="C329" s="2" t="s">
        <v>3767</v>
      </c>
    </row>
    <row r="330" spans="3:3" x14ac:dyDescent="0.2">
      <c r="C330" s="2" t="s">
        <v>3768</v>
      </c>
    </row>
    <row r="331" spans="3:3" x14ac:dyDescent="0.2">
      <c r="C331" s="2" t="s">
        <v>3769</v>
      </c>
    </row>
    <row r="332" spans="3:3" x14ac:dyDescent="0.2">
      <c r="C332" s="2" t="s">
        <v>3770</v>
      </c>
    </row>
    <row r="333" spans="3:3" x14ac:dyDescent="0.2">
      <c r="C333" s="2" t="s">
        <v>3771</v>
      </c>
    </row>
    <row r="334" spans="3:3" x14ac:dyDescent="0.2">
      <c r="C334" s="2" t="s">
        <v>3772</v>
      </c>
    </row>
    <row r="335" spans="3:3" x14ac:dyDescent="0.2">
      <c r="C335" s="2" t="s">
        <v>3773</v>
      </c>
    </row>
    <row r="336" spans="3:3" x14ac:dyDescent="0.2">
      <c r="C336" s="2" t="s">
        <v>3774</v>
      </c>
    </row>
    <row r="337" spans="3:3" x14ac:dyDescent="0.2">
      <c r="C337" s="2" t="s">
        <v>3775</v>
      </c>
    </row>
    <row r="338" spans="3:3" x14ac:dyDescent="0.2">
      <c r="C338" s="2" t="s">
        <v>3776</v>
      </c>
    </row>
    <row r="339" spans="3:3" x14ac:dyDescent="0.2">
      <c r="C339" s="2" t="s">
        <v>3777</v>
      </c>
    </row>
    <row r="340" spans="3:3" x14ac:dyDescent="0.2">
      <c r="C340" s="2" t="s">
        <v>3778</v>
      </c>
    </row>
    <row r="341" spans="3:3" x14ac:dyDescent="0.2">
      <c r="C341" s="2" t="s">
        <v>3779</v>
      </c>
    </row>
    <row r="342" spans="3:3" x14ac:dyDescent="0.2">
      <c r="C342" s="2" t="s">
        <v>3780</v>
      </c>
    </row>
    <row r="343" spans="3:3" x14ac:dyDescent="0.2">
      <c r="C343" s="2" t="s">
        <v>3781</v>
      </c>
    </row>
    <row r="344" spans="3:3" x14ac:dyDescent="0.2">
      <c r="C344" s="2" t="s">
        <v>3782</v>
      </c>
    </row>
    <row r="345" spans="3:3" x14ac:dyDescent="0.2">
      <c r="C345" s="2" t="s">
        <v>3783</v>
      </c>
    </row>
    <row r="346" spans="3:3" x14ac:dyDescent="0.2">
      <c r="C346" s="2" t="s">
        <v>3784</v>
      </c>
    </row>
    <row r="347" spans="3:3" x14ac:dyDescent="0.2">
      <c r="C347" s="2" t="s">
        <v>3785</v>
      </c>
    </row>
    <row r="348" spans="3:3" x14ac:dyDescent="0.2">
      <c r="C348" s="2" t="s">
        <v>3786</v>
      </c>
    </row>
    <row r="349" spans="3:3" x14ac:dyDescent="0.2">
      <c r="C349" s="2" t="s">
        <v>3787</v>
      </c>
    </row>
    <row r="350" spans="3:3" x14ac:dyDescent="0.2">
      <c r="C350" s="2" t="s">
        <v>3788</v>
      </c>
    </row>
    <row r="351" spans="3:3" x14ac:dyDescent="0.2">
      <c r="C351" s="2" t="s">
        <v>3789</v>
      </c>
    </row>
    <row r="352" spans="3:3" x14ac:dyDescent="0.2">
      <c r="C352" s="2" t="s">
        <v>3790</v>
      </c>
    </row>
    <row r="353" spans="3:3" x14ac:dyDescent="0.2">
      <c r="C353" s="2" t="s">
        <v>3791</v>
      </c>
    </row>
    <row r="354" spans="3:3" x14ac:dyDescent="0.2">
      <c r="C354" s="2" t="s">
        <v>3792</v>
      </c>
    </row>
    <row r="355" spans="3:3" x14ac:dyDescent="0.2">
      <c r="C355" s="2" t="s">
        <v>3793</v>
      </c>
    </row>
    <row r="356" spans="3:3" x14ac:dyDescent="0.2">
      <c r="C356" s="2" t="s">
        <v>3794</v>
      </c>
    </row>
    <row r="357" spans="3:3" x14ac:dyDescent="0.2">
      <c r="C357" s="2" t="s">
        <v>3795</v>
      </c>
    </row>
    <row r="358" spans="3:3" x14ac:dyDescent="0.2">
      <c r="C358" s="2" t="s">
        <v>3796</v>
      </c>
    </row>
    <row r="359" spans="3:3" x14ac:dyDescent="0.2">
      <c r="C359" s="2" t="s">
        <v>3797</v>
      </c>
    </row>
    <row r="360" spans="3:3" x14ac:dyDescent="0.2">
      <c r="C360" s="2" t="s">
        <v>3798</v>
      </c>
    </row>
    <row r="361" spans="3:3" x14ac:dyDescent="0.2">
      <c r="C361" s="2" t="s">
        <v>3799</v>
      </c>
    </row>
    <row r="362" spans="3:3" x14ac:dyDescent="0.2">
      <c r="C362" s="2" t="s">
        <v>3800</v>
      </c>
    </row>
    <row r="363" spans="3:3" x14ac:dyDescent="0.2">
      <c r="C363" s="2" t="s">
        <v>3801</v>
      </c>
    </row>
    <row r="364" spans="3:3" x14ac:dyDescent="0.2">
      <c r="C364" s="2" t="s">
        <v>3802</v>
      </c>
    </row>
    <row r="365" spans="3:3" x14ac:dyDescent="0.2">
      <c r="C365" s="2" t="s">
        <v>3803</v>
      </c>
    </row>
    <row r="366" spans="3:3" x14ac:dyDescent="0.2">
      <c r="C366" s="2" t="s">
        <v>3804</v>
      </c>
    </row>
    <row r="367" spans="3:3" x14ac:dyDescent="0.2">
      <c r="C367" s="2" t="s">
        <v>3805</v>
      </c>
    </row>
    <row r="368" spans="3:3" x14ac:dyDescent="0.2">
      <c r="C368" s="2" t="s">
        <v>3806</v>
      </c>
    </row>
    <row r="369" spans="3:3" x14ac:dyDescent="0.2">
      <c r="C369" s="2" t="s">
        <v>3807</v>
      </c>
    </row>
    <row r="370" spans="3:3" x14ac:dyDescent="0.2">
      <c r="C370" s="2" t="s">
        <v>3808</v>
      </c>
    </row>
    <row r="371" spans="3:3" x14ac:dyDescent="0.2">
      <c r="C371" s="2" t="s">
        <v>3809</v>
      </c>
    </row>
    <row r="372" spans="3:3" x14ac:dyDescent="0.2">
      <c r="C372" s="2" t="s">
        <v>3810</v>
      </c>
    </row>
    <row r="373" spans="3:3" x14ac:dyDescent="0.2">
      <c r="C373" s="2" t="s">
        <v>3811</v>
      </c>
    </row>
    <row r="374" spans="3:3" x14ac:dyDescent="0.2">
      <c r="C374" s="2" t="s">
        <v>3812</v>
      </c>
    </row>
    <row r="375" spans="3:3" x14ac:dyDescent="0.2">
      <c r="C375" s="2" t="s">
        <v>3813</v>
      </c>
    </row>
    <row r="376" spans="3:3" x14ac:dyDescent="0.2">
      <c r="C376" s="2" t="s">
        <v>3814</v>
      </c>
    </row>
    <row r="377" spans="3:3" x14ac:dyDescent="0.2">
      <c r="C377" s="2" t="s">
        <v>3815</v>
      </c>
    </row>
    <row r="378" spans="3:3" x14ac:dyDescent="0.2">
      <c r="C378" s="2" t="s">
        <v>3816</v>
      </c>
    </row>
    <row r="379" spans="3:3" x14ac:dyDescent="0.2">
      <c r="C379" s="2" t="s">
        <v>3817</v>
      </c>
    </row>
    <row r="380" spans="3:3" x14ac:dyDescent="0.2">
      <c r="C380" s="2" t="s">
        <v>3818</v>
      </c>
    </row>
    <row r="381" spans="3:3" x14ac:dyDescent="0.2">
      <c r="C381" s="2" t="s">
        <v>3819</v>
      </c>
    </row>
    <row r="382" spans="3:3" x14ac:dyDescent="0.2">
      <c r="C382" s="2" t="s">
        <v>3820</v>
      </c>
    </row>
    <row r="383" spans="3:3" x14ac:dyDescent="0.2">
      <c r="C383" s="2" t="s">
        <v>3821</v>
      </c>
    </row>
    <row r="384" spans="3:3" x14ac:dyDescent="0.2">
      <c r="C384" s="2" t="s">
        <v>3822</v>
      </c>
    </row>
    <row r="385" spans="3:3" x14ac:dyDescent="0.2">
      <c r="C385" s="2" t="s">
        <v>3823</v>
      </c>
    </row>
    <row r="386" spans="3:3" x14ac:dyDescent="0.2">
      <c r="C386" s="2" t="s">
        <v>3824</v>
      </c>
    </row>
    <row r="387" spans="3:3" x14ac:dyDescent="0.2">
      <c r="C387" s="2" t="s">
        <v>3825</v>
      </c>
    </row>
    <row r="388" spans="3:3" x14ac:dyDescent="0.2">
      <c r="C388" s="2" t="s">
        <v>3826</v>
      </c>
    </row>
    <row r="389" spans="3:3" x14ac:dyDescent="0.2">
      <c r="C389" s="2" t="s">
        <v>3827</v>
      </c>
    </row>
    <row r="390" spans="3:3" x14ac:dyDescent="0.2">
      <c r="C390" s="2" t="s">
        <v>3828</v>
      </c>
    </row>
    <row r="391" spans="3:3" x14ac:dyDescent="0.2">
      <c r="C391" s="2" t="s">
        <v>3829</v>
      </c>
    </row>
    <row r="392" spans="3:3" x14ac:dyDescent="0.2">
      <c r="C392" s="2" t="s">
        <v>3830</v>
      </c>
    </row>
    <row r="393" spans="3:3" x14ac:dyDescent="0.2">
      <c r="C393" s="2" t="s">
        <v>3831</v>
      </c>
    </row>
    <row r="394" spans="3:3" x14ac:dyDescent="0.2">
      <c r="C394" s="2" t="s">
        <v>3832</v>
      </c>
    </row>
    <row r="395" spans="3:3" x14ac:dyDescent="0.2">
      <c r="C395" s="2" t="s">
        <v>3833</v>
      </c>
    </row>
    <row r="396" spans="3:3" x14ac:dyDescent="0.2">
      <c r="C396" s="2" t="s">
        <v>3834</v>
      </c>
    </row>
    <row r="397" spans="3:3" x14ac:dyDescent="0.2">
      <c r="C397" s="2" t="s">
        <v>3835</v>
      </c>
    </row>
    <row r="398" spans="3:3" x14ac:dyDescent="0.2">
      <c r="C398" s="2" t="s">
        <v>3836</v>
      </c>
    </row>
    <row r="399" spans="3:3" x14ac:dyDescent="0.2">
      <c r="C399" s="2" t="s">
        <v>3837</v>
      </c>
    </row>
    <row r="400" spans="3:3" x14ac:dyDescent="0.2">
      <c r="C400" s="2" t="s">
        <v>3838</v>
      </c>
    </row>
    <row r="401" spans="3:3" x14ac:dyDescent="0.2">
      <c r="C401" s="2" t="s">
        <v>3839</v>
      </c>
    </row>
    <row r="402" spans="3:3" x14ac:dyDescent="0.2">
      <c r="C402" s="2" t="s">
        <v>3840</v>
      </c>
    </row>
    <row r="403" spans="3:3" x14ac:dyDescent="0.2">
      <c r="C403" s="2" t="s">
        <v>3841</v>
      </c>
    </row>
    <row r="404" spans="3:3" x14ac:dyDescent="0.2">
      <c r="C404" s="2" t="s">
        <v>3842</v>
      </c>
    </row>
    <row r="405" spans="3:3" x14ac:dyDescent="0.2">
      <c r="C405" s="2" t="s">
        <v>3843</v>
      </c>
    </row>
    <row r="406" spans="3:3" x14ac:dyDescent="0.2">
      <c r="C406" s="2" t="s">
        <v>3844</v>
      </c>
    </row>
    <row r="407" spans="3:3" x14ac:dyDescent="0.2">
      <c r="C407" s="2" t="s">
        <v>3845</v>
      </c>
    </row>
    <row r="408" spans="3:3" x14ac:dyDescent="0.2">
      <c r="C408" s="2" t="s">
        <v>3846</v>
      </c>
    </row>
    <row r="409" spans="3:3" x14ac:dyDescent="0.2">
      <c r="C409" s="2" t="s">
        <v>3847</v>
      </c>
    </row>
    <row r="410" spans="3:3" x14ac:dyDescent="0.2">
      <c r="C410" s="2" t="s">
        <v>3848</v>
      </c>
    </row>
    <row r="411" spans="3:3" x14ac:dyDescent="0.2">
      <c r="C411" s="2" t="s">
        <v>3849</v>
      </c>
    </row>
    <row r="412" spans="3:3" x14ac:dyDescent="0.2">
      <c r="C412" s="2" t="s">
        <v>3850</v>
      </c>
    </row>
    <row r="413" spans="3:3" x14ac:dyDescent="0.2">
      <c r="C413" s="2" t="s">
        <v>3851</v>
      </c>
    </row>
    <row r="414" spans="3:3" x14ac:dyDescent="0.2">
      <c r="C414" s="2" t="s">
        <v>3852</v>
      </c>
    </row>
    <row r="415" spans="3:3" x14ac:dyDescent="0.2">
      <c r="C415" s="2" t="s">
        <v>3853</v>
      </c>
    </row>
    <row r="416" spans="3:3" x14ac:dyDescent="0.2">
      <c r="C416" s="2" t="s">
        <v>3854</v>
      </c>
    </row>
    <row r="417" spans="3:3" x14ac:dyDescent="0.2">
      <c r="C417" s="2" t="s">
        <v>3855</v>
      </c>
    </row>
    <row r="418" spans="3:3" x14ac:dyDescent="0.2">
      <c r="C418" s="2" t="s">
        <v>3856</v>
      </c>
    </row>
    <row r="419" spans="3:3" x14ac:dyDescent="0.2">
      <c r="C419" s="2" t="s">
        <v>3857</v>
      </c>
    </row>
    <row r="420" spans="3:3" x14ac:dyDescent="0.2">
      <c r="C420" s="2" t="s">
        <v>3858</v>
      </c>
    </row>
    <row r="421" spans="3:3" x14ac:dyDescent="0.2">
      <c r="C421" s="2" t="s">
        <v>3859</v>
      </c>
    </row>
    <row r="422" spans="3:3" x14ac:dyDescent="0.2">
      <c r="C422" s="2" t="s">
        <v>3860</v>
      </c>
    </row>
    <row r="423" spans="3:3" x14ac:dyDescent="0.2">
      <c r="C423" s="2" t="s">
        <v>3861</v>
      </c>
    </row>
    <row r="424" spans="3:3" x14ac:dyDescent="0.2">
      <c r="C424" s="2" t="s">
        <v>3862</v>
      </c>
    </row>
    <row r="425" spans="3:3" x14ac:dyDescent="0.2">
      <c r="C425" s="2" t="s">
        <v>3863</v>
      </c>
    </row>
    <row r="426" spans="3:3" x14ac:dyDescent="0.2">
      <c r="C426" s="2" t="s">
        <v>3864</v>
      </c>
    </row>
    <row r="427" spans="3:3" x14ac:dyDescent="0.2">
      <c r="C427" s="2" t="s">
        <v>3865</v>
      </c>
    </row>
    <row r="428" spans="3:3" x14ac:dyDescent="0.2">
      <c r="C428" s="2" t="s">
        <v>3866</v>
      </c>
    </row>
    <row r="429" spans="3:3" x14ac:dyDescent="0.2">
      <c r="C429" s="2" t="s">
        <v>3867</v>
      </c>
    </row>
    <row r="430" spans="3:3" x14ac:dyDescent="0.2">
      <c r="C430" s="2" t="s">
        <v>3868</v>
      </c>
    </row>
    <row r="431" spans="3:3" x14ac:dyDescent="0.2">
      <c r="C431" s="2" t="s">
        <v>3869</v>
      </c>
    </row>
    <row r="432" spans="3:3" x14ac:dyDescent="0.2">
      <c r="C432" s="2" t="s">
        <v>3870</v>
      </c>
    </row>
    <row r="433" spans="3:3" x14ac:dyDescent="0.2">
      <c r="C433" s="2" t="s">
        <v>3871</v>
      </c>
    </row>
    <row r="434" spans="3:3" x14ac:dyDescent="0.2">
      <c r="C434" s="2" t="s">
        <v>3872</v>
      </c>
    </row>
    <row r="435" spans="3:3" x14ac:dyDescent="0.2">
      <c r="C435" s="2" t="s">
        <v>3873</v>
      </c>
    </row>
    <row r="436" spans="3:3" x14ac:dyDescent="0.2">
      <c r="C436" s="2" t="s">
        <v>3874</v>
      </c>
    </row>
    <row r="437" spans="3:3" x14ac:dyDescent="0.2">
      <c r="C437" s="2" t="s">
        <v>3875</v>
      </c>
    </row>
    <row r="438" spans="3:3" x14ac:dyDescent="0.2">
      <c r="C438" s="2" t="s">
        <v>3876</v>
      </c>
    </row>
    <row r="439" spans="3:3" x14ac:dyDescent="0.2">
      <c r="C439" s="2" t="s">
        <v>3877</v>
      </c>
    </row>
    <row r="440" spans="3:3" x14ac:dyDescent="0.2">
      <c r="C440" s="2" t="s">
        <v>3878</v>
      </c>
    </row>
    <row r="441" spans="3:3" x14ac:dyDescent="0.2">
      <c r="C441" s="2" t="s">
        <v>3879</v>
      </c>
    </row>
    <row r="442" spans="3:3" x14ac:dyDescent="0.2">
      <c r="C442" s="2" t="s">
        <v>3880</v>
      </c>
    </row>
    <row r="443" spans="3:3" x14ac:dyDescent="0.2">
      <c r="C443" s="2" t="s">
        <v>3881</v>
      </c>
    </row>
    <row r="444" spans="3:3" x14ac:dyDescent="0.2">
      <c r="C444" s="2" t="s">
        <v>3882</v>
      </c>
    </row>
    <row r="445" spans="3:3" x14ac:dyDescent="0.2">
      <c r="C445" s="2" t="s">
        <v>3883</v>
      </c>
    </row>
    <row r="446" spans="3:3" x14ac:dyDescent="0.2">
      <c r="C446" s="2" t="s">
        <v>3884</v>
      </c>
    </row>
    <row r="447" spans="3:3" x14ac:dyDescent="0.2">
      <c r="C447" s="2" t="s">
        <v>1190</v>
      </c>
    </row>
    <row r="448" spans="3:3" x14ac:dyDescent="0.2">
      <c r="C448" s="2" t="s">
        <v>3885</v>
      </c>
    </row>
    <row r="449" spans="3:3" x14ac:dyDescent="0.2">
      <c r="C449" s="2" t="s">
        <v>3886</v>
      </c>
    </row>
    <row r="450" spans="3:3" x14ac:dyDescent="0.2">
      <c r="C450" s="2" t="s">
        <v>3887</v>
      </c>
    </row>
    <row r="451" spans="3:3" x14ac:dyDescent="0.2">
      <c r="C451" s="2" t="s">
        <v>3888</v>
      </c>
    </row>
    <row r="452" spans="3:3" x14ac:dyDescent="0.2">
      <c r="C452" s="2" t="s">
        <v>1177</v>
      </c>
    </row>
    <row r="453" spans="3:3" x14ac:dyDescent="0.2">
      <c r="C453" s="2" t="s">
        <v>3889</v>
      </c>
    </row>
    <row r="454" spans="3:3" x14ac:dyDescent="0.2">
      <c r="C454" s="2" t="s">
        <v>1156</v>
      </c>
    </row>
    <row r="455" spans="3:3" x14ac:dyDescent="0.2">
      <c r="C455" s="2" t="s">
        <v>3890</v>
      </c>
    </row>
    <row r="456" spans="3:3" x14ac:dyDescent="0.2">
      <c r="C456" s="2" t="s">
        <v>1172</v>
      </c>
    </row>
    <row r="457" spans="3:3" x14ac:dyDescent="0.2">
      <c r="C457" s="2" t="s">
        <v>3891</v>
      </c>
    </row>
    <row r="458" spans="3:3" x14ac:dyDescent="0.2">
      <c r="C458" s="2" t="s">
        <v>3892</v>
      </c>
    </row>
    <row r="459" spans="3:3" x14ac:dyDescent="0.2">
      <c r="C459" s="2" t="s">
        <v>3893</v>
      </c>
    </row>
    <row r="460" spans="3:3" x14ac:dyDescent="0.2">
      <c r="C460" s="2" t="s">
        <v>3894</v>
      </c>
    </row>
    <row r="461" spans="3:3" x14ac:dyDescent="0.2">
      <c r="C461" s="2" t="s">
        <v>3895</v>
      </c>
    </row>
    <row r="462" spans="3:3" x14ac:dyDescent="0.2">
      <c r="C462" s="2" t="s">
        <v>3896</v>
      </c>
    </row>
    <row r="463" spans="3:3" x14ac:dyDescent="0.2">
      <c r="C463" s="2" t="s">
        <v>3897</v>
      </c>
    </row>
    <row r="464" spans="3:3" x14ac:dyDescent="0.2">
      <c r="C464" s="2" t="s">
        <v>1188</v>
      </c>
    </row>
    <row r="465" spans="3:3" x14ac:dyDescent="0.2">
      <c r="C465" s="2" t="s">
        <v>3898</v>
      </c>
    </row>
    <row r="466" spans="3:3" x14ac:dyDescent="0.2">
      <c r="C466" s="2" t="s">
        <v>1171</v>
      </c>
    </row>
    <row r="467" spans="3:3" x14ac:dyDescent="0.2">
      <c r="C467" s="2" t="s">
        <v>3899</v>
      </c>
    </row>
    <row r="468" spans="3:3" x14ac:dyDescent="0.2">
      <c r="C468" s="2" t="s">
        <v>3900</v>
      </c>
    </row>
    <row r="469" spans="3:3" x14ac:dyDescent="0.2">
      <c r="C469" s="2" t="s">
        <v>1162</v>
      </c>
    </row>
    <row r="470" spans="3:3" x14ac:dyDescent="0.2">
      <c r="C470" s="2" t="s">
        <v>1158</v>
      </c>
    </row>
    <row r="471" spans="3:3" x14ac:dyDescent="0.2">
      <c r="C471" s="2" t="s">
        <v>3901</v>
      </c>
    </row>
    <row r="472" spans="3:3" x14ac:dyDescent="0.2">
      <c r="C472" s="2" t="s">
        <v>1161</v>
      </c>
    </row>
    <row r="473" spans="3:3" x14ac:dyDescent="0.2">
      <c r="C473" s="2" t="s">
        <v>1139</v>
      </c>
    </row>
    <row r="474" spans="3:3" x14ac:dyDescent="0.2">
      <c r="C474" s="2" t="s">
        <v>3902</v>
      </c>
    </row>
    <row r="475" spans="3:3" x14ac:dyDescent="0.2">
      <c r="C475" s="2" t="s">
        <v>1165</v>
      </c>
    </row>
    <row r="476" spans="3:3" x14ac:dyDescent="0.2">
      <c r="C476" s="2" t="s">
        <v>1179</v>
      </c>
    </row>
    <row r="477" spans="3:3" x14ac:dyDescent="0.2">
      <c r="C477" s="2" t="s">
        <v>1176</v>
      </c>
    </row>
    <row r="478" spans="3:3" x14ac:dyDescent="0.2">
      <c r="C478" s="2" t="s">
        <v>1185</v>
      </c>
    </row>
    <row r="479" spans="3:3" x14ac:dyDescent="0.2">
      <c r="C479" s="2" t="s">
        <v>1182</v>
      </c>
    </row>
    <row r="480" spans="3:3" x14ac:dyDescent="0.2">
      <c r="C480" s="2" t="s">
        <v>1183</v>
      </c>
    </row>
    <row r="481" spans="3:3" x14ac:dyDescent="0.2">
      <c r="C481" s="2" t="s">
        <v>1170</v>
      </c>
    </row>
    <row r="482" spans="3:3" x14ac:dyDescent="0.2">
      <c r="C482" s="2" t="s">
        <v>1186</v>
      </c>
    </row>
    <row r="483" spans="3:3" x14ac:dyDescent="0.2">
      <c r="C483" s="2" t="s">
        <v>1187</v>
      </c>
    </row>
    <row r="484" spans="3:3" x14ac:dyDescent="0.2">
      <c r="C484" s="2" t="s">
        <v>1167</v>
      </c>
    </row>
    <row r="485" spans="3:3" x14ac:dyDescent="0.2">
      <c r="C485" s="2" t="s">
        <v>1163</v>
      </c>
    </row>
    <row r="486" spans="3:3" x14ac:dyDescent="0.2">
      <c r="C486" s="2" t="s">
        <v>1169</v>
      </c>
    </row>
    <row r="487" spans="3:3" x14ac:dyDescent="0.2">
      <c r="C487" s="2" t="s">
        <v>1160</v>
      </c>
    </row>
    <row r="488" spans="3:3" x14ac:dyDescent="0.2">
      <c r="C488" s="2" t="s">
        <v>1159</v>
      </c>
    </row>
    <row r="489" spans="3:3" x14ac:dyDescent="0.2">
      <c r="C489" s="2" t="s">
        <v>1168</v>
      </c>
    </row>
    <row r="490" spans="3:3" x14ac:dyDescent="0.2">
      <c r="C490" s="2" t="s">
        <v>1166</v>
      </c>
    </row>
    <row r="491" spans="3:3" x14ac:dyDescent="0.2">
      <c r="C491" s="2" t="s">
        <v>1041</v>
      </c>
    </row>
    <row r="492" spans="3:3" x14ac:dyDescent="0.2">
      <c r="C492" s="2" t="s">
        <v>1018</v>
      </c>
    </row>
    <row r="493" spans="3:3" x14ac:dyDescent="0.2">
      <c r="C493" s="2" t="s">
        <v>1019</v>
      </c>
    </row>
    <row r="494" spans="3:3" x14ac:dyDescent="0.2">
      <c r="C494" s="2" t="s">
        <v>1038</v>
      </c>
    </row>
    <row r="495" spans="3:3" x14ac:dyDescent="0.2">
      <c r="C495" s="2" t="s">
        <v>1039</v>
      </c>
    </row>
    <row r="496" spans="3:3" x14ac:dyDescent="0.2">
      <c r="C496" s="2" t="s">
        <v>1029</v>
      </c>
    </row>
    <row r="497" spans="3:3" x14ac:dyDescent="0.2">
      <c r="C497" s="2" t="s">
        <v>1020</v>
      </c>
    </row>
    <row r="498" spans="3:3" x14ac:dyDescent="0.2">
      <c r="C498" s="2" t="s">
        <v>1014</v>
      </c>
    </row>
    <row r="499" spans="3:3" x14ac:dyDescent="0.2">
      <c r="C499" s="2" t="s">
        <v>1027</v>
      </c>
    </row>
    <row r="500" spans="3:3" x14ac:dyDescent="0.2">
      <c r="C500" s="2" t="s">
        <v>1021</v>
      </c>
    </row>
    <row r="501" spans="3:3" x14ac:dyDescent="0.2">
      <c r="C501" s="2" t="s">
        <v>1040</v>
      </c>
    </row>
    <row r="502" spans="3:3" x14ac:dyDescent="0.2">
      <c r="C502" s="2" t="s">
        <v>1157</v>
      </c>
    </row>
    <row r="503" spans="3:3" x14ac:dyDescent="0.2">
      <c r="C503" s="2" t="s">
        <v>1155</v>
      </c>
    </row>
    <row r="504" spans="3:3" x14ac:dyDescent="0.2">
      <c r="C504" s="2" t="s">
        <v>1022</v>
      </c>
    </row>
    <row r="505" spans="3:3" x14ac:dyDescent="0.2">
      <c r="C505" s="2" t="s">
        <v>1173</v>
      </c>
    </row>
    <row r="506" spans="3:3" x14ac:dyDescent="0.2">
      <c r="C506" s="2" t="s">
        <v>1150</v>
      </c>
    </row>
    <row r="507" spans="3:3" x14ac:dyDescent="0.2">
      <c r="C507" s="2" t="s">
        <v>1195</v>
      </c>
    </row>
    <row r="508" spans="3:3" x14ac:dyDescent="0.2">
      <c r="C508" s="2" t="s">
        <v>1048</v>
      </c>
    </row>
    <row r="509" spans="3:3" x14ac:dyDescent="0.2">
      <c r="C509" s="2" t="s">
        <v>1061</v>
      </c>
    </row>
    <row r="510" spans="3:3" x14ac:dyDescent="0.2">
      <c r="C510" s="2" t="s">
        <v>1143</v>
      </c>
    </row>
    <row r="511" spans="3:3" x14ac:dyDescent="0.2">
      <c r="C511" s="2" t="s">
        <v>1096</v>
      </c>
    </row>
    <row r="512" spans="3:3" x14ac:dyDescent="0.2">
      <c r="C512" s="2" t="s">
        <v>1133</v>
      </c>
    </row>
    <row r="513" spans="3:3" x14ac:dyDescent="0.2">
      <c r="C513" s="2" t="s">
        <v>1117</v>
      </c>
    </row>
    <row r="514" spans="3:3" x14ac:dyDescent="0.2">
      <c r="C514" s="2" t="s">
        <v>1080</v>
      </c>
    </row>
    <row r="515" spans="3:3" x14ac:dyDescent="0.2">
      <c r="C515" s="2" t="s">
        <v>1149</v>
      </c>
    </row>
    <row r="516" spans="3:3" x14ac:dyDescent="0.2">
      <c r="C516" s="2" t="s">
        <v>1066</v>
      </c>
    </row>
    <row r="517" spans="3:3" x14ac:dyDescent="0.2">
      <c r="C517" s="2" t="s">
        <v>1087</v>
      </c>
    </row>
    <row r="518" spans="3:3" x14ac:dyDescent="0.2">
      <c r="C518" s="2" t="s">
        <v>1154</v>
      </c>
    </row>
    <row r="519" spans="3:3" x14ac:dyDescent="0.2">
      <c r="C519" s="2" t="s">
        <v>1112</v>
      </c>
    </row>
    <row r="520" spans="3:3" x14ac:dyDescent="0.2">
      <c r="C520" s="2" t="s">
        <v>1078</v>
      </c>
    </row>
    <row r="521" spans="3:3" x14ac:dyDescent="0.2">
      <c r="C521" s="2" t="s">
        <v>1062</v>
      </c>
    </row>
    <row r="522" spans="3:3" x14ac:dyDescent="0.2">
      <c r="C522" s="2" t="s">
        <v>1085</v>
      </c>
    </row>
    <row r="523" spans="3:3" x14ac:dyDescent="0.2">
      <c r="C523" s="2" t="s">
        <v>1104</v>
      </c>
    </row>
    <row r="524" spans="3:3" x14ac:dyDescent="0.2">
      <c r="C524" s="2" t="s">
        <v>1079</v>
      </c>
    </row>
    <row r="525" spans="3:3" x14ac:dyDescent="0.2">
      <c r="C525" s="2" t="s">
        <v>1100</v>
      </c>
    </row>
    <row r="526" spans="3:3" x14ac:dyDescent="0.2">
      <c r="C526" s="2" t="s">
        <v>1116</v>
      </c>
    </row>
    <row r="527" spans="3:3" x14ac:dyDescent="0.2">
      <c r="C527" s="2" t="s">
        <v>1115</v>
      </c>
    </row>
    <row r="528" spans="3:3" x14ac:dyDescent="0.2">
      <c r="C528" s="2" t="s">
        <v>1102</v>
      </c>
    </row>
    <row r="529" spans="3:3" x14ac:dyDescent="0.2">
      <c r="C529" s="2" t="s">
        <v>1025</v>
      </c>
    </row>
    <row r="530" spans="3:3" x14ac:dyDescent="0.2">
      <c r="C530" s="2" t="s">
        <v>1028</v>
      </c>
    </row>
    <row r="531" spans="3:3" x14ac:dyDescent="0.2">
      <c r="C531" s="2" t="s">
        <v>1049</v>
      </c>
    </row>
    <row r="532" spans="3:3" x14ac:dyDescent="0.2">
      <c r="C532" s="2" t="s">
        <v>1043</v>
      </c>
    </row>
    <row r="533" spans="3:3" x14ac:dyDescent="0.2">
      <c r="C533" s="2" t="s">
        <v>1059</v>
      </c>
    </row>
    <row r="534" spans="3:3" x14ac:dyDescent="0.2">
      <c r="C534" s="2" t="s">
        <v>1051</v>
      </c>
    </row>
    <row r="535" spans="3:3" x14ac:dyDescent="0.2">
      <c r="C535" s="2" t="s">
        <v>1037</v>
      </c>
    </row>
    <row r="536" spans="3:3" x14ac:dyDescent="0.2">
      <c r="C536" s="2" t="s">
        <v>1024</v>
      </c>
    </row>
    <row r="537" spans="3:3" x14ac:dyDescent="0.2">
      <c r="C537" s="2" t="s">
        <v>1016</v>
      </c>
    </row>
    <row r="538" spans="3:3" x14ac:dyDescent="0.2">
      <c r="C538" s="2" t="s">
        <v>1015</v>
      </c>
    </row>
    <row r="539" spans="3:3" x14ac:dyDescent="0.2">
      <c r="C539" s="2" t="s">
        <v>1050</v>
      </c>
    </row>
    <row r="540" spans="3:3" x14ac:dyDescent="0.2">
      <c r="C540" s="2" t="s">
        <v>1137</v>
      </c>
    </row>
    <row r="541" spans="3:3" x14ac:dyDescent="0.2">
      <c r="C541" s="2" t="s">
        <v>1099</v>
      </c>
    </row>
    <row r="542" spans="3:3" x14ac:dyDescent="0.2">
      <c r="C542" s="2" t="s">
        <v>1101</v>
      </c>
    </row>
    <row r="543" spans="3:3" x14ac:dyDescent="0.2">
      <c r="C543" s="2" t="s">
        <v>1071</v>
      </c>
    </row>
    <row r="544" spans="3:3" x14ac:dyDescent="0.2">
      <c r="C544" s="2" t="s">
        <v>1109</v>
      </c>
    </row>
    <row r="545" spans="3:3" x14ac:dyDescent="0.2">
      <c r="C545" s="2" t="s">
        <v>1034</v>
      </c>
    </row>
    <row r="546" spans="3:3" x14ac:dyDescent="0.2">
      <c r="C546" s="2" t="s">
        <v>1026</v>
      </c>
    </row>
    <row r="547" spans="3:3" x14ac:dyDescent="0.2">
      <c r="C547" s="2" t="s">
        <v>1089</v>
      </c>
    </row>
    <row r="548" spans="3:3" x14ac:dyDescent="0.2">
      <c r="C548" s="2" t="s">
        <v>1136</v>
      </c>
    </row>
    <row r="549" spans="3:3" x14ac:dyDescent="0.2">
      <c r="C549" s="2" t="s">
        <v>1035</v>
      </c>
    </row>
    <row r="550" spans="3:3" x14ac:dyDescent="0.2">
      <c r="C550" s="2" t="s">
        <v>1134</v>
      </c>
    </row>
    <row r="551" spans="3:3" x14ac:dyDescent="0.2">
      <c r="C551" s="2" t="s">
        <v>1084</v>
      </c>
    </row>
    <row r="552" spans="3:3" x14ac:dyDescent="0.2">
      <c r="C552" s="2" t="s">
        <v>3903</v>
      </c>
    </row>
    <row r="553" spans="3:3" x14ac:dyDescent="0.2">
      <c r="C553" s="2" t="s">
        <v>1017</v>
      </c>
    </row>
    <row r="554" spans="3:3" x14ac:dyDescent="0.2">
      <c r="C554" s="2" t="s">
        <v>1032</v>
      </c>
    </row>
    <row r="555" spans="3:3" x14ac:dyDescent="0.2">
      <c r="C555" s="2" t="s">
        <v>1141</v>
      </c>
    </row>
    <row r="556" spans="3:3" x14ac:dyDescent="0.2">
      <c r="C556" s="2" t="s">
        <v>1023</v>
      </c>
    </row>
    <row r="557" spans="3:3" x14ac:dyDescent="0.2">
      <c r="C557" s="2" t="s">
        <v>1142</v>
      </c>
    </row>
    <row r="558" spans="3:3" x14ac:dyDescent="0.2">
      <c r="C558" s="2" t="s">
        <v>1045</v>
      </c>
    </row>
    <row r="559" spans="3:3" x14ac:dyDescent="0.2">
      <c r="C559" s="2" t="s">
        <v>1130</v>
      </c>
    </row>
    <row r="560" spans="3:3" x14ac:dyDescent="0.2">
      <c r="C560" s="2" t="s">
        <v>1095</v>
      </c>
    </row>
    <row r="561" spans="3:3" x14ac:dyDescent="0.2">
      <c r="C561" s="2" t="s">
        <v>1072</v>
      </c>
    </row>
    <row r="562" spans="3:3" x14ac:dyDescent="0.2">
      <c r="C562" s="2" t="s">
        <v>1131</v>
      </c>
    </row>
    <row r="563" spans="3:3" x14ac:dyDescent="0.2">
      <c r="C563" s="2" t="s">
        <v>1105</v>
      </c>
    </row>
    <row r="564" spans="3:3" x14ac:dyDescent="0.2">
      <c r="C564" s="2" t="s">
        <v>1065</v>
      </c>
    </row>
    <row r="565" spans="3:3" x14ac:dyDescent="0.2">
      <c r="C565" s="2" t="s">
        <v>1138</v>
      </c>
    </row>
    <row r="566" spans="3:3" x14ac:dyDescent="0.2">
      <c r="C566" s="2" t="s">
        <v>1075</v>
      </c>
    </row>
    <row r="567" spans="3:3" x14ac:dyDescent="0.2">
      <c r="C567" s="2" t="s">
        <v>1132</v>
      </c>
    </row>
    <row r="568" spans="3:3" x14ac:dyDescent="0.2">
      <c r="C568" s="2" t="s">
        <v>1097</v>
      </c>
    </row>
    <row r="569" spans="3:3" x14ac:dyDescent="0.2">
      <c r="C569" s="2" t="s">
        <v>1145</v>
      </c>
    </row>
    <row r="570" spans="3:3" x14ac:dyDescent="0.2">
      <c r="C570" s="2" t="s">
        <v>3904</v>
      </c>
    </row>
    <row r="571" spans="3:3" x14ac:dyDescent="0.2">
      <c r="C571" s="2" t="s">
        <v>3905</v>
      </c>
    </row>
    <row r="572" spans="3:3" x14ac:dyDescent="0.2">
      <c r="C572" s="2" t="s">
        <v>3906</v>
      </c>
    </row>
    <row r="573" spans="3:3" x14ac:dyDescent="0.2">
      <c r="C573" s="2" t="s">
        <v>3907</v>
      </c>
    </row>
    <row r="574" spans="3:3" x14ac:dyDescent="0.2">
      <c r="C574" s="2" t="s">
        <v>1144</v>
      </c>
    </row>
    <row r="575" spans="3:3" x14ac:dyDescent="0.2">
      <c r="C575" s="2" t="s">
        <v>1108</v>
      </c>
    </row>
    <row r="576" spans="3:3" x14ac:dyDescent="0.2">
      <c r="C576" s="2" t="s">
        <v>3908</v>
      </c>
    </row>
    <row r="577" spans="3:3" x14ac:dyDescent="0.2">
      <c r="C577" s="2" t="s">
        <v>3909</v>
      </c>
    </row>
    <row r="578" spans="3:3" x14ac:dyDescent="0.2">
      <c r="C578" s="2" t="s">
        <v>1140</v>
      </c>
    </row>
    <row r="579" spans="3:3" x14ac:dyDescent="0.2">
      <c r="C579" s="2" t="s">
        <v>1082</v>
      </c>
    </row>
    <row r="580" spans="3:3" x14ac:dyDescent="0.2">
      <c r="C580" s="2" t="s">
        <v>1055</v>
      </c>
    </row>
    <row r="581" spans="3:3" x14ac:dyDescent="0.2">
      <c r="C581" s="2" t="s">
        <v>3910</v>
      </c>
    </row>
    <row r="582" spans="3:3" x14ac:dyDescent="0.2">
      <c r="C582" s="2" t="s">
        <v>3911</v>
      </c>
    </row>
    <row r="583" spans="3:3" x14ac:dyDescent="0.2">
      <c r="C583" s="2" t="s">
        <v>3912</v>
      </c>
    </row>
    <row r="584" spans="3:3" x14ac:dyDescent="0.2">
      <c r="C584" s="2" t="s">
        <v>3913</v>
      </c>
    </row>
    <row r="585" spans="3:3" x14ac:dyDescent="0.2">
      <c r="C585" s="2" t="s">
        <v>1125</v>
      </c>
    </row>
    <row r="586" spans="3:3" x14ac:dyDescent="0.2">
      <c r="C586" s="2" t="s">
        <v>3914</v>
      </c>
    </row>
    <row r="587" spans="3:3" x14ac:dyDescent="0.2">
      <c r="C587" s="2" t="s">
        <v>3915</v>
      </c>
    </row>
  </sheetData>
  <mergeCells count="2">
    <mergeCell ref="A4:L4"/>
    <mergeCell ref="O4:P4"/>
  </mergeCells>
  <conditionalFormatting sqref="B3">
    <cfRule type="duplicateValues" dxfId="78" priority="4"/>
  </conditionalFormatting>
  <conditionalFormatting sqref="C11:C587">
    <cfRule type="duplicateValues" dxfId="77" priority="3"/>
  </conditionalFormatting>
  <conditionalFormatting sqref="C11:C587">
    <cfRule type="duplicateValues" dxfId="76" priority="2"/>
  </conditionalFormatting>
  <conditionalFormatting sqref="C1:C1048576">
    <cfRule type="duplicateValues" dxfId="75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92"/>
  <sheetViews>
    <sheetView zoomScale="110" zoomScaleNormal="110" workbookViewId="0">
      <pane xSplit="3" ySplit="2" topLeftCell="D15" activePane="bottomRight" state="frozen"/>
      <selection activeCell="N32" sqref="N32"/>
      <selection pane="topRight" activeCell="N32" sqref="N32"/>
      <selection pane="bottomLeft" activeCell="N32" sqref="N32"/>
      <selection pane="bottomRight" activeCell="G13" sqref="G1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2" t="s">
        <v>3528</v>
      </c>
      <c r="B3" s="119" t="s">
        <v>3292</v>
      </c>
      <c r="C3" s="9" t="s">
        <v>3294</v>
      </c>
      <c r="D3" s="75" t="s">
        <v>63</v>
      </c>
      <c r="E3" s="13">
        <v>44435</v>
      </c>
      <c r="F3" s="75" t="s">
        <v>3288</v>
      </c>
      <c r="G3" s="13">
        <v>44441</v>
      </c>
      <c r="H3" s="10" t="s">
        <v>2420</v>
      </c>
      <c r="I3" s="1">
        <v>47</v>
      </c>
      <c r="J3" s="1">
        <v>44</v>
      </c>
      <c r="K3" s="1">
        <v>44</v>
      </c>
      <c r="L3" s="1">
        <v>15</v>
      </c>
      <c r="M3" s="81">
        <v>22.748000000000001</v>
      </c>
      <c r="N3" s="8">
        <v>23</v>
      </c>
      <c r="O3" s="62">
        <v>3000</v>
      </c>
      <c r="P3" s="63">
        <f>Table224523689101112131415161718192021222423456723456891011121314151617181920212224252627282930313233343536[[#This Row],[PEMBULATAN]]*O3</f>
        <v>69000</v>
      </c>
    </row>
    <row r="4" spans="1:16" ht="39" customHeight="1" x14ac:dyDescent="0.2">
      <c r="A4" s="143"/>
      <c r="B4" s="74" t="s">
        <v>3293</v>
      </c>
      <c r="C4" s="9" t="s">
        <v>3295</v>
      </c>
      <c r="D4" s="75" t="s">
        <v>63</v>
      </c>
      <c r="E4" s="13">
        <v>44435</v>
      </c>
      <c r="F4" s="75" t="s">
        <v>3288</v>
      </c>
      <c r="G4" s="13">
        <v>44441</v>
      </c>
      <c r="H4" s="10" t="s">
        <v>2420</v>
      </c>
      <c r="I4" s="1">
        <v>70</v>
      </c>
      <c r="J4" s="1">
        <v>70</v>
      </c>
      <c r="K4" s="1">
        <v>40</v>
      </c>
      <c r="L4" s="1">
        <v>14</v>
      </c>
      <c r="M4" s="81">
        <v>49</v>
      </c>
      <c r="N4" s="8">
        <v>49</v>
      </c>
      <c r="O4" s="62">
        <v>3000</v>
      </c>
      <c r="P4" s="63">
        <f>Table224523689101112131415161718192021222423456723456891011121314151617181920212224252627282930313233343536[[#This Row],[PEMBULATAN]]*O4</f>
        <v>147000</v>
      </c>
    </row>
    <row r="5" spans="1:16" ht="39" customHeight="1" x14ac:dyDescent="0.2">
      <c r="A5" s="124"/>
      <c r="B5" s="74"/>
      <c r="C5" s="88" t="s">
        <v>3296</v>
      </c>
      <c r="D5" s="77" t="s">
        <v>63</v>
      </c>
      <c r="E5" s="13">
        <v>44435</v>
      </c>
      <c r="F5" s="75" t="s">
        <v>3288</v>
      </c>
      <c r="G5" s="13">
        <v>44441</v>
      </c>
      <c r="H5" s="76" t="s">
        <v>2420</v>
      </c>
      <c r="I5" s="15">
        <v>58</v>
      </c>
      <c r="J5" s="15">
        <v>40</v>
      </c>
      <c r="K5" s="15">
        <v>15</v>
      </c>
      <c r="L5" s="15">
        <v>8</v>
      </c>
      <c r="M5" s="82">
        <v>8.6999999999999993</v>
      </c>
      <c r="N5" s="71">
        <v>9</v>
      </c>
      <c r="O5" s="62">
        <v>3000</v>
      </c>
      <c r="P5" s="63">
        <f>Table224523689101112131415161718192021222423456723456891011121314151617181920212224252627282930313233343536[[#This Row],[PEMBULATAN]]*O5</f>
        <v>27000</v>
      </c>
    </row>
    <row r="6" spans="1:16" ht="39" customHeight="1" x14ac:dyDescent="0.2">
      <c r="A6" s="124"/>
      <c r="B6" s="74"/>
      <c r="C6" s="92" t="s">
        <v>3297</v>
      </c>
      <c r="D6" s="93" t="s">
        <v>63</v>
      </c>
      <c r="E6" s="94">
        <v>44435</v>
      </c>
      <c r="F6" s="95" t="s">
        <v>3288</v>
      </c>
      <c r="G6" s="94">
        <v>44441</v>
      </c>
      <c r="H6" s="96" t="s">
        <v>2420</v>
      </c>
      <c r="I6" s="97">
        <v>47</v>
      </c>
      <c r="J6" s="97">
        <v>34</v>
      </c>
      <c r="K6" s="97">
        <v>28</v>
      </c>
      <c r="L6" s="97">
        <v>8</v>
      </c>
      <c r="M6" s="98">
        <v>11.186</v>
      </c>
      <c r="N6" s="99">
        <v>11</v>
      </c>
      <c r="O6" s="62">
        <v>3000</v>
      </c>
      <c r="P6" s="63">
        <f>Table224523689101112131415161718192021222423456723456891011121314151617181920212224252627282930313233343536[[#This Row],[PEMBULATAN]]*O6</f>
        <v>33000</v>
      </c>
    </row>
    <row r="7" spans="1:16" ht="39" customHeight="1" x14ac:dyDescent="0.2">
      <c r="A7" s="124"/>
      <c r="B7" s="74"/>
      <c r="C7" s="92" t="s">
        <v>3298</v>
      </c>
      <c r="D7" s="93" t="s">
        <v>63</v>
      </c>
      <c r="E7" s="94">
        <v>44435</v>
      </c>
      <c r="F7" s="95" t="s">
        <v>3288</v>
      </c>
      <c r="G7" s="94">
        <v>44441</v>
      </c>
      <c r="H7" s="96" t="s">
        <v>2420</v>
      </c>
      <c r="I7" s="97">
        <v>66</v>
      </c>
      <c r="J7" s="97">
        <v>46</v>
      </c>
      <c r="K7" s="97">
        <v>6</v>
      </c>
      <c r="L7" s="97">
        <v>3</v>
      </c>
      <c r="M7" s="98">
        <v>4.5540000000000003</v>
      </c>
      <c r="N7" s="99">
        <v>5</v>
      </c>
      <c r="O7" s="62">
        <v>3000</v>
      </c>
      <c r="P7" s="63">
        <f>Table224523689101112131415161718192021222423456723456891011121314151617181920212224252627282930313233343536[[#This Row],[PEMBULATAN]]*O7</f>
        <v>15000</v>
      </c>
    </row>
    <row r="8" spans="1:16" ht="22.5" customHeight="1" x14ac:dyDescent="0.2">
      <c r="A8" s="144" t="s">
        <v>33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6"/>
      <c r="M8" s="78">
        <f>SUBTOTAL(109,Table224523689101112131415161718192021222423456723456891011121314151617181920212224252627282930313233343536[KG VOLUME])</f>
        <v>96.188000000000017</v>
      </c>
      <c r="N8" s="66">
        <f>SUM(N3:N7)</f>
        <v>97</v>
      </c>
      <c r="O8" s="147">
        <f>SUM(P3:P7)</f>
        <v>291000</v>
      </c>
      <c r="P8" s="148"/>
    </row>
    <row r="9" spans="1:16" ht="22.5" customHeight="1" x14ac:dyDescent="0.2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4"/>
      <c r="N9" s="86" t="s">
        <v>54</v>
      </c>
      <c r="O9" s="85"/>
      <c r="P9" s="85">
        <f>O8*10%</f>
        <v>29100</v>
      </c>
    </row>
    <row r="10" spans="1:16" x14ac:dyDescent="0.2">
      <c r="A10" s="11"/>
      <c r="B10" s="54" t="s">
        <v>47</v>
      </c>
      <c r="C10" s="53"/>
      <c r="D10" s="55" t="s">
        <v>48</v>
      </c>
      <c r="H10" s="61"/>
      <c r="N10" s="60" t="s">
        <v>34</v>
      </c>
      <c r="P10" s="67">
        <f>O8*1%</f>
        <v>2910</v>
      </c>
    </row>
    <row r="11" spans="1:16" x14ac:dyDescent="0.2">
      <c r="A11" s="11"/>
      <c r="H11" s="61"/>
      <c r="N11" s="60" t="s">
        <v>35</v>
      </c>
      <c r="P11" s="69">
        <v>0</v>
      </c>
    </row>
    <row r="12" spans="1:16" ht="15.75" thickBot="1" x14ac:dyDescent="0.25">
      <c r="A12" s="11"/>
      <c r="H12" s="61"/>
      <c r="N12" s="60" t="s">
        <v>36</v>
      </c>
      <c r="P12" s="69">
        <v>0</v>
      </c>
    </row>
    <row r="13" spans="1:16" x14ac:dyDescent="0.2">
      <c r="A13" s="11"/>
      <c r="H13" s="61"/>
      <c r="N13" s="64" t="s">
        <v>37</v>
      </c>
      <c r="O13" s="65"/>
      <c r="P13" s="68">
        <f>O8-P9+P10</f>
        <v>264810</v>
      </c>
    </row>
    <row r="14" spans="1:16" x14ac:dyDescent="0.2">
      <c r="B14" s="54"/>
      <c r="C14" s="53"/>
      <c r="D14" s="55"/>
    </row>
    <row r="16" spans="1:16" x14ac:dyDescent="0.2">
      <c r="A16" s="11"/>
      <c r="C16" s="53" t="s">
        <v>1205</v>
      </c>
      <c r="H16" s="61"/>
      <c r="P16" s="70"/>
    </row>
    <row r="17" spans="1:16" x14ac:dyDescent="0.2">
      <c r="A17" s="11"/>
      <c r="C17" s="2" t="s">
        <v>1200</v>
      </c>
      <c r="H17" s="61"/>
      <c r="O17" s="56"/>
      <c r="P17" s="70"/>
    </row>
    <row r="18" spans="1:16" s="3" customFormat="1" x14ac:dyDescent="0.25">
      <c r="A18" s="11"/>
      <c r="B18" s="2"/>
      <c r="C18" s="2" t="s">
        <v>1206</v>
      </c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 t="s">
        <v>3533</v>
      </c>
      <c r="E19" s="12"/>
      <c r="H19" s="61"/>
      <c r="N19" s="14"/>
      <c r="O19" s="14"/>
      <c r="P19" s="14"/>
    </row>
    <row r="20" spans="1:16" s="3" customFormat="1" x14ac:dyDescent="0.2">
      <c r="A20" s="11"/>
      <c r="B20" s="2"/>
      <c r="C20" s="53" t="s">
        <v>1198</v>
      </c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 t="s">
        <v>3534</v>
      </c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 t="s">
        <v>1204</v>
      </c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 t="s">
        <v>3535</v>
      </c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 t="s">
        <v>3536</v>
      </c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 t="s">
        <v>3537</v>
      </c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 t="s">
        <v>3538</v>
      </c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 t="s">
        <v>3539</v>
      </c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 t="s">
        <v>3540</v>
      </c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 t="s">
        <v>3541</v>
      </c>
      <c r="E29" s="12"/>
      <c r="H29" s="61"/>
      <c r="N29" s="14"/>
      <c r="O29" s="14"/>
      <c r="P29" s="14"/>
    </row>
    <row r="30" spans="1:16" x14ac:dyDescent="0.2">
      <c r="C30" s="2" t="s">
        <v>3542</v>
      </c>
    </row>
    <row r="31" spans="1:16" x14ac:dyDescent="0.2">
      <c r="C31" s="2" t="s">
        <v>3543</v>
      </c>
    </row>
    <row r="32" spans="1:16" x14ac:dyDescent="0.2">
      <c r="C32" s="2" t="s">
        <v>3544</v>
      </c>
    </row>
    <row r="33" spans="3:3" x14ac:dyDescent="0.2">
      <c r="C33" s="2" t="s">
        <v>3545</v>
      </c>
    </row>
    <row r="34" spans="3:3" x14ac:dyDescent="0.2">
      <c r="C34" s="2" t="s">
        <v>3546</v>
      </c>
    </row>
    <row r="35" spans="3:3" x14ac:dyDescent="0.2">
      <c r="C35" s="2" t="s">
        <v>3547</v>
      </c>
    </row>
    <row r="36" spans="3:3" x14ac:dyDescent="0.2">
      <c r="C36" s="2" t="s">
        <v>3548</v>
      </c>
    </row>
    <row r="37" spans="3:3" x14ac:dyDescent="0.2">
      <c r="C37" s="2" t="s">
        <v>3549</v>
      </c>
    </row>
    <row r="38" spans="3:3" x14ac:dyDescent="0.2">
      <c r="C38" s="2" t="s">
        <v>3550</v>
      </c>
    </row>
    <row r="39" spans="3:3" x14ac:dyDescent="0.2">
      <c r="C39" s="2" t="s">
        <v>3551</v>
      </c>
    </row>
    <row r="40" spans="3:3" x14ac:dyDescent="0.2">
      <c r="C40" s="2" t="s">
        <v>3552</v>
      </c>
    </row>
    <row r="41" spans="3:3" x14ac:dyDescent="0.2">
      <c r="C41" s="2" t="s">
        <v>3553</v>
      </c>
    </row>
    <row r="42" spans="3:3" x14ac:dyDescent="0.2">
      <c r="C42" s="2" t="s">
        <v>3554</v>
      </c>
    </row>
    <row r="43" spans="3:3" x14ac:dyDescent="0.2">
      <c r="C43" s="2" t="s">
        <v>3555</v>
      </c>
    </row>
    <row r="44" spans="3:3" x14ac:dyDescent="0.2">
      <c r="C44" s="2" t="s">
        <v>3556</v>
      </c>
    </row>
    <row r="45" spans="3:3" x14ac:dyDescent="0.2">
      <c r="C45" s="2" t="s">
        <v>3557</v>
      </c>
    </row>
    <row r="46" spans="3:3" x14ac:dyDescent="0.2">
      <c r="C46" s="2" t="s">
        <v>3558</v>
      </c>
    </row>
    <row r="47" spans="3:3" x14ac:dyDescent="0.2">
      <c r="C47" s="2" t="s">
        <v>3559</v>
      </c>
    </row>
    <row r="48" spans="3:3" x14ac:dyDescent="0.2">
      <c r="C48" s="2" t="s">
        <v>3560</v>
      </c>
    </row>
    <row r="49" spans="3:3" x14ac:dyDescent="0.2">
      <c r="C49" s="2" t="s">
        <v>3561</v>
      </c>
    </row>
    <row r="50" spans="3:3" x14ac:dyDescent="0.2">
      <c r="C50" s="2" t="s">
        <v>3562</v>
      </c>
    </row>
    <row r="51" spans="3:3" x14ac:dyDescent="0.2">
      <c r="C51" s="2" t="s">
        <v>3563</v>
      </c>
    </row>
    <row r="52" spans="3:3" x14ac:dyDescent="0.2">
      <c r="C52" s="2" t="s">
        <v>3564</v>
      </c>
    </row>
    <row r="53" spans="3:3" x14ac:dyDescent="0.2">
      <c r="C53" s="2" t="s">
        <v>3565</v>
      </c>
    </row>
    <row r="54" spans="3:3" x14ac:dyDescent="0.2">
      <c r="C54" s="2" t="s">
        <v>3566</v>
      </c>
    </row>
    <row r="55" spans="3:3" x14ac:dyDescent="0.2">
      <c r="C55" s="2" t="s">
        <v>3567</v>
      </c>
    </row>
    <row r="56" spans="3:3" x14ac:dyDescent="0.2">
      <c r="C56" s="2" t="s">
        <v>3568</v>
      </c>
    </row>
    <row r="57" spans="3:3" x14ac:dyDescent="0.2">
      <c r="C57" s="2" t="s">
        <v>3569</v>
      </c>
    </row>
    <row r="58" spans="3:3" x14ac:dyDescent="0.2">
      <c r="C58" s="2" t="s">
        <v>3570</v>
      </c>
    </row>
    <row r="59" spans="3:3" x14ac:dyDescent="0.2">
      <c r="C59" s="2" t="s">
        <v>3571</v>
      </c>
    </row>
    <row r="60" spans="3:3" x14ac:dyDescent="0.2">
      <c r="C60" s="2" t="s">
        <v>3572</v>
      </c>
    </row>
    <row r="61" spans="3:3" x14ac:dyDescent="0.2">
      <c r="C61" s="2" t="s">
        <v>3573</v>
      </c>
    </row>
    <row r="62" spans="3:3" x14ac:dyDescent="0.2">
      <c r="C62" s="2" t="s">
        <v>3574</v>
      </c>
    </row>
    <row r="63" spans="3:3" x14ac:dyDescent="0.2">
      <c r="C63" s="2" t="s">
        <v>3575</v>
      </c>
    </row>
    <row r="64" spans="3:3" x14ac:dyDescent="0.2">
      <c r="C64" s="2" t="s">
        <v>3576</v>
      </c>
    </row>
    <row r="65" spans="3:3" x14ac:dyDescent="0.2">
      <c r="C65" s="2" t="s">
        <v>3577</v>
      </c>
    </row>
    <row r="66" spans="3:3" x14ac:dyDescent="0.2">
      <c r="C66" s="2" t="s">
        <v>3578</v>
      </c>
    </row>
    <row r="67" spans="3:3" x14ac:dyDescent="0.2">
      <c r="C67" s="2" t="s">
        <v>3579</v>
      </c>
    </row>
    <row r="68" spans="3:3" x14ac:dyDescent="0.2">
      <c r="C68" s="2" t="s">
        <v>3580</v>
      </c>
    </row>
    <row r="69" spans="3:3" x14ac:dyDescent="0.2">
      <c r="C69" s="2" t="s">
        <v>3581</v>
      </c>
    </row>
    <row r="70" spans="3:3" x14ac:dyDescent="0.2">
      <c r="C70" s="2" t="s">
        <v>3582</v>
      </c>
    </row>
    <row r="71" spans="3:3" x14ac:dyDescent="0.2">
      <c r="C71" s="2" t="s">
        <v>3583</v>
      </c>
    </row>
    <row r="72" spans="3:3" x14ac:dyDescent="0.2">
      <c r="C72" s="2" t="s">
        <v>3584</v>
      </c>
    </row>
    <row r="73" spans="3:3" x14ac:dyDescent="0.2">
      <c r="C73" s="2" t="s">
        <v>3585</v>
      </c>
    </row>
    <row r="74" spans="3:3" x14ac:dyDescent="0.2">
      <c r="C74" s="2" t="s">
        <v>3586</v>
      </c>
    </row>
    <row r="75" spans="3:3" x14ac:dyDescent="0.2">
      <c r="C75" s="2" t="s">
        <v>3587</v>
      </c>
    </row>
    <row r="76" spans="3:3" x14ac:dyDescent="0.2">
      <c r="C76" s="2" t="s">
        <v>3588</v>
      </c>
    </row>
    <row r="77" spans="3:3" x14ac:dyDescent="0.2">
      <c r="C77" s="2" t="s">
        <v>3589</v>
      </c>
    </row>
    <row r="78" spans="3:3" x14ac:dyDescent="0.2">
      <c r="C78" s="2" t="s">
        <v>3590</v>
      </c>
    </row>
    <row r="79" spans="3:3" x14ac:dyDescent="0.2">
      <c r="C79" s="2" t="s">
        <v>3591</v>
      </c>
    </row>
    <row r="80" spans="3:3" x14ac:dyDescent="0.2">
      <c r="C80" s="2" t="s">
        <v>3592</v>
      </c>
    </row>
    <row r="81" spans="3:3" x14ac:dyDescent="0.2">
      <c r="C81" s="2" t="s">
        <v>3593</v>
      </c>
    </row>
    <row r="82" spans="3:3" x14ac:dyDescent="0.2">
      <c r="C82" s="2" t="s">
        <v>3594</v>
      </c>
    </row>
    <row r="83" spans="3:3" x14ac:dyDescent="0.2">
      <c r="C83" s="2" t="s">
        <v>3595</v>
      </c>
    </row>
    <row r="84" spans="3:3" x14ac:dyDescent="0.2">
      <c r="C84" s="2" t="s">
        <v>3596</v>
      </c>
    </row>
    <row r="85" spans="3:3" x14ac:dyDescent="0.2">
      <c r="C85" s="2" t="s">
        <v>3597</v>
      </c>
    </row>
    <row r="86" spans="3:3" x14ac:dyDescent="0.2">
      <c r="C86" s="2" t="s">
        <v>3598</v>
      </c>
    </row>
    <row r="87" spans="3:3" x14ac:dyDescent="0.2">
      <c r="C87" s="2" t="s">
        <v>3599</v>
      </c>
    </row>
    <row r="88" spans="3:3" x14ac:dyDescent="0.2">
      <c r="C88" s="2" t="s">
        <v>3600</v>
      </c>
    </row>
    <row r="89" spans="3:3" x14ac:dyDescent="0.2">
      <c r="C89" s="2" t="s">
        <v>3601</v>
      </c>
    </row>
    <row r="90" spans="3:3" x14ac:dyDescent="0.2">
      <c r="C90" s="2" t="s">
        <v>3602</v>
      </c>
    </row>
    <row r="91" spans="3:3" x14ac:dyDescent="0.2">
      <c r="C91" s="2" t="s">
        <v>3603</v>
      </c>
    </row>
    <row r="92" spans="3:3" x14ac:dyDescent="0.2">
      <c r="C92" s="2" t="s">
        <v>3604</v>
      </c>
    </row>
    <row r="93" spans="3:3" x14ac:dyDescent="0.2">
      <c r="C93" s="2" t="s">
        <v>3605</v>
      </c>
    </row>
    <row r="94" spans="3:3" x14ac:dyDescent="0.2">
      <c r="C94" s="2" t="s">
        <v>3606</v>
      </c>
    </row>
    <row r="95" spans="3:3" x14ac:dyDescent="0.2">
      <c r="C95" s="2" t="s">
        <v>3607</v>
      </c>
    </row>
    <row r="96" spans="3:3" x14ac:dyDescent="0.2">
      <c r="C96" s="2" t="s">
        <v>3608</v>
      </c>
    </row>
    <row r="97" spans="3:3" x14ac:dyDescent="0.2">
      <c r="C97" s="2" t="s">
        <v>3609</v>
      </c>
    </row>
    <row r="98" spans="3:3" x14ac:dyDescent="0.2">
      <c r="C98" s="2" t="s">
        <v>3610</v>
      </c>
    </row>
    <row r="99" spans="3:3" x14ac:dyDescent="0.2">
      <c r="C99" s="2" t="s">
        <v>3611</v>
      </c>
    </row>
    <row r="100" spans="3:3" x14ac:dyDescent="0.2">
      <c r="C100" s="2" t="s">
        <v>3612</v>
      </c>
    </row>
    <row r="101" spans="3:3" x14ac:dyDescent="0.2">
      <c r="C101" s="2" t="s">
        <v>3613</v>
      </c>
    </row>
    <row r="102" spans="3:3" x14ac:dyDescent="0.2">
      <c r="C102" s="2" t="s">
        <v>3614</v>
      </c>
    </row>
    <row r="103" spans="3:3" x14ac:dyDescent="0.2">
      <c r="C103" s="2" t="s">
        <v>3615</v>
      </c>
    </row>
    <row r="104" spans="3:3" x14ac:dyDescent="0.2">
      <c r="C104" s="2" t="s">
        <v>3616</v>
      </c>
    </row>
    <row r="105" spans="3:3" x14ac:dyDescent="0.2">
      <c r="C105" s="2" t="s">
        <v>3617</v>
      </c>
    </row>
    <row r="106" spans="3:3" x14ac:dyDescent="0.2">
      <c r="C106" s="2" t="s">
        <v>3618</v>
      </c>
    </row>
    <row r="107" spans="3:3" x14ac:dyDescent="0.2">
      <c r="C107" s="2" t="s">
        <v>3619</v>
      </c>
    </row>
    <row r="108" spans="3:3" x14ac:dyDescent="0.2">
      <c r="C108" s="2" t="s">
        <v>3620</v>
      </c>
    </row>
    <row r="109" spans="3:3" x14ac:dyDescent="0.2">
      <c r="C109" s="2" t="s">
        <v>3621</v>
      </c>
    </row>
    <row r="110" spans="3:3" x14ac:dyDescent="0.2">
      <c r="C110" s="2" t="s">
        <v>3622</v>
      </c>
    </row>
    <row r="111" spans="3:3" x14ac:dyDescent="0.2">
      <c r="C111" s="2" t="s">
        <v>3623</v>
      </c>
    </row>
    <row r="112" spans="3:3" x14ac:dyDescent="0.2">
      <c r="C112" s="2" t="s">
        <v>3624</v>
      </c>
    </row>
    <row r="113" spans="3:3" x14ac:dyDescent="0.2">
      <c r="C113" s="2" t="s">
        <v>3625</v>
      </c>
    </row>
    <row r="114" spans="3:3" x14ac:dyDescent="0.2">
      <c r="C114" s="2" t="s">
        <v>3626</v>
      </c>
    </row>
    <row r="115" spans="3:3" x14ac:dyDescent="0.2">
      <c r="C115" s="2" t="s">
        <v>3627</v>
      </c>
    </row>
    <row r="116" spans="3:3" x14ac:dyDescent="0.2">
      <c r="C116" s="2" t="s">
        <v>3628</v>
      </c>
    </row>
    <row r="117" spans="3:3" x14ac:dyDescent="0.2">
      <c r="C117" s="2" t="s">
        <v>3629</v>
      </c>
    </row>
    <row r="118" spans="3:3" x14ac:dyDescent="0.2">
      <c r="C118" s="2" t="s">
        <v>3630</v>
      </c>
    </row>
    <row r="119" spans="3:3" x14ac:dyDescent="0.2">
      <c r="C119" s="2" t="s">
        <v>3631</v>
      </c>
    </row>
    <row r="120" spans="3:3" x14ac:dyDescent="0.2">
      <c r="C120" s="2" t="s">
        <v>3632</v>
      </c>
    </row>
    <row r="121" spans="3:3" x14ac:dyDescent="0.2">
      <c r="C121" s="2" t="s">
        <v>3633</v>
      </c>
    </row>
    <row r="122" spans="3:3" x14ac:dyDescent="0.2">
      <c r="C122" s="2" t="s">
        <v>3634</v>
      </c>
    </row>
    <row r="123" spans="3:3" x14ac:dyDescent="0.2">
      <c r="C123" s="2" t="s">
        <v>3635</v>
      </c>
    </row>
    <row r="124" spans="3:3" x14ac:dyDescent="0.2">
      <c r="C124" s="2" t="s">
        <v>3636</v>
      </c>
    </row>
    <row r="125" spans="3:3" x14ac:dyDescent="0.2">
      <c r="C125" s="2" t="s">
        <v>3637</v>
      </c>
    </row>
    <row r="126" spans="3:3" x14ac:dyDescent="0.2">
      <c r="C126" s="2" t="s">
        <v>3638</v>
      </c>
    </row>
    <row r="127" spans="3:3" x14ac:dyDescent="0.2">
      <c r="C127" s="2" t="s">
        <v>3639</v>
      </c>
    </row>
    <row r="128" spans="3:3" x14ac:dyDescent="0.2">
      <c r="C128" s="2" t="s">
        <v>3640</v>
      </c>
    </row>
    <row r="129" spans="3:3" x14ac:dyDescent="0.2">
      <c r="C129" s="2" t="s">
        <v>3641</v>
      </c>
    </row>
    <row r="130" spans="3:3" x14ac:dyDescent="0.2">
      <c r="C130" s="2" t="s">
        <v>3642</v>
      </c>
    </row>
    <row r="131" spans="3:3" x14ac:dyDescent="0.2">
      <c r="C131" s="2" t="s">
        <v>3643</v>
      </c>
    </row>
    <row r="132" spans="3:3" x14ac:dyDescent="0.2">
      <c r="C132" s="2" t="s">
        <v>3644</v>
      </c>
    </row>
    <row r="133" spans="3:3" x14ac:dyDescent="0.2">
      <c r="C133" s="2" t="s">
        <v>3645</v>
      </c>
    </row>
    <row r="134" spans="3:3" x14ac:dyDescent="0.2">
      <c r="C134" s="2" t="s">
        <v>3646</v>
      </c>
    </row>
    <row r="135" spans="3:3" x14ac:dyDescent="0.2">
      <c r="C135" s="2" t="s">
        <v>3647</v>
      </c>
    </row>
    <row r="136" spans="3:3" x14ac:dyDescent="0.2">
      <c r="C136" s="2" t="s">
        <v>3648</v>
      </c>
    </row>
    <row r="137" spans="3:3" x14ac:dyDescent="0.2">
      <c r="C137" s="2" t="s">
        <v>3649</v>
      </c>
    </row>
    <row r="138" spans="3:3" x14ac:dyDescent="0.2">
      <c r="C138" s="2" t="s">
        <v>3650</v>
      </c>
    </row>
    <row r="139" spans="3:3" x14ac:dyDescent="0.2">
      <c r="C139" s="2" t="s">
        <v>3651</v>
      </c>
    </row>
    <row r="140" spans="3:3" x14ac:dyDescent="0.2">
      <c r="C140" s="2" t="s">
        <v>3652</v>
      </c>
    </row>
    <row r="141" spans="3:3" x14ac:dyDescent="0.2">
      <c r="C141" s="2" t="s">
        <v>3653</v>
      </c>
    </row>
    <row r="142" spans="3:3" x14ac:dyDescent="0.2">
      <c r="C142" s="2" t="s">
        <v>3654</v>
      </c>
    </row>
    <row r="143" spans="3:3" x14ac:dyDescent="0.2">
      <c r="C143" s="2" t="s">
        <v>3655</v>
      </c>
    </row>
    <row r="144" spans="3:3" x14ac:dyDescent="0.2">
      <c r="C144" s="2" t="s">
        <v>3656</v>
      </c>
    </row>
    <row r="145" spans="3:3" x14ac:dyDescent="0.2">
      <c r="C145" s="2" t="s">
        <v>3657</v>
      </c>
    </row>
    <row r="146" spans="3:3" x14ac:dyDescent="0.2">
      <c r="C146" s="2" t="s">
        <v>3658</v>
      </c>
    </row>
    <row r="147" spans="3:3" x14ac:dyDescent="0.2">
      <c r="C147" s="2" t="s">
        <v>3659</v>
      </c>
    </row>
    <row r="148" spans="3:3" x14ac:dyDescent="0.2">
      <c r="C148" s="2" t="s">
        <v>3660</v>
      </c>
    </row>
    <row r="149" spans="3:3" x14ac:dyDescent="0.2">
      <c r="C149" s="2" t="s">
        <v>3661</v>
      </c>
    </row>
    <row r="150" spans="3:3" x14ac:dyDescent="0.2">
      <c r="C150" s="2" t="s">
        <v>3662</v>
      </c>
    </row>
    <row r="151" spans="3:3" x14ac:dyDescent="0.2">
      <c r="C151" s="2" t="s">
        <v>3663</v>
      </c>
    </row>
    <row r="152" spans="3:3" x14ac:dyDescent="0.2">
      <c r="C152" s="2" t="s">
        <v>3664</v>
      </c>
    </row>
    <row r="153" spans="3:3" x14ac:dyDescent="0.2">
      <c r="C153" s="2" t="s">
        <v>3665</v>
      </c>
    </row>
    <row r="154" spans="3:3" x14ac:dyDescent="0.2">
      <c r="C154" s="2" t="s">
        <v>3666</v>
      </c>
    </row>
    <row r="155" spans="3:3" x14ac:dyDescent="0.2">
      <c r="C155" s="2" t="s">
        <v>3667</v>
      </c>
    </row>
    <row r="156" spans="3:3" x14ac:dyDescent="0.2">
      <c r="C156" s="2" t="s">
        <v>3668</v>
      </c>
    </row>
    <row r="157" spans="3:3" x14ac:dyDescent="0.2">
      <c r="C157" s="2" t="s">
        <v>3669</v>
      </c>
    </row>
    <row r="158" spans="3:3" x14ac:dyDescent="0.2">
      <c r="C158" s="2" t="s">
        <v>3670</v>
      </c>
    </row>
    <row r="159" spans="3:3" x14ac:dyDescent="0.2">
      <c r="C159" s="2" t="s">
        <v>3671</v>
      </c>
    </row>
    <row r="160" spans="3:3" x14ac:dyDescent="0.2">
      <c r="C160" s="2" t="s">
        <v>3672</v>
      </c>
    </row>
    <row r="161" spans="3:3" x14ac:dyDescent="0.2">
      <c r="C161" s="2" t="s">
        <v>3673</v>
      </c>
    </row>
    <row r="162" spans="3:3" x14ac:dyDescent="0.2">
      <c r="C162" s="2" t="s">
        <v>3674</v>
      </c>
    </row>
    <row r="163" spans="3:3" x14ac:dyDescent="0.2">
      <c r="C163" s="2" t="s">
        <v>3675</v>
      </c>
    </row>
    <row r="164" spans="3:3" x14ac:dyDescent="0.2">
      <c r="C164" s="2" t="s">
        <v>3676</v>
      </c>
    </row>
    <row r="165" spans="3:3" x14ac:dyDescent="0.2">
      <c r="C165" s="2" t="s">
        <v>3677</v>
      </c>
    </row>
    <row r="166" spans="3:3" x14ac:dyDescent="0.2">
      <c r="C166" s="2" t="s">
        <v>3678</v>
      </c>
    </row>
    <row r="167" spans="3:3" x14ac:dyDescent="0.2">
      <c r="C167" s="2" t="s">
        <v>3679</v>
      </c>
    </row>
    <row r="168" spans="3:3" x14ac:dyDescent="0.2">
      <c r="C168" s="2" t="s">
        <v>3680</v>
      </c>
    </row>
    <row r="169" spans="3:3" x14ac:dyDescent="0.2">
      <c r="C169" s="2" t="s">
        <v>3681</v>
      </c>
    </row>
    <row r="170" spans="3:3" x14ac:dyDescent="0.2">
      <c r="C170" s="2" t="s">
        <v>3682</v>
      </c>
    </row>
    <row r="171" spans="3:3" x14ac:dyDescent="0.2">
      <c r="C171" s="2" t="s">
        <v>3683</v>
      </c>
    </row>
    <row r="172" spans="3:3" x14ac:dyDescent="0.2">
      <c r="C172" s="2" t="s">
        <v>3684</v>
      </c>
    </row>
    <row r="173" spans="3:3" x14ac:dyDescent="0.2">
      <c r="C173" s="2" t="s">
        <v>3685</v>
      </c>
    </row>
    <row r="174" spans="3:3" x14ac:dyDescent="0.2">
      <c r="C174" s="2" t="s">
        <v>3686</v>
      </c>
    </row>
    <row r="175" spans="3:3" x14ac:dyDescent="0.2">
      <c r="C175" s="2" t="s">
        <v>3687</v>
      </c>
    </row>
    <row r="176" spans="3:3" x14ac:dyDescent="0.2">
      <c r="C176" s="2" t="s">
        <v>3688</v>
      </c>
    </row>
    <row r="177" spans="3:3" x14ac:dyDescent="0.2">
      <c r="C177" s="2" t="s">
        <v>3689</v>
      </c>
    </row>
    <row r="178" spans="3:3" x14ac:dyDescent="0.2">
      <c r="C178" s="2" t="s">
        <v>3690</v>
      </c>
    </row>
    <row r="179" spans="3:3" x14ac:dyDescent="0.2">
      <c r="C179" s="2" t="s">
        <v>3691</v>
      </c>
    </row>
    <row r="180" spans="3:3" x14ac:dyDescent="0.2">
      <c r="C180" s="2" t="s">
        <v>3692</v>
      </c>
    </row>
    <row r="181" spans="3:3" x14ac:dyDescent="0.2">
      <c r="C181" s="2" t="s">
        <v>3693</v>
      </c>
    </row>
    <row r="182" spans="3:3" x14ac:dyDescent="0.2">
      <c r="C182" s="2" t="s">
        <v>3694</v>
      </c>
    </row>
    <row r="183" spans="3:3" x14ac:dyDescent="0.2">
      <c r="C183" s="2" t="s">
        <v>1174</v>
      </c>
    </row>
    <row r="184" spans="3:3" x14ac:dyDescent="0.2">
      <c r="C184" s="2" t="s">
        <v>1189</v>
      </c>
    </row>
    <row r="185" spans="3:3" x14ac:dyDescent="0.2">
      <c r="C185" s="2" t="s">
        <v>1175</v>
      </c>
    </row>
    <row r="186" spans="3:3" x14ac:dyDescent="0.2">
      <c r="C186" s="2" t="s">
        <v>1180</v>
      </c>
    </row>
    <row r="187" spans="3:3" x14ac:dyDescent="0.2">
      <c r="C187" s="2" t="s">
        <v>1181</v>
      </c>
    </row>
    <row r="188" spans="3:3" x14ac:dyDescent="0.2">
      <c r="C188" s="2" t="s">
        <v>1178</v>
      </c>
    </row>
    <row r="189" spans="3:3" x14ac:dyDescent="0.2">
      <c r="C189" s="2" t="s">
        <v>3695</v>
      </c>
    </row>
    <row r="190" spans="3:3" x14ac:dyDescent="0.2">
      <c r="C190" s="2" t="s">
        <v>1184</v>
      </c>
    </row>
    <row r="191" spans="3:3" x14ac:dyDescent="0.2">
      <c r="C191" s="2" t="s">
        <v>1191</v>
      </c>
    </row>
    <row r="192" spans="3:3" x14ac:dyDescent="0.2">
      <c r="C192" s="2" t="s">
        <v>1192</v>
      </c>
    </row>
    <row r="193" spans="3:3" x14ac:dyDescent="0.2">
      <c r="C193" s="2" t="s">
        <v>1193</v>
      </c>
    </row>
    <row r="194" spans="3:3" x14ac:dyDescent="0.2">
      <c r="C194" s="2" t="s">
        <v>1118</v>
      </c>
    </row>
    <row r="195" spans="3:3" x14ac:dyDescent="0.2">
      <c r="C195" s="2" t="s">
        <v>1081</v>
      </c>
    </row>
    <row r="196" spans="3:3" x14ac:dyDescent="0.2">
      <c r="C196" s="2" t="s">
        <v>1091</v>
      </c>
    </row>
    <row r="197" spans="3:3" x14ac:dyDescent="0.2">
      <c r="C197" s="2" t="s">
        <v>1092</v>
      </c>
    </row>
    <row r="198" spans="3:3" x14ac:dyDescent="0.2">
      <c r="C198" s="2" t="s">
        <v>1113</v>
      </c>
    </row>
    <row r="199" spans="3:3" x14ac:dyDescent="0.2">
      <c r="C199" s="2" t="s">
        <v>1106</v>
      </c>
    </row>
    <row r="200" spans="3:3" x14ac:dyDescent="0.2">
      <c r="C200" s="2" t="s">
        <v>1068</v>
      </c>
    </row>
    <row r="201" spans="3:3" x14ac:dyDescent="0.2">
      <c r="C201" s="2" t="s">
        <v>1076</v>
      </c>
    </row>
    <row r="202" spans="3:3" x14ac:dyDescent="0.2">
      <c r="C202" s="2" t="s">
        <v>1124</v>
      </c>
    </row>
    <row r="203" spans="3:3" x14ac:dyDescent="0.2">
      <c r="C203" s="2" t="s">
        <v>1120</v>
      </c>
    </row>
    <row r="204" spans="3:3" x14ac:dyDescent="0.2">
      <c r="C204" s="2" t="s">
        <v>1070</v>
      </c>
    </row>
    <row r="205" spans="3:3" x14ac:dyDescent="0.2">
      <c r="C205" s="2" t="s">
        <v>1152</v>
      </c>
    </row>
    <row r="206" spans="3:3" x14ac:dyDescent="0.2">
      <c r="C206" s="2" t="s">
        <v>1056</v>
      </c>
    </row>
    <row r="207" spans="3:3" x14ac:dyDescent="0.2">
      <c r="C207" s="2" t="s">
        <v>1093</v>
      </c>
    </row>
    <row r="208" spans="3:3" x14ac:dyDescent="0.2">
      <c r="C208" s="2" t="s">
        <v>1164</v>
      </c>
    </row>
    <row r="209" spans="3:3" x14ac:dyDescent="0.2">
      <c r="C209" s="2" t="s">
        <v>1064</v>
      </c>
    </row>
    <row r="210" spans="3:3" x14ac:dyDescent="0.2">
      <c r="C210" s="2" t="s">
        <v>1057</v>
      </c>
    </row>
    <row r="211" spans="3:3" x14ac:dyDescent="0.2">
      <c r="C211" s="2" t="s">
        <v>1088</v>
      </c>
    </row>
    <row r="212" spans="3:3" x14ac:dyDescent="0.2">
      <c r="C212" s="2" t="s">
        <v>1054</v>
      </c>
    </row>
    <row r="213" spans="3:3" x14ac:dyDescent="0.2">
      <c r="C213" s="2" t="s">
        <v>1042</v>
      </c>
    </row>
    <row r="214" spans="3:3" x14ac:dyDescent="0.2">
      <c r="C214" s="2" t="s">
        <v>1094</v>
      </c>
    </row>
    <row r="215" spans="3:3" x14ac:dyDescent="0.2">
      <c r="C215" s="2" t="s">
        <v>1153</v>
      </c>
    </row>
    <row r="216" spans="3:3" x14ac:dyDescent="0.2">
      <c r="C216" s="2" t="s">
        <v>1122</v>
      </c>
    </row>
    <row r="217" spans="3:3" x14ac:dyDescent="0.2">
      <c r="C217" s="2" t="s">
        <v>1194</v>
      </c>
    </row>
    <row r="218" spans="3:3" x14ac:dyDescent="0.2">
      <c r="C218" s="2" t="s">
        <v>1073</v>
      </c>
    </row>
    <row r="219" spans="3:3" x14ac:dyDescent="0.2">
      <c r="C219" s="2" t="s">
        <v>1069</v>
      </c>
    </row>
    <row r="220" spans="3:3" x14ac:dyDescent="0.2">
      <c r="C220" s="2" t="s">
        <v>1063</v>
      </c>
    </row>
    <row r="221" spans="3:3" x14ac:dyDescent="0.2">
      <c r="C221" s="2" t="s">
        <v>1044</v>
      </c>
    </row>
    <row r="222" spans="3:3" x14ac:dyDescent="0.2">
      <c r="C222" s="2" t="s">
        <v>1135</v>
      </c>
    </row>
    <row r="223" spans="3:3" x14ac:dyDescent="0.2">
      <c r="C223" s="2" t="s">
        <v>1060</v>
      </c>
    </row>
    <row r="224" spans="3:3" x14ac:dyDescent="0.2">
      <c r="C224" s="2" t="s">
        <v>1053</v>
      </c>
    </row>
    <row r="225" spans="3:3" x14ac:dyDescent="0.2">
      <c r="C225" s="2" t="s">
        <v>1036</v>
      </c>
    </row>
    <row r="226" spans="3:3" x14ac:dyDescent="0.2">
      <c r="C226" s="2" t="s">
        <v>1047</v>
      </c>
    </row>
    <row r="227" spans="3:3" x14ac:dyDescent="0.2">
      <c r="C227" s="2" t="s">
        <v>1033</v>
      </c>
    </row>
    <row r="228" spans="3:3" x14ac:dyDescent="0.2">
      <c r="C228" s="2" t="s">
        <v>1031</v>
      </c>
    </row>
    <row r="229" spans="3:3" x14ac:dyDescent="0.2">
      <c r="C229" s="2" t="s">
        <v>1083</v>
      </c>
    </row>
    <row r="230" spans="3:3" x14ac:dyDescent="0.2">
      <c r="C230" s="2" t="s">
        <v>1098</v>
      </c>
    </row>
    <row r="231" spans="3:3" x14ac:dyDescent="0.2">
      <c r="C231" s="2" t="s">
        <v>1067</v>
      </c>
    </row>
    <row r="232" spans="3:3" x14ac:dyDescent="0.2">
      <c r="C232" s="2" t="s">
        <v>1052</v>
      </c>
    </row>
    <row r="233" spans="3:3" x14ac:dyDescent="0.2">
      <c r="C233" s="2" t="s">
        <v>1074</v>
      </c>
    </row>
    <row r="234" spans="3:3" x14ac:dyDescent="0.2">
      <c r="C234" s="2" t="s">
        <v>1128</v>
      </c>
    </row>
    <row r="235" spans="3:3" x14ac:dyDescent="0.2">
      <c r="C235" s="2" t="s">
        <v>1146</v>
      </c>
    </row>
    <row r="236" spans="3:3" x14ac:dyDescent="0.2">
      <c r="C236" s="2" t="s">
        <v>1090</v>
      </c>
    </row>
    <row r="237" spans="3:3" x14ac:dyDescent="0.2">
      <c r="C237" s="2" t="s">
        <v>1119</v>
      </c>
    </row>
    <row r="238" spans="3:3" x14ac:dyDescent="0.2">
      <c r="C238" s="2" t="s">
        <v>1126</v>
      </c>
    </row>
    <row r="239" spans="3:3" x14ac:dyDescent="0.2">
      <c r="C239" s="2" t="s">
        <v>1127</v>
      </c>
    </row>
    <row r="240" spans="3:3" x14ac:dyDescent="0.2">
      <c r="C240" s="2" t="s">
        <v>1030</v>
      </c>
    </row>
    <row r="241" spans="3:3" x14ac:dyDescent="0.2">
      <c r="C241" s="2" t="s">
        <v>1013</v>
      </c>
    </row>
    <row r="242" spans="3:3" x14ac:dyDescent="0.2">
      <c r="C242" s="2" t="s">
        <v>1111</v>
      </c>
    </row>
    <row r="243" spans="3:3" x14ac:dyDescent="0.2">
      <c r="C243" s="2" t="s">
        <v>1121</v>
      </c>
    </row>
    <row r="244" spans="3:3" x14ac:dyDescent="0.2">
      <c r="C244" s="2" t="s">
        <v>1107</v>
      </c>
    </row>
    <row r="245" spans="3:3" x14ac:dyDescent="0.2">
      <c r="C245" s="2" t="s">
        <v>1058</v>
      </c>
    </row>
    <row r="246" spans="3:3" x14ac:dyDescent="0.2">
      <c r="C246" s="2" t="s">
        <v>1123</v>
      </c>
    </row>
    <row r="247" spans="3:3" x14ac:dyDescent="0.2">
      <c r="C247" s="2" t="s">
        <v>1086</v>
      </c>
    </row>
    <row r="248" spans="3:3" x14ac:dyDescent="0.2">
      <c r="C248" s="2" t="s">
        <v>1046</v>
      </c>
    </row>
    <row r="249" spans="3:3" x14ac:dyDescent="0.2">
      <c r="C249" s="2" t="s">
        <v>1103</v>
      </c>
    </row>
    <row r="250" spans="3:3" x14ac:dyDescent="0.2">
      <c r="C250" s="2" t="s">
        <v>1077</v>
      </c>
    </row>
    <row r="251" spans="3:3" x14ac:dyDescent="0.2">
      <c r="C251" s="2" t="s">
        <v>1114</v>
      </c>
    </row>
    <row r="252" spans="3:3" x14ac:dyDescent="0.2">
      <c r="C252" s="2" t="s">
        <v>1110</v>
      </c>
    </row>
    <row r="253" spans="3:3" x14ac:dyDescent="0.2">
      <c r="C253" s="2" t="s">
        <v>1129</v>
      </c>
    </row>
    <row r="254" spans="3:3" x14ac:dyDescent="0.2">
      <c r="C254" s="2" t="s">
        <v>1148</v>
      </c>
    </row>
    <row r="255" spans="3:3" x14ac:dyDescent="0.2">
      <c r="C255" s="2" t="s">
        <v>1147</v>
      </c>
    </row>
    <row r="256" spans="3:3" x14ac:dyDescent="0.2">
      <c r="C256" s="2" t="s">
        <v>1151</v>
      </c>
    </row>
    <row r="257" spans="3:3" x14ac:dyDescent="0.2">
      <c r="C257" s="2" t="s">
        <v>1197</v>
      </c>
    </row>
    <row r="258" spans="3:3" x14ac:dyDescent="0.2">
      <c r="C258" s="2" t="s">
        <v>3696</v>
      </c>
    </row>
    <row r="259" spans="3:3" x14ac:dyDescent="0.2">
      <c r="C259" s="2" t="s">
        <v>3697</v>
      </c>
    </row>
    <row r="260" spans="3:3" x14ac:dyDescent="0.2">
      <c r="C260" s="2" t="s">
        <v>1202</v>
      </c>
    </row>
    <row r="261" spans="3:3" x14ac:dyDescent="0.2">
      <c r="C261" s="2" t="s">
        <v>3698</v>
      </c>
    </row>
    <row r="262" spans="3:3" x14ac:dyDescent="0.2">
      <c r="C262" s="2" t="s">
        <v>3699</v>
      </c>
    </row>
    <row r="263" spans="3:3" x14ac:dyDescent="0.2">
      <c r="C263" s="2" t="s">
        <v>3700</v>
      </c>
    </row>
    <row r="264" spans="3:3" x14ac:dyDescent="0.2">
      <c r="C264" s="2" t="s">
        <v>3701</v>
      </c>
    </row>
    <row r="265" spans="3:3" x14ac:dyDescent="0.2">
      <c r="C265" s="2" t="s">
        <v>1203</v>
      </c>
    </row>
    <row r="266" spans="3:3" x14ac:dyDescent="0.2">
      <c r="C266" s="2" t="s">
        <v>3702</v>
      </c>
    </row>
    <row r="267" spans="3:3" x14ac:dyDescent="0.2">
      <c r="C267" s="2" t="s">
        <v>1201</v>
      </c>
    </row>
    <row r="268" spans="3:3" x14ac:dyDescent="0.2">
      <c r="C268" s="2" t="s">
        <v>1196</v>
      </c>
    </row>
    <row r="269" spans="3:3" x14ac:dyDescent="0.2">
      <c r="C269" s="2" t="s">
        <v>3703</v>
      </c>
    </row>
    <row r="270" spans="3:3" x14ac:dyDescent="0.2">
      <c r="C270" s="2" t="s">
        <v>1199</v>
      </c>
    </row>
    <row r="271" spans="3:3" x14ac:dyDescent="0.2">
      <c r="C271" s="2" t="s">
        <v>3704</v>
      </c>
    </row>
    <row r="272" spans="3:3" x14ac:dyDescent="0.2">
      <c r="C272" s="2" t="s">
        <v>3705</v>
      </c>
    </row>
    <row r="273" spans="3:3" x14ac:dyDescent="0.2">
      <c r="C273" s="2" t="s">
        <v>3706</v>
      </c>
    </row>
    <row r="274" spans="3:3" x14ac:dyDescent="0.2">
      <c r="C274" s="2" t="s">
        <v>3707</v>
      </c>
    </row>
    <row r="275" spans="3:3" x14ac:dyDescent="0.2">
      <c r="C275" s="2" t="s">
        <v>3708</v>
      </c>
    </row>
    <row r="276" spans="3:3" x14ac:dyDescent="0.2">
      <c r="C276" s="2" t="s">
        <v>3709</v>
      </c>
    </row>
    <row r="277" spans="3:3" x14ac:dyDescent="0.2">
      <c r="C277" s="2" t="s">
        <v>3710</v>
      </c>
    </row>
    <row r="278" spans="3:3" x14ac:dyDescent="0.2">
      <c r="C278" s="2" t="s">
        <v>3711</v>
      </c>
    </row>
    <row r="279" spans="3:3" x14ac:dyDescent="0.2">
      <c r="C279" s="2" t="s">
        <v>3712</v>
      </c>
    </row>
    <row r="280" spans="3:3" x14ac:dyDescent="0.2">
      <c r="C280" s="2" t="s">
        <v>3713</v>
      </c>
    </row>
    <row r="281" spans="3:3" x14ac:dyDescent="0.2">
      <c r="C281" s="2" t="s">
        <v>3714</v>
      </c>
    </row>
    <row r="282" spans="3:3" x14ac:dyDescent="0.2">
      <c r="C282" s="2" t="s">
        <v>3715</v>
      </c>
    </row>
    <row r="283" spans="3:3" x14ac:dyDescent="0.2">
      <c r="C283" s="2" t="s">
        <v>3716</v>
      </c>
    </row>
    <row r="284" spans="3:3" x14ac:dyDescent="0.2">
      <c r="C284" s="2" t="s">
        <v>3717</v>
      </c>
    </row>
    <row r="285" spans="3:3" x14ac:dyDescent="0.2">
      <c r="C285" s="2" t="s">
        <v>3718</v>
      </c>
    </row>
    <row r="286" spans="3:3" x14ac:dyDescent="0.2">
      <c r="C286" s="2" t="s">
        <v>3719</v>
      </c>
    </row>
    <row r="287" spans="3:3" x14ac:dyDescent="0.2">
      <c r="C287" s="2" t="s">
        <v>3720</v>
      </c>
    </row>
    <row r="288" spans="3:3" x14ac:dyDescent="0.2">
      <c r="C288" s="2" t="s">
        <v>3721</v>
      </c>
    </row>
    <row r="289" spans="3:3" x14ac:dyDescent="0.2">
      <c r="C289" s="2" t="s">
        <v>3722</v>
      </c>
    </row>
    <row r="290" spans="3:3" x14ac:dyDescent="0.2">
      <c r="C290" s="2" t="s">
        <v>3723</v>
      </c>
    </row>
    <row r="291" spans="3:3" x14ac:dyDescent="0.2">
      <c r="C291" s="2" t="s">
        <v>3724</v>
      </c>
    </row>
    <row r="292" spans="3:3" x14ac:dyDescent="0.2">
      <c r="C292" s="2" t="s">
        <v>3725</v>
      </c>
    </row>
    <row r="293" spans="3:3" x14ac:dyDescent="0.2">
      <c r="C293" s="2" t="s">
        <v>3726</v>
      </c>
    </row>
    <row r="294" spans="3:3" x14ac:dyDescent="0.2">
      <c r="C294" s="2" t="s">
        <v>3727</v>
      </c>
    </row>
    <row r="295" spans="3:3" x14ac:dyDescent="0.2">
      <c r="C295" s="2" t="s">
        <v>3728</v>
      </c>
    </row>
    <row r="296" spans="3:3" x14ac:dyDescent="0.2">
      <c r="C296" s="2" t="s">
        <v>3729</v>
      </c>
    </row>
    <row r="297" spans="3:3" x14ac:dyDescent="0.2">
      <c r="C297" s="2" t="s">
        <v>3730</v>
      </c>
    </row>
    <row r="298" spans="3:3" x14ac:dyDescent="0.2">
      <c r="C298" s="2" t="s">
        <v>3731</v>
      </c>
    </row>
    <row r="299" spans="3:3" x14ac:dyDescent="0.2">
      <c r="C299" s="2" t="s">
        <v>3732</v>
      </c>
    </row>
    <row r="300" spans="3:3" x14ac:dyDescent="0.2">
      <c r="C300" s="2" t="s">
        <v>3733</v>
      </c>
    </row>
    <row r="301" spans="3:3" x14ac:dyDescent="0.2">
      <c r="C301" s="2" t="s">
        <v>3734</v>
      </c>
    </row>
    <row r="302" spans="3:3" x14ac:dyDescent="0.2">
      <c r="C302" s="2" t="s">
        <v>3735</v>
      </c>
    </row>
    <row r="303" spans="3:3" x14ac:dyDescent="0.2">
      <c r="C303" s="2" t="s">
        <v>3736</v>
      </c>
    </row>
    <row r="304" spans="3:3" x14ac:dyDescent="0.2">
      <c r="C304" s="2" t="s">
        <v>3737</v>
      </c>
    </row>
    <row r="305" spans="3:3" x14ac:dyDescent="0.2">
      <c r="C305" s="2" t="s">
        <v>3738</v>
      </c>
    </row>
    <row r="306" spans="3:3" x14ac:dyDescent="0.2">
      <c r="C306" s="2" t="s">
        <v>3739</v>
      </c>
    </row>
    <row r="307" spans="3:3" x14ac:dyDescent="0.2">
      <c r="C307" s="2" t="s">
        <v>3740</v>
      </c>
    </row>
    <row r="308" spans="3:3" x14ac:dyDescent="0.2">
      <c r="C308" s="2" t="s">
        <v>3741</v>
      </c>
    </row>
    <row r="309" spans="3:3" x14ac:dyDescent="0.2">
      <c r="C309" s="2" t="s">
        <v>3742</v>
      </c>
    </row>
    <row r="310" spans="3:3" x14ac:dyDescent="0.2">
      <c r="C310" s="2" t="s">
        <v>3743</v>
      </c>
    </row>
    <row r="311" spans="3:3" x14ac:dyDescent="0.2">
      <c r="C311" s="2" t="s">
        <v>3744</v>
      </c>
    </row>
    <row r="312" spans="3:3" x14ac:dyDescent="0.2">
      <c r="C312" s="2" t="s">
        <v>3745</v>
      </c>
    </row>
    <row r="313" spans="3:3" x14ac:dyDescent="0.2">
      <c r="C313" s="2" t="s">
        <v>3746</v>
      </c>
    </row>
    <row r="314" spans="3:3" x14ac:dyDescent="0.2">
      <c r="C314" s="2" t="s">
        <v>3747</v>
      </c>
    </row>
    <row r="315" spans="3:3" x14ac:dyDescent="0.2">
      <c r="C315" s="2" t="s">
        <v>3748</v>
      </c>
    </row>
    <row r="316" spans="3:3" x14ac:dyDescent="0.2">
      <c r="C316" s="2" t="s">
        <v>3749</v>
      </c>
    </row>
    <row r="317" spans="3:3" x14ac:dyDescent="0.2">
      <c r="C317" s="2" t="s">
        <v>3750</v>
      </c>
    </row>
    <row r="318" spans="3:3" x14ac:dyDescent="0.2">
      <c r="C318" s="2" t="s">
        <v>3751</v>
      </c>
    </row>
    <row r="319" spans="3:3" x14ac:dyDescent="0.2">
      <c r="C319" s="2" t="s">
        <v>3752</v>
      </c>
    </row>
    <row r="320" spans="3:3" x14ac:dyDescent="0.2">
      <c r="C320" s="2" t="s">
        <v>3753</v>
      </c>
    </row>
    <row r="321" spans="3:3" x14ac:dyDescent="0.2">
      <c r="C321" s="2" t="s">
        <v>3754</v>
      </c>
    </row>
    <row r="322" spans="3:3" x14ac:dyDescent="0.2">
      <c r="C322" s="2" t="s">
        <v>3755</v>
      </c>
    </row>
    <row r="323" spans="3:3" x14ac:dyDescent="0.2">
      <c r="C323" s="2" t="s">
        <v>3756</v>
      </c>
    </row>
    <row r="324" spans="3:3" x14ac:dyDescent="0.2">
      <c r="C324" s="2" t="s">
        <v>3757</v>
      </c>
    </row>
    <row r="325" spans="3:3" x14ac:dyDescent="0.2">
      <c r="C325" s="2" t="s">
        <v>3758</v>
      </c>
    </row>
    <row r="326" spans="3:3" x14ac:dyDescent="0.2">
      <c r="C326" s="2" t="s">
        <v>3759</v>
      </c>
    </row>
    <row r="327" spans="3:3" x14ac:dyDescent="0.2">
      <c r="C327" s="2" t="s">
        <v>3760</v>
      </c>
    </row>
    <row r="328" spans="3:3" x14ac:dyDescent="0.2">
      <c r="C328" s="2" t="s">
        <v>3761</v>
      </c>
    </row>
    <row r="329" spans="3:3" x14ac:dyDescent="0.2">
      <c r="C329" s="2" t="s">
        <v>3762</v>
      </c>
    </row>
    <row r="330" spans="3:3" x14ac:dyDescent="0.2">
      <c r="C330" s="2" t="s">
        <v>3763</v>
      </c>
    </row>
    <row r="331" spans="3:3" x14ac:dyDescent="0.2">
      <c r="C331" s="2" t="s">
        <v>3764</v>
      </c>
    </row>
    <row r="332" spans="3:3" x14ac:dyDescent="0.2">
      <c r="C332" s="2" t="s">
        <v>3765</v>
      </c>
    </row>
    <row r="333" spans="3:3" x14ac:dyDescent="0.2">
      <c r="C333" s="2" t="s">
        <v>3766</v>
      </c>
    </row>
    <row r="334" spans="3:3" x14ac:dyDescent="0.2">
      <c r="C334" s="2" t="s">
        <v>3767</v>
      </c>
    </row>
    <row r="335" spans="3:3" x14ac:dyDescent="0.2">
      <c r="C335" s="2" t="s">
        <v>3768</v>
      </c>
    </row>
    <row r="336" spans="3:3" x14ac:dyDescent="0.2">
      <c r="C336" s="2" t="s">
        <v>3769</v>
      </c>
    </row>
    <row r="337" spans="3:3" x14ac:dyDescent="0.2">
      <c r="C337" s="2" t="s">
        <v>3770</v>
      </c>
    </row>
    <row r="338" spans="3:3" x14ac:dyDescent="0.2">
      <c r="C338" s="2" t="s">
        <v>3771</v>
      </c>
    </row>
    <row r="339" spans="3:3" x14ac:dyDescent="0.2">
      <c r="C339" s="2" t="s">
        <v>3772</v>
      </c>
    </row>
    <row r="340" spans="3:3" x14ac:dyDescent="0.2">
      <c r="C340" s="2" t="s">
        <v>3773</v>
      </c>
    </row>
    <row r="341" spans="3:3" x14ac:dyDescent="0.2">
      <c r="C341" s="2" t="s">
        <v>3774</v>
      </c>
    </row>
    <row r="342" spans="3:3" x14ac:dyDescent="0.2">
      <c r="C342" s="2" t="s">
        <v>3775</v>
      </c>
    </row>
    <row r="343" spans="3:3" x14ac:dyDescent="0.2">
      <c r="C343" s="2" t="s">
        <v>3776</v>
      </c>
    </row>
    <row r="344" spans="3:3" x14ac:dyDescent="0.2">
      <c r="C344" s="2" t="s">
        <v>3777</v>
      </c>
    </row>
    <row r="345" spans="3:3" x14ac:dyDescent="0.2">
      <c r="C345" s="2" t="s">
        <v>3778</v>
      </c>
    </row>
    <row r="346" spans="3:3" x14ac:dyDescent="0.2">
      <c r="C346" s="2" t="s">
        <v>3779</v>
      </c>
    </row>
    <row r="347" spans="3:3" x14ac:dyDescent="0.2">
      <c r="C347" s="2" t="s">
        <v>3780</v>
      </c>
    </row>
    <row r="348" spans="3:3" x14ac:dyDescent="0.2">
      <c r="C348" s="2" t="s">
        <v>3781</v>
      </c>
    </row>
    <row r="349" spans="3:3" x14ac:dyDescent="0.2">
      <c r="C349" s="2" t="s">
        <v>3782</v>
      </c>
    </row>
    <row r="350" spans="3:3" x14ac:dyDescent="0.2">
      <c r="C350" s="2" t="s">
        <v>3783</v>
      </c>
    </row>
    <row r="351" spans="3:3" x14ac:dyDescent="0.2">
      <c r="C351" s="2" t="s">
        <v>3784</v>
      </c>
    </row>
    <row r="352" spans="3:3" x14ac:dyDescent="0.2">
      <c r="C352" s="2" t="s">
        <v>3785</v>
      </c>
    </row>
    <row r="353" spans="3:3" x14ac:dyDescent="0.2">
      <c r="C353" s="2" t="s">
        <v>3786</v>
      </c>
    </row>
    <row r="354" spans="3:3" x14ac:dyDescent="0.2">
      <c r="C354" s="2" t="s">
        <v>3787</v>
      </c>
    </row>
    <row r="355" spans="3:3" x14ac:dyDescent="0.2">
      <c r="C355" s="2" t="s">
        <v>3788</v>
      </c>
    </row>
    <row r="356" spans="3:3" x14ac:dyDescent="0.2">
      <c r="C356" s="2" t="s">
        <v>3789</v>
      </c>
    </row>
    <row r="357" spans="3:3" x14ac:dyDescent="0.2">
      <c r="C357" s="2" t="s">
        <v>3790</v>
      </c>
    </row>
    <row r="358" spans="3:3" x14ac:dyDescent="0.2">
      <c r="C358" s="2" t="s">
        <v>3791</v>
      </c>
    </row>
    <row r="359" spans="3:3" x14ac:dyDescent="0.2">
      <c r="C359" s="2" t="s">
        <v>3792</v>
      </c>
    </row>
    <row r="360" spans="3:3" x14ac:dyDescent="0.2">
      <c r="C360" s="2" t="s">
        <v>3793</v>
      </c>
    </row>
    <row r="361" spans="3:3" x14ac:dyDescent="0.2">
      <c r="C361" s="2" t="s">
        <v>3794</v>
      </c>
    </row>
    <row r="362" spans="3:3" x14ac:dyDescent="0.2">
      <c r="C362" s="2" t="s">
        <v>3795</v>
      </c>
    </row>
    <row r="363" spans="3:3" x14ac:dyDescent="0.2">
      <c r="C363" s="2" t="s">
        <v>3796</v>
      </c>
    </row>
    <row r="364" spans="3:3" x14ac:dyDescent="0.2">
      <c r="C364" s="2" t="s">
        <v>3797</v>
      </c>
    </row>
    <row r="365" spans="3:3" x14ac:dyDescent="0.2">
      <c r="C365" s="2" t="s">
        <v>3798</v>
      </c>
    </row>
    <row r="366" spans="3:3" x14ac:dyDescent="0.2">
      <c r="C366" s="2" t="s">
        <v>3799</v>
      </c>
    </row>
    <row r="367" spans="3:3" x14ac:dyDescent="0.2">
      <c r="C367" s="2" t="s">
        <v>3800</v>
      </c>
    </row>
    <row r="368" spans="3:3" x14ac:dyDescent="0.2">
      <c r="C368" s="2" t="s">
        <v>3801</v>
      </c>
    </row>
    <row r="369" spans="3:3" x14ac:dyDescent="0.2">
      <c r="C369" s="2" t="s">
        <v>3802</v>
      </c>
    </row>
    <row r="370" spans="3:3" x14ac:dyDescent="0.2">
      <c r="C370" s="2" t="s">
        <v>3803</v>
      </c>
    </row>
    <row r="371" spans="3:3" x14ac:dyDescent="0.2">
      <c r="C371" s="2" t="s">
        <v>3804</v>
      </c>
    </row>
    <row r="372" spans="3:3" x14ac:dyDescent="0.2">
      <c r="C372" s="2" t="s">
        <v>3805</v>
      </c>
    </row>
    <row r="373" spans="3:3" x14ac:dyDescent="0.2">
      <c r="C373" s="2" t="s">
        <v>3806</v>
      </c>
    </row>
    <row r="374" spans="3:3" x14ac:dyDescent="0.2">
      <c r="C374" s="2" t="s">
        <v>3807</v>
      </c>
    </row>
    <row r="375" spans="3:3" x14ac:dyDescent="0.2">
      <c r="C375" s="2" t="s">
        <v>3808</v>
      </c>
    </row>
    <row r="376" spans="3:3" x14ac:dyDescent="0.2">
      <c r="C376" s="2" t="s">
        <v>3809</v>
      </c>
    </row>
    <row r="377" spans="3:3" x14ac:dyDescent="0.2">
      <c r="C377" s="2" t="s">
        <v>3810</v>
      </c>
    </row>
    <row r="378" spans="3:3" x14ac:dyDescent="0.2">
      <c r="C378" s="2" t="s">
        <v>3811</v>
      </c>
    </row>
    <row r="379" spans="3:3" x14ac:dyDescent="0.2">
      <c r="C379" s="2" t="s">
        <v>3812</v>
      </c>
    </row>
    <row r="380" spans="3:3" x14ac:dyDescent="0.2">
      <c r="C380" s="2" t="s">
        <v>3813</v>
      </c>
    </row>
    <row r="381" spans="3:3" x14ac:dyDescent="0.2">
      <c r="C381" s="2" t="s">
        <v>3814</v>
      </c>
    </row>
    <row r="382" spans="3:3" x14ac:dyDescent="0.2">
      <c r="C382" s="2" t="s">
        <v>3815</v>
      </c>
    </row>
    <row r="383" spans="3:3" x14ac:dyDescent="0.2">
      <c r="C383" s="2" t="s">
        <v>3816</v>
      </c>
    </row>
    <row r="384" spans="3:3" x14ac:dyDescent="0.2">
      <c r="C384" s="2" t="s">
        <v>3817</v>
      </c>
    </row>
    <row r="385" spans="3:3" x14ac:dyDescent="0.2">
      <c r="C385" s="2" t="s">
        <v>3818</v>
      </c>
    </row>
    <row r="386" spans="3:3" x14ac:dyDescent="0.2">
      <c r="C386" s="2" t="s">
        <v>3819</v>
      </c>
    </row>
    <row r="387" spans="3:3" x14ac:dyDescent="0.2">
      <c r="C387" s="2" t="s">
        <v>3820</v>
      </c>
    </row>
    <row r="388" spans="3:3" x14ac:dyDescent="0.2">
      <c r="C388" s="2" t="s">
        <v>3821</v>
      </c>
    </row>
    <row r="389" spans="3:3" x14ac:dyDescent="0.2">
      <c r="C389" s="2" t="s">
        <v>3822</v>
      </c>
    </row>
    <row r="390" spans="3:3" x14ac:dyDescent="0.2">
      <c r="C390" s="2" t="s">
        <v>3823</v>
      </c>
    </row>
    <row r="391" spans="3:3" x14ac:dyDescent="0.2">
      <c r="C391" s="2" t="s">
        <v>3824</v>
      </c>
    </row>
    <row r="392" spans="3:3" x14ac:dyDescent="0.2">
      <c r="C392" s="2" t="s">
        <v>3825</v>
      </c>
    </row>
    <row r="393" spans="3:3" x14ac:dyDescent="0.2">
      <c r="C393" s="2" t="s">
        <v>3826</v>
      </c>
    </row>
    <row r="394" spans="3:3" x14ac:dyDescent="0.2">
      <c r="C394" s="2" t="s">
        <v>3827</v>
      </c>
    </row>
    <row r="395" spans="3:3" x14ac:dyDescent="0.2">
      <c r="C395" s="2" t="s">
        <v>3828</v>
      </c>
    </row>
    <row r="396" spans="3:3" x14ac:dyDescent="0.2">
      <c r="C396" s="2" t="s">
        <v>3829</v>
      </c>
    </row>
    <row r="397" spans="3:3" x14ac:dyDescent="0.2">
      <c r="C397" s="2" t="s">
        <v>3830</v>
      </c>
    </row>
    <row r="398" spans="3:3" x14ac:dyDescent="0.2">
      <c r="C398" s="2" t="s">
        <v>3831</v>
      </c>
    </row>
    <row r="399" spans="3:3" x14ac:dyDescent="0.2">
      <c r="C399" s="2" t="s">
        <v>3832</v>
      </c>
    </row>
    <row r="400" spans="3:3" x14ac:dyDescent="0.2">
      <c r="C400" s="2" t="s">
        <v>3833</v>
      </c>
    </row>
    <row r="401" spans="3:3" x14ac:dyDescent="0.2">
      <c r="C401" s="2" t="s">
        <v>3834</v>
      </c>
    </row>
    <row r="402" spans="3:3" x14ac:dyDescent="0.2">
      <c r="C402" s="2" t="s">
        <v>3835</v>
      </c>
    </row>
    <row r="403" spans="3:3" x14ac:dyDescent="0.2">
      <c r="C403" s="2" t="s">
        <v>3836</v>
      </c>
    </row>
    <row r="404" spans="3:3" x14ac:dyDescent="0.2">
      <c r="C404" s="2" t="s">
        <v>3837</v>
      </c>
    </row>
    <row r="405" spans="3:3" x14ac:dyDescent="0.2">
      <c r="C405" s="2" t="s">
        <v>3838</v>
      </c>
    </row>
    <row r="406" spans="3:3" x14ac:dyDescent="0.2">
      <c r="C406" s="2" t="s">
        <v>3839</v>
      </c>
    </row>
    <row r="407" spans="3:3" x14ac:dyDescent="0.2">
      <c r="C407" s="2" t="s">
        <v>3840</v>
      </c>
    </row>
    <row r="408" spans="3:3" x14ac:dyDescent="0.2">
      <c r="C408" s="2" t="s">
        <v>3841</v>
      </c>
    </row>
    <row r="409" spans="3:3" x14ac:dyDescent="0.2">
      <c r="C409" s="2" t="s">
        <v>3842</v>
      </c>
    </row>
    <row r="410" spans="3:3" x14ac:dyDescent="0.2">
      <c r="C410" s="2" t="s">
        <v>3843</v>
      </c>
    </row>
    <row r="411" spans="3:3" x14ac:dyDescent="0.2">
      <c r="C411" s="2" t="s">
        <v>3844</v>
      </c>
    </row>
    <row r="412" spans="3:3" x14ac:dyDescent="0.2">
      <c r="C412" s="2" t="s">
        <v>3845</v>
      </c>
    </row>
    <row r="413" spans="3:3" x14ac:dyDescent="0.2">
      <c r="C413" s="2" t="s">
        <v>3846</v>
      </c>
    </row>
    <row r="414" spans="3:3" x14ac:dyDescent="0.2">
      <c r="C414" s="2" t="s">
        <v>3847</v>
      </c>
    </row>
    <row r="415" spans="3:3" x14ac:dyDescent="0.2">
      <c r="C415" s="2" t="s">
        <v>3848</v>
      </c>
    </row>
    <row r="416" spans="3:3" x14ac:dyDescent="0.2">
      <c r="C416" s="2" t="s">
        <v>3849</v>
      </c>
    </row>
    <row r="417" spans="3:3" x14ac:dyDescent="0.2">
      <c r="C417" s="2" t="s">
        <v>3850</v>
      </c>
    </row>
    <row r="418" spans="3:3" x14ac:dyDescent="0.2">
      <c r="C418" s="2" t="s">
        <v>3851</v>
      </c>
    </row>
    <row r="419" spans="3:3" x14ac:dyDescent="0.2">
      <c r="C419" s="2" t="s">
        <v>3852</v>
      </c>
    </row>
    <row r="420" spans="3:3" x14ac:dyDescent="0.2">
      <c r="C420" s="2" t="s">
        <v>3853</v>
      </c>
    </row>
    <row r="421" spans="3:3" x14ac:dyDescent="0.2">
      <c r="C421" s="2" t="s">
        <v>3854</v>
      </c>
    </row>
    <row r="422" spans="3:3" x14ac:dyDescent="0.2">
      <c r="C422" s="2" t="s">
        <v>3855</v>
      </c>
    </row>
    <row r="423" spans="3:3" x14ac:dyDescent="0.2">
      <c r="C423" s="2" t="s">
        <v>3856</v>
      </c>
    </row>
    <row r="424" spans="3:3" x14ac:dyDescent="0.2">
      <c r="C424" s="2" t="s">
        <v>3857</v>
      </c>
    </row>
    <row r="425" spans="3:3" x14ac:dyDescent="0.2">
      <c r="C425" s="2" t="s">
        <v>3858</v>
      </c>
    </row>
    <row r="426" spans="3:3" x14ac:dyDescent="0.2">
      <c r="C426" s="2" t="s">
        <v>3859</v>
      </c>
    </row>
    <row r="427" spans="3:3" x14ac:dyDescent="0.2">
      <c r="C427" s="2" t="s">
        <v>3860</v>
      </c>
    </row>
    <row r="428" spans="3:3" x14ac:dyDescent="0.2">
      <c r="C428" s="2" t="s">
        <v>3861</v>
      </c>
    </row>
    <row r="429" spans="3:3" x14ac:dyDescent="0.2">
      <c r="C429" s="2" t="s">
        <v>3862</v>
      </c>
    </row>
    <row r="430" spans="3:3" x14ac:dyDescent="0.2">
      <c r="C430" s="2" t="s">
        <v>3863</v>
      </c>
    </row>
    <row r="431" spans="3:3" x14ac:dyDescent="0.2">
      <c r="C431" s="2" t="s">
        <v>3864</v>
      </c>
    </row>
    <row r="432" spans="3:3" x14ac:dyDescent="0.2">
      <c r="C432" s="2" t="s">
        <v>3865</v>
      </c>
    </row>
    <row r="433" spans="3:3" x14ac:dyDescent="0.2">
      <c r="C433" s="2" t="s">
        <v>3866</v>
      </c>
    </row>
    <row r="434" spans="3:3" x14ac:dyDescent="0.2">
      <c r="C434" s="2" t="s">
        <v>3867</v>
      </c>
    </row>
    <row r="435" spans="3:3" x14ac:dyDescent="0.2">
      <c r="C435" s="2" t="s">
        <v>3868</v>
      </c>
    </row>
    <row r="436" spans="3:3" x14ac:dyDescent="0.2">
      <c r="C436" s="2" t="s">
        <v>3869</v>
      </c>
    </row>
    <row r="437" spans="3:3" x14ac:dyDescent="0.2">
      <c r="C437" s="2" t="s">
        <v>3870</v>
      </c>
    </row>
    <row r="438" spans="3:3" x14ac:dyDescent="0.2">
      <c r="C438" s="2" t="s">
        <v>3871</v>
      </c>
    </row>
    <row r="439" spans="3:3" x14ac:dyDescent="0.2">
      <c r="C439" s="2" t="s">
        <v>3872</v>
      </c>
    </row>
    <row r="440" spans="3:3" x14ac:dyDescent="0.2">
      <c r="C440" s="2" t="s">
        <v>3873</v>
      </c>
    </row>
    <row r="441" spans="3:3" x14ac:dyDescent="0.2">
      <c r="C441" s="2" t="s">
        <v>3874</v>
      </c>
    </row>
    <row r="442" spans="3:3" x14ac:dyDescent="0.2">
      <c r="C442" s="2" t="s">
        <v>3875</v>
      </c>
    </row>
    <row r="443" spans="3:3" x14ac:dyDescent="0.2">
      <c r="C443" s="2" t="s">
        <v>3876</v>
      </c>
    </row>
    <row r="444" spans="3:3" x14ac:dyDescent="0.2">
      <c r="C444" s="2" t="s">
        <v>3877</v>
      </c>
    </row>
    <row r="445" spans="3:3" x14ac:dyDescent="0.2">
      <c r="C445" s="2" t="s">
        <v>3878</v>
      </c>
    </row>
    <row r="446" spans="3:3" x14ac:dyDescent="0.2">
      <c r="C446" s="2" t="s">
        <v>3879</v>
      </c>
    </row>
    <row r="447" spans="3:3" x14ac:dyDescent="0.2">
      <c r="C447" s="2" t="s">
        <v>3880</v>
      </c>
    </row>
    <row r="448" spans="3:3" x14ac:dyDescent="0.2">
      <c r="C448" s="2" t="s">
        <v>3881</v>
      </c>
    </row>
    <row r="449" spans="3:3" x14ac:dyDescent="0.2">
      <c r="C449" s="2" t="s">
        <v>3882</v>
      </c>
    </row>
    <row r="450" spans="3:3" x14ac:dyDescent="0.2">
      <c r="C450" s="2" t="s">
        <v>3883</v>
      </c>
    </row>
    <row r="451" spans="3:3" x14ac:dyDescent="0.2">
      <c r="C451" s="2" t="s">
        <v>3884</v>
      </c>
    </row>
    <row r="452" spans="3:3" x14ac:dyDescent="0.2">
      <c r="C452" s="2" t="s">
        <v>1190</v>
      </c>
    </row>
    <row r="453" spans="3:3" x14ac:dyDescent="0.2">
      <c r="C453" s="2" t="s">
        <v>3885</v>
      </c>
    </row>
    <row r="454" spans="3:3" x14ac:dyDescent="0.2">
      <c r="C454" s="2" t="s">
        <v>3886</v>
      </c>
    </row>
    <row r="455" spans="3:3" x14ac:dyDescent="0.2">
      <c r="C455" s="2" t="s">
        <v>3887</v>
      </c>
    </row>
    <row r="456" spans="3:3" x14ac:dyDescent="0.2">
      <c r="C456" s="2" t="s">
        <v>3888</v>
      </c>
    </row>
    <row r="457" spans="3:3" x14ac:dyDescent="0.2">
      <c r="C457" s="2" t="s">
        <v>1177</v>
      </c>
    </row>
    <row r="458" spans="3:3" x14ac:dyDescent="0.2">
      <c r="C458" s="2" t="s">
        <v>3889</v>
      </c>
    </row>
    <row r="459" spans="3:3" x14ac:dyDescent="0.2">
      <c r="C459" s="2" t="s">
        <v>1156</v>
      </c>
    </row>
    <row r="460" spans="3:3" x14ac:dyDescent="0.2">
      <c r="C460" s="2" t="s">
        <v>3890</v>
      </c>
    </row>
    <row r="461" spans="3:3" x14ac:dyDescent="0.2">
      <c r="C461" s="2" t="s">
        <v>1172</v>
      </c>
    </row>
    <row r="462" spans="3:3" x14ac:dyDescent="0.2">
      <c r="C462" s="2" t="s">
        <v>3891</v>
      </c>
    </row>
    <row r="463" spans="3:3" x14ac:dyDescent="0.2">
      <c r="C463" s="2" t="s">
        <v>3892</v>
      </c>
    </row>
    <row r="464" spans="3:3" x14ac:dyDescent="0.2">
      <c r="C464" s="2" t="s">
        <v>3893</v>
      </c>
    </row>
    <row r="465" spans="3:3" x14ac:dyDescent="0.2">
      <c r="C465" s="2" t="s">
        <v>3894</v>
      </c>
    </row>
    <row r="466" spans="3:3" x14ac:dyDescent="0.2">
      <c r="C466" s="2" t="s">
        <v>3895</v>
      </c>
    </row>
    <row r="467" spans="3:3" x14ac:dyDescent="0.2">
      <c r="C467" s="2" t="s">
        <v>3896</v>
      </c>
    </row>
    <row r="468" spans="3:3" x14ac:dyDescent="0.2">
      <c r="C468" s="2" t="s">
        <v>3897</v>
      </c>
    </row>
    <row r="469" spans="3:3" x14ac:dyDescent="0.2">
      <c r="C469" s="2" t="s">
        <v>1188</v>
      </c>
    </row>
    <row r="470" spans="3:3" x14ac:dyDescent="0.2">
      <c r="C470" s="2" t="s">
        <v>3898</v>
      </c>
    </row>
    <row r="471" spans="3:3" x14ac:dyDescent="0.2">
      <c r="C471" s="2" t="s">
        <v>1171</v>
      </c>
    </row>
    <row r="472" spans="3:3" x14ac:dyDescent="0.2">
      <c r="C472" s="2" t="s">
        <v>3899</v>
      </c>
    </row>
    <row r="473" spans="3:3" x14ac:dyDescent="0.2">
      <c r="C473" s="2" t="s">
        <v>3900</v>
      </c>
    </row>
    <row r="474" spans="3:3" x14ac:dyDescent="0.2">
      <c r="C474" s="2" t="s">
        <v>1162</v>
      </c>
    </row>
    <row r="475" spans="3:3" x14ac:dyDescent="0.2">
      <c r="C475" s="2" t="s">
        <v>1158</v>
      </c>
    </row>
    <row r="476" spans="3:3" x14ac:dyDescent="0.2">
      <c r="C476" s="2" t="s">
        <v>3901</v>
      </c>
    </row>
    <row r="477" spans="3:3" x14ac:dyDescent="0.2">
      <c r="C477" s="2" t="s">
        <v>1161</v>
      </c>
    </row>
    <row r="478" spans="3:3" x14ac:dyDescent="0.2">
      <c r="C478" s="2" t="s">
        <v>1139</v>
      </c>
    </row>
    <row r="479" spans="3:3" x14ac:dyDescent="0.2">
      <c r="C479" s="2" t="s">
        <v>3902</v>
      </c>
    </row>
    <row r="480" spans="3:3" x14ac:dyDescent="0.2">
      <c r="C480" s="2" t="s">
        <v>1165</v>
      </c>
    </row>
    <row r="481" spans="3:3" x14ac:dyDescent="0.2">
      <c r="C481" s="2" t="s">
        <v>1179</v>
      </c>
    </row>
    <row r="482" spans="3:3" x14ac:dyDescent="0.2">
      <c r="C482" s="2" t="s">
        <v>1176</v>
      </c>
    </row>
    <row r="483" spans="3:3" x14ac:dyDescent="0.2">
      <c r="C483" s="2" t="s">
        <v>1185</v>
      </c>
    </row>
    <row r="484" spans="3:3" x14ac:dyDescent="0.2">
      <c r="C484" s="2" t="s">
        <v>1182</v>
      </c>
    </row>
    <row r="485" spans="3:3" x14ac:dyDescent="0.2">
      <c r="C485" s="2" t="s">
        <v>1183</v>
      </c>
    </row>
    <row r="486" spans="3:3" x14ac:dyDescent="0.2">
      <c r="C486" s="2" t="s">
        <v>1170</v>
      </c>
    </row>
    <row r="487" spans="3:3" x14ac:dyDescent="0.2">
      <c r="C487" s="2" t="s">
        <v>1186</v>
      </c>
    </row>
    <row r="488" spans="3:3" x14ac:dyDescent="0.2">
      <c r="C488" s="2" t="s">
        <v>1187</v>
      </c>
    </row>
    <row r="489" spans="3:3" x14ac:dyDescent="0.2">
      <c r="C489" s="2" t="s">
        <v>1167</v>
      </c>
    </row>
    <row r="490" spans="3:3" x14ac:dyDescent="0.2">
      <c r="C490" s="2" t="s">
        <v>1163</v>
      </c>
    </row>
    <row r="491" spans="3:3" x14ac:dyDescent="0.2">
      <c r="C491" s="2" t="s">
        <v>1169</v>
      </c>
    </row>
    <row r="492" spans="3:3" x14ac:dyDescent="0.2">
      <c r="C492" s="2" t="s">
        <v>1160</v>
      </c>
    </row>
    <row r="493" spans="3:3" x14ac:dyDescent="0.2">
      <c r="C493" s="2" t="s">
        <v>1159</v>
      </c>
    </row>
    <row r="494" spans="3:3" x14ac:dyDescent="0.2">
      <c r="C494" s="2" t="s">
        <v>1168</v>
      </c>
    </row>
    <row r="495" spans="3:3" x14ac:dyDescent="0.2">
      <c r="C495" s="2" t="s">
        <v>1166</v>
      </c>
    </row>
    <row r="496" spans="3:3" x14ac:dyDescent="0.2">
      <c r="C496" s="2" t="s">
        <v>1041</v>
      </c>
    </row>
    <row r="497" spans="3:3" x14ac:dyDescent="0.2">
      <c r="C497" s="2" t="s">
        <v>1018</v>
      </c>
    </row>
    <row r="498" spans="3:3" x14ac:dyDescent="0.2">
      <c r="C498" s="2" t="s">
        <v>1019</v>
      </c>
    </row>
    <row r="499" spans="3:3" x14ac:dyDescent="0.2">
      <c r="C499" s="2" t="s">
        <v>1038</v>
      </c>
    </row>
    <row r="500" spans="3:3" x14ac:dyDescent="0.2">
      <c r="C500" s="2" t="s">
        <v>1039</v>
      </c>
    </row>
    <row r="501" spans="3:3" x14ac:dyDescent="0.2">
      <c r="C501" s="2" t="s">
        <v>1029</v>
      </c>
    </row>
    <row r="502" spans="3:3" x14ac:dyDescent="0.2">
      <c r="C502" s="2" t="s">
        <v>1020</v>
      </c>
    </row>
    <row r="503" spans="3:3" x14ac:dyDescent="0.2">
      <c r="C503" s="2" t="s">
        <v>1014</v>
      </c>
    </row>
    <row r="504" spans="3:3" x14ac:dyDescent="0.2">
      <c r="C504" s="2" t="s">
        <v>1027</v>
      </c>
    </row>
    <row r="505" spans="3:3" x14ac:dyDescent="0.2">
      <c r="C505" s="2" t="s">
        <v>1021</v>
      </c>
    </row>
    <row r="506" spans="3:3" x14ac:dyDescent="0.2">
      <c r="C506" s="2" t="s">
        <v>1040</v>
      </c>
    </row>
    <row r="507" spans="3:3" x14ac:dyDescent="0.2">
      <c r="C507" s="2" t="s">
        <v>1157</v>
      </c>
    </row>
    <row r="508" spans="3:3" x14ac:dyDescent="0.2">
      <c r="C508" s="2" t="s">
        <v>1155</v>
      </c>
    </row>
    <row r="509" spans="3:3" x14ac:dyDescent="0.2">
      <c r="C509" s="2" t="s">
        <v>1022</v>
      </c>
    </row>
    <row r="510" spans="3:3" x14ac:dyDescent="0.2">
      <c r="C510" s="2" t="s">
        <v>1173</v>
      </c>
    </row>
    <row r="511" spans="3:3" x14ac:dyDescent="0.2">
      <c r="C511" s="2" t="s">
        <v>1150</v>
      </c>
    </row>
    <row r="512" spans="3:3" x14ac:dyDescent="0.2">
      <c r="C512" s="2" t="s">
        <v>1195</v>
      </c>
    </row>
    <row r="513" spans="3:3" x14ac:dyDescent="0.2">
      <c r="C513" s="2" t="s">
        <v>1048</v>
      </c>
    </row>
    <row r="514" spans="3:3" x14ac:dyDescent="0.2">
      <c r="C514" s="2" t="s">
        <v>1061</v>
      </c>
    </row>
    <row r="515" spans="3:3" x14ac:dyDescent="0.2">
      <c r="C515" s="2" t="s">
        <v>1143</v>
      </c>
    </row>
    <row r="516" spans="3:3" x14ac:dyDescent="0.2">
      <c r="C516" s="2" t="s">
        <v>1096</v>
      </c>
    </row>
    <row r="517" spans="3:3" x14ac:dyDescent="0.2">
      <c r="C517" s="2" t="s">
        <v>1133</v>
      </c>
    </row>
    <row r="518" spans="3:3" x14ac:dyDescent="0.2">
      <c r="C518" s="2" t="s">
        <v>1117</v>
      </c>
    </row>
    <row r="519" spans="3:3" x14ac:dyDescent="0.2">
      <c r="C519" s="2" t="s">
        <v>1080</v>
      </c>
    </row>
    <row r="520" spans="3:3" x14ac:dyDescent="0.2">
      <c r="C520" s="2" t="s">
        <v>1149</v>
      </c>
    </row>
    <row r="521" spans="3:3" x14ac:dyDescent="0.2">
      <c r="C521" s="2" t="s">
        <v>1066</v>
      </c>
    </row>
    <row r="522" spans="3:3" x14ac:dyDescent="0.2">
      <c r="C522" s="2" t="s">
        <v>1087</v>
      </c>
    </row>
    <row r="523" spans="3:3" x14ac:dyDescent="0.2">
      <c r="C523" s="2" t="s">
        <v>1154</v>
      </c>
    </row>
    <row r="524" spans="3:3" x14ac:dyDescent="0.2">
      <c r="C524" s="2" t="s">
        <v>1112</v>
      </c>
    </row>
    <row r="525" spans="3:3" x14ac:dyDescent="0.2">
      <c r="C525" s="2" t="s">
        <v>1078</v>
      </c>
    </row>
    <row r="526" spans="3:3" x14ac:dyDescent="0.2">
      <c r="C526" s="2" t="s">
        <v>1062</v>
      </c>
    </row>
    <row r="527" spans="3:3" x14ac:dyDescent="0.2">
      <c r="C527" s="2" t="s">
        <v>1085</v>
      </c>
    </row>
    <row r="528" spans="3:3" x14ac:dyDescent="0.2">
      <c r="C528" s="2" t="s">
        <v>1104</v>
      </c>
    </row>
    <row r="529" spans="3:3" x14ac:dyDescent="0.2">
      <c r="C529" s="2" t="s">
        <v>1079</v>
      </c>
    </row>
    <row r="530" spans="3:3" x14ac:dyDescent="0.2">
      <c r="C530" s="2" t="s">
        <v>1100</v>
      </c>
    </row>
    <row r="531" spans="3:3" x14ac:dyDescent="0.2">
      <c r="C531" s="2" t="s">
        <v>1116</v>
      </c>
    </row>
    <row r="532" spans="3:3" x14ac:dyDescent="0.2">
      <c r="C532" s="2" t="s">
        <v>1115</v>
      </c>
    </row>
    <row r="533" spans="3:3" x14ac:dyDescent="0.2">
      <c r="C533" s="2" t="s">
        <v>1102</v>
      </c>
    </row>
    <row r="534" spans="3:3" x14ac:dyDescent="0.2">
      <c r="C534" s="2" t="s">
        <v>1025</v>
      </c>
    </row>
    <row r="535" spans="3:3" x14ac:dyDescent="0.2">
      <c r="C535" s="2" t="s">
        <v>1028</v>
      </c>
    </row>
    <row r="536" spans="3:3" x14ac:dyDescent="0.2">
      <c r="C536" s="2" t="s">
        <v>1049</v>
      </c>
    </row>
    <row r="537" spans="3:3" x14ac:dyDescent="0.2">
      <c r="C537" s="2" t="s">
        <v>1043</v>
      </c>
    </row>
    <row r="538" spans="3:3" x14ac:dyDescent="0.2">
      <c r="C538" s="2" t="s">
        <v>1059</v>
      </c>
    </row>
    <row r="539" spans="3:3" x14ac:dyDescent="0.2">
      <c r="C539" s="2" t="s">
        <v>1051</v>
      </c>
    </row>
    <row r="540" spans="3:3" x14ac:dyDescent="0.2">
      <c r="C540" s="2" t="s">
        <v>1037</v>
      </c>
    </row>
    <row r="541" spans="3:3" x14ac:dyDescent="0.2">
      <c r="C541" s="2" t="s">
        <v>1024</v>
      </c>
    </row>
    <row r="542" spans="3:3" x14ac:dyDescent="0.2">
      <c r="C542" s="2" t="s">
        <v>1016</v>
      </c>
    </row>
    <row r="543" spans="3:3" x14ac:dyDescent="0.2">
      <c r="C543" s="2" t="s">
        <v>1015</v>
      </c>
    </row>
    <row r="544" spans="3:3" x14ac:dyDescent="0.2">
      <c r="C544" s="2" t="s">
        <v>1050</v>
      </c>
    </row>
    <row r="545" spans="3:3" x14ac:dyDescent="0.2">
      <c r="C545" s="2" t="s">
        <v>1137</v>
      </c>
    </row>
    <row r="546" spans="3:3" x14ac:dyDescent="0.2">
      <c r="C546" s="2" t="s">
        <v>1099</v>
      </c>
    </row>
    <row r="547" spans="3:3" x14ac:dyDescent="0.2">
      <c r="C547" s="2" t="s">
        <v>1101</v>
      </c>
    </row>
    <row r="548" spans="3:3" x14ac:dyDescent="0.2">
      <c r="C548" s="2" t="s">
        <v>1071</v>
      </c>
    </row>
    <row r="549" spans="3:3" x14ac:dyDescent="0.2">
      <c r="C549" s="2" t="s">
        <v>1109</v>
      </c>
    </row>
    <row r="550" spans="3:3" x14ac:dyDescent="0.2">
      <c r="C550" s="2" t="s">
        <v>1034</v>
      </c>
    </row>
    <row r="551" spans="3:3" x14ac:dyDescent="0.2">
      <c r="C551" s="2" t="s">
        <v>1026</v>
      </c>
    </row>
    <row r="552" spans="3:3" x14ac:dyDescent="0.2">
      <c r="C552" s="2" t="s">
        <v>1089</v>
      </c>
    </row>
    <row r="553" spans="3:3" x14ac:dyDescent="0.2">
      <c r="C553" s="2" t="s">
        <v>1136</v>
      </c>
    </row>
    <row r="554" spans="3:3" x14ac:dyDescent="0.2">
      <c r="C554" s="2" t="s">
        <v>1035</v>
      </c>
    </row>
    <row r="555" spans="3:3" x14ac:dyDescent="0.2">
      <c r="C555" s="2" t="s">
        <v>1134</v>
      </c>
    </row>
    <row r="556" spans="3:3" x14ac:dyDescent="0.2">
      <c r="C556" s="2" t="s">
        <v>1084</v>
      </c>
    </row>
    <row r="557" spans="3:3" x14ac:dyDescent="0.2">
      <c r="C557" s="2" t="s">
        <v>3903</v>
      </c>
    </row>
    <row r="558" spans="3:3" x14ac:dyDescent="0.2">
      <c r="C558" s="2" t="s">
        <v>1017</v>
      </c>
    </row>
    <row r="559" spans="3:3" x14ac:dyDescent="0.2">
      <c r="C559" s="2" t="s">
        <v>1032</v>
      </c>
    </row>
    <row r="560" spans="3:3" x14ac:dyDescent="0.2">
      <c r="C560" s="2" t="s">
        <v>1141</v>
      </c>
    </row>
    <row r="561" spans="3:3" x14ac:dyDescent="0.2">
      <c r="C561" s="2" t="s">
        <v>1023</v>
      </c>
    </row>
    <row r="562" spans="3:3" x14ac:dyDescent="0.2">
      <c r="C562" s="2" t="s">
        <v>1142</v>
      </c>
    </row>
    <row r="563" spans="3:3" x14ac:dyDescent="0.2">
      <c r="C563" s="2" t="s">
        <v>1045</v>
      </c>
    </row>
    <row r="564" spans="3:3" x14ac:dyDescent="0.2">
      <c r="C564" s="2" t="s">
        <v>1130</v>
      </c>
    </row>
    <row r="565" spans="3:3" x14ac:dyDescent="0.2">
      <c r="C565" s="2" t="s">
        <v>1095</v>
      </c>
    </row>
    <row r="566" spans="3:3" x14ac:dyDescent="0.2">
      <c r="C566" s="2" t="s">
        <v>1072</v>
      </c>
    </row>
    <row r="567" spans="3:3" x14ac:dyDescent="0.2">
      <c r="C567" s="2" t="s">
        <v>1131</v>
      </c>
    </row>
    <row r="568" spans="3:3" x14ac:dyDescent="0.2">
      <c r="C568" s="2" t="s">
        <v>1105</v>
      </c>
    </row>
    <row r="569" spans="3:3" x14ac:dyDescent="0.2">
      <c r="C569" s="2" t="s">
        <v>1065</v>
      </c>
    </row>
    <row r="570" spans="3:3" x14ac:dyDescent="0.2">
      <c r="C570" s="2" t="s">
        <v>1138</v>
      </c>
    </row>
    <row r="571" spans="3:3" x14ac:dyDescent="0.2">
      <c r="C571" s="2" t="s">
        <v>1075</v>
      </c>
    </row>
    <row r="572" spans="3:3" x14ac:dyDescent="0.2">
      <c r="C572" s="2" t="s">
        <v>1132</v>
      </c>
    </row>
    <row r="573" spans="3:3" x14ac:dyDescent="0.2">
      <c r="C573" s="2" t="s">
        <v>1097</v>
      </c>
    </row>
    <row r="574" spans="3:3" x14ac:dyDescent="0.2">
      <c r="C574" s="2" t="s">
        <v>1145</v>
      </c>
    </row>
    <row r="575" spans="3:3" x14ac:dyDescent="0.2">
      <c r="C575" s="2" t="s">
        <v>3904</v>
      </c>
    </row>
    <row r="576" spans="3:3" x14ac:dyDescent="0.2">
      <c r="C576" s="2" t="s">
        <v>3905</v>
      </c>
    </row>
    <row r="577" spans="3:3" x14ac:dyDescent="0.2">
      <c r="C577" s="2" t="s">
        <v>3906</v>
      </c>
    </row>
    <row r="578" spans="3:3" x14ac:dyDescent="0.2">
      <c r="C578" s="2" t="s">
        <v>3907</v>
      </c>
    </row>
    <row r="579" spans="3:3" x14ac:dyDescent="0.2">
      <c r="C579" s="2" t="s">
        <v>1144</v>
      </c>
    </row>
    <row r="580" spans="3:3" x14ac:dyDescent="0.2">
      <c r="C580" s="2" t="s">
        <v>1108</v>
      </c>
    </row>
    <row r="581" spans="3:3" x14ac:dyDescent="0.2">
      <c r="C581" s="2" t="s">
        <v>3908</v>
      </c>
    </row>
    <row r="582" spans="3:3" x14ac:dyDescent="0.2">
      <c r="C582" s="2" t="s">
        <v>3909</v>
      </c>
    </row>
    <row r="583" spans="3:3" x14ac:dyDescent="0.2">
      <c r="C583" s="2" t="s">
        <v>1140</v>
      </c>
    </row>
    <row r="584" spans="3:3" x14ac:dyDescent="0.2">
      <c r="C584" s="2" t="s">
        <v>1082</v>
      </c>
    </row>
    <row r="585" spans="3:3" x14ac:dyDescent="0.2">
      <c r="C585" s="2" t="s">
        <v>1055</v>
      </c>
    </row>
    <row r="586" spans="3:3" x14ac:dyDescent="0.2">
      <c r="C586" s="2" t="s">
        <v>3910</v>
      </c>
    </row>
    <row r="587" spans="3:3" x14ac:dyDescent="0.2">
      <c r="C587" s="2" t="s">
        <v>3911</v>
      </c>
    </row>
    <row r="588" spans="3:3" x14ac:dyDescent="0.2">
      <c r="C588" s="2" t="s">
        <v>3912</v>
      </c>
    </row>
    <row r="589" spans="3:3" x14ac:dyDescent="0.2">
      <c r="C589" s="2" t="s">
        <v>3913</v>
      </c>
    </row>
    <row r="590" spans="3:3" x14ac:dyDescent="0.2">
      <c r="C590" s="2" t="s">
        <v>1125</v>
      </c>
    </row>
    <row r="591" spans="3:3" x14ac:dyDescent="0.2">
      <c r="C591" s="2" t="s">
        <v>3914</v>
      </c>
    </row>
    <row r="592" spans="3:3" x14ac:dyDescent="0.2">
      <c r="C592" s="2" t="s">
        <v>3915</v>
      </c>
    </row>
  </sheetData>
  <mergeCells count="3">
    <mergeCell ref="A3:A4"/>
    <mergeCell ref="A8:L8"/>
    <mergeCell ref="O8:P8"/>
  </mergeCells>
  <conditionalFormatting sqref="B3">
    <cfRule type="duplicateValues" dxfId="59" priority="4"/>
  </conditionalFormatting>
  <conditionalFormatting sqref="B4:B7">
    <cfRule type="duplicateValues" dxfId="58" priority="94"/>
  </conditionalFormatting>
  <conditionalFormatting sqref="C16:C592">
    <cfRule type="duplicateValues" dxfId="57" priority="3"/>
  </conditionalFormatting>
  <conditionalFormatting sqref="C16:C592">
    <cfRule type="duplicateValues" dxfId="56" priority="2"/>
  </conditionalFormatting>
  <conditionalFormatting sqref="C1:C1048576">
    <cfRule type="duplicateValues" dxfId="55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19"/>
  <sheetViews>
    <sheetView zoomScale="110" zoomScaleNormal="110" workbookViewId="0">
      <pane xSplit="3" ySplit="2" topLeftCell="D120" activePane="bottomRight" state="frozen"/>
      <selection activeCell="N32" sqref="N32"/>
      <selection pane="topRight" activeCell="N32" sqref="N32"/>
      <selection pane="bottomLeft" activeCell="N32" sqref="N32"/>
      <selection pane="bottomRight" activeCell="H142" sqref="H14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2" t="s">
        <v>3522</v>
      </c>
      <c r="B3" s="73" t="s">
        <v>3299</v>
      </c>
      <c r="C3" s="9" t="s">
        <v>3300</v>
      </c>
      <c r="D3" s="75" t="s">
        <v>63</v>
      </c>
      <c r="E3" s="13">
        <v>44435</v>
      </c>
      <c r="F3" s="75" t="s">
        <v>3288</v>
      </c>
      <c r="G3" s="13">
        <v>44441</v>
      </c>
      <c r="H3" s="10" t="s">
        <v>2420</v>
      </c>
      <c r="I3" s="1">
        <v>58</v>
      </c>
      <c r="J3" s="1">
        <v>36</v>
      </c>
      <c r="K3" s="1">
        <v>19</v>
      </c>
      <c r="L3" s="1">
        <v>4</v>
      </c>
      <c r="M3" s="81">
        <v>9.9179999999999993</v>
      </c>
      <c r="N3" s="8">
        <v>10</v>
      </c>
      <c r="O3" s="62">
        <v>3000</v>
      </c>
      <c r="P3" s="63">
        <f>Table22452368910111213141516171819202122242345672345689101112131415161718192021222425262728293031323334353637[[#This Row],[PEMBULATAN]]*O3</f>
        <v>30000</v>
      </c>
    </row>
    <row r="4" spans="1:16" ht="39" customHeight="1" x14ac:dyDescent="0.2">
      <c r="A4" s="143"/>
      <c r="B4" s="74"/>
      <c r="C4" s="9" t="s">
        <v>3301</v>
      </c>
      <c r="D4" s="75" t="s">
        <v>63</v>
      </c>
      <c r="E4" s="13">
        <v>44435</v>
      </c>
      <c r="F4" s="75" t="s">
        <v>3288</v>
      </c>
      <c r="G4" s="13">
        <v>44441</v>
      </c>
      <c r="H4" s="10" t="s">
        <v>2420</v>
      </c>
      <c r="I4" s="1">
        <v>59</v>
      </c>
      <c r="J4" s="1">
        <v>46</v>
      </c>
      <c r="K4" s="1">
        <v>20</v>
      </c>
      <c r="L4" s="1">
        <v>15</v>
      </c>
      <c r="M4" s="81">
        <v>13.57</v>
      </c>
      <c r="N4" s="8">
        <v>15</v>
      </c>
      <c r="O4" s="62">
        <v>3000</v>
      </c>
      <c r="P4" s="63">
        <f>Table22452368910111213141516171819202122242345672345689101112131415161718192021222425262728293031323334353637[[#This Row],[PEMBULATAN]]*O4</f>
        <v>45000</v>
      </c>
    </row>
    <row r="5" spans="1:16" ht="39" customHeight="1" x14ac:dyDescent="0.2">
      <c r="A5" s="124"/>
      <c r="B5" s="74"/>
      <c r="C5" s="88" t="s">
        <v>3302</v>
      </c>
      <c r="D5" s="77" t="s">
        <v>63</v>
      </c>
      <c r="E5" s="13">
        <v>44435</v>
      </c>
      <c r="F5" s="75" t="s">
        <v>3288</v>
      </c>
      <c r="G5" s="13">
        <v>44441</v>
      </c>
      <c r="H5" s="76" t="s">
        <v>2420</v>
      </c>
      <c r="I5" s="15">
        <v>42</v>
      </c>
      <c r="J5" s="15">
        <v>22</v>
      </c>
      <c r="K5" s="15">
        <v>12</v>
      </c>
      <c r="L5" s="15">
        <v>2</v>
      </c>
      <c r="M5" s="82">
        <v>2.7719999999999998</v>
      </c>
      <c r="N5" s="71">
        <v>3</v>
      </c>
      <c r="O5" s="62">
        <v>3000</v>
      </c>
      <c r="P5" s="63">
        <f>Table22452368910111213141516171819202122242345672345689101112131415161718192021222425262728293031323334353637[[#This Row],[PEMBULATAN]]*O5</f>
        <v>9000</v>
      </c>
    </row>
    <row r="6" spans="1:16" ht="39" customHeight="1" x14ac:dyDescent="0.2">
      <c r="A6" s="124"/>
      <c r="B6" s="74"/>
      <c r="C6" s="92" t="s">
        <v>3303</v>
      </c>
      <c r="D6" s="93" t="s">
        <v>63</v>
      </c>
      <c r="E6" s="94">
        <v>44435</v>
      </c>
      <c r="F6" s="95" t="s">
        <v>3288</v>
      </c>
      <c r="G6" s="94">
        <v>44441</v>
      </c>
      <c r="H6" s="96" t="s">
        <v>2420</v>
      </c>
      <c r="I6" s="97">
        <v>58</v>
      </c>
      <c r="J6" s="97">
        <v>50</v>
      </c>
      <c r="K6" s="97">
        <v>30</v>
      </c>
      <c r="L6" s="97">
        <v>16</v>
      </c>
      <c r="M6" s="98">
        <v>21.75</v>
      </c>
      <c r="N6" s="99">
        <v>22</v>
      </c>
      <c r="O6" s="62">
        <v>3000</v>
      </c>
      <c r="P6" s="63">
        <f>Table22452368910111213141516171819202122242345672345689101112131415161718192021222425262728293031323334353637[[#This Row],[PEMBULATAN]]*O6</f>
        <v>66000</v>
      </c>
    </row>
    <row r="7" spans="1:16" ht="39" customHeight="1" x14ac:dyDescent="0.2">
      <c r="A7" s="124"/>
      <c r="B7" s="100"/>
      <c r="C7" s="92" t="s">
        <v>3304</v>
      </c>
      <c r="D7" s="93" t="s">
        <v>63</v>
      </c>
      <c r="E7" s="94">
        <v>44435</v>
      </c>
      <c r="F7" s="95" t="s">
        <v>3288</v>
      </c>
      <c r="G7" s="94">
        <v>44441</v>
      </c>
      <c r="H7" s="96" t="s">
        <v>2420</v>
      </c>
      <c r="I7" s="97">
        <v>58</v>
      </c>
      <c r="J7" s="97">
        <v>65</v>
      </c>
      <c r="K7" s="97">
        <v>30</v>
      </c>
      <c r="L7" s="97">
        <v>12</v>
      </c>
      <c r="M7" s="98">
        <v>28.274999999999999</v>
      </c>
      <c r="N7" s="99">
        <v>28</v>
      </c>
      <c r="O7" s="62">
        <v>3000</v>
      </c>
      <c r="P7" s="63">
        <f>Table22452368910111213141516171819202122242345672345689101112131415161718192021222425262728293031323334353637[[#This Row],[PEMBULATAN]]*O7</f>
        <v>84000</v>
      </c>
    </row>
    <row r="8" spans="1:16" ht="39" customHeight="1" x14ac:dyDescent="0.2">
      <c r="A8" s="124"/>
      <c r="B8" s="74" t="s">
        <v>3305</v>
      </c>
      <c r="C8" s="92" t="s">
        <v>3306</v>
      </c>
      <c r="D8" s="93" t="s">
        <v>63</v>
      </c>
      <c r="E8" s="94">
        <v>44435</v>
      </c>
      <c r="F8" s="95" t="s">
        <v>3288</v>
      </c>
      <c r="G8" s="94">
        <v>44441</v>
      </c>
      <c r="H8" s="96" t="s">
        <v>2420</v>
      </c>
      <c r="I8" s="97">
        <v>77</v>
      </c>
      <c r="J8" s="97">
        <v>35</v>
      </c>
      <c r="K8" s="97">
        <v>35</v>
      </c>
      <c r="L8" s="97">
        <v>16</v>
      </c>
      <c r="M8" s="98">
        <v>23.581250000000001</v>
      </c>
      <c r="N8" s="99">
        <v>24</v>
      </c>
      <c r="O8" s="62">
        <v>3000</v>
      </c>
      <c r="P8" s="63">
        <f>Table22452368910111213141516171819202122242345672345689101112131415161718192021222425262728293031323334353637[[#This Row],[PEMBULATAN]]*O8</f>
        <v>72000</v>
      </c>
    </row>
    <row r="9" spans="1:16" ht="39" customHeight="1" x14ac:dyDescent="0.2">
      <c r="A9" s="124"/>
      <c r="B9" s="74"/>
      <c r="C9" s="92" t="s">
        <v>3307</v>
      </c>
      <c r="D9" s="93" t="s">
        <v>63</v>
      </c>
      <c r="E9" s="94">
        <v>44435</v>
      </c>
      <c r="F9" s="95" t="s">
        <v>3288</v>
      </c>
      <c r="G9" s="94">
        <v>44441</v>
      </c>
      <c r="H9" s="96" t="s">
        <v>2420</v>
      </c>
      <c r="I9" s="97">
        <v>47</v>
      </c>
      <c r="J9" s="97">
        <v>32</v>
      </c>
      <c r="K9" s="97">
        <v>33</v>
      </c>
      <c r="L9" s="97">
        <v>29</v>
      </c>
      <c r="M9" s="98">
        <v>12.407999999999999</v>
      </c>
      <c r="N9" s="99">
        <v>29</v>
      </c>
      <c r="O9" s="62">
        <v>3000</v>
      </c>
      <c r="P9" s="63">
        <f>Table22452368910111213141516171819202122242345672345689101112131415161718192021222425262728293031323334353637[[#This Row],[PEMBULATAN]]*O9</f>
        <v>87000</v>
      </c>
    </row>
    <row r="10" spans="1:16" ht="39" customHeight="1" x14ac:dyDescent="0.2">
      <c r="A10" s="124"/>
      <c r="B10" s="74"/>
      <c r="C10" s="92" t="s">
        <v>3308</v>
      </c>
      <c r="D10" s="93" t="s">
        <v>63</v>
      </c>
      <c r="E10" s="94">
        <v>44435</v>
      </c>
      <c r="F10" s="95" t="s">
        <v>3288</v>
      </c>
      <c r="G10" s="94">
        <v>44441</v>
      </c>
      <c r="H10" s="96" t="s">
        <v>2420</v>
      </c>
      <c r="I10" s="97">
        <v>130</v>
      </c>
      <c r="J10" s="97">
        <v>72</v>
      </c>
      <c r="K10" s="97">
        <v>23</v>
      </c>
      <c r="L10" s="97">
        <v>21</v>
      </c>
      <c r="M10" s="98">
        <v>53.82</v>
      </c>
      <c r="N10" s="99">
        <v>54</v>
      </c>
      <c r="O10" s="62">
        <v>3000</v>
      </c>
      <c r="P10" s="63">
        <f>Table22452368910111213141516171819202122242345672345689101112131415161718192021222425262728293031323334353637[[#This Row],[PEMBULATAN]]*O10</f>
        <v>162000</v>
      </c>
    </row>
    <row r="11" spans="1:16" ht="39" customHeight="1" x14ac:dyDescent="0.2">
      <c r="A11" s="124"/>
      <c r="B11" s="74"/>
      <c r="C11" s="92" t="s">
        <v>3309</v>
      </c>
      <c r="D11" s="93" t="s">
        <v>63</v>
      </c>
      <c r="E11" s="94">
        <v>44435</v>
      </c>
      <c r="F11" s="95" t="s">
        <v>3288</v>
      </c>
      <c r="G11" s="94">
        <v>44441</v>
      </c>
      <c r="H11" s="96" t="s">
        <v>2420</v>
      </c>
      <c r="I11" s="97">
        <v>180</v>
      </c>
      <c r="J11" s="97">
        <v>4</v>
      </c>
      <c r="K11" s="97">
        <v>4</v>
      </c>
      <c r="L11" s="97">
        <v>3</v>
      </c>
      <c r="M11" s="98">
        <v>0.72</v>
      </c>
      <c r="N11" s="99">
        <v>3</v>
      </c>
      <c r="O11" s="62">
        <v>3000</v>
      </c>
      <c r="P11" s="63">
        <f>Table22452368910111213141516171819202122242345672345689101112131415161718192021222425262728293031323334353637[[#This Row],[PEMBULATAN]]*O11</f>
        <v>9000</v>
      </c>
    </row>
    <row r="12" spans="1:16" ht="39" customHeight="1" x14ac:dyDescent="0.2">
      <c r="A12" s="124"/>
      <c r="B12" s="74"/>
      <c r="C12" s="92" t="s">
        <v>3310</v>
      </c>
      <c r="D12" s="93" t="s">
        <v>63</v>
      </c>
      <c r="E12" s="94">
        <v>44435</v>
      </c>
      <c r="F12" s="95" t="s">
        <v>3288</v>
      </c>
      <c r="G12" s="94">
        <v>44441</v>
      </c>
      <c r="H12" s="96" t="s">
        <v>2420</v>
      </c>
      <c r="I12" s="97">
        <v>100</v>
      </c>
      <c r="J12" s="97">
        <v>44</v>
      </c>
      <c r="K12" s="97">
        <v>25</v>
      </c>
      <c r="L12" s="97">
        <v>1</v>
      </c>
      <c r="M12" s="98">
        <v>27.5</v>
      </c>
      <c r="N12" s="99">
        <v>28</v>
      </c>
      <c r="O12" s="62">
        <v>3000</v>
      </c>
      <c r="P12" s="63">
        <f>Table22452368910111213141516171819202122242345672345689101112131415161718192021222425262728293031323334353637[[#This Row],[PEMBULATAN]]*O12</f>
        <v>84000</v>
      </c>
    </row>
    <row r="13" spans="1:16" ht="39" customHeight="1" x14ac:dyDescent="0.2">
      <c r="A13" s="124"/>
      <c r="B13" s="74"/>
      <c r="C13" s="92" t="s">
        <v>3311</v>
      </c>
      <c r="D13" s="93" t="s">
        <v>63</v>
      </c>
      <c r="E13" s="94">
        <v>44435</v>
      </c>
      <c r="F13" s="95" t="s">
        <v>3288</v>
      </c>
      <c r="G13" s="94">
        <v>44441</v>
      </c>
      <c r="H13" s="96" t="s">
        <v>2420</v>
      </c>
      <c r="I13" s="97">
        <v>102</v>
      </c>
      <c r="J13" s="97">
        <v>3</v>
      </c>
      <c r="K13" s="97">
        <v>3</v>
      </c>
      <c r="L13" s="97">
        <v>1</v>
      </c>
      <c r="M13" s="98">
        <v>0.22950000000000001</v>
      </c>
      <c r="N13" s="99">
        <v>1</v>
      </c>
      <c r="O13" s="62">
        <v>3000</v>
      </c>
      <c r="P13" s="63">
        <f>Table22452368910111213141516171819202122242345672345689101112131415161718192021222425262728293031323334353637[[#This Row],[PEMBULATAN]]*O13</f>
        <v>3000</v>
      </c>
    </row>
    <row r="14" spans="1:16" ht="39" customHeight="1" x14ac:dyDescent="0.2">
      <c r="A14" s="124"/>
      <c r="B14" s="74"/>
      <c r="C14" s="92" t="s">
        <v>3312</v>
      </c>
      <c r="D14" s="93" t="s">
        <v>63</v>
      </c>
      <c r="E14" s="94">
        <v>44435</v>
      </c>
      <c r="F14" s="95" t="s">
        <v>3288</v>
      </c>
      <c r="G14" s="94">
        <v>44441</v>
      </c>
      <c r="H14" s="96" t="s">
        <v>2420</v>
      </c>
      <c r="I14" s="97">
        <v>90</v>
      </c>
      <c r="J14" s="97">
        <v>58</v>
      </c>
      <c r="K14" s="97">
        <v>22</v>
      </c>
      <c r="L14" s="97">
        <v>10</v>
      </c>
      <c r="M14" s="98">
        <v>28.71</v>
      </c>
      <c r="N14" s="99">
        <v>29</v>
      </c>
      <c r="O14" s="62">
        <v>3000</v>
      </c>
      <c r="P14" s="63">
        <f>Table22452368910111213141516171819202122242345672345689101112131415161718192021222425262728293031323334353637[[#This Row],[PEMBULATAN]]*O14</f>
        <v>87000</v>
      </c>
    </row>
    <row r="15" spans="1:16" ht="39" customHeight="1" x14ac:dyDescent="0.2">
      <c r="A15" s="124"/>
      <c r="B15" s="74"/>
      <c r="C15" s="92" t="s">
        <v>3313</v>
      </c>
      <c r="D15" s="93" t="s">
        <v>63</v>
      </c>
      <c r="E15" s="94">
        <v>44435</v>
      </c>
      <c r="F15" s="95" t="s">
        <v>3288</v>
      </c>
      <c r="G15" s="94">
        <v>44441</v>
      </c>
      <c r="H15" s="96" t="s">
        <v>2420</v>
      </c>
      <c r="I15" s="97">
        <v>110</v>
      </c>
      <c r="J15" s="97">
        <v>11</v>
      </c>
      <c r="K15" s="97">
        <v>11</v>
      </c>
      <c r="L15" s="97">
        <v>3</v>
      </c>
      <c r="M15" s="98">
        <v>3.3275000000000001</v>
      </c>
      <c r="N15" s="99">
        <v>3</v>
      </c>
      <c r="O15" s="62">
        <v>3000</v>
      </c>
      <c r="P15" s="63">
        <f>Table22452368910111213141516171819202122242345672345689101112131415161718192021222425262728293031323334353637[[#This Row],[PEMBULATAN]]*O15</f>
        <v>9000</v>
      </c>
    </row>
    <row r="16" spans="1:16" ht="39" customHeight="1" x14ac:dyDescent="0.2">
      <c r="A16" s="124"/>
      <c r="B16" s="74"/>
      <c r="C16" s="92" t="s">
        <v>3314</v>
      </c>
      <c r="D16" s="93" t="s">
        <v>63</v>
      </c>
      <c r="E16" s="94">
        <v>44435</v>
      </c>
      <c r="F16" s="95" t="s">
        <v>3288</v>
      </c>
      <c r="G16" s="94">
        <v>44441</v>
      </c>
      <c r="H16" s="96" t="s">
        <v>2420</v>
      </c>
      <c r="I16" s="97">
        <v>66</v>
      </c>
      <c r="J16" s="97">
        <v>46</v>
      </c>
      <c r="K16" s="97">
        <v>6</v>
      </c>
      <c r="L16" s="97">
        <v>3</v>
      </c>
      <c r="M16" s="98">
        <v>4.5540000000000003</v>
      </c>
      <c r="N16" s="99">
        <v>5</v>
      </c>
      <c r="O16" s="62">
        <v>3000</v>
      </c>
      <c r="P16" s="63">
        <f>Table22452368910111213141516171819202122242345672345689101112131415161718192021222425262728293031323334353637[[#This Row],[PEMBULATAN]]*O16</f>
        <v>15000</v>
      </c>
    </row>
    <row r="17" spans="1:16" ht="39" customHeight="1" x14ac:dyDescent="0.2">
      <c r="A17" s="124"/>
      <c r="B17" s="74"/>
      <c r="C17" s="92" t="s">
        <v>3315</v>
      </c>
      <c r="D17" s="93" t="s">
        <v>63</v>
      </c>
      <c r="E17" s="94">
        <v>44435</v>
      </c>
      <c r="F17" s="95" t="s">
        <v>3288</v>
      </c>
      <c r="G17" s="94">
        <v>44441</v>
      </c>
      <c r="H17" s="96" t="s">
        <v>2420</v>
      </c>
      <c r="I17" s="97">
        <v>100</v>
      </c>
      <c r="J17" s="97">
        <v>44</v>
      </c>
      <c r="K17" s="97">
        <v>25</v>
      </c>
      <c r="L17" s="97">
        <v>3</v>
      </c>
      <c r="M17" s="98">
        <v>27.5</v>
      </c>
      <c r="N17" s="99">
        <v>28</v>
      </c>
      <c r="O17" s="62">
        <v>3000</v>
      </c>
      <c r="P17" s="63">
        <f>Table22452368910111213141516171819202122242345672345689101112131415161718192021222425262728293031323334353637[[#This Row],[PEMBULATAN]]*O17</f>
        <v>84000</v>
      </c>
    </row>
    <row r="18" spans="1:16" ht="39" customHeight="1" x14ac:dyDescent="0.2">
      <c r="A18" s="124"/>
      <c r="B18" s="74"/>
      <c r="C18" s="92" t="s">
        <v>3316</v>
      </c>
      <c r="D18" s="93" t="s">
        <v>63</v>
      </c>
      <c r="E18" s="94">
        <v>44435</v>
      </c>
      <c r="F18" s="95" t="s">
        <v>3288</v>
      </c>
      <c r="G18" s="94">
        <v>44441</v>
      </c>
      <c r="H18" s="96" t="s">
        <v>2420</v>
      </c>
      <c r="I18" s="97">
        <v>65</v>
      </c>
      <c r="J18" s="97">
        <v>56</v>
      </c>
      <c r="K18" s="97">
        <v>24</v>
      </c>
      <c r="L18" s="97">
        <v>9</v>
      </c>
      <c r="M18" s="98">
        <v>21.84</v>
      </c>
      <c r="N18" s="99">
        <v>22</v>
      </c>
      <c r="O18" s="62">
        <v>3000</v>
      </c>
      <c r="P18" s="63">
        <f>Table22452368910111213141516171819202122242345672345689101112131415161718192021222425262728293031323334353637[[#This Row],[PEMBULATAN]]*O18</f>
        <v>66000</v>
      </c>
    </row>
    <row r="19" spans="1:16" ht="39" customHeight="1" x14ac:dyDescent="0.2">
      <c r="A19" s="124"/>
      <c r="B19" s="74"/>
      <c r="C19" s="92" t="s">
        <v>3317</v>
      </c>
      <c r="D19" s="93" t="s">
        <v>63</v>
      </c>
      <c r="E19" s="94">
        <v>44435</v>
      </c>
      <c r="F19" s="95" t="s">
        <v>3288</v>
      </c>
      <c r="G19" s="94">
        <v>44441</v>
      </c>
      <c r="H19" s="96" t="s">
        <v>2420</v>
      </c>
      <c r="I19" s="97">
        <v>103</v>
      </c>
      <c r="J19" s="97">
        <v>12</v>
      </c>
      <c r="K19" s="97">
        <v>12</v>
      </c>
      <c r="L19" s="97">
        <v>3</v>
      </c>
      <c r="M19" s="98">
        <v>3.7080000000000002</v>
      </c>
      <c r="N19" s="99">
        <v>4</v>
      </c>
      <c r="O19" s="62">
        <v>3000</v>
      </c>
      <c r="P19" s="63">
        <f>Table22452368910111213141516171819202122242345672345689101112131415161718192021222425262728293031323334353637[[#This Row],[PEMBULATAN]]*O19</f>
        <v>12000</v>
      </c>
    </row>
    <row r="20" spans="1:16" ht="39" customHeight="1" x14ac:dyDescent="0.2">
      <c r="A20" s="124"/>
      <c r="B20" s="74"/>
      <c r="C20" s="92" t="s">
        <v>3318</v>
      </c>
      <c r="D20" s="93" t="s">
        <v>63</v>
      </c>
      <c r="E20" s="94">
        <v>44435</v>
      </c>
      <c r="F20" s="95" t="s">
        <v>3288</v>
      </c>
      <c r="G20" s="94">
        <v>44441</v>
      </c>
      <c r="H20" s="96" t="s">
        <v>2420</v>
      </c>
      <c r="I20" s="97">
        <v>130</v>
      </c>
      <c r="J20" s="97">
        <v>26</v>
      </c>
      <c r="K20" s="97">
        <v>9</v>
      </c>
      <c r="L20" s="97">
        <v>4</v>
      </c>
      <c r="M20" s="98">
        <v>7.6050000000000004</v>
      </c>
      <c r="N20" s="99">
        <v>8</v>
      </c>
      <c r="O20" s="62">
        <v>3000</v>
      </c>
      <c r="P20" s="63">
        <f>Table22452368910111213141516171819202122242345672345689101112131415161718192021222425262728293031323334353637[[#This Row],[PEMBULATAN]]*O20</f>
        <v>24000</v>
      </c>
    </row>
    <row r="21" spans="1:16" ht="39" customHeight="1" x14ac:dyDescent="0.2">
      <c r="A21" s="124"/>
      <c r="B21" s="74"/>
      <c r="C21" s="92" t="s">
        <v>3319</v>
      </c>
      <c r="D21" s="93" t="s">
        <v>63</v>
      </c>
      <c r="E21" s="94">
        <v>44435</v>
      </c>
      <c r="F21" s="95" t="s">
        <v>3288</v>
      </c>
      <c r="G21" s="94">
        <v>44441</v>
      </c>
      <c r="H21" s="96" t="s">
        <v>2420</v>
      </c>
      <c r="I21" s="97">
        <v>90</v>
      </c>
      <c r="J21" s="97">
        <v>62</v>
      </c>
      <c r="K21" s="97">
        <v>23</v>
      </c>
      <c r="L21" s="97">
        <v>11</v>
      </c>
      <c r="M21" s="98">
        <v>32.085000000000001</v>
      </c>
      <c r="N21" s="99">
        <v>32</v>
      </c>
      <c r="O21" s="62">
        <v>3000</v>
      </c>
      <c r="P21" s="63">
        <f>Table22452368910111213141516171819202122242345672345689101112131415161718192021222425262728293031323334353637[[#This Row],[PEMBULATAN]]*O21</f>
        <v>96000</v>
      </c>
    </row>
    <row r="22" spans="1:16" ht="39" customHeight="1" x14ac:dyDescent="0.2">
      <c r="A22" s="124"/>
      <c r="B22" s="74"/>
      <c r="C22" s="92" t="s">
        <v>3320</v>
      </c>
      <c r="D22" s="93" t="s">
        <v>63</v>
      </c>
      <c r="E22" s="94">
        <v>44435</v>
      </c>
      <c r="F22" s="95" t="s">
        <v>3288</v>
      </c>
      <c r="G22" s="94">
        <v>44441</v>
      </c>
      <c r="H22" s="96" t="s">
        <v>2420</v>
      </c>
      <c r="I22" s="97">
        <v>70</v>
      </c>
      <c r="J22" s="97">
        <v>45</v>
      </c>
      <c r="K22" s="97">
        <v>18</v>
      </c>
      <c r="L22" s="97">
        <v>6</v>
      </c>
      <c r="M22" s="98">
        <v>14.175000000000001</v>
      </c>
      <c r="N22" s="99">
        <v>14</v>
      </c>
      <c r="O22" s="62">
        <v>3000</v>
      </c>
      <c r="P22" s="63">
        <f>Table22452368910111213141516171819202122242345672345689101112131415161718192021222425262728293031323334353637[[#This Row],[PEMBULATAN]]*O22</f>
        <v>42000</v>
      </c>
    </row>
    <row r="23" spans="1:16" ht="39" customHeight="1" x14ac:dyDescent="0.2">
      <c r="A23" s="124"/>
      <c r="B23" s="74"/>
      <c r="C23" s="92" t="s">
        <v>3321</v>
      </c>
      <c r="D23" s="93" t="s">
        <v>63</v>
      </c>
      <c r="E23" s="94">
        <v>44435</v>
      </c>
      <c r="F23" s="95" t="s">
        <v>3288</v>
      </c>
      <c r="G23" s="94">
        <v>44441</v>
      </c>
      <c r="H23" s="96" t="s">
        <v>2420</v>
      </c>
      <c r="I23" s="97">
        <v>47</v>
      </c>
      <c r="J23" s="97">
        <v>34</v>
      </c>
      <c r="K23" s="97">
        <v>28</v>
      </c>
      <c r="L23" s="97">
        <v>14</v>
      </c>
      <c r="M23" s="98">
        <v>11.186</v>
      </c>
      <c r="N23" s="99">
        <v>14</v>
      </c>
      <c r="O23" s="62">
        <v>3000</v>
      </c>
      <c r="P23" s="63">
        <f>Table22452368910111213141516171819202122242345672345689101112131415161718192021222425262728293031323334353637[[#This Row],[PEMBULATAN]]*O23</f>
        <v>42000</v>
      </c>
    </row>
    <row r="24" spans="1:16" ht="39" customHeight="1" x14ac:dyDescent="0.2">
      <c r="A24" s="124"/>
      <c r="B24" s="74"/>
      <c r="C24" s="92" t="s">
        <v>3322</v>
      </c>
      <c r="D24" s="93" t="s">
        <v>63</v>
      </c>
      <c r="E24" s="94">
        <v>44435</v>
      </c>
      <c r="F24" s="95" t="s">
        <v>3288</v>
      </c>
      <c r="G24" s="94">
        <v>44441</v>
      </c>
      <c r="H24" s="96" t="s">
        <v>2420</v>
      </c>
      <c r="I24" s="97">
        <v>38</v>
      </c>
      <c r="J24" s="97">
        <v>38</v>
      </c>
      <c r="K24" s="97">
        <v>20</v>
      </c>
      <c r="L24" s="97">
        <v>4</v>
      </c>
      <c r="M24" s="98">
        <v>7.22</v>
      </c>
      <c r="N24" s="99">
        <v>7</v>
      </c>
      <c r="O24" s="62">
        <v>3000</v>
      </c>
      <c r="P24" s="63">
        <f>Table22452368910111213141516171819202122242345672345689101112131415161718192021222425262728293031323334353637[[#This Row],[PEMBULATAN]]*O24</f>
        <v>21000</v>
      </c>
    </row>
    <row r="25" spans="1:16" ht="39" customHeight="1" x14ac:dyDescent="0.2">
      <c r="A25" s="124"/>
      <c r="B25" s="74"/>
      <c r="C25" s="92" t="s">
        <v>3323</v>
      </c>
      <c r="D25" s="93" t="s">
        <v>63</v>
      </c>
      <c r="E25" s="94">
        <v>44435</v>
      </c>
      <c r="F25" s="95" t="s">
        <v>3288</v>
      </c>
      <c r="G25" s="94">
        <v>44441</v>
      </c>
      <c r="H25" s="96" t="s">
        <v>2420</v>
      </c>
      <c r="I25" s="97">
        <v>46</v>
      </c>
      <c r="J25" s="97">
        <v>37</v>
      </c>
      <c r="K25" s="97">
        <v>12</v>
      </c>
      <c r="L25" s="97">
        <v>1</v>
      </c>
      <c r="M25" s="98">
        <v>5.1059999999999999</v>
      </c>
      <c r="N25" s="99">
        <v>5</v>
      </c>
      <c r="O25" s="62">
        <v>3000</v>
      </c>
      <c r="P25" s="63">
        <f>Table22452368910111213141516171819202122242345672345689101112131415161718192021222425262728293031323334353637[[#This Row],[PEMBULATAN]]*O25</f>
        <v>15000</v>
      </c>
    </row>
    <row r="26" spans="1:16" ht="39" customHeight="1" x14ac:dyDescent="0.2">
      <c r="A26" s="124"/>
      <c r="B26" s="74"/>
      <c r="C26" s="92" t="s">
        <v>3324</v>
      </c>
      <c r="D26" s="93" t="s">
        <v>63</v>
      </c>
      <c r="E26" s="94">
        <v>44435</v>
      </c>
      <c r="F26" s="95" t="s">
        <v>3288</v>
      </c>
      <c r="G26" s="94">
        <v>44441</v>
      </c>
      <c r="H26" s="96" t="s">
        <v>2420</v>
      </c>
      <c r="I26" s="97">
        <v>70</v>
      </c>
      <c r="J26" s="97">
        <v>60</v>
      </c>
      <c r="K26" s="97">
        <v>28</v>
      </c>
      <c r="L26" s="97">
        <v>16</v>
      </c>
      <c r="M26" s="98">
        <v>29.4</v>
      </c>
      <c r="N26" s="99">
        <v>29</v>
      </c>
      <c r="O26" s="62">
        <v>3000</v>
      </c>
      <c r="P26" s="63">
        <f>Table22452368910111213141516171819202122242345672345689101112131415161718192021222425262728293031323334353637[[#This Row],[PEMBULATAN]]*O26</f>
        <v>87000</v>
      </c>
    </row>
    <row r="27" spans="1:16" ht="39" customHeight="1" x14ac:dyDescent="0.2">
      <c r="A27" s="124"/>
      <c r="B27" s="74"/>
      <c r="C27" s="92" t="s">
        <v>3325</v>
      </c>
      <c r="D27" s="93" t="s">
        <v>63</v>
      </c>
      <c r="E27" s="94">
        <v>44435</v>
      </c>
      <c r="F27" s="95" t="s">
        <v>3288</v>
      </c>
      <c r="G27" s="94">
        <v>44441</v>
      </c>
      <c r="H27" s="96" t="s">
        <v>2420</v>
      </c>
      <c r="I27" s="97">
        <v>60</v>
      </c>
      <c r="J27" s="97">
        <v>66</v>
      </c>
      <c r="K27" s="97">
        <v>28</v>
      </c>
      <c r="L27" s="97">
        <v>7</v>
      </c>
      <c r="M27" s="98">
        <v>27.72</v>
      </c>
      <c r="N27" s="99">
        <v>28</v>
      </c>
      <c r="O27" s="62">
        <v>3000</v>
      </c>
      <c r="P27" s="63">
        <f>Table22452368910111213141516171819202122242345672345689101112131415161718192021222425262728293031323334353637[[#This Row],[PEMBULATAN]]*O27</f>
        <v>84000</v>
      </c>
    </row>
    <row r="28" spans="1:16" ht="39" customHeight="1" x14ac:dyDescent="0.2">
      <c r="A28" s="124"/>
      <c r="B28" s="74"/>
      <c r="C28" s="92" t="s">
        <v>3326</v>
      </c>
      <c r="D28" s="93" t="s">
        <v>63</v>
      </c>
      <c r="E28" s="94">
        <v>44435</v>
      </c>
      <c r="F28" s="95" t="s">
        <v>3288</v>
      </c>
      <c r="G28" s="94">
        <v>44441</v>
      </c>
      <c r="H28" s="96" t="s">
        <v>2420</v>
      </c>
      <c r="I28" s="97">
        <v>50</v>
      </c>
      <c r="J28" s="97">
        <v>34</v>
      </c>
      <c r="K28" s="97">
        <v>10</v>
      </c>
      <c r="L28" s="97">
        <v>1</v>
      </c>
      <c r="M28" s="98">
        <v>4.25</v>
      </c>
      <c r="N28" s="99">
        <v>4</v>
      </c>
      <c r="O28" s="62">
        <v>3000</v>
      </c>
      <c r="P28" s="63">
        <f>Table22452368910111213141516171819202122242345672345689101112131415161718192021222425262728293031323334353637[[#This Row],[PEMBULATAN]]*O28</f>
        <v>12000</v>
      </c>
    </row>
    <row r="29" spans="1:16" ht="39" customHeight="1" x14ac:dyDescent="0.2">
      <c r="A29" s="124"/>
      <c r="B29" s="74"/>
      <c r="C29" s="92" t="s">
        <v>3327</v>
      </c>
      <c r="D29" s="93" t="s">
        <v>63</v>
      </c>
      <c r="E29" s="94">
        <v>44435</v>
      </c>
      <c r="F29" s="95" t="s">
        <v>3288</v>
      </c>
      <c r="G29" s="94">
        <v>44441</v>
      </c>
      <c r="H29" s="96" t="s">
        <v>2420</v>
      </c>
      <c r="I29" s="97">
        <v>55</v>
      </c>
      <c r="J29" s="97">
        <v>50</v>
      </c>
      <c r="K29" s="97">
        <v>23</v>
      </c>
      <c r="L29" s="97">
        <v>8</v>
      </c>
      <c r="M29" s="98">
        <v>15.8125</v>
      </c>
      <c r="N29" s="99">
        <v>16</v>
      </c>
      <c r="O29" s="62">
        <v>3000</v>
      </c>
      <c r="P29" s="63">
        <f>Table22452368910111213141516171819202122242345672345689101112131415161718192021222425262728293031323334353637[[#This Row],[PEMBULATAN]]*O29</f>
        <v>48000</v>
      </c>
    </row>
    <row r="30" spans="1:16" ht="39" customHeight="1" x14ac:dyDescent="0.2">
      <c r="A30" s="124"/>
      <c r="B30" s="74"/>
      <c r="C30" s="92" t="s">
        <v>3328</v>
      </c>
      <c r="D30" s="93" t="s">
        <v>63</v>
      </c>
      <c r="E30" s="94">
        <v>44435</v>
      </c>
      <c r="F30" s="95" t="s">
        <v>3288</v>
      </c>
      <c r="G30" s="94">
        <v>44441</v>
      </c>
      <c r="H30" s="96" t="s">
        <v>2420</v>
      </c>
      <c r="I30" s="97">
        <v>105</v>
      </c>
      <c r="J30" s="97">
        <v>10</v>
      </c>
      <c r="K30" s="97">
        <v>10</v>
      </c>
      <c r="L30" s="97">
        <v>1</v>
      </c>
      <c r="M30" s="98">
        <v>2.625</v>
      </c>
      <c r="N30" s="99">
        <v>3</v>
      </c>
      <c r="O30" s="62">
        <v>3000</v>
      </c>
      <c r="P30" s="63">
        <f>Table22452368910111213141516171819202122242345672345689101112131415161718192021222425262728293031323334353637[[#This Row],[PEMBULATAN]]*O30</f>
        <v>9000</v>
      </c>
    </row>
    <row r="31" spans="1:16" ht="39" customHeight="1" x14ac:dyDescent="0.2">
      <c r="A31" s="124"/>
      <c r="B31" s="74"/>
      <c r="C31" s="92" t="s">
        <v>3329</v>
      </c>
      <c r="D31" s="93" t="s">
        <v>63</v>
      </c>
      <c r="E31" s="94">
        <v>44435</v>
      </c>
      <c r="F31" s="95" t="s">
        <v>3288</v>
      </c>
      <c r="G31" s="94">
        <v>44441</v>
      </c>
      <c r="H31" s="96" t="s">
        <v>2420</v>
      </c>
      <c r="I31" s="97">
        <v>111</v>
      </c>
      <c r="J31" s="97">
        <v>8</v>
      </c>
      <c r="K31" s="97">
        <v>8</v>
      </c>
      <c r="L31" s="97">
        <v>1</v>
      </c>
      <c r="M31" s="98">
        <v>1.776</v>
      </c>
      <c r="N31" s="99">
        <v>2</v>
      </c>
      <c r="O31" s="62">
        <v>3000</v>
      </c>
      <c r="P31" s="63">
        <f>Table22452368910111213141516171819202122242345672345689101112131415161718192021222425262728293031323334353637[[#This Row],[PEMBULATAN]]*O31</f>
        <v>6000</v>
      </c>
    </row>
    <row r="32" spans="1:16" ht="39" customHeight="1" x14ac:dyDescent="0.2">
      <c r="A32" s="124"/>
      <c r="B32" s="74"/>
      <c r="C32" s="92" t="s">
        <v>3330</v>
      </c>
      <c r="D32" s="93" t="s">
        <v>63</v>
      </c>
      <c r="E32" s="94">
        <v>44435</v>
      </c>
      <c r="F32" s="95" t="s">
        <v>3288</v>
      </c>
      <c r="G32" s="94">
        <v>44441</v>
      </c>
      <c r="H32" s="96" t="s">
        <v>2420</v>
      </c>
      <c r="I32" s="97">
        <v>106</v>
      </c>
      <c r="J32" s="97">
        <v>13</v>
      </c>
      <c r="K32" s="97">
        <v>6</v>
      </c>
      <c r="L32" s="97">
        <v>2</v>
      </c>
      <c r="M32" s="98">
        <v>2.0670000000000002</v>
      </c>
      <c r="N32" s="99">
        <v>2</v>
      </c>
      <c r="O32" s="62">
        <v>3000</v>
      </c>
      <c r="P32" s="63">
        <f>Table22452368910111213141516171819202122242345672345689101112131415161718192021222425262728293031323334353637[[#This Row],[PEMBULATAN]]*O32</f>
        <v>6000</v>
      </c>
    </row>
    <row r="33" spans="1:16" ht="39" customHeight="1" x14ac:dyDescent="0.2">
      <c r="A33" s="124"/>
      <c r="B33" s="74"/>
      <c r="C33" s="92" t="s">
        <v>3331</v>
      </c>
      <c r="D33" s="93" t="s">
        <v>63</v>
      </c>
      <c r="E33" s="94">
        <v>44435</v>
      </c>
      <c r="F33" s="95" t="s">
        <v>3288</v>
      </c>
      <c r="G33" s="94">
        <v>44441</v>
      </c>
      <c r="H33" s="96" t="s">
        <v>2420</v>
      </c>
      <c r="I33" s="97">
        <v>65</v>
      </c>
      <c r="J33" s="97">
        <v>45</v>
      </c>
      <c r="K33" s="97">
        <v>12</v>
      </c>
      <c r="L33" s="97">
        <v>3</v>
      </c>
      <c r="M33" s="98">
        <v>8.7750000000000004</v>
      </c>
      <c r="N33" s="99">
        <v>9</v>
      </c>
      <c r="O33" s="62">
        <v>3000</v>
      </c>
      <c r="P33" s="63">
        <f>Table22452368910111213141516171819202122242345672345689101112131415161718192021222425262728293031323334353637[[#This Row],[PEMBULATAN]]*O33</f>
        <v>27000</v>
      </c>
    </row>
    <row r="34" spans="1:16" ht="39" customHeight="1" x14ac:dyDescent="0.2">
      <c r="A34" s="124"/>
      <c r="B34" s="74"/>
      <c r="C34" s="92" t="s">
        <v>3332</v>
      </c>
      <c r="D34" s="93" t="s">
        <v>63</v>
      </c>
      <c r="E34" s="94">
        <v>44435</v>
      </c>
      <c r="F34" s="95" t="s">
        <v>3288</v>
      </c>
      <c r="G34" s="94">
        <v>44441</v>
      </c>
      <c r="H34" s="96" t="s">
        <v>2420</v>
      </c>
      <c r="I34" s="97">
        <v>45</v>
      </c>
      <c r="J34" s="97">
        <v>39</v>
      </c>
      <c r="K34" s="97">
        <v>15</v>
      </c>
      <c r="L34" s="97">
        <v>4</v>
      </c>
      <c r="M34" s="98">
        <v>6.5812499999999998</v>
      </c>
      <c r="N34" s="99">
        <v>7</v>
      </c>
      <c r="O34" s="62">
        <v>3000</v>
      </c>
      <c r="P34" s="63">
        <f>Table22452368910111213141516171819202122242345672345689101112131415161718192021222425262728293031323334353637[[#This Row],[PEMBULATAN]]*O34</f>
        <v>21000</v>
      </c>
    </row>
    <row r="35" spans="1:16" ht="39" customHeight="1" x14ac:dyDescent="0.2">
      <c r="A35" s="124"/>
      <c r="B35" s="74"/>
      <c r="C35" s="92" t="s">
        <v>3333</v>
      </c>
      <c r="D35" s="93" t="s">
        <v>63</v>
      </c>
      <c r="E35" s="94">
        <v>44435</v>
      </c>
      <c r="F35" s="95" t="s">
        <v>3288</v>
      </c>
      <c r="G35" s="94">
        <v>44441</v>
      </c>
      <c r="H35" s="96" t="s">
        <v>2420</v>
      </c>
      <c r="I35" s="97">
        <v>68</v>
      </c>
      <c r="J35" s="97">
        <v>68</v>
      </c>
      <c r="K35" s="97">
        <v>10</v>
      </c>
      <c r="L35" s="97">
        <v>2</v>
      </c>
      <c r="M35" s="98">
        <v>11.56</v>
      </c>
      <c r="N35" s="99">
        <v>12</v>
      </c>
      <c r="O35" s="62">
        <v>3000</v>
      </c>
      <c r="P35" s="63">
        <f>Table22452368910111213141516171819202122242345672345689101112131415161718192021222425262728293031323334353637[[#This Row],[PEMBULATAN]]*O35</f>
        <v>36000</v>
      </c>
    </row>
    <row r="36" spans="1:16" ht="39" customHeight="1" x14ac:dyDescent="0.2">
      <c r="A36" s="124"/>
      <c r="B36" s="74"/>
      <c r="C36" s="92" t="s">
        <v>3334</v>
      </c>
      <c r="D36" s="93" t="s">
        <v>63</v>
      </c>
      <c r="E36" s="94">
        <v>44435</v>
      </c>
      <c r="F36" s="95" t="s">
        <v>3288</v>
      </c>
      <c r="G36" s="94">
        <v>44441</v>
      </c>
      <c r="H36" s="96" t="s">
        <v>2420</v>
      </c>
      <c r="I36" s="97">
        <v>60</v>
      </c>
      <c r="J36" s="97">
        <v>33</v>
      </c>
      <c r="K36" s="97">
        <v>33</v>
      </c>
      <c r="L36" s="97">
        <v>5</v>
      </c>
      <c r="M36" s="98">
        <v>16.335000000000001</v>
      </c>
      <c r="N36" s="99">
        <v>16</v>
      </c>
      <c r="O36" s="62">
        <v>3000</v>
      </c>
      <c r="P36" s="63">
        <f>Table22452368910111213141516171819202122242345672345689101112131415161718192021222425262728293031323334353637[[#This Row],[PEMBULATAN]]*O36</f>
        <v>48000</v>
      </c>
    </row>
    <row r="37" spans="1:16" ht="39" customHeight="1" x14ac:dyDescent="0.2">
      <c r="A37" s="124"/>
      <c r="B37" s="74"/>
      <c r="C37" s="92" t="s">
        <v>3335</v>
      </c>
      <c r="D37" s="93" t="s">
        <v>63</v>
      </c>
      <c r="E37" s="94">
        <v>44435</v>
      </c>
      <c r="F37" s="95" t="s">
        <v>3288</v>
      </c>
      <c r="G37" s="94">
        <v>44441</v>
      </c>
      <c r="H37" s="96" t="s">
        <v>2420</v>
      </c>
      <c r="I37" s="97">
        <v>90</v>
      </c>
      <c r="J37" s="97">
        <v>40</v>
      </c>
      <c r="K37" s="97">
        <v>8</v>
      </c>
      <c r="L37" s="97">
        <v>2</v>
      </c>
      <c r="M37" s="98">
        <v>7.2</v>
      </c>
      <c r="N37" s="99">
        <v>7</v>
      </c>
      <c r="O37" s="62">
        <v>3000</v>
      </c>
      <c r="P37" s="63">
        <f>Table22452368910111213141516171819202122242345672345689101112131415161718192021222425262728293031323334353637[[#This Row],[PEMBULATAN]]*O37</f>
        <v>21000</v>
      </c>
    </row>
    <row r="38" spans="1:16" ht="39" customHeight="1" x14ac:dyDescent="0.2">
      <c r="A38" s="124"/>
      <c r="B38" s="74"/>
      <c r="C38" s="92" t="s">
        <v>3336</v>
      </c>
      <c r="D38" s="93" t="s">
        <v>63</v>
      </c>
      <c r="E38" s="94">
        <v>44435</v>
      </c>
      <c r="F38" s="95" t="s">
        <v>3288</v>
      </c>
      <c r="G38" s="94">
        <v>44441</v>
      </c>
      <c r="H38" s="96" t="s">
        <v>2420</v>
      </c>
      <c r="I38" s="97">
        <v>96</v>
      </c>
      <c r="J38" s="97">
        <v>60</v>
      </c>
      <c r="K38" s="97">
        <v>37</v>
      </c>
      <c r="L38" s="97">
        <v>13</v>
      </c>
      <c r="M38" s="98">
        <v>53.28</v>
      </c>
      <c r="N38" s="99">
        <v>53</v>
      </c>
      <c r="O38" s="62">
        <v>3000</v>
      </c>
      <c r="P38" s="63">
        <f>Table22452368910111213141516171819202122242345672345689101112131415161718192021222425262728293031323334353637[[#This Row],[PEMBULATAN]]*O38</f>
        <v>159000</v>
      </c>
    </row>
    <row r="39" spans="1:16" ht="39" customHeight="1" x14ac:dyDescent="0.2">
      <c r="A39" s="124"/>
      <c r="B39" s="74"/>
      <c r="C39" s="92" t="s">
        <v>3337</v>
      </c>
      <c r="D39" s="93" t="s">
        <v>63</v>
      </c>
      <c r="E39" s="94">
        <v>44435</v>
      </c>
      <c r="F39" s="95" t="s">
        <v>3288</v>
      </c>
      <c r="G39" s="94">
        <v>44441</v>
      </c>
      <c r="H39" s="96" t="s">
        <v>2420</v>
      </c>
      <c r="I39" s="97">
        <v>44</v>
      </c>
      <c r="J39" s="97">
        <v>29</v>
      </c>
      <c r="K39" s="97">
        <v>9</v>
      </c>
      <c r="L39" s="97">
        <v>15</v>
      </c>
      <c r="M39" s="98">
        <v>2.871</v>
      </c>
      <c r="N39" s="99">
        <v>15</v>
      </c>
      <c r="O39" s="62">
        <v>3000</v>
      </c>
      <c r="P39" s="63">
        <f>Table22452368910111213141516171819202122242345672345689101112131415161718192021222425262728293031323334353637[[#This Row],[PEMBULATAN]]*O39</f>
        <v>45000</v>
      </c>
    </row>
    <row r="40" spans="1:16" ht="39" customHeight="1" x14ac:dyDescent="0.2">
      <c r="A40" s="124"/>
      <c r="B40" s="74"/>
      <c r="C40" s="92" t="s">
        <v>3338</v>
      </c>
      <c r="D40" s="93" t="s">
        <v>63</v>
      </c>
      <c r="E40" s="94">
        <v>44435</v>
      </c>
      <c r="F40" s="95" t="s">
        <v>3288</v>
      </c>
      <c r="G40" s="94">
        <v>44441</v>
      </c>
      <c r="H40" s="96" t="s">
        <v>2420</v>
      </c>
      <c r="I40" s="97">
        <v>70</v>
      </c>
      <c r="J40" s="97">
        <v>48</v>
      </c>
      <c r="K40" s="97">
        <v>27</v>
      </c>
      <c r="L40" s="97">
        <v>6</v>
      </c>
      <c r="M40" s="98">
        <v>22.68</v>
      </c>
      <c r="N40" s="99">
        <v>23</v>
      </c>
      <c r="O40" s="62">
        <v>3000</v>
      </c>
      <c r="P40" s="63">
        <f>Table22452368910111213141516171819202122242345672345689101112131415161718192021222425262728293031323334353637[[#This Row],[PEMBULATAN]]*O40</f>
        <v>69000</v>
      </c>
    </row>
    <row r="41" spans="1:16" ht="39" customHeight="1" x14ac:dyDescent="0.2">
      <c r="A41" s="124"/>
      <c r="B41" s="74"/>
      <c r="C41" s="92" t="s">
        <v>3339</v>
      </c>
      <c r="D41" s="93" t="s">
        <v>63</v>
      </c>
      <c r="E41" s="94">
        <v>44435</v>
      </c>
      <c r="F41" s="95" t="s">
        <v>3288</v>
      </c>
      <c r="G41" s="94">
        <v>44441</v>
      </c>
      <c r="H41" s="96" t="s">
        <v>2420</v>
      </c>
      <c r="I41" s="97">
        <v>67</v>
      </c>
      <c r="J41" s="97">
        <v>33</v>
      </c>
      <c r="K41" s="97">
        <v>20</v>
      </c>
      <c r="L41" s="97">
        <v>3</v>
      </c>
      <c r="M41" s="98">
        <v>11.055</v>
      </c>
      <c r="N41" s="99">
        <v>11</v>
      </c>
      <c r="O41" s="62">
        <v>3000</v>
      </c>
      <c r="P41" s="63">
        <f>Table22452368910111213141516171819202122242345672345689101112131415161718192021222425262728293031323334353637[[#This Row],[PEMBULATAN]]*O41</f>
        <v>33000</v>
      </c>
    </row>
    <row r="42" spans="1:16" ht="39" customHeight="1" x14ac:dyDescent="0.2">
      <c r="A42" s="124"/>
      <c r="B42" s="74"/>
      <c r="C42" s="92" t="s">
        <v>3340</v>
      </c>
      <c r="D42" s="93" t="s">
        <v>63</v>
      </c>
      <c r="E42" s="94">
        <v>44435</v>
      </c>
      <c r="F42" s="95" t="s">
        <v>3288</v>
      </c>
      <c r="G42" s="94">
        <v>44441</v>
      </c>
      <c r="H42" s="96" t="s">
        <v>2420</v>
      </c>
      <c r="I42" s="97">
        <v>60</v>
      </c>
      <c r="J42" s="97">
        <v>35</v>
      </c>
      <c r="K42" s="97">
        <v>25</v>
      </c>
      <c r="L42" s="97">
        <v>5</v>
      </c>
      <c r="M42" s="98">
        <v>13.125</v>
      </c>
      <c r="N42" s="99">
        <v>13</v>
      </c>
      <c r="O42" s="62">
        <v>3000</v>
      </c>
      <c r="P42" s="63">
        <f>Table22452368910111213141516171819202122242345672345689101112131415161718192021222425262728293031323334353637[[#This Row],[PEMBULATAN]]*O42</f>
        <v>39000</v>
      </c>
    </row>
    <row r="43" spans="1:16" ht="39" customHeight="1" x14ac:dyDescent="0.2">
      <c r="A43" s="124"/>
      <c r="B43" s="74"/>
      <c r="C43" s="92" t="s">
        <v>3341</v>
      </c>
      <c r="D43" s="93" t="s">
        <v>63</v>
      </c>
      <c r="E43" s="94">
        <v>44435</v>
      </c>
      <c r="F43" s="95" t="s">
        <v>3288</v>
      </c>
      <c r="G43" s="94">
        <v>44441</v>
      </c>
      <c r="H43" s="96" t="s">
        <v>2420</v>
      </c>
      <c r="I43" s="97">
        <v>62</v>
      </c>
      <c r="J43" s="97">
        <v>30</v>
      </c>
      <c r="K43" s="97">
        <v>56</v>
      </c>
      <c r="L43" s="97">
        <v>6</v>
      </c>
      <c r="M43" s="98">
        <v>26.04</v>
      </c>
      <c r="N43" s="99">
        <v>26</v>
      </c>
      <c r="O43" s="62">
        <v>3000</v>
      </c>
      <c r="P43" s="63">
        <f>Table22452368910111213141516171819202122242345672345689101112131415161718192021222425262728293031323334353637[[#This Row],[PEMBULATAN]]*O43</f>
        <v>78000</v>
      </c>
    </row>
    <row r="44" spans="1:16" ht="39" customHeight="1" x14ac:dyDescent="0.2">
      <c r="A44" s="124"/>
      <c r="B44" s="74"/>
      <c r="C44" s="92" t="s">
        <v>3342</v>
      </c>
      <c r="D44" s="93" t="s">
        <v>63</v>
      </c>
      <c r="E44" s="94">
        <v>44435</v>
      </c>
      <c r="F44" s="95" t="s">
        <v>3288</v>
      </c>
      <c r="G44" s="94">
        <v>44441</v>
      </c>
      <c r="H44" s="96" t="s">
        <v>2420</v>
      </c>
      <c r="I44" s="97">
        <v>41</v>
      </c>
      <c r="J44" s="97">
        <v>33</v>
      </c>
      <c r="K44" s="97">
        <v>37</v>
      </c>
      <c r="L44" s="97">
        <v>9</v>
      </c>
      <c r="M44" s="98">
        <v>12.51525</v>
      </c>
      <c r="N44" s="99">
        <v>13</v>
      </c>
      <c r="O44" s="62">
        <v>3000</v>
      </c>
      <c r="P44" s="63">
        <f>Table22452368910111213141516171819202122242345672345689101112131415161718192021222425262728293031323334353637[[#This Row],[PEMBULATAN]]*O44</f>
        <v>39000</v>
      </c>
    </row>
    <row r="45" spans="1:16" ht="39" customHeight="1" x14ac:dyDescent="0.2">
      <c r="A45" s="124"/>
      <c r="B45" s="74"/>
      <c r="C45" s="92" t="s">
        <v>3343</v>
      </c>
      <c r="D45" s="93" t="s">
        <v>63</v>
      </c>
      <c r="E45" s="94">
        <v>44435</v>
      </c>
      <c r="F45" s="95" t="s">
        <v>3288</v>
      </c>
      <c r="G45" s="94">
        <v>44441</v>
      </c>
      <c r="H45" s="96" t="s">
        <v>2420</v>
      </c>
      <c r="I45" s="97">
        <v>78</v>
      </c>
      <c r="J45" s="97">
        <v>52</v>
      </c>
      <c r="K45" s="97">
        <v>20</v>
      </c>
      <c r="L45" s="97">
        <v>6</v>
      </c>
      <c r="M45" s="98">
        <v>20.28</v>
      </c>
      <c r="N45" s="99">
        <v>20</v>
      </c>
      <c r="O45" s="62">
        <v>3000</v>
      </c>
      <c r="P45" s="63">
        <f>Table22452368910111213141516171819202122242345672345689101112131415161718192021222425262728293031323334353637[[#This Row],[PEMBULATAN]]*O45</f>
        <v>60000</v>
      </c>
    </row>
    <row r="46" spans="1:16" ht="39" customHeight="1" x14ac:dyDescent="0.2">
      <c r="A46" s="124"/>
      <c r="B46" s="74"/>
      <c r="C46" s="92" t="s">
        <v>3344</v>
      </c>
      <c r="D46" s="93" t="s">
        <v>63</v>
      </c>
      <c r="E46" s="94">
        <v>44435</v>
      </c>
      <c r="F46" s="95" t="s">
        <v>3288</v>
      </c>
      <c r="G46" s="94">
        <v>44441</v>
      </c>
      <c r="H46" s="96" t="s">
        <v>2420</v>
      </c>
      <c r="I46" s="97">
        <v>60</v>
      </c>
      <c r="J46" s="97">
        <v>46</v>
      </c>
      <c r="K46" s="97">
        <v>28</v>
      </c>
      <c r="L46" s="97">
        <v>6</v>
      </c>
      <c r="M46" s="98">
        <v>19.32</v>
      </c>
      <c r="N46" s="99">
        <v>19</v>
      </c>
      <c r="O46" s="62">
        <v>3000</v>
      </c>
      <c r="P46" s="63">
        <f>Table22452368910111213141516171819202122242345672345689101112131415161718192021222425262728293031323334353637[[#This Row],[PEMBULATAN]]*O46</f>
        <v>57000</v>
      </c>
    </row>
    <row r="47" spans="1:16" ht="39" customHeight="1" x14ac:dyDescent="0.2">
      <c r="A47" s="124"/>
      <c r="B47" s="74"/>
      <c r="C47" s="92" t="s">
        <v>3345</v>
      </c>
      <c r="D47" s="93" t="s">
        <v>63</v>
      </c>
      <c r="E47" s="94">
        <v>44435</v>
      </c>
      <c r="F47" s="95" t="s">
        <v>3288</v>
      </c>
      <c r="G47" s="94">
        <v>44441</v>
      </c>
      <c r="H47" s="96" t="s">
        <v>2420</v>
      </c>
      <c r="I47" s="97">
        <v>50</v>
      </c>
      <c r="J47" s="97">
        <v>42</v>
      </c>
      <c r="K47" s="97">
        <v>33</v>
      </c>
      <c r="L47" s="97">
        <v>5</v>
      </c>
      <c r="M47" s="98">
        <v>17.324999999999999</v>
      </c>
      <c r="N47" s="99">
        <v>17</v>
      </c>
      <c r="O47" s="62">
        <v>3000</v>
      </c>
      <c r="P47" s="63">
        <f>Table22452368910111213141516171819202122242345672345689101112131415161718192021222425262728293031323334353637[[#This Row],[PEMBULATAN]]*O47</f>
        <v>51000</v>
      </c>
    </row>
    <row r="48" spans="1:16" ht="39" customHeight="1" x14ac:dyDescent="0.2">
      <c r="A48" s="124"/>
      <c r="B48" s="74"/>
      <c r="C48" s="92" t="s">
        <v>3346</v>
      </c>
      <c r="D48" s="93" t="s">
        <v>63</v>
      </c>
      <c r="E48" s="94">
        <v>44435</v>
      </c>
      <c r="F48" s="95" t="s">
        <v>3288</v>
      </c>
      <c r="G48" s="94">
        <v>44441</v>
      </c>
      <c r="H48" s="96" t="s">
        <v>2420</v>
      </c>
      <c r="I48" s="97">
        <v>103</v>
      </c>
      <c r="J48" s="97">
        <v>20</v>
      </c>
      <c r="K48" s="97">
        <v>20</v>
      </c>
      <c r="L48" s="97">
        <v>5</v>
      </c>
      <c r="M48" s="98">
        <v>10.3</v>
      </c>
      <c r="N48" s="99">
        <v>10</v>
      </c>
      <c r="O48" s="62">
        <v>3000</v>
      </c>
      <c r="P48" s="63">
        <f>Table22452368910111213141516171819202122242345672345689101112131415161718192021222425262728293031323334353637[[#This Row],[PEMBULATAN]]*O48</f>
        <v>30000</v>
      </c>
    </row>
    <row r="49" spans="1:16" ht="39" customHeight="1" x14ac:dyDescent="0.2">
      <c r="A49" s="124"/>
      <c r="B49" s="74"/>
      <c r="C49" s="92" t="s">
        <v>3347</v>
      </c>
      <c r="D49" s="93" t="s">
        <v>63</v>
      </c>
      <c r="E49" s="94">
        <v>44435</v>
      </c>
      <c r="F49" s="95" t="s">
        <v>3288</v>
      </c>
      <c r="G49" s="94">
        <v>44441</v>
      </c>
      <c r="H49" s="96" t="s">
        <v>2420</v>
      </c>
      <c r="I49" s="97">
        <v>46</v>
      </c>
      <c r="J49" s="97">
        <v>37</v>
      </c>
      <c r="K49" s="97">
        <v>32</v>
      </c>
      <c r="L49" s="97">
        <v>7</v>
      </c>
      <c r="M49" s="98">
        <v>13.616</v>
      </c>
      <c r="N49" s="99">
        <v>14</v>
      </c>
      <c r="O49" s="62">
        <v>3000</v>
      </c>
      <c r="P49" s="63">
        <f>Table22452368910111213141516171819202122242345672345689101112131415161718192021222425262728293031323334353637[[#This Row],[PEMBULATAN]]*O49</f>
        <v>42000</v>
      </c>
    </row>
    <row r="50" spans="1:16" ht="39" customHeight="1" x14ac:dyDescent="0.2">
      <c r="A50" s="124"/>
      <c r="B50" s="74"/>
      <c r="C50" s="92" t="s">
        <v>3348</v>
      </c>
      <c r="D50" s="93" t="s">
        <v>63</v>
      </c>
      <c r="E50" s="94">
        <v>44435</v>
      </c>
      <c r="F50" s="95" t="s">
        <v>3288</v>
      </c>
      <c r="G50" s="94">
        <v>44441</v>
      </c>
      <c r="H50" s="96" t="s">
        <v>2420</v>
      </c>
      <c r="I50" s="97">
        <v>88</v>
      </c>
      <c r="J50" s="97">
        <v>62</v>
      </c>
      <c r="K50" s="97">
        <v>20</v>
      </c>
      <c r="L50" s="97">
        <v>10</v>
      </c>
      <c r="M50" s="98">
        <v>27.28</v>
      </c>
      <c r="N50" s="99">
        <v>27</v>
      </c>
      <c r="O50" s="62">
        <v>3000</v>
      </c>
      <c r="P50" s="63">
        <f>Table22452368910111213141516171819202122242345672345689101112131415161718192021222425262728293031323334353637[[#This Row],[PEMBULATAN]]*O50</f>
        <v>81000</v>
      </c>
    </row>
    <row r="51" spans="1:16" ht="39" customHeight="1" x14ac:dyDescent="0.2">
      <c r="A51" s="124"/>
      <c r="B51" s="74"/>
      <c r="C51" s="92" t="s">
        <v>3349</v>
      </c>
      <c r="D51" s="93" t="s">
        <v>63</v>
      </c>
      <c r="E51" s="94">
        <v>44435</v>
      </c>
      <c r="F51" s="95" t="s">
        <v>3288</v>
      </c>
      <c r="G51" s="94">
        <v>44441</v>
      </c>
      <c r="H51" s="96" t="s">
        <v>2420</v>
      </c>
      <c r="I51" s="97">
        <v>100</v>
      </c>
      <c r="J51" s="97">
        <v>53</v>
      </c>
      <c r="K51" s="97">
        <v>32</v>
      </c>
      <c r="L51" s="97">
        <v>30</v>
      </c>
      <c r="M51" s="98">
        <v>42.4</v>
      </c>
      <c r="N51" s="99">
        <v>42</v>
      </c>
      <c r="O51" s="62">
        <v>3000</v>
      </c>
      <c r="P51" s="63">
        <f>Table22452368910111213141516171819202122242345672345689101112131415161718192021222425262728293031323334353637[[#This Row],[PEMBULATAN]]*O51</f>
        <v>126000</v>
      </c>
    </row>
    <row r="52" spans="1:16" ht="39" customHeight="1" x14ac:dyDescent="0.2">
      <c r="A52" s="124"/>
      <c r="B52" s="74"/>
      <c r="C52" s="92" t="s">
        <v>3350</v>
      </c>
      <c r="D52" s="93" t="s">
        <v>63</v>
      </c>
      <c r="E52" s="94">
        <v>44435</v>
      </c>
      <c r="F52" s="95" t="s">
        <v>3288</v>
      </c>
      <c r="G52" s="94">
        <v>44441</v>
      </c>
      <c r="H52" s="96" t="s">
        <v>2420</v>
      </c>
      <c r="I52" s="97">
        <v>45</v>
      </c>
      <c r="J52" s="97">
        <v>40</v>
      </c>
      <c r="K52" s="97">
        <v>41</v>
      </c>
      <c r="L52" s="97">
        <v>8</v>
      </c>
      <c r="M52" s="98">
        <v>18.45</v>
      </c>
      <c r="N52" s="99">
        <v>18</v>
      </c>
      <c r="O52" s="62">
        <v>3000</v>
      </c>
      <c r="P52" s="63">
        <f>Table22452368910111213141516171819202122242345672345689101112131415161718192021222425262728293031323334353637[[#This Row],[PEMBULATAN]]*O52</f>
        <v>54000</v>
      </c>
    </row>
    <row r="53" spans="1:16" ht="39" customHeight="1" x14ac:dyDescent="0.2">
      <c r="A53" s="124"/>
      <c r="B53" s="74"/>
      <c r="C53" s="92" t="s">
        <v>3351</v>
      </c>
      <c r="D53" s="93" t="s">
        <v>63</v>
      </c>
      <c r="E53" s="94">
        <v>44435</v>
      </c>
      <c r="F53" s="95" t="s">
        <v>3288</v>
      </c>
      <c r="G53" s="94">
        <v>44441</v>
      </c>
      <c r="H53" s="96" t="s">
        <v>2420</v>
      </c>
      <c r="I53" s="97">
        <v>38</v>
      </c>
      <c r="J53" s="97">
        <v>31</v>
      </c>
      <c r="K53" s="97">
        <v>26</v>
      </c>
      <c r="L53" s="97">
        <v>2</v>
      </c>
      <c r="M53" s="98">
        <v>7.657</v>
      </c>
      <c r="N53" s="99">
        <v>8</v>
      </c>
      <c r="O53" s="62">
        <v>3000</v>
      </c>
      <c r="P53" s="63">
        <f>Table22452368910111213141516171819202122242345672345689101112131415161718192021222425262728293031323334353637[[#This Row],[PEMBULATAN]]*O53</f>
        <v>24000</v>
      </c>
    </row>
    <row r="54" spans="1:16" ht="39" customHeight="1" x14ac:dyDescent="0.2">
      <c r="A54" s="124"/>
      <c r="B54" s="74"/>
      <c r="C54" s="92" t="s">
        <v>3352</v>
      </c>
      <c r="D54" s="93" t="s">
        <v>63</v>
      </c>
      <c r="E54" s="94">
        <v>44435</v>
      </c>
      <c r="F54" s="95" t="s">
        <v>3288</v>
      </c>
      <c r="G54" s="94">
        <v>44441</v>
      </c>
      <c r="H54" s="96" t="s">
        <v>2420</v>
      </c>
      <c r="I54" s="97">
        <v>90</v>
      </c>
      <c r="J54" s="97">
        <v>75</v>
      </c>
      <c r="K54" s="97">
        <v>18</v>
      </c>
      <c r="L54" s="97">
        <v>30</v>
      </c>
      <c r="M54" s="98">
        <v>30.375</v>
      </c>
      <c r="N54" s="99">
        <v>30</v>
      </c>
      <c r="O54" s="62">
        <v>3000</v>
      </c>
      <c r="P54" s="63">
        <f>Table22452368910111213141516171819202122242345672345689101112131415161718192021222425262728293031323334353637[[#This Row],[PEMBULATAN]]*O54</f>
        <v>90000</v>
      </c>
    </row>
    <row r="55" spans="1:16" ht="39" customHeight="1" x14ac:dyDescent="0.2">
      <c r="A55" s="124"/>
      <c r="B55" s="74"/>
      <c r="C55" s="92" t="s">
        <v>3353</v>
      </c>
      <c r="D55" s="93" t="s">
        <v>63</v>
      </c>
      <c r="E55" s="94">
        <v>44435</v>
      </c>
      <c r="F55" s="95" t="s">
        <v>3288</v>
      </c>
      <c r="G55" s="94">
        <v>44441</v>
      </c>
      <c r="H55" s="96" t="s">
        <v>2420</v>
      </c>
      <c r="I55" s="97">
        <v>80</v>
      </c>
      <c r="J55" s="97">
        <v>24</v>
      </c>
      <c r="K55" s="97">
        <v>32</v>
      </c>
      <c r="L55" s="97">
        <v>6</v>
      </c>
      <c r="M55" s="98">
        <v>15.36</v>
      </c>
      <c r="N55" s="99">
        <v>15</v>
      </c>
      <c r="O55" s="62">
        <v>3000</v>
      </c>
      <c r="P55" s="63">
        <f>Table22452368910111213141516171819202122242345672345689101112131415161718192021222425262728293031323334353637[[#This Row],[PEMBULATAN]]*O55</f>
        <v>45000</v>
      </c>
    </row>
    <row r="56" spans="1:16" ht="39" customHeight="1" x14ac:dyDescent="0.2">
      <c r="A56" s="124"/>
      <c r="B56" s="74"/>
      <c r="C56" s="92" t="s">
        <v>3354</v>
      </c>
      <c r="D56" s="93" t="s">
        <v>63</v>
      </c>
      <c r="E56" s="94">
        <v>44435</v>
      </c>
      <c r="F56" s="95" t="s">
        <v>3288</v>
      </c>
      <c r="G56" s="94">
        <v>44441</v>
      </c>
      <c r="H56" s="96" t="s">
        <v>2420</v>
      </c>
      <c r="I56" s="97">
        <v>35</v>
      </c>
      <c r="J56" s="97">
        <v>38</v>
      </c>
      <c r="K56" s="97">
        <v>35</v>
      </c>
      <c r="L56" s="97">
        <v>7</v>
      </c>
      <c r="M56" s="98">
        <v>11.637499999999999</v>
      </c>
      <c r="N56" s="99">
        <v>12</v>
      </c>
      <c r="O56" s="62">
        <v>3000</v>
      </c>
      <c r="P56" s="63">
        <f>Table22452368910111213141516171819202122242345672345689101112131415161718192021222425262728293031323334353637[[#This Row],[PEMBULATAN]]*O56</f>
        <v>36000</v>
      </c>
    </row>
    <row r="57" spans="1:16" ht="39" customHeight="1" x14ac:dyDescent="0.2">
      <c r="A57" s="124"/>
      <c r="B57" s="74"/>
      <c r="C57" s="92" t="s">
        <v>3355</v>
      </c>
      <c r="D57" s="93" t="s">
        <v>63</v>
      </c>
      <c r="E57" s="94">
        <v>44435</v>
      </c>
      <c r="F57" s="95" t="s">
        <v>3288</v>
      </c>
      <c r="G57" s="94">
        <v>44441</v>
      </c>
      <c r="H57" s="96" t="s">
        <v>2420</v>
      </c>
      <c r="I57" s="97">
        <v>60</v>
      </c>
      <c r="J57" s="97">
        <v>53</v>
      </c>
      <c r="K57" s="97">
        <v>33</v>
      </c>
      <c r="L57" s="97">
        <v>14</v>
      </c>
      <c r="M57" s="98">
        <v>26.234999999999999</v>
      </c>
      <c r="N57" s="99">
        <v>26</v>
      </c>
      <c r="O57" s="62">
        <v>3000</v>
      </c>
      <c r="P57" s="63">
        <f>Table22452368910111213141516171819202122242345672345689101112131415161718192021222425262728293031323334353637[[#This Row],[PEMBULATAN]]*O57</f>
        <v>78000</v>
      </c>
    </row>
    <row r="58" spans="1:16" ht="39" customHeight="1" x14ac:dyDescent="0.2">
      <c r="A58" s="124"/>
      <c r="B58" s="74"/>
      <c r="C58" s="92" t="s">
        <v>3356</v>
      </c>
      <c r="D58" s="93" t="s">
        <v>63</v>
      </c>
      <c r="E58" s="94">
        <v>44435</v>
      </c>
      <c r="F58" s="95" t="s">
        <v>3288</v>
      </c>
      <c r="G58" s="94">
        <v>44441</v>
      </c>
      <c r="H58" s="96" t="s">
        <v>2420</v>
      </c>
      <c r="I58" s="97">
        <v>60</v>
      </c>
      <c r="J58" s="97">
        <v>42</v>
      </c>
      <c r="K58" s="97">
        <v>35</v>
      </c>
      <c r="L58" s="97">
        <v>6</v>
      </c>
      <c r="M58" s="98">
        <v>22.05</v>
      </c>
      <c r="N58" s="99">
        <v>22</v>
      </c>
      <c r="O58" s="62">
        <v>3000</v>
      </c>
      <c r="P58" s="63">
        <f>Table22452368910111213141516171819202122242345672345689101112131415161718192021222425262728293031323334353637[[#This Row],[PEMBULATAN]]*O58</f>
        <v>66000</v>
      </c>
    </row>
    <row r="59" spans="1:16" ht="39" customHeight="1" x14ac:dyDescent="0.2">
      <c r="A59" s="124"/>
      <c r="B59" s="74"/>
      <c r="C59" s="92" t="s">
        <v>3357</v>
      </c>
      <c r="D59" s="93" t="s">
        <v>63</v>
      </c>
      <c r="E59" s="94">
        <v>44435</v>
      </c>
      <c r="F59" s="95" t="s">
        <v>3288</v>
      </c>
      <c r="G59" s="94">
        <v>44441</v>
      </c>
      <c r="H59" s="96" t="s">
        <v>2420</v>
      </c>
      <c r="I59" s="97">
        <v>56</v>
      </c>
      <c r="J59" s="97">
        <v>56</v>
      </c>
      <c r="K59" s="97">
        <v>33</v>
      </c>
      <c r="L59" s="97">
        <v>16</v>
      </c>
      <c r="M59" s="98">
        <v>25.872</v>
      </c>
      <c r="N59" s="99">
        <v>26</v>
      </c>
      <c r="O59" s="62">
        <v>3000</v>
      </c>
      <c r="P59" s="63">
        <f>Table22452368910111213141516171819202122242345672345689101112131415161718192021222425262728293031323334353637[[#This Row],[PEMBULATAN]]*O59</f>
        <v>78000</v>
      </c>
    </row>
    <row r="60" spans="1:16" ht="39" customHeight="1" x14ac:dyDescent="0.2">
      <c r="A60" s="124"/>
      <c r="B60" s="74"/>
      <c r="C60" s="92" t="s">
        <v>3358</v>
      </c>
      <c r="D60" s="93" t="s">
        <v>63</v>
      </c>
      <c r="E60" s="94">
        <v>44435</v>
      </c>
      <c r="F60" s="95" t="s">
        <v>3288</v>
      </c>
      <c r="G60" s="94">
        <v>44441</v>
      </c>
      <c r="H60" s="96" t="s">
        <v>2420</v>
      </c>
      <c r="I60" s="97">
        <v>42</v>
      </c>
      <c r="J60" s="97">
        <v>24</v>
      </c>
      <c r="K60" s="97">
        <v>17</v>
      </c>
      <c r="L60" s="97">
        <v>4</v>
      </c>
      <c r="M60" s="98">
        <v>4.2839999999999998</v>
      </c>
      <c r="N60" s="99">
        <v>4</v>
      </c>
      <c r="O60" s="62">
        <v>3000</v>
      </c>
      <c r="P60" s="63">
        <f>Table22452368910111213141516171819202122242345672345689101112131415161718192021222425262728293031323334353637[[#This Row],[PEMBULATAN]]*O60</f>
        <v>12000</v>
      </c>
    </row>
    <row r="61" spans="1:16" ht="39" customHeight="1" x14ac:dyDescent="0.2">
      <c r="A61" s="124"/>
      <c r="B61" s="74"/>
      <c r="C61" s="92" t="s">
        <v>3359</v>
      </c>
      <c r="D61" s="93" t="s">
        <v>63</v>
      </c>
      <c r="E61" s="94">
        <v>44435</v>
      </c>
      <c r="F61" s="95" t="s">
        <v>3288</v>
      </c>
      <c r="G61" s="94">
        <v>44441</v>
      </c>
      <c r="H61" s="96" t="s">
        <v>2420</v>
      </c>
      <c r="I61" s="97">
        <v>50</v>
      </c>
      <c r="J61" s="97">
        <v>44</v>
      </c>
      <c r="K61" s="97">
        <v>30</v>
      </c>
      <c r="L61" s="97">
        <v>3</v>
      </c>
      <c r="M61" s="98">
        <v>16.5</v>
      </c>
      <c r="N61" s="99">
        <v>17</v>
      </c>
      <c r="O61" s="62">
        <v>3000</v>
      </c>
      <c r="P61" s="63">
        <f>Table22452368910111213141516171819202122242345672345689101112131415161718192021222425262728293031323334353637[[#This Row],[PEMBULATAN]]*O61</f>
        <v>51000</v>
      </c>
    </row>
    <row r="62" spans="1:16" ht="39" customHeight="1" x14ac:dyDescent="0.2">
      <c r="A62" s="124"/>
      <c r="B62" s="74"/>
      <c r="C62" s="92" t="s">
        <v>3360</v>
      </c>
      <c r="D62" s="93" t="s">
        <v>63</v>
      </c>
      <c r="E62" s="94">
        <v>44435</v>
      </c>
      <c r="F62" s="95" t="s">
        <v>3288</v>
      </c>
      <c r="G62" s="94">
        <v>44441</v>
      </c>
      <c r="H62" s="96" t="s">
        <v>2420</v>
      </c>
      <c r="I62" s="97">
        <v>70</v>
      </c>
      <c r="J62" s="97">
        <v>39</v>
      </c>
      <c r="K62" s="97">
        <v>25</v>
      </c>
      <c r="L62" s="97">
        <v>5</v>
      </c>
      <c r="M62" s="98">
        <v>17.0625</v>
      </c>
      <c r="N62" s="99">
        <v>17</v>
      </c>
      <c r="O62" s="62">
        <v>3000</v>
      </c>
      <c r="P62" s="63">
        <f>Table22452368910111213141516171819202122242345672345689101112131415161718192021222425262728293031323334353637[[#This Row],[PEMBULATAN]]*O62</f>
        <v>51000</v>
      </c>
    </row>
    <row r="63" spans="1:16" ht="39" customHeight="1" x14ac:dyDescent="0.2">
      <c r="A63" s="124"/>
      <c r="B63" s="74"/>
      <c r="C63" s="92" t="s">
        <v>3361</v>
      </c>
      <c r="D63" s="93" t="s">
        <v>63</v>
      </c>
      <c r="E63" s="94">
        <v>44435</v>
      </c>
      <c r="F63" s="95" t="s">
        <v>3288</v>
      </c>
      <c r="G63" s="94">
        <v>44441</v>
      </c>
      <c r="H63" s="96" t="s">
        <v>2420</v>
      </c>
      <c r="I63" s="97">
        <v>50</v>
      </c>
      <c r="J63" s="97">
        <v>23</v>
      </c>
      <c r="K63" s="97">
        <v>36</v>
      </c>
      <c r="L63" s="97">
        <v>7</v>
      </c>
      <c r="M63" s="98">
        <v>10.35</v>
      </c>
      <c r="N63" s="99">
        <v>10</v>
      </c>
      <c r="O63" s="62">
        <v>3000</v>
      </c>
      <c r="P63" s="63">
        <f>Table22452368910111213141516171819202122242345672345689101112131415161718192021222425262728293031323334353637[[#This Row],[PEMBULATAN]]*O63</f>
        <v>30000</v>
      </c>
    </row>
    <row r="64" spans="1:16" ht="39" customHeight="1" x14ac:dyDescent="0.2">
      <c r="A64" s="124"/>
      <c r="B64" s="74"/>
      <c r="C64" s="92" t="s">
        <v>3362</v>
      </c>
      <c r="D64" s="93" t="s">
        <v>63</v>
      </c>
      <c r="E64" s="94">
        <v>44435</v>
      </c>
      <c r="F64" s="95" t="s">
        <v>3288</v>
      </c>
      <c r="G64" s="94">
        <v>44441</v>
      </c>
      <c r="H64" s="96" t="s">
        <v>2420</v>
      </c>
      <c r="I64" s="97">
        <v>58</v>
      </c>
      <c r="J64" s="97">
        <v>52</v>
      </c>
      <c r="K64" s="97">
        <v>32</v>
      </c>
      <c r="L64" s="97">
        <v>9</v>
      </c>
      <c r="M64" s="98">
        <v>24.128</v>
      </c>
      <c r="N64" s="99">
        <v>24</v>
      </c>
      <c r="O64" s="62">
        <v>3000</v>
      </c>
      <c r="P64" s="63">
        <f>Table22452368910111213141516171819202122242345672345689101112131415161718192021222425262728293031323334353637[[#This Row],[PEMBULATAN]]*O64</f>
        <v>72000</v>
      </c>
    </row>
    <row r="65" spans="1:16" ht="39" customHeight="1" x14ac:dyDescent="0.2">
      <c r="A65" s="124"/>
      <c r="B65" s="74"/>
      <c r="C65" s="92" t="s">
        <v>3363</v>
      </c>
      <c r="D65" s="93" t="s">
        <v>63</v>
      </c>
      <c r="E65" s="94">
        <v>44435</v>
      </c>
      <c r="F65" s="95" t="s">
        <v>3288</v>
      </c>
      <c r="G65" s="94">
        <v>44441</v>
      </c>
      <c r="H65" s="96" t="s">
        <v>2420</v>
      </c>
      <c r="I65" s="97">
        <v>36</v>
      </c>
      <c r="J65" s="97">
        <v>27</v>
      </c>
      <c r="K65" s="97">
        <v>30</v>
      </c>
      <c r="L65" s="97">
        <v>4</v>
      </c>
      <c r="M65" s="98">
        <v>7.29</v>
      </c>
      <c r="N65" s="99">
        <v>7</v>
      </c>
      <c r="O65" s="62">
        <v>3000</v>
      </c>
      <c r="P65" s="63">
        <f>Table22452368910111213141516171819202122242345672345689101112131415161718192021222425262728293031323334353637[[#This Row],[PEMBULATAN]]*O65</f>
        <v>21000</v>
      </c>
    </row>
    <row r="66" spans="1:16" ht="39" customHeight="1" x14ac:dyDescent="0.2">
      <c r="A66" s="124"/>
      <c r="B66" s="74"/>
      <c r="C66" s="92" t="s">
        <v>3364</v>
      </c>
      <c r="D66" s="93" t="s">
        <v>63</v>
      </c>
      <c r="E66" s="94">
        <v>44435</v>
      </c>
      <c r="F66" s="95" t="s">
        <v>3288</v>
      </c>
      <c r="G66" s="94">
        <v>44441</v>
      </c>
      <c r="H66" s="96" t="s">
        <v>2420</v>
      </c>
      <c r="I66" s="97">
        <v>100</v>
      </c>
      <c r="J66" s="97">
        <v>57</v>
      </c>
      <c r="K66" s="97">
        <v>38</v>
      </c>
      <c r="L66" s="97">
        <v>17</v>
      </c>
      <c r="M66" s="98">
        <v>54.15</v>
      </c>
      <c r="N66" s="99">
        <v>54</v>
      </c>
      <c r="O66" s="62">
        <v>3000</v>
      </c>
      <c r="P66" s="63">
        <f>Table22452368910111213141516171819202122242345672345689101112131415161718192021222425262728293031323334353637[[#This Row],[PEMBULATAN]]*O66</f>
        <v>162000</v>
      </c>
    </row>
    <row r="67" spans="1:16" ht="39" customHeight="1" x14ac:dyDescent="0.2">
      <c r="A67" s="124"/>
      <c r="B67" s="74"/>
      <c r="C67" s="92" t="s">
        <v>3365</v>
      </c>
      <c r="D67" s="93" t="s">
        <v>63</v>
      </c>
      <c r="E67" s="94">
        <v>44435</v>
      </c>
      <c r="F67" s="95" t="s">
        <v>3288</v>
      </c>
      <c r="G67" s="94">
        <v>44441</v>
      </c>
      <c r="H67" s="96" t="s">
        <v>2420</v>
      </c>
      <c r="I67" s="97">
        <v>69</v>
      </c>
      <c r="J67" s="97">
        <v>30</v>
      </c>
      <c r="K67" s="97">
        <v>44</v>
      </c>
      <c r="L67" s="97">
        <v>13</v>
      </c>
      <c r="M67" s="98">
        <v>22.77</v>
      </c>
      <c r="N67" s="99">
        <v>23</v>
      </c>
      <c r="O67" s="62">
        <v>3000</v>
      </c>
      <c r="P67" s="63">
        <f>Table22452368910111213141516171819202122242345672345689101112131415161718192021222425262728293031323334353637[[#This Row],[PEMBULATAN]]*O67</f>
        <v>69000</v>
      </c>
    </row>
    <row r="68" spans="1:16" ht="39" customHeight="1" x14ac:dyDescent="0.2">
      <c r="A68" s="124"/>
      <c r="B68" s="74"/>
      <c r="C68" s="92" t="s">
        <v>3366</v>
      </c>
      <c r="D68" s="93" t="s">
        <v>63</v>
      </c>
      <c r="E68" s="94">
        <v>44435</v>
      </c>
      <c r="F68" s="95" t="s">
        <v>3288</v>
      </c>
      <c r="G68" s="94">
        <v>44441</v>
      </c>
      <c r="H68" s="96" t="s">
        <v>2420</v>
      </c>
      <c r="I68" s="97">
        <v>96</v>
      </c>
      <c r="J68" s="97">
        <v>40</v>
      </c>
      <c r="K68" s="97">
        <v>25</v>
      </c>
      <c r="L68" s="97">
        <v>4</v>
      </c>
      <c r="M68" s="98">
        <v>24</v>
      </c>
      <c r="N68" s="99">
        <v>24</v>
      </c>
      <c r="O68" s="62">
        <v>3000</v>
      </c>
      <c r="P68" s="63">
        <f>Table22452368910111213141516171819202122242345672345689101112131415161718192021222425262728293031323334353637[[#This Row],[PEMBULATAN]]*O68</f>
        <v>72000</v>
      </c>
    </row>
    <row r="69" spans="1:16" ht="39" customHeight="1" x14ac:dyDescent="0.2">
      <c r="A69" s="124"/>
      <c r="B69" s="74"/>
      <c r="C69" s="92" t="s">
        <v>3367</v>
      </c>
      <c r="D69" s="93" t="s">
        <v>63</v>
      </c>
      <c r="E69" s="94">
        <v>44435</v>
      </c>
      <c r="F69" s="95" t="s">
        <v>3288</v>
      </c>
      <c r="G69" s="94">
        <v>44441</v>
      </c>
      <c r="H69" s="96" t="s">
        <v>2420</v>
      </c>
      <c r="I69" s="97">
        <v>100</v>
      </c>
      <c r="J69" s="97">
        <v>62</v>
      </c>
      <c r="K69" s="97">
        <v>23</v>
      </c>
      <c r="L69" s="97">
        <v>23</v>
      </c>
      <c r="M69" s="98">
        <v>35.65</v>
      </c>
      <c r="N69" s="99">
        <v>36</v>
      </c>
      <c r="O69" s="62">
        <v>3000</v>
      </c>
      <c r="P69" s="63">
        <f>Table22452368910111213141516171819202122242345672345689101112131415161718192021222425262728293031323334353637[[#This Row],[PEMBULATAN]]*O69</f>
        <v>108000</v>
      </c>
    </row>
    <row r="70" spans="1:16" ht="39" customHeight="1" x14ac:dyDescent="0.2">
      <c r="A70" s="124"/>
      <c r="B70" s="74"/>
      <c r="C70" s="92" t="s">
        <v>3368</v>
      </c>
      <c r="D70" s="93" t="s">
        <v>63</v>
      </c>
      <c r="E70" s="94">
        <v>44435</v>
      </c>
      <c r="F70" s="95" t="s">
        <v>3288</v>
      </c>
      <c r="G70" s="94">
        <v>44441</v>
      </c>
      <c r="H70" s="96" t="s">
        <v>2420</v>
      </c>
      <c r="I70" s="97">
        <v>110</v>
      </c>
      <c r="J70" s="97">
        <v>64</v>
      </c>
      <c r="K70" s="97">
        <v>28</v>
      </c>
      <c r="L70" s="97">
        <v>24</v>
      </c>
      <c r="M70" s="98">
        <v>49.28</v>
      </c>
      <c r="N70" s="99">
        <v>49</v>
      </c>
      <c r="O70" s="62">
        <v>3000</v>
      </c>
      <c r="P70" s="63">
        <f>Table22452368910111213141516171819202122242345672345689101112131415161718192021222425262728293031323334353637[[#This Row],[PEMBULATAN]]*O70</f>
        <v>147000</v>
      </c>
    </row>
    <row r="71" spans="1:16" ht="39" customHeight="1" x14ac:dyDescent="0.2">
      <c r="A71" s="124"/>
      <c r="B71" s="74"/>
      <c r="C71" s="92" t="s">
        <v>3369</v>
      </c>
      <c r="D71" s="93" t="s">
        <v>63</v>
      </c>
      <c r="E71" s="94">
        <v>44435</v>
      </c>
      <c r="F71" s="95" t="s">
        <v>3288</v>
      </c>
      <c r="G71" s="94">
        <v>44441</v>
      </c>
      <c r="H71" s="96" t="s">
        <v>2420</v>
      </c>
      <c r="I71" s="97">
        <v>95</v>
      </c>
      <c r="J71" s="97">
        <v>44</v>
      </c>
      <c r="K71" s="97">
        <v>38</v>
      </c>
      <c r="L71" s="97">
        <v>24</v>
      </c>
      <c r="M71" s="98">
        <v>39.71</v>
      </c>
      <c r="N71" s="99">
        <v>40</v>
      </c>
      <c r="O71" s="62">
        <v>3000</v>
      </c>
      <c r="P71" s="63">
        <f>Table22452368910111213141516171819202122242345672345689101112131415161718192021222425262728293031323334353637[[#This Row],[PEMBULATAN]]*O71</f>
        <v>120000</v>
      </c>
    </row>
    <row r="72" spans="1:16" ht="39" customHeight="1" x14ac:dyDescent="0.2">
      <c r="A72" s="124"/>
      <c r="B72" s="74"/>
      <c r="C72" s="92" t="s">
        <v>3370</v>
      </c>
      <c r="D72" s="93" t="s">
        <v>63</v>
      </c>
      <c r="E72" s="94">
        <v>44435</v>
      </c>
      <c r="F72" s="95" t="s">
        <v>3288</v>
      </c>
      <c r="G72" s="94">
        <v>44441</v>
      </c>
      <c r="H72" s="96" t="s">
        <v>2420</v>
      </c>
      <c r="I72" s="97">
        <v>100</v>
      </c>
      <c r="J72" s="97">
        <v>60</v>
      </c>
      <c r="K72" s="97">
        <v>25</v>
      </c>
      <c r="L72" s="97">
        <v>13</v>
      </c>
      <c r="M72" s="98">
        <v>37.5</v>
      </c>
      <c r="N72" s="99">
        <v>38</v>
      </c>
      <c r="O72" s="62">
        <v>3000</v>
      </c>
      <c r="P72" s="63">
        <f>Table22452368910111213141516171819202122242345672345689101112131415161718192021222425262728293031323334353637[[#This Row],[PEMBULATAN]]*O72</f>
        <v>114000</v>
      </c>
    </row>
    <row r="73" spans="1:16" ht="39" customHeight="1" x14ac:dyDescent="0.2">
      <c r="A73" s="124"/>
      <c r="B73" s="74"/>
      <c r="C73" s="92" t="s">
        <v>3371</v>
      </c>
      <c r="D73" s="93" t="s">
        <v>63</v>
      </c>
      <c r="E73" s="94">
        <v>44435</v>
      </c>
      <c r="F73" s="95" t="s">
        <v>3288</v>
      </c>
      <c r="G73" s="94">
        <v>44441</v>
      </c>
      <c r="H73" s="96" t="s">
        <v>2420</v>
      </c>
      <c r="I73" s="97">
        <v>55</v>
      </c>
      <c r="J73" s="97">
        <v>37</v>
      </c>
      <c r="K73" s="97">
        <v>17</v>
      </c>
      <c r="L73" s="97">
        <v>4</v>
      </c>
      <c r="M73" s="98">
        <v>8.6487499999999997</v>
      </c>
      <c r="N73" s="99">
        <v>9</v>
      </c>
      <c r="O73" s="62">
        <v>3000</v>
      </c>
      <c r="P73" s="63">
        <f>Table22452368910111213141516171819202122242345672345689101112131415161718192021222425262728293031323334353637[[#This Row],[PEMBULATAN]]*O73</f>
        <v>27000</v>
      </c>
    </row>
    <row r="74" spans="1:16" ht="39" customHeight="1" x14ac:dyDescent="0.2">
      <c r="A74" s="124"/>
      <c r="B74" s="74"/>
      <c r="C74" s="88" t="s">
        <v>3372</v>
      </c>
      <c r="D74" s="77" t="s">
        <v>63</v>
      </c>
      <c r="E74" s="13">
        <v>44435</v>
      </c>
      <c r="F74" s="75" t="s">
        <v>3288</v>
      </c>
      <c r="G74" s="13">
        <v>44441</v>
      </c>
      <c r="H74" s="76" t="s">
        <v>2420</v>
      </c>
      <c r="I74" s="15">
        <v>88</v>
      </c>
      <c r="J74" s="15">
        <v>58</v>
      </c>
      <c r="K74" s="15">
        <v>25</v>
      </c>
      <c r="L74" s="15">
        <v>11</v>
      </c>
      <c r="M74" s="82">
        <v>31.9</v>
      </c>
      <c r="N74" s="71">
        <v>32</v>
      </c>
      <c r="O74" s="62">
        <v>3000</v>
      </c>
      <c r="P74" s="63">
        <f>Table22452368910111213141516171819202122242345672345689101112131415161718192021222425262728293031323334353637[[#This Row],[PEMBULATAN]]*O74</f>
        <v>96000</v>
      </c>
    </row>
    <row r="75" spans="1:16" ht="39" customHeight="1" x14ac:dyDescent="0.2">
      <c r="A75" s="124"/>
      <c r="B75" s="74"/>
      <c r="C75" s="88" t="s">
        <v>3373</v>
      </c>
      <c r="D75" s="77" t="s">
        <v>63</v>
      </c>
      <c r="E75" s="13">
        <v>44435</v>
      </c>
      <c r="F75" s="75" t="s">
        <v>3288</v>
      </c>
      <c r="G75" s="13">
        <v>44441</v>
      </c>
      <c r="H75" s="76" t="s">
        <v>2420</v>
      </c>
      <c r="I75" s="15">
        <v>100</v>
      </c>
      <c r="J75" s="15">
        <v>63</v>
      </c>
      <c r="K75" s="15">
        <v>23</v>
      </c>
      <c r="L75" s="15">
        <v>12</v>
      </c>
      <c r="M75" s="82">
        <v>36.225000000000001</v>
      </c>
      <c r="N75" s="71">
        <v>36</v>
      </c>
      <c r="O75" s="62">
        <v>3000</v>
      </c>
      <c r="P75" s="63">
        <f>Table22452368910111213141516171819202122242345672345689101112131415161718192021222425262728293031323334353637[[#This Row],[PEMBULATAN]]*O75</f>
        <v>108000</v>
      </c>
    </row>
    <row r="76" spans="1:16" ht="39" customHeight="1" x14ac:dyDescent="0.2">
      <c r="A76" s="124"/>
      <c r="B76" s="74"/>
      <c r="C76" s="88" t="s">
        <v>3374</v>
      </c>
      <c r="D76" s="77" t="s">
        <v>63</v>
      </c>
      <c r="E76" s="13">
        <v>44435</v>
      </c>
      <c r="F76" s="75" t="s">
        <v>3288</v>
      </c>
      <c r="G76" s="13">
        <v>44441</v>
      </c>
      <c r="H76" s="76" t="s">
        <v>2420</v>
      </c>
      <c r="I76" s="15">
        <v>108</v>
      </c>
      <c r="J76" s="15">
        <v>13</v>
      </c>
      <c r="K76" s="15">
        <v>6</v>
      </c>
      <c r="L76" s="15">
        <v>2</v>
      </c>
      <c r="M76" s="82">
        <v>2.1059999999999999</v>
      </c>
      <c r="N76" s="71">
        <v>2</v>
      </c>
      <c r="O76" s="62">
        <v>3000</v>
      </c>
      <c r="P76" s="63">
        <f>Table22452368910111213141516171819202122242345672345689101112131415161718192021222425262728293031323334353637[[#This Row],[PEMBULATAN]]*O76</f>
        <v>6000</v>
      </c>
    </row>
    <row r="77" spans="1:16" ht="39" customHeight="1" x14ac:dyDescent="0.2">
      <c r="A77" s="124"/>
      <c r="B77" s="74"/>
      <c r="C77" s="88" t="s">
        <v>3375</v>
      </c>
      <c r="D77" s="77" t="s">
        <v>63</v>
      </c>
      <c r="E77" s="13">
        <v>44435</v>
      </c>
      <c r="F77" s="75" t="s">
        <v>3288</v>
      </c>
      <c r="G77" s="13">
        <v>44441</v>
      </c>
      <c r="H77" s="76" t="s">
        <v>2420</v>
      </c>
      <c r="I77" s="15">
        <v>52</v>
      </c>
      <c r="J77" s="15">
        <v>47</v>
      </c>
      <c r="K77" s="15">
        <v>22</v>
      </c>
      <c r="L77" s="15">
        <v>7</v>
      </c>
      <c r="M77" s="82">
        <v>13.442</v>
      </c>
      <c r="N77" s="71">
        <v>13</v>
      </c>
      <c r="O77" s="62">
        <v>3000</v>
      </c>
      <c r="P77" s="63">
        <f>Table22452368910111213141516171819202122242345672345689101112131415161718192021222425262728293031323334353637[[#This Row],[PEMBULATAN]]*O77</f>
        <v>39000</v>
      </c>
    </row>
    <row r="78" spans="1:16" ht="39" customHeight="1" x14ac:dyDescent="0.2">
      <c r="A78" s="124"/>
      <c r="B78" s="74"/>
      <c r="C78" s="88" t="s">
        <v>3376</v>
      </c>
      <c r="D78" s="77" t="s">
        <v>63</v>
      </c>
      <c r="E78" s="13">
        <v>44435</v>
      </c>
      <c r="F78" s="75" t="s">
        <v>3288</v>
      </c>
      <c r="G78" s="13">
        <v>44441</v>
      </c>
      <c r="H78" s="76" t="s">
        <v>2420</v>
      </c>
      <c r="I78" s="15">
        <v>38</v>
      </c>
      <c r="J78" s="15">
        <v>40</v>
      </c>
      <c r="K78" s="15">
        <v>21</v>
      </c>
      <c r="L78" s="15">
        <v>3</v>
      </c>
      <c r="M78" s="82">
        <v>7.98</v>
      </c>
      <c r="N78" s="71">
        <v>8</v>
      </c>
      <c r="O78" s="62">
        <v>3000</v>
      </c>
      <c r="P78" s="63">
        <f>Table22452368910111213141516171819202122242345672345689101112131415161718192021222425262728293031323334353637[[#This Row],[PEMBULATAN]]*O78</f>
        <v>24000</v>
      </c>
    </row>
    <row r="79" spans="1:16" ht="39" customHeight="1" x14ac:dyDescent="0.2">
      <c r="A79" s="124"/>
      <c r="B79" s="74"/>
      <c r="C79" s="88" t="s">
        <v>3377</v>
      </c>
      <c r="D79" s="77" t="s">
        <v>63</v>
      </c>
      <c r="E79" s="13">
        <v>44435</v>
      </c>
      <c r="F79" s="75" t="s">
        <v>3288</v>
      </c>
      <c r="G79" s="13">
        <v>44441</v>
      </c>
      <c r="H79" s="76" t="s">
        <v>2420</v>
      </c>
      <c r="I79" s="15">
        <v>100</v>
      </c>
      <c r="J79" s="15">
        <v>53</v>
      </c>
      <c r="K79" s="15">
        <v>35</v>
      </c>
      <c r="L79" s="15">
        <v>27</v>
      </c>
      <c r="M79" s="82">
        <v>46.375</v>
      </c>
      <c r="N79" s="71">
        <v>46</v>
      </c>
      <c r="O79" s="62">
        <v>3000</v>
      </c>
      <c r="P79" s="63">
        <f>Table22452368910111213141516171819202122242345672345689101112131415161718192021222425262728293031323334353637[[#This Row],[PEMBULATAN]]*O79</f>
        <v>138000</v>
      </c>
    </row>
    <row r="80" spans="1:16" ht="39" customHeight="1" x14ac:dyDescent="0.2">
      <c r="A80" s="124"/>
      <c r="B80" s="74"/>
      <c r="C80" s="88" t="s">
        <v>3378</v>
      </c>
      <c r="D80" s="77" t="s">
        <v>63</v>
      </c>
      <c r="E80" s="13">
        <v>44435</v>
      </c>
      <c r="F80" s="75" t="s">
        <v>3288</v>
      </c>
      <c r="G80" s="13">
        <v>44441</v>
      </c>
      <c r="H80" s="76" t="s">
        <v>2420</v>
      </c>
      <c r="I80" s="15">
        <v>95</v>
      </c>
      <c r="J80" s="15">
        <v>53</v>
      </c>
      <c r="K80" s="15">
        <v>20</v>
      </c>
      <c r="L80" s="15">
        <v>8</v>
      </c>
      <c r="M80" s="82">
        <v>25.175000000000001</v>
      </c>
      <c r="N80" s="71">
        <v>25</v>
      </c>
      <c r="O80" s="62">
        <v>3000</v>
      </c>
      <c r="P80" s="63">
        <f>Table22452368910111213141516171819202122242345672345689101112131415161718192021222425262728293031323334353637[[#This Row],[PEMBULATAN]]*O80</f>
        <v>75000</v>
      </c>
    </row>
    <row r="81" spans="1:16" ht="39" customHeight="1" x14ac:dyDescent="0.2">
      <c r="A81" s="124"/>
      <c r="B81" s="74"/>
      <c r="C81" s="88" t="s">
        <v>3379</v>
      </c>
      <c r="D81" s="77" t="s">
        <v>63</v>
      </c>
      <c r="E81" s="13">
        <v>44435</v>
      </c>
      <c r="F81" s="75" t="s">
        <v>3288</v>
      </c>
      <c r="G81" s="13">
        <v>44441</v>
      </c>
      <c r="H81" s="76" t="s">
        <v>2420</v>
      </c>
      <c r="I81" s="15">
        <v>93</v>
      </c>
      <c r="J81" s="15">
        <v>50</v>
      </c>
      <c r="K81" s="15">
        <v>30</v>
      </c>
      <c r="L81" s="15">
        <v>24</v>
      </c>
      <c r="M81" s="82">
        <v>34.875</v>
      </c>
      <c r="N81" s="71">
        <v>35</v>
      </c>
      <c r="O81" s="62">
        <v>3000</v>
      </c>
      <c r="P81" s="63">
        <f>Table22452368910111213141516171819202122242345672345689101112131415161718192021222425262728293031323334353637[[#This Row],[PEMBULATAN]]*O81</f>
        <v>105000</v>
      </c>
    </row>
    <row r="82" spans="1:16" ht="39" customHeight="1" x14ac:dyDescent="0.2">
      <c r="A82" s="124"/>
      <c r="B82" s="74"/>
      <c r="C82" s="88" t="s">
        <v>3380</v>
      </c>
      <c r="D82" s="77" t="s">
        <v>63</v>
      </c>
      <c r="E82" s="13">
        <v>44435</v>
      </c>
      <c r="F82" s="75" t="s">
        <v>3288</v>
      </c>
      <c r="G82" s="13">
        <v>44441</v>
      </c>
      <c r="H82" s="76" t="s">
        <v>2420</v>
      </c>
      <c r="I82" s="15">
        <v>98</v>
      </c>
      <c r="J82" s="15">
        <v>58</v>
      </c>
      <c r="K82" s="15">
        <v>35</v>
      </c>
      <c r="L82" s="15">
        <v>19</v>
      </c>
      <c r="M82" s="82">
        <v>49.734999999999999</v>
      </c>
      <c r="N82" s="71">
        <v>50</v>
      </c>
      <c r="O82" s="62">
        <v>3000</v>
      </c>
      <c r="P82" s="63">
        <f>Table22452368910111213141516171819202122242345672345689101112131415161718192021222425262728293031323334353637[[#This Row],[PEMBULATAN]]*O82</f>
        <v>150000</v>
      </c>
    </row>
    <row r="83" spans="1:16" ht="39" customHeight="1" x14ac:dyDescent="0.2">
      <c r="A83" s="124"/>
      <c r="B83" s="74"/>
      <c r="C83" s="88" t="s">
        <v>3381</v>
      </c>
      <c r="D83" s="77" t="s">
        <v>63</v>
      </c>
      <c r="E83" s="13">
        <v>44435</v>
      </c>
      <c r="F83" s="75" t="s">
        <v>3288</v>
      </c>
      <c r="G83" s="13">
        <v>44441</v>
      </c>
      <c r="H83" s="76" t="s">
        <v>2420</v>
      </c>
      <c r="I83" s="15">
        <v>893</v>
      </c>
      <c r="J83" s="15">
        <v>58</v>
      </c>
      <c r="K83" s="15">
        <v>32</v>
      </c>
      <c r="L83" s="15">
        <v>20</v>
      </c>
      <c r="M83" s="82">
        <v>414.35199999999998</v>
      </c>
      <c r="N83" s="71">
        <v>414</v>
      </c>
      <c r="O83" s="62">
        <v>3000</v>
      </c>
      <c r="P83" s="63">
        <f>Table22452368910111213141516171819202122242345672345689101112131415161718192021222425262728293031323334353637[[#This Row],[PEMBULATAN]]*O83</f>
        <v>1242000</v>
      </c>
    </row>
    <row r="84" spans="1:16" ht="39" customHeight="1" x14ac:dyDescent="0.2">
      <c r="A84" s="124"/>
      <c r="B84" s="74"/>
      <c r="C84" s="88" t="s">
        <v>3382</v>
      </c>
      <c r="D84" s="77" t="s">
        <v>63</v>
      </c>
      <c r="E84" s="13">
        <v>44435</v>
      </c>
      <c r="F84" s="75" t="s">
        <v>3288</v>
      </c>
      <c r="G84" s="13">
        <v>44441</v>
      </c>
      <c r="H84" s="76" t="s">
        <v>2420</v>
      </c>
      <c r="I84" s="15">
        <v>93</v>
      </c>
      <c r="J84" s="15">
        <v>48</v>
      </c>
      <c r="K84" s="15">
        <v>37</v>
      </c>
      <c r="L84" s="15">
        <v>13</v>
      </c>
      <c r="M84" s="82">
        <v>41.292000000000002</v>
      </c>
      <c r="N84" s="71">
        <v>41</v>
      </c>
      <c r="O84" s="62">
        <v>3000</v>
      </c>
      <c r="P84" s="63">
        <f>Table22452368910111213141516171819202122242345672345689101112131415161718192021222425262728293031323334353637[[#This Row],[PEMBULATAN]]*O84</f>
        <v>123000</v>
      </c>
    </row>
    <row r="85" spans="1:16" ht="39" customHeight="1" x14ac:dyDescent="0.2">
      <c r="A85" s="124"/>
      <c r="B85" s="74"/>
      <c r="C85" s="88" t="s">
        <v>3383</v>
      </c>
      <c r="D85" s="77" t="s">
        <v>63</v>
      </c>
      <c r="E85" s="13">
        <v>44435</v>
      </c>
      <c r="F85" s="75" t="s">
        <v>3288</v>
      </c>
      <c r="G85" s="13">
        <v>44441</v>
      </c>
      <c r="H85" s="76" t="s">
        <v>2420</v>
      </c>
      <c r="I85" s="15">
        <v>95</v>
      </c>
      <c r="J85" s="15">
        <v>58</v>
      </c>
      <c r="K85" s="15">
        <v>30</v>
      </c>
      <c r="L85" s="15">
        <v>24</v>
      </c>
      <c r="M85" s="82">
        <v>41.325000000000003</v>
      </c>
      <c r="N85" s="71">
        <v>41</v>
      </c>
      <c r="O85" s="62">
        <v>3000</v>
      </c>
      <c r="P85" s="63">
        <f>Table22452368910111213141516171819202122242345672345689101112131415161718192021222425262728293031323334353637[[#This Row],[PEMBULATAN]]*O85</f>
        <v>123000</v>
      </c>
    </row>
    <row r="86" spans="1:16" ht="39" customHeight="1" x14ac:dyDescent="0.2">
      <c r="A86" s="124"/>
      <c r="B86" s="74"/>
      <c r="C86" s="88" t="s">
        <v>3384</v>
      </c>
      <c r="D86" s="77" t="s">
        <v>63</v>
      </c>
      <c r="E86" s="13">
        <v>44435</v>
      </c>
      <c r="F86" s="75" t="s">
        <v>3288</v>
      </c>
      <c r="G86" s="13">
        <v>44441</v>
      </c>
      <c r="H86" s="76" t="s">
        <v>2420</v>
      </c>
      <c r="I86" s="15">
        <v>60</v>
      </c>
      <c r="J86" s="15">
        <v>48</v>
      </c>
      <c r="K86" s="15">
        <v>25</v>
      </c>
      <c r="L86" s="15">
        <v>12</v>
      </c>
      <c r="M86" s="82">
        <v>18</v>
      </c>
      <c r="N86" s="71">
        <v>18</v>
      </c>
      <c r="O86" s="62">
        <v>3000</v>
      </c>
      <c r="P86" s="63">
        <f>Table22452368910111213141516171819202122242345672345689101112131415161718192021222425262728293031323334353637[[#This Row],[PEMBULATAN]]*O86</f>
        <v>54000</v>
      </c>
    </row>
    <row r="87" spans="1:16" ht="39" customHeight="1" x14ac:dyDescent="0.2">
      <c r="A87" s="124"/>
      <c r="B87" s="74"/>
      <c r="C87" s="88" t="s">
        <v>3385</v>
      </c>
      <c r="D87" s="77" t="s">
        <v>63</v>
      </c>
      <c r="E87" s="13">
        <v>44435</v>
      </c>
      <c r="F87" s="75" t="s">
        <v>3288</v>
      </c>
      <c r="G87" s="13">
        <v>44441</v>
      </c>
      <c r="H87" s="76" t="s">
        <v>2420</v>
      </c>
      <c r="I87" s="15">
        <v>90</v>
      </c>
      <c r="J87" s="15">
        <v>43</v>
      </c>
      <c r="K87" s="15">
        <v>40</v>
      </c>
      <c r="L87" s="15">
        <v>16</v>
      </c>
      <c r="M87" s="82">
        <v>38.700000000000003</v>
      </c>
      <c r="N87" s="71">
        <v>39</v>
      </c>
      <c r="O87" s="62">
        <v>3000</v>
      </c>
      <c r="P87" s="63">
        <f>Table22452368910111213141516171819202122242345672345689101112131415161718192021222425262728293031323334353637[[#This Row],[PEMBULATAN]]*O87</f>
        <v>117000</v>
      </c>
    </row>
    <row r="88" spans="1:16" ht="39" customHeight="1" x14ac:dyDescent="0.2">
      <c r="A88" s="124"/>
      <c r="B88" s="74"/>
      <c r="C88" s="88" t="s">
        <v>3386</v>
      </c>
      <c r="D88" s="77" t="s">
        <v>63</v>
      </c>
      <c r="E88" s="13">
        <v>44435</v>
      </c>
      <c r="F88" s="75" t="s">
        <v>3288</v>
      </c>
      <c r="G88" s="13">
        <v>44441</v>
      </c>
      <c r="H88" s="76" t="s">
        <v>2420</v>
      </c>
      <c r="I88" s="15">
        <v>90</v>
      </c>
      <c r="J88" s="15">
        <v>58</v>
      </c>
      <c r="K88" s="15">
        <v>33</v>
      </c>
      <c r="L88" s="15">
        <v>28</v>
      </c>
      <c r="M88" s="82">
        <v>43.064999999999998</v>
      </c>
      <c r="N88" s="71">
        <v>43</v>
      </c>
      <c r="O88" s="62">
        <v>3000</v>
      </c>
      <c r="P88" s="63">
        <f>Table22452368910111213141516171819202122242345672345689101112131415161718192021222425262728293031323334353637[[#This Row],[PEMBULATAN]]*O88</f>
        <v>129000</v>
      </c>
    </row>
    <row r="89" spans="1:16" ht="39" customHeight="1" x14ac:dyDescent="0.2">
      <c r="A89" s="124"/>
      <c r="B89" s="74"/>
      <c r="C89" s="88" t="s">
        <v>3387</v>
      </c>
      <c r="D89" s="77" t="s">
        <v>63</v>
      </c>
      <c r="E89" s="13">
        <v>44435</v>
      </c>
      <c r="F89" s="75" t="s">
        <v>3288</v>
      </c>
      <c r="G89" s="13">
        <v>44441</v>
      </c>
      <c r="H89" s="76" t="s">
        <v>2420</v>
      </c>
      <c r="I89" s="15">
        <v>98</v>
      </c>
      <c r="J89" s="15">
        <v>62</v>
      </c>
      <c r="K89" s="15">
        <v>24</v>
      </c>
      <c r="L89" s="15">
        <v>12</v>
      </c>
      <c r="M89" s="82">
        <v>36.456000000000003</v>
      </c>
      <c r="N89" s="71">
        <v>36</v>
      </c>
      <c r="O89" s="62">
        <v>3000</v>
      </c>
      <c r="P89" s="63">
        <f>Table22452368910111213141516171819202122242345672345689101112131415161718192021222425262728293031323334353637[[#This Row],[PEMBULATAN]]*O89</f>
        <v>108000</v>
      </c>
    </row>
    <row r="90" spans="1:16" ht="39" customHeight="1" x14ac:dyDescent="0.2">
      <c r="A90" s="124"/>
      <c r="B90" s="74"/>
      <c r="C90" s="88" t="s">
        <v>3388</v>
      </c>
      <c r="D90" s="77" t="s">
        <v>63</v>
      </c>
      <c r="E90" s="13">
        <v>44435</v>
      </c>
      <c r="F90" s="75" t="s">
        <v>3288</v>
      </c>
      <c r="G90" s="13">
        <v>44441</v>
      </c>
      <c r="H90" s="76" t="s">
        <v>2420</v>
      </c>
      <c r="I90" s="15">
        <v>95</v>
      </c>
      <c r="J90" s="15">
        <v>50</v>
      </c>
      <c r="K90" s="15">
        <v>22</v>
      </c>
      <c r="L90" s="15">
        <v>11</v>
      </c>
      <c r="M90" s="82">
        <v>26.125</v>
      </c>
      <c r="N90" s="71">
        <v>26</v>
      </c>
      <c r="O90" s="62">
        <v>3000</v>
      </c>
      <c r="P90" s="63">
        <f>Table22452368910111213141516171819202122242345672345689101112131415161718192021222425262728293031323334353637[[#This Row],[PEMBULATAN]]*O90</f>
        <v>78000</v>
      </c>
    </row>
    <row r="91" spans="1:16" ht="39" customHeight="1" x14ac:dyDescent="0.2">
      <c r="A91" s="124"/>
      <c r="B91" s="74"/>
      <c r="C91" s="88" t="s">
        <v>3389</v>
      </c>
      <c r="D91" s="77" t="s">
        <v>63</v>
      </c>
      <c r="E91" s="13">
        <v>44435</v>
      </c>
      <c r="F91" s="75" t="s">
        <v>3288</v>
      </c>
      <c r="G91" s="13">
        <v>44441</v>
      </c>
      <c r="H91" s="76" t="s">
        <v>2420</v>
      </c>
      <c r="I91" s="15">
        <v>95</v>
      </c>
      <c r="J91" s="15">
        <v>64</v>
      </c>
      <c r="K91" s="15">
        <v>25</v>
      </c>
      <c r="L91" s="15">
        <v>15</v>
      </c>
      <c r="M91" s="82">
        <v>38</v>
      </c>
      <c r="N91" s="71">
        <v>38</v>
      </c>
      <c r="O91" s="62">
        <v>3000</v>
      </c>
      <c r="P91" s="63">
        <f>Table22452368910111213141516171819202122242345672345689101112131415161718192021222425262728293031323334353637[[#This Row],[PEMBULATAN]]*O91</f>
        <v>114000</v>
      </c>
    </row>
    <row r="92" spans="1:16" ht="39" customHeight="1" x14ac:dyDescent="0.2">
      <c r="A92" s="124"/>
      <c r="B92" s="74"/>
      <c r="C92" s="88" t="s">
        <v>3390</v>
      </c>
      <c r="D92" s="77" t="s">
        <v>63</v>
      </c>
      <c r="E92" s="13">
        <v>44435</v>
      </c>
      <c r="F92" s="75" t="s">
        <v>3288</v>
      </c>
      <c r="G92" s="13">
        <v>44441</v>
      </c>
      <c r="H92" s="76" t="s">
        <v>2420</v>
      </c>
      <c r="I92" s="15">
        <v>96</v>
      </c>
      <c r="J92" s="15">
        <v>55</v>
      </c>
      <c r="K92" s="15">
        <v>17</v>
      </c>
      <c r="L92" s="15">
        <v>12</v>
      </c>
      <c r="M92" s="82">
        <v>22.44</v>
      </c>
      <c r="N92" s="71">
        <v>22</v>
      </c>
      <c r="O92" s="62">
        <v>3000</v>
      </c>
      <c r="P92" s="63">
        <f>Table22452368910111213141516171819202122242345672345689101112131415161718192021222425262728293031323334353637[[#This Row],[PEMBULATAN]]*O92</f>
        <v>66000</v>
      </c>
    </row>
    <row r="93" spans="1:16" ht="39" customHeight="1" x14ac:dyDescent="0.2">
      <c r="A93" s="124"/>
      <c r="B93" s="74"/>
      <c r="C93" s="88" t="s">
        <v>3391</v>
      </c>
      <c r="D93" s="77" t="s">
        <v>63</v>
      </c>
      <c r="E93" s="13">
        <v>44435</v>
      </c>
      <c r="F93" s="75" t="s">
        <v>3288</v>
      </c>
      <c r="G93" s="13">
        <v>44441</v>
      </c>
      <c r="H93" s="76" t="s">
        <v>2420</v>
      </c>
      <c r="I93" s="15">
        <v>93</v>
      </c>
      <c r="J93" s="15">
        <v>50</v>
      </c>
      <c r="K93" s="15">
        <v>47</v>
      </c>
      <c r="L93" s="15">
        <v>17</v>
      </c>
      <c r="M93" s="82">
        <v>54.637500000000003</v>
      </c>
      <c r="N93" s="71">
        <v>55</v>
      </c>
      <c r="O93" s="62">
        <v>3000</v>
      </c>
      <c r="P93" s="63">
        <f>Table22452368910111213141516171819202122242345672345689101112131415161718192021222425262728293031323334353637[[#This Row],[PEMBULATAN]]*O93</f>
        <v>165000</v>
      </c>
    </row>
    <row r="94" spans="1:16" ht="39" customHeight="1" x14ac:dyDescent="0.2">
      <c r="A94" s="124"/>
      <c r="B94" s="74"/>
      <c r="C94" s="88" t="s">
        <v>3392</v>
      </c>
      <c r="D94" s="77" t="s">
        <v>63</v>
      </c>
      <c r="E94" s="13">
        <v>44435</v>
      </c>
      <c r="F94" s="75" t="s">
        <v>3288</v>
      </c>
      <c r="G94" s="13">
        <v>44441</v>
      </c>
      <c r="H94" s="76" t="s">
        <v>2420</v>
      </c>
      <c r="I94" s="15">
        <v>93</v>
      </c>
      <c r="J94" s="15">
        <v>64</v>
      </c>
      <c r="K94" s="15">
        <v>25</v>
      </c>
      <c r="L94" s="15">
        <v>14</v>
      </c>
      <c r="M94" s="82">
        <v>37.200000000000003</v>
      </c>
      <c r="N94" s="71">
        <v>37</v>
      </c>
      <c r="O94" s="62">
        <v>3000</v>
      </c>
      <c r="P94" s="63">
        <f>Table22452368910111213141516171819202122242345672345689101112131415161718192021222425262728293031323334353637[[#This Row],[PEMBULATAN]]*O94</f>
        <v>111000</v>
      </c>
    </row>
    <row r="95" spans="1:16" ht="39" customHeight="1" x14ac:dyDescent="0.2">
      <c r="A95" s="124"/>
      <c r="B95" s="74"/>
      <c r="C95" s="88" t="s">
        <v>3393</v>
      </c>
      <c r="D95" s="77" t="s">
        <v>63</v>
      </c>
      <c r="E95" s="13">
        <v>44435</v>
      </c>
      <c r="F95" s="75" t="s">
        <v>3288</v>
      </c>
      <c r="G95" s="13">
        <v>44441</v>
      </c>
      <c r="H95" s="76" t="s">
        <v>2420</v>
      </c>
      <c r="I95" s="15">
        <v>60</v>
      </c>
      <c r="J95" s="15">
        <v>50</v>
      </c>
      <c r="K95" s="15">
        <v>28</v>
      </c>
      <c r="L95" s="15">
        <v>10</v>
      </c>
      <c r="M95" s="82">
        <v>21</v>
      </c>
      <c r="N95" s="71">
        <v>21</v>
      </c>
      <c r="O95" s="62">
        <v>3000</v>
      </c>
      <c r="P95" s="63">
        <f>Table22452368910111213141516171819202122242345672345689101112131415161718192021222425262728293031323334353637[[#This Row],[PEMBULATAN]]*O95</f>
        <v>63000</v>
      </c>
    </row>
    <row r="96" spans="1:16" ht="39" customHeight="1" x14ac:dyDescent="0.2">
      <c r="A96" s="124"/>
      <c r="B96" s="74"/>
      <c r="C96" s="88" t="s">
        <v>3394</v>
      </c>
      <c r="D96" s="77" t="s">
        <v>63</v>
      </c>
      <c r="E96" s="13">
        <v>44435</v>
      </c>
      <c r="F96" s="75" t="s">
        <v>3288</v>
      </c>
      <c r="G96" s="13">
        <v>44441</v>
      </c>
      <c r="H96" s="76" t="s">
        <v>2420</v>
      </c>
      <c r="I96" s="15">
        <v>90</v>
      </c>
      <c r="J96" s="15">
        <v>50</v>
      </c>
      <c r="K96" s="15">
        <v>32</v>
      </c>
      <c r="L96" s="15">
        <v>9</v>
      </c>
      <c r="M96" s="82">
        <v>36</v>
      </c>
      <c r="N96" s="71">
        <v>36</v>
      </c>
      <c r="O96" s="62">
        <v>3000</v>
      </c>
      <c r="P96" s="63">
        <f>Table22452368910111213141516171819202122242345672345689101112131415161718192021222425262728293031323334353637[[#This Row],[PEMBULATAN]]*O96</f>
        <v>108000</v>
      </c>
    </row>
    <row r="97" spans="1:16" ht="39" customHeight="1" x14ac:dyDescent="0.2">
      <c r="A97" s="124"/>
      <c r="B97" s="74"/>
      <c r="C97" s="88" t="s">
        <v>3395</v>
      </c>
      <c r="D97" s="77" t="s">
        <v>63</v>
      </c>
      <c r="E97" s="13">
        <v>44435</v>
      </c>
      <c r="F97" s="75" t="s">
        <v>3288</v>
      </c>
      <c r="G97" s="13">
        <v>44441</v>
      </c>
      <c r="H97" s="76" t="s">
        <v>2420</v>
      </c>
      <c r="I97" s="15">
        <v>55</v>
      </c>
      <c r="J97" s="15">
        <v>40</v>
      </c>
      <c r="K97" s="15">
        <v>24</v>
      </c>
      <c r="L97" s="15">
        <v>6</v>
      </c>
      <c r="M97" s="82">
        <v>13.2</v>
      </c>
      <c r="N97" s="71">
        <v>13</v>
      </c>
      <c r="O97" s="62">
        <v>3000</v>
      </c>
      <c r="P97" s="63">
        <f>Table22452368910111213141516171819202122242345672345689101112131415161718192021222425262728293031323334353637[[#This Row],[PEMBULATAN]]*O97</f>
        <v>39000</v>
      </c>
    </row>
    <row r="98" spans="1:16" ht="39" customHeight="1" x14ac:dyDescent="0.2">
      <c r="A98" s="124"/>
      <c r="B98" s="74"/>
      <c r="C98" s="88" t="s">
        <v>3396</v>
      </c>
      <c r="D98" s="77" t="s">
        <v>63</v>
      </c>
      <c r="E98" s="13">
        <v>44435</v>
      </c>
      <c r="F98" s="75" t="s">
        <v>3288</v>
      </c>
      <c r="G98" s="13">
        <v>44441</v>
      </c>
      <c r="H98" s="76" t="s">
        <v>2420</v>
      </c>
      <c r="I98" s="15">
        <v>90</v>
      </c>
      <c r="J98" s="15">
        <v>48</v>
      </c>
      <c r="K98" s="15">
        <v>25</v>
      </c>
      <c r="L98" s="15">
        <v>11</v>
      </c>
      <c r="M98" s="82">
        <v>27</v>
      </c>
      <c r="N98" s="71">
        <v>27</v>
      </c>
      <c r="O98" s="62">
        <v>3000</v>
      </c>
      <c r="P98" s="63">
        <f>Table22452368910111213141516171819202122242345672345689101112131415161718192021222425262728293031323334353637[[#This Row],[PEMBULATAN]]*O98</f>
        <v>81000</v>
      </c>
    </row>
    <row r="99" spans="1:16" ht="39" customHeight="1" x14ac:dyDescent="0.2">
      <c r="A99" s="124"/>
      <c r="B99" s="74"/>
      <c r="C99" s="88" t="s">
        <v>3397</v>
      </c>
      <c r="D99" s="77" t="s">
        <v>63</v>
      </c>
      <c r="E99" s="13">
        <v>44435</v>
      </c>
      <c r="F99" s="75" t="s">
        <v>3288</v>
      </c>
      <c r="G99" s="13">
        <v>44441</v>
      </c>
      <c r="H99" s="76" t="s">
        <v>2420</v>
      </c>
      <c r="I99" s="15">
        <v>88</v>
      </c>
      <c r="J99" s="15">
        <v>53</v>
      </c>
      <c r="K99" s="15">
        <v>14</v>
      </c>
      <c r="L99" s="15">
        <v>10</v>
      </c>
      <c r="M99" s="82">
        <v>16.324000000000002</v>
      </c>
      <c r="N99" s="71">
        <v>16</v>
      </c>
      <c r="O99" s="62">
        <v>3000</v>
      </c>
      <c r="P99" s="63">
        <f>Table22452368910111213141516171819202122242345672345689101112131415161718192021222425262728293031323334353637[[#This Row],[PEMBULATAN]]*O99</f>
        <v>48000</v>
      </c>
    </row>
    <row r="100" spans="1:16" ht="39" customHeight="1" x14ac:dyDescent="0.2">
      <c r="A100" s="124"/>
      <c r="B100" s="74"/>
      <c r="C100" s="88" t="s">
        <v>3398</v>
      </c>
      <c r="D100" s="77" t="s">
        <v>63</v>
      </c>
      <c r="E100" s="13">
        <v>44435</v>
      </c>
      <c r="F100" s="75" t="s">
        <v>3288</v>
      </c>
      <c r="G100" s="13">
        <v>44441</v>
      </c>
      <c r="H100" s="76" t="s">
        <v>2420</v>
      </c>
      <c r="I100" s="15">
        <v>87</v>
      </c>
      <c r="J100" s="15">
        <v>64</v>
      </c>
      <c r="K100" s="15">
        <v>20</v>
      </c>
      <c r="L100" s="15">
        <v>11</v>
      </c>
      <c r="M100" s="82">
        <v>27.84</v>
      </c>
      <c r="N100" s="71">
        <v>28</v>
      </c>
      <c r="O100" s="62">
        <v>3000</v>
      </c>
      <c r="P100" s="63">
        <f>Table22452368910111213141516171819202122242345672345689101112131415161718192021222425262728293031323334353637[[#This Row],[PEMBULATAN]]*O100</f>
        <v>84000</v>
      </c>
    </row>
    <row r="101" spans="1:16" ht="39" customHeight="1" x14ac:dyDescent="0.2">
      <c r="A101" s="124"/>
      <c r="B101" s="74"/>
      <c r="C101" s="88" t="s">
        <v>3399</v>
      </c>
      <c r="D101" s="77" t="s">
        <v>63</v>
      </c>
      <c r="E101" s="13">
        <v>44435</v>
      </c>
      <c r="F101" s="75" t="s">
        <v>3288</v>
      </c>
      <c r="G101" s="13">
        <v>44441</v>
      </c>
      <c r="H101" s="76" t="s">
        <v>2420</v>
      </c>
      <c r="I101" s="15">
        <v>48</v>
      </c>
      <c r="J101" s="15">
        <v>42</v>
      </c>
      <c r="K101" s="15">
        <v>32</v>
      </c>
      <c r="L101" s="15">
        <v>5</v>
      </c>
      <c r="M101" s="82">
        <v>16.128</v>
      </c>
      <c r="N101" s="71">
        <v>16</v>
      </c>
      <c r="O101" s="62">
        <v>3000</v>
      </c>
      <c r="P101" s="63">
        <f>Table22452368910111213141516171819202122242345672345689101112131415161718192021222425262728293031323334353637[[#This Row],[PEMBULATAN]]*O101</f>
        <v>48000</v>
      </c>
    </row>
    <row r="102" spans="1:16" ht="39" customHeight="1" x14ac:dyDescent="0.2">
      <c r="A102" s="124"/>
      <c r="B102" s="74"/>
      <c r="C102" s="88" t="s">
        <v>3400</v>
      </c>
      <c r="D102" s="77" t="s">
        <v>63</v>
      </c>
      <c r="E102" s="13">
        <v>44435</v>
      </c>
      <c r="F102" s="75" t="s">
        <v>3288</v>
      </c>
      <c r="G102" s="13">
        <v>44441</v>
      </c>
      <c r="H102" s="76" t="s">
        <v>2420</v>
      </c>
      <c r="I102" s="15">
        <v>60</v>
      </c>
      <c r="J102" s="15">
        <v>50</v>
      </c>
      <c r="K102" s="15">
        <v>15</v>
      </c>
      <c r="L102" s="15">
        <v>3</v>
      </c>
      <c r="M102" s="82">
        <v>11.25</v>
      </c>
      <c r="N102" s="71">
        <v>11</v>
      </c>
      <c r="O102" s="62">
        <v>3000</v>
      </c>
      <c r="P102" s="63">
        <f>Table22452368910111213141516171819202122242345672345689101112131415161718192021222425262728293031323334353637[[#This Row],[PEMBULATAN]]*O102</f>
        <v>33000</v>
      </c>
    </row>
    <row r="103" spans="1:16" ht="39" customHeight="1" x14ac:dyDescent="0.2">
      <c r="A103" s="124"/>
      <c r="B103" s="74"/>
      <c r="C103" s="88" t="s">
        <v>3401</v>
      </c>
      <c r="D103" s="77" t="s">
        <v>63</v>
      </c>
      <c r="E103" s="13">
        <v>44435</v>
      </c>
      <c r="F103" s="75" t="s">
        <v>3288</v>
      </c>
      <c r="G103" s="13">
        <v>44441</v>
      </c>
      <c r="H103" s="76" t="s">
        <v>2420</v>
      </c>
      <c r="I103" s="15">
        <v>50</v>
      </c>
      <c r="J103" s="15">
        <v>42</v>
      </c>
      <c r="K103" s="15">
        <v>26</v>
      </c>
      <c r="L103" s="15">
        <v>4</v>
      </c>
      <c r="M103" s="82">
        <v>13.65</v>
      </c>
      <c r="N103" s="71">
        <v>14</v>
      </c>
      <c r="O103" s="62">
        <v>3000</v>
      </c>
      <c r="P103" s="63">
        <f>Table22452368910111213141516171819202122242345672345689101112131415161718192021222425262728293031323334353637[[#This Row],[PEMBULATAN]]*O103</f>
        <v>42000</v>
      </c>
    </row>
    <row r="104" spans="1:16" ht="39" customHeight="1" x14ac:dyDescent="0.2">
      <c r="A104" s="124"/>
      <c r="B104" s="74"/>
      <c r="C104" s="88" t="s">
        <v>3402</v>
      </c>
      <c r="D104" s="77" t="s">
        <v>63</v>
      </c>
      <c r="E104" s="13">
        <v>44435</v>
      </c>
      <c r="F104" s="75" t="s">
        <v>3288</v>
      </c>
      <c r="G104" s="13">
        <v>44441</v>
      </c>
      <c r="H104" s="76" t="s">
        <v>2420</v>
      </c>
      <c r="I104" s="15">
        <v>92</v>
      </c>
      <c r="J104" s="15">
        <v>61</v>
      </c>
      <c r="K104" s="15">
        <v>15</v>
      </c>
      <c r="L104" s="15">
        <v>10</v>
      </c>
      <c r="M104" s="82">
        <v>21.045000000000002</v>
      </c>
      <c r="N104" s="71">
        <v>21</v>
      </c>
      <c r="O104" s="62">
        <v>3000</v>
      </c>
      <c r="P104" s="63">
        <f>Table22452368910111213141516171819202122242345672345689101112131415161718192021222425262728293031323334353637[[#This Row],[PEMBULATAN]]*O104</f>
        <v>63000</v>
      </c>
    </row>
    <row r="105" spans="1:16" ht="39" customHeight="1" x14ac:dyDescent="0.2">
      <c r="A105" s="124"/>
      <c r="B105" s="74"/>
      <c r="C105" s="88" t="s">
        <v>3403</v>
      </c>
      <c r="D105" s="77" t="s">
        <v>63</v>
      </c>
      <c r="E105" s="13">
        <v>44435</v>
      </c>
      <c r="F105" s="75" t="s">
        <v>3288</v>
      </c>
      <c r="G105" s="13">
        <v>44441</v>
      </c>
      <c r="H105" s="76" t="s">
        <v>2420</v>
      </c>
      <c r="I105" s="15">
        <v>100</v>
      </c>
      <c r="J105" s="15">
        <v>50</v>
      </c>
      <c r="K105" s="15">
        <v>35</v>
      </c>
      <c r="L105" s="15">
        <v>15</v>
      </c>
      <c r="M105" s="82">
        <v>43.75</v>
      </c>
      <c r="N105" s="71">
        <v>44</v>
      </c>
      <c r="O105" s="62">
        <v>3000</v>
      </c>
      <c r="P105" s="63">
        <f>Table22452368910111213141516171819202122242345672345689101112131415161718192021222425262728293031323334353637[[#This Row],[PEMBULATAN]]*O105</f>
        <v>132000</v>
      </c>
    </row>
    <row r="106" spans="1:16" ht="39" customHeight="1" x14ac:dyDescent="0.2">
      <c r="A106" s="124"/>
      <c r="B106" s="74"/>
      <c r="C106" s="88" t="s">
        <v>3404</v>
      </c>
      <c r="D106" s="77" t="s">
        <v>63</v>
      </c>
      <c r="E106" s="13">
        <v>44435</v>
      </c>
      <c r="F106" s="75" t="s">
        <v>3288</v>
      </c>
      <c r="G106" s="13">
        <v>44441</v>
      </c>
      <c r="H106" s="76" t="s">
        <v>2420</v>
      </c>
      <c r="I106" s="15">
        <v>77</v>
      </c>
      <c r="J106" s="15">
        <v>70</v>
      </c>
      <c r="K106" s="15">
        <v>73</v>
      </c>
      <c r="L106" s="15">
        <v>8</v>
      </c>
      <c r="M106" s="82">
        <v>98.367500000000007</v>
      </c>
      <c r="N106" s="71">
        <v>98</v>
      </c>
      <c r="O106" s="62">
        <v>3000</v>
      </c>
      <c r="P106" s="63">
        <f>Table22452368910111213141516171819202122242345672345689101112131415161718192021222425262728293031323334353637[[#This Row],[PEMBULATAN]]*O106</f>
        <v>294000</v>
      </c>
    </row>
    <row r="107" spans="1:16" ht="39" customHeight="1" x14ac:dyDescent="0.2">
      <c r="A107" s="124"/>
      <c r="B107" s="74"/>
      <c r="C107" s="88" t="s">
        <v>3405</v>
      </c>
      <c r="D107" s="77" t="s">
        <v>63</v>
      </c>
      <c r="E107" s="13">
        <v>44435</v>
      </c>
      <c r="F107" s="75" t="s">
        <v>3288</v>
      </c>
      <c r="G107" s="13">
        <v>44441</v>
      </c>
      <c r="H107" s="76" t="s">
        <v>2420</v>
      </c>
      <c r="I107" s="15">
        <v>93</v>
      </c>
      <c r="J107" s="15">
        <v>60</v>
      </c>
      <c r="K107" s="15">
        <v>30</v>
      </c>
      <c r="L107" s="15">
        <v>19</v>
      </c>
      <c r="M107" s="82">
        <v>41.85</v>
      </c>
      <c r="N107" s="71">
        <v>42</v>
      </c>
      <c r="O107" s="62">
        <v>3000</v>
      </c>
      <c r="P107" s="63">
        <f>Table22452368910111213141516171819202122242345672345689101112131415161718192021222425262728293031323334353637[[#This Row],[PEMBULATAN]]*O107</f>
        <v>126000</v>
      </c>
    </row>
    <row r="108" spans="1:16" ht="39" customHeight="1" x14ac:dyDescent="0.2">
      <c r="A108" s="124"/>
      <c r="B108" s="74"/>
      <c r="C108" s="88" t="s">
        <v>3406</v>
      </c>
      <c r="D108" s="77" t="s">
        <v>63</v>
      </c>
      <c r="E108" s="13">
        <v>44435</v>
      </c>
      <c r="F108" s="75" t="s">
        <v>3288</v>
      </c>
      <c r="G108" s="13">
        <v>44441</v>
      </c>
      <c r="H108" s="76" t="s">
        <v>2420</v>
      </c>
      <c r="I108" s="15">
        <v>78</v>
      </c>
      <c r="J108" s="15">
        <v>40</v>
      </c>
      <c r="K108" s="15">
        <v>24</v>
      </c>
      <c r="L108" s="15">
        <v>6</v>
      </c>
      <c r="M108" s="82">
        <v>18.72</v>
      </c>
      <c r="N108" s="71">
        <v>19</v>
      </c>
      <c r="O108" s="62">
        <v>3000</v>
      </c>
      <c r="P108" s="63">
        <f>Table22452368910111213141516171819202122242345672345689101112131415161718192021222425262728293031323334353637[[#This Row],[PEMBULATAN]]*O108</f>
        <v>57000</v>
      </c>
    </row>
    <row r="109" spans="1:16" ht="39" customHeight="1" x14ac:dyDescent="0.2">
      <c r="A109" s="124"/>
      <c r="B109" s="74"/>
      <c r="C109" s="88" t="s">
        <v>3407</v>
      </c>
      <c r="D109" s="77" t="s">
        <v>63</v>
      </c>
      <c r="E109" s="13">
        <v>44435</v>
      </c>
      <c r="F109" s="75" t="s">
        <v>3288</v>
      </c>
      <c r="G109" s="13">
        <v>44441</v>
      </c>
      <c r="H109" s="76" t="s">
        <v>2420</v>
      </c>
      <c r="I109" s="15">
        <v>98</v>
      </c>
      <c r="J109" s="15">
        <v>53</v>
      </c>
      <c r="K109" s="15">
        <v>38</v>
      </c>
      <c r="L109" s="15">
        <v>18</v>
      </c>
      <c r="M109" s="82">
        <v>49.343000000000004</v>
      </c>
      <c r="N109" s="71">
        <v>49</v>
      </c>
      <c r="O109" s="62">
        <v>3000</v>
      </c>
      <c r="P109" s="63">
        <f>Table22452368910111213141516171819202122242345672345689101112131415161718192021222425262728293031323334353637[[#This Row],[PEMBULATAN]]*O109</f>
        <v>147000</v>
      </c>
    </row>
    <row r="110" spans="1:16" ht="39" customHeight="1" x14ac:dyDescent="0.2">
      <c r="A110" s="124"/>
      <c r="B110" s="74"/>
      <c r="C110" s="88" t="s">
        <v>3408</v>
      </c>
      <c r="D110" s="77" t="s">
        <v>63</v>
      </c>
      <c r="E110" s="13">
        <v>44435</v>
      </c>
      <c r="F110" s="75" t="s">
        <v>3288</v>
      </c>
      <c r="G110" s="13">
        <v>44441</v>
      </c>
      <c r="H110" s="76" t="s">
        <v>2420</v>
      </c>
      <c r="I110" s="15">
        <v>90</v>
      </c>
      <c r="J110" s="15">
        <v>58</v>
      </c>
      <c r="K110" s="15">
        <v>33</v>
      </c>
      <c r="L110" s="15">
        <v>13</v>
      </c>
      <c r="M110" s="82">
        <v>43.064999999999998</v>
      </c>
      <c r="N110" s="71">
        <v>43</v>
      </c>
      <c r="O110" s="62">
        <v>3000</v>
      </c>
      <c r="P110" s="63">
        <f>Table22452368910111213141516171819202122242345672345689101112131415161718192021222425262728293031323334353637[[#This Row],[PEMBULATAN]]*O110</f>
        <v>129000</v>
      </c>
    </row>
    <row r="111" spans="1:16" ht="39" customHeight="1" x14ac:dyDescent="0.2">
      <c r="A111" s="124"/>
      <c r="B111" s="74"/>
      <c r="C111" s="88" t="s">
        <v>3409</v>
      </c>
      <c r="D111" s="77" t="s">
        <v>63</v>
      </c>
      <c r="E111" s="13">
        <v>44435</v>
      </c>
      <c r="F111" s="75" t="s">
        <v>3288</v>
      </c>
      <c r="G111" s="13">
        <v>44441</v>
      </c>
      <c r="H111" s="76" t="s">
        <v>2420</v>
      </c>
      <c r="I111" s="15">
        <v>90</v>
      </c>
      <c r="J111" s="15">
        <v>60</v>
      </c>
      <c r="K111" s="15">
        <v>24</v>
      </c>
      <c r="L111" s="15">
        <v>16</v>
      </c>
      <c r="M111" s="82">
        <v>32.4</v>
      </c>
      <c r="N111" s="71">
        <v>32</v>
      </c>
      <c r="O111" s="62">
        <v>3000</v>
      </c>
      <c r="P111" s="63">
        <f>Table22452368910111213141516171819202122242345672345689101112131415161718192021222425262728293031323334353637[[#This Row],[PEMBULATAN]]*O111</f>
        <v>96000</v>
      </c>
    </row>
    <row r="112" spans="1:16" ht="39" customHeight="1" x14ac:dyDescent="0.2">
      <c r="A112" s="124"/>
      <c r="B112" s="74"/>
      <c r="C112" s="88" t="s">
        <v>3410</v>
      </c>
      <c r="D112" s="77" t="s">
        <v>63</v>
      </c>
      <c r="E112" s="13">
        <v>44435</v>
      </c>
      <c r="F112" s="75" t="s">
        <v>3288</v>
      </c>
      <c r="G112" s="13">
        <v>44441</v>
      </c>
      <c r="H112" s="76" t="s">
        <v>2420</v>
      </c>
      <c r="I112" s="15">
        <v>90</v>
      </c>
      <c r="J112" s="15">
        <v>50</v>
      </c>
      <c r="K112" s="15">
        <v>25</v>
      </c>
      <c r="L112" s="15">
        <v>11</v>
      </c>
      <c r="M112" s="82">
        <v>28.125</v>
      </c>
      <c r="N112" s="71">
        <v>28</v>
      </c>
      <c r="O112" s="62">
        <v>3000</v>
      </c>
      <c r="P112" s="63">
        <f>Table22452368910111213141516171819202122242345672345689101112131415161718192021222425262728293031323334353637[[#This Row],[PEMBULATAN]]*O112</f>
        <v>84000</v>
      </c>
    </row>
    <row r="113" spans="1:16" ht="39" customHeight="1" x14ac:dyDescent="0.2">
      <c r="A113" s="124"/>
      <c r="B113" s="74"/>
      <c r="C113" s="88" t="s">
        <v>3411</v>
      </c>
      <c r="D113" s="77" t="s">
        <v>63</v>
      </c>
      <c r="E113" s="13">
        <v>44435</v>
      </c>
      <c r="F113" s="75" t="s">
        <v>3288</v>
      </c>
      <c r="G113" s="13">
        <v>44441</v>
      </c>
      <c r="H113" s="76" t="s">
        <v>2420</v>
      </c>
      <c r="I113" s="15">
        <v>90</v>
      </c>
      <c r="J113" s="15">
        <v>50</v>
      </c>
      <c r="K113" s="15">
        <v>28</v>
      </c>
      <c r="L113" s="15">
        <v>13</v>
      </c>
      <c r="M113" s="82">
        <v>31.5</v>
      </c>
      <c r="N113" s="71">
        <v>32</v>
      </c>
      <c r="O113" s="62">
        <v>3000</v>
      </c>
      <c r="P113" s="63">
        <f>Table22452368910111213141516171819202122242345672345689101112131415161718192021222425262728293031323334353637[[#This Row],[PEMBULATAN]]*O113</f>
        <v>96000</v>
      </c>
    </row>
    <row r="114" spans="1:16" ht="39" customHeight="1" x14ac:dyDescent="0.2">
      <c r="A114" s="124"/>
      <c r="B114" s="74"/>
      <c r="C114" s="88" t="s">
        <v>3412</v>
      </c>
      <c r="D114" s="77" t="s">
        <v>63</v>
      </c>
      <c r="E114" s="13">
        <v>44435</v>
      </c>
      <c r="F114" s="75" t="s">
        <v>3288</v>
      </c>
      <c r="G114" s="13">
        <v>44441</v>
      </c>
      <c r="H114" s="76" t="s">
        <v>2420</v>
      </c>
      <c r="I114" s="15">
        <v>54</v>
      </c>
      <c r="J114" s="15">
        <v>39</v>
      </c>
      <c r="K114" s="15">
        <v>26</v>
      </c>
      <c r="L114" s="15">
        <v>8</v>
      </c>
      <c r="M114" s="82">
        <v>13.689</v>
      </c>
      <c r="N114" s="71">
        <v>14</v>
      </c>
      <c r="O114" s="62">
        <v>3000</v>
      </c>
      <c r="P114" s="63">
        <f>Table22452368910111213141516171819202122242345672345689101112131415161718192021222425262728293031323334353637[[#This Row],[PEMBULATAN]]*O114</f>
        <v>42000</v>
      </c>
    </row>
    <row r="115" spans="1:16" ht="39" customHeight="1" x14ac:dyDescent="0.2">
      <c r="A115" s="124"/>
      <c r="B115" s="74"/>
      <c r="C115" s="88" t="s">
        <v>3413</v>
      </c>
      <c r="D115" s="77" t="s">
        <v>63</v>
      </c>
      <c r="E115" s="13">
        <v>44435</v>
      </c>
      <c r="F115" s="75" t="s">
        <v>3288</v>
      </c>
      <c r="G115" s="13">
        <v>44441</v>
      </c>
      <c r="H115" s="76" t="s">
        <v>2420</v>
      </c>
      <c r="I115" s="15">
        <v>85</v>
      </c>
      <c r="J115" s="15">
        <v>53</v>
      </c>
      <c r="K115" s="15">
        <v>26</v>
      </c>
      <c r="L115" s="15">
        <v>8</v>
      </c>
      <c r="M115" s="82">
        <v>29.282499999999999</v>
      </c>
      <c r="N115" s="71">
        <v>29</v>
      </c>
      <c r="O115" s="62">
        <v>3000</v>
      </c>
      <c r="P115" s="63">
        <f>Table22452368910111213141516171819202122242345672345689101112131415161718192021222425262728293031323334353637[[#This Row],[PEMBULATAN]]*O115</f>
        <v>87000</v>
      </c>
    </row>
    <row r="116" spans="1:16" ht="39" customHeight="1" x14ac:dyDescent="0.2">
      <c r="A116" s="124"/>
      <c r="B116" s="74"/>
      <c r="C116" s="88" t="s">
        <v>3414</v>
      </c>
      <c r="D116" s="77" t="s">
        <v>63</v>
      </c>
      <c r="E116" s="13">
        <v>44435</v>
      </c>
      <c r="F116" s="75" t="s">
        <v>3288</v>
      </c>
      <c r="G116" s="13">
        <v>44441</v>
      </c>
      <c r="H116" s="76" t="s">
        <v>2420</v>
      </c>
      <c r="I116" s="15">
        <v>98</v>
      </c>
      <c r="J116" s="15">
        <v>54</v>
      </c>
      <c r="K116" s="15">
        <v>28</v>
      </c>
      <c r="L116" s="15">
        <v>20</v>
      </c>
      <c r="M116" s="82">
        <v>37.043999999999997</v>
      </c>
      <c r="N116" s="71">
        <v>37</v>
      </c>
      <c r="O116" s="62">
        <v>3000</v>
      </c>
      <c r="P116" s="63">
        <f>Table22452368910111213141516171819202122242345672345689101112131415161718192021222425262728293031323334353637[[#This Row],[PEMBULATAN]]*O116</f>
        <v>111000</v>
      </c>
    </row>
    <row r="117" spans="1:16" ht="39" customHeight="1" x14ac:dyDescent="0.2">
      <c r="A117" s="124"/>
      <c r="B117" s="74"/>
      <c r="C117" s="88" t="s">
        <v>3415</v>
      </c>
      <c r="D117" s="77" t="s">
        <v>63</v>
      </c>
      <c r="E117" s="13">
        <v>44435</v>
      </c>
      <c r="F117" s="75" t="s">
        <v>3288</v>
      </c>
      <c r="G117" s="13">
        <v>44441</v>
      </c>
      <c r="H117" s="76" t="s">
        <v>2420</v>
      </c>
      <c r="I117" s="15">
        <v>92</v>
      </c>
      <c r="J117" s="15">
        <v>65</v>
      </c>
      <c r="K117" s="15">
        <v>37</v>
      </c>
      <c r="L117" s="15">
        <v>27</v>
      </c>
      <c r="M117" s="82">
        <v>55.314999999999998</v>
      </c>
      <c r="N117" s="71">
        <v>55</v>
      </c>
      <c r="O117" s="62">
        <v>3000</v>
      </c>
      <c r="P117" s="63">
        <f>Table22452368910111213141516171819202122242345672345689101112131415161718192021222425262728293031323334353637[[#This Row],[PEMBULATAN]]*O117</f>
        <v>165000</v>
      </c>
    </row>
    <row r="118" spans="1:16" ht="39" customHeight="1" x14ac:dyDescent="0.2">
      <c r="A118" s="124"/>
      <c r="B118" s="74"/>
      <c r="C118" s="88" t="s">
        <v>3416</v>
      </c>
      <c r="D118" s="77" t="s">
        <v>63</v>
      </c>
      <c r="E118" s="13">
        <v>44435</v>
      </c>
      <c r="F118" s="75" t="s">
        <v>3288</v>
      </c>
      <c r="G118" s="13">
        <v>44441</v>
      </c>
      <c r="H118" s="76" t="s">
        <v>2420</v>
      </c>
      <c r="I118" s="15">
        <v>50</v>
      </c>
      <c r="J118" s="15">
        <v>57</v>
      </c>
      <c r="K118" s="15">
        <v>18</v>
      </c>
      <c r="L118" s="15">
        <v>9</v>
      </c>
      <c r="M118" s="82">
        <v>12.824999999999999</v>
      </c>
      <c r="N118" s="71">
        <v>13</v>
      </c>
      <c r="O118" s="62">
        <v>3000</v>
      </c>
      <c r="P118" s="63">
        <f>Table22452368910111213141516171819202122242345672345689101112131415161718192021222425262728293031323334353637[[#This Row],[PEMBULATAN]]*O118</f>
        <v>39000</v>
      </c>
    </row>
    <row r="119" spans="1:16" ht="39" customHeight="1" x14ac:dyDescent="0.2">
      <c r="A119" s="124"/>
      <c r="B119" s="74"/>
      <c r="C119" s="88" t="s">
        <v>3417</v>
      </c>
      <c r="D119" s="77" t="s">
        <v>63</v>
      </c>
      <c r="E119" s="13">
        <v>44435</v>
      </c>
      <c r="F119" s="75" t="s">
        <v>3288</v>
      </c>
      <c r="G119" s="13">
        <v>44441</v>
      </c>
      <c r="H119" s="76" t="s">
        <v>2420</v>
      </c>
      <c r="I119" s="15">
        <v>60</v>
      </c>
      <c r="J119" s="15">
        <v>45</v>
      </c>
      <c r="K119" s="15">
        <v>52</v>
      </c>
      <c r="L119" s="15">
        <v>6</v>
      </c>
      <c r="M119" s="82">
        <v>35.1</v>
      </c>
      <c r="N119" s="71">
        <v>35</v>
      </c>
      <c r="O119" s="62">
        <v>3000</v>
      </c>
      <c r="P119" s="63">
        <f>Table22452368910111213141516171819202122242345672345689101112131415161718192021222425262728293031323334353637[[#This Row],[PEMBULATAN]]*O119</f>
        <v>105000</v>
      </c>
    </row>
    <row r="120" spans="1:16" ht="39" customHeight="1" x14ac:dyDescent="0.2">
      <c r="A120" s="124"/>
      <c r="B120" s="74"/>
      <c r="C120" s="88" t="s">
        <v>3418</v>
      </c>
      <c r="D120" s="77" t="s">
        <v>63</v>
      </c>
      <c r="E120" s="13">
        <v>44435</v>
      </c>
      <c r="F120" s="75" t="s">
        <v>3288</v>
      </c>
      <c r="G120" s="13">
        <v>44441</v>
      </c>
      <c r="H120" s="76" t="s">
        <v>2420</v>
      </c>
      <c r="I120" s="15">
        <v>88</v>
      </c>
      <c r="J120" s="15">
        <v>60</v>
      </c>
      <c r="K120" s="15">
        <v>28</v>
      </c>
      <c r="L120" s="15">
        <v>21</v>
      </c>
      <c r="M120" s="82">
        <v>36.96</v>
      </c>
      <c r="N120" s="71">
        <v>37</v>
      </c>
      <c r="O120" s="62">
        <v>3000</v>
      </c>
      <c r="P120" s="63">
        <f>Table22452368910111213141516171819202122242345672345689101112131415161718192021222425262728293031323334353637[[#This Row],[PEMBULATAN]]*O120</f>
        <v>111000</v>
      </c>
    </row>
    <row r="121" spans="1:16" ht="39" customHeight="1" x14ac:dyDescent="0.2">
      <c r="A121" s="124"/>
      <c r="B121" s="74"/>
      <c r="C121" s="88" t="s">
        <v>3419</v>
      </c>
      <c r="D121" s="77" t="s">
        <v>63</v>
      </c>
      <c r="E121" s="13">
        <v>44435</v>
      </c>
      <c r="F121" s="75" t="s">
        <v>3288</v>
      </c>
      <c r="G121" s="13">
        <v>44441</v>
      </c>
      <c r="H121" s="76" t="s">
        <v>2420</v>
      </c>
      <c r="I121" s="15">
        <v>50</v>
      </c>
      <c r="J121" s="15">
        <v>40</v>
      </c>
      <c r="K121" s="15">
        <v>25</v>
      </c>
      <c r="L121" s="15">
        <v>3</v>
      </c>
      <c r="M121" s="82">
        <v>12.5</v>
      </c>
      <c r="N121" s="71">
        <v>13</v>
      </c>
      <c r="O121" s="62">
        <v>3000</v>
      </c>
      <c r="P121" s="63">
        <f>Table22452368910111213141516171819202122242345672345689101112131415161718192021222425262728293031323334353637[[#This Row],[PEMBULATAN]]*O121</f>
        <v>39000</v>
      </c>
    </row>
    <row r="122" spans="1:16" ht="39" customHeight="1" x14ac:dyDescent="0.2">
      <c r="A122" s="124"/>
      <c r="B122" s="74"/>
      <c r="C122" s="88" t="s">
        <v>3420</v>
      </c>
      <c r="D122" s="77" t="s">
        <v>63</v>
      </c>
      <c r="E122" s="13">
        <v>44435</v>
      </c>
      <c r="F122" s="75" t="s">
        <v>3288</v>
      </c>
      <c r="G122" s="13">
        <v>44441</v>
      </c>
      <c r="H122" s="76" t="s">
        <v>2420</v>
      </c>
      <c r="I122" s="15">
        <v>97</v>
      </c>
      <c r="J122" s="15">
        <v>53</v>
      </c>
      <c r="K122" s="15">
        <v>38</v>
      </c>
      <c r="L122" s="15">
        <v>21</v>
      </c>
      <c r="M122" s="82">
        <v>48.839500000000001</v>
      </c>
      <c r="N122" s="71">
        <v>49</v>
      </c>
      <c r="O122" s="62">
        <v>3000</v>
      </c>
      <c r="P122" s="63">
        <f>Table22452368910111213141516171819202122242345672345689101112131415161718192021222425262728293031323334353637[[#This Row],[PEMBULATAN]]*O122</f>
        <v>147000</v>
      </c>
    </row>
    <row r="123" spans="1:16" ht="39" customHeight="1" x14ac:dyDescent="0.2">
      <c r="A123" s="124"/>
      <c r="B123" s="74"/>
      <c r="C123" s="88" t="s">
        <v>3421</v>
      </c>
      <c r="D123" s="77" t="s">
        <v>63</v>
      </c>
      <c r="E123" s="13">
        <v>44435</v>
      </c>
      <c r="F123" s="75" t="s">
        <v>3288</v>
      </c>
      <c r="G123" s="13">
        <v>44441</v>
      </c>
      <c r="H123" s="76" t="s">
        <v>2420</v>
      </c>
      <c r="I123" s="15">
        <v>68</v>
      </c>
      <c r="J123" s="15">
        <v>57</v>
      </c>
      <c r="K123" s="15">
        <v>37</v>
      </c>
      <c r="L123" s="15">
        <v>24</v>
      </c>
      <c r="M123" s="82">
        <v>35.853000000000002</v>
      </c>
      <c r="N123" s="71">
        <v>36</v>
      </c>
      <c r="O123" s="62">
        <v>3000</v>
      </c>
      <c r="P123" s="63">
        <f>Table22452368910111213141516171819202122242345672345689101112131415161718192021222425262728293031323334353637[[#This Row],[PEMBULATAN]]*O123</f>
        <v>108000</v>
      </c>
    </row>
    <row r="124" spans="1:16" ht="39" customHeight="1" x14ac:dyDescent="0.2">
      <c r="A124" s="124"/>
      <c r="B124" s="74"/>
      <c r="C124" s="88" t="s">
        <v>3422</v>
      </c>
      <c r="D124" s="77" t="s">
        <v>63</v>
      </c>
      <c r="E124" s="13">
        <v>44435</v>
      </c>
      <c r="F124" s="75" t="s">
        <v>3288</v>
      </c>
      <c r="G124" s="13">
        <v>44441</v>
      </c>
      <c r="H124" s="76" t="s">
        <v>2420</v>
      </c>
      <c r="I124" s="15">
        <v>85</v>
      </c>
      <c r="J124" s="15">
        <v>70</v>
      </c>
      <c r="K124" s="15">
        <v>38</v>
      </c>
      <c r="L124" s="15">
        <v>36</v>
      </c>
      <c r="M124" s="82">
        <v>56.524999999999999</v>
      </c>
      <c r="N124" s="71">
        <v>57</v>
      </c>
      <c r="O124" s="62">
        <v>3000</v>
      </c>
      <c r="P124" s="63">
        <f>Table22452368910111213141516171819202122242345672345689101112131415161718192021222425262728293031323334353637[[#This Row],[PEMBULATAN]]*O124</f>
        <v>171000</v>
      </c>
    </row>
    <row r="125" spans="1:16" ht="39" customHeight="1" x14ac:dyDescent="0.2">
      <c r="A125" s="124"/>
      <c r="B125" s="74"/>
      <c r="C125" s="88" t="s">
        <v>3423</v>
      </c>
      <c r="D125" s="77" t="s">
        <v>63</v>
      </c>
      <c r="E125" s="13">
        <v>44435</v>
      </c>
      <c r="F125" s="75" t="s">
        <v>3288</v>
      </c>
      <c r="G125" s="13">
        <v>44441</v>
      </c>
      <c r="H125" s="76" t="s">
        <v>2420</v>
      </c>
      <c r="I125" s="15">
        <v>84</v>
      </c>
      <c r="J125" s="15">
        <v>54</v>
      </c>
      <c r="K125" s="15">
        <v>30</v>
      </c>
      <c r="L125" s="15">
        <v>9</v>
      </c>
      <c r="M125" s="82">
        <v>34.020000000000003</v>
      </c>
      <c r="N125" s="71">
        <v>34</v>
      </c>
      <c r="O125" s="62">
        <v>3000</v>
      </c>
      <c r="P125" s="63">
        <f>Table22452368910111213141516171819202122242345672345689101112131415161718192021222425262728293031323334353637[[#This Row],[PEMBULATAN]]*O125</f>
        <v>102000</v>
      </c>
    </row>
    <row r="126" spans="1:16" ht="39" customHeight="1" x14ac:dyDescent="0.2">
      <c r="A126" s="124"/>
      <c r="B126" s="74"/>
      <c r="C126" s="88" t="s">
        <v>3424</v>
      </c>
      <c r="D126" s="77" t="s">
        <v>63</v>
      </c>
      <c r="E126" s="13">
        <v>44435</v>
      </c>
      <c r="F126" s="75" t="s">
        <v>3288</v>
      </c>
      <c r="G126" s="13">
        <v>44441</v>
      </c>
      <c r="H126" s="76" t="s">
        <v>2420</v>
      </c>
      <c r="I126" s="15">
        <v>90</v>
      </c>
      <c r="J126" s="15">
        <v>55</v>
      </c>
      <c r="K126" s="15">
        <v>35</v>
      </c>
      <c r="L126" s="15">
        <v>32</v>
      </c>
      <c r="M126" s="82">
        <v>43.3125</v>
      </c>
      <c r="N126" s="71">
        <v>43</v>
      </c>
      <c r="O126" s="62">
        <v>3000</v>
      </c>
      <c r="P126" s="63">
        <f>Table22452368910111213141516171819202122242345672345689101112131415161718192021222425262728293031323334353637[[#This Row],[PEMBULATAN]]*O126</f>
        <v>129000</v>
      </c>
    </row>
    <row r="127" spans="1:16" ht="39" customHeight="1" x14ac:dyDescent="0.2">
      <c r="A127" s="124"/>
      <c r="B127" s="74"/>
      <c r="C127" s="88" t="s">
        <v>3425</v>
      </c>
      <c r="D127" s="77" t="s">
        <v>63</v>
      </c>
      <c r="E127" s="13">
        <v>44435</v>
      </c>
      <c r="F127" s="75" t="s">
        <v>3288</v>
      </c>
      <c r="G127" s="13">
        <v>44441</v>
      </c>
      <c r="H127" s="76" t="s">
        <v>2420</v>
      </c>
      <c r="I127" s="15">
        <v>55</v>
      </c>
      <c r="J127" s="15">
        <v>38</v>
      </c>
      <c r="K127" s="15">
        <v>18</v>
      </c>
      <c r="L127" s="15">
        <v>5</v>
      </c>
      <c r="M127" s="82">
        <v>9.4049999999999994</v>
      </c>
      <c r="N127" s="71">
        <v>9</v>
      </c>
      <c r="O127" s="62">
        <v>3000</v>
      </c>
      <c r="P127" s="63">
        <f>Table22452368910111213141516171819202122242345672345689101112131415161718192021222425262728293031323334353637[[#This Row],[PEMBULATAN]]*O127</f>
        <v>27000</v>
      </c>
    </row>
    <row r="128" spans="1:16" ht="39" customHeight="1" x14ac:dyDescent="0.2">
      <c r="A128" s="124"/>
      <c r="B128" s="74"/>
      <c r="C128" s="88" t="s">
        <v>3426</v>
      </c>
      <c r="D128" s="77" t="s">
        <v>63</v>
      </c>
      <c r="E128" s="13">
        <v>44435</v>
      </c>
      <c r="F128" s="75" t="s">
        <v>3288</v>
      </c>
      <c r="G128" s="13">
        <v>44441</v>
      </c>
      <c r="H128" s="76" t="s">
        <v>2420</v>
      </c>
      <c r="I128" s="15">
        <v>63</v>
      </c>
      <c r="J128" s="15">
        <v>50</v>
      </c>
      <c r="K128" s="15">
        <v>22</v>
      </c>
      <c r="L128" s="15">
        <v>10</v>
      </c>
      <c r="M128" s="82">
        <v>17.324999999999999</v>
      </c>
      <c r="N128" s="71">
        <v>17</v>
      </c>
      <c r="O128" s="62">
        <v>3000</v>
      </c>
      <c r="P128" s="63">
        <f>Table22452368910111213141516171819202122242345672345689101112131415161718192021222425262728293031323334353637[[#This Row],[PEMBULATAN]]*O128</f>
        <v>51000</v>
      </c>
    </row>
    <row r="129" spans="1:16" ht="39" customHeight="1" x14ac:dyDescent="0.2">
      <c r="A129" s="124"/>
      <c r="B129" s="74"/>
      <c r="C129" s="88" t="s">
        <v>3427</v>
      </c>
      <c r="D129" s="77" t="s">
        <v>63</v>
      </c>
      <c r="E129" s="13">
        <v>44435</v>
      </c>
      <c r="F129" s="75" t="s">
        <v>3288</v>
      </c>
      <c r="G129" s="13">
        <v>44441</v>
      </c>
      <c r="H129" s="76" t="s">
        <v>2420</v>
      </c>
      <c r="I129" s="15">
        <v>58</v>
      </c>
      <c r="J129" s="15">
        <v>50</v>
      </c>
      <c r="K129" s="15">
        <v>27</v>
      </c>
      <c r="L129" s="15">
        <v>8</v>
      </c>
      <c r="M129" s="82">
        <v>19.574999999999999</v>
      </c>
      <c r="N129" s="71">
        <v>20</v>
      </c>
      <c r="O129" s="62">
        <v>3000</v>
      </c>
      <c r="P129" s="63">
        <f>Table22452368910111213141516171819202122242345672345689101112131415161718192021222425262728293031323334353637[[#This Row],[PEMBULATAN]]*O129</f>
        <v>60000</v>
      </c>
    </row>
    <row r="130" spans="1:16" ht="39" customHeight="1" x14ac:dyDescent="0.2">
      <c r="A130" s="124"/>
      <c r="B130" s="74"/>
      <c r="C130" s="88" t="s">
        <v>3428</v>
      </c>
      <c r="D130" s="77" t="s">
        <v>63</v>
      </c>
      <c r="E130" s="13">
        <v>44435</v>
      </c>
      <c r="F130" s="75" t="s">
        <v>3288</v>
      </c>
      <c r="G130" s="13">
        <v>44441</v>
      </c>
      <c r="H130" s="76" t="s">
        <v>2420</v>
      </c>
      <c r="I130" s="15">
        <v>98</v>
      </c>
      <c r="J130" s="15">
        <v>65</v>
      </c>
      <c r="K130" s="15">
        <v>30</v>
      </c>
      <c r="L130" s="15">
        <v>24</v>
      </c>
      <c r="M130" s="82">
        <v>47.774999999999999</v>
      </c>
      <c r="N130" s="71">
        <v>48</v>
      </c>
      <c r="O130" s="62">
        <v>3000</v>
      </c>
      <c r="P130" s="63">
        <f>Table22452368910111213141516171819202122242345672345689101112131415161718192021222425262728293031323334353637[[#This Row],[PEMBULATAN]]*O130</f>
        <v>144000</v>
      </c>
    </row>
    <row r="131" spans="1:16" ht="39" customHeight="1" x14ac:dyDescent="0.2">
      <c r="A131" s="124"/>
      <c r="B131" s="74"/>
      <c r="C131" s="88" t="s">
        <v>3429</v>
      </c>
      <c r="D131" s="77" t="s">
        <v>63</v>
      </c>
      <c r="E131" s="13">
        <v>44435</v>
      </c>
      <c r="F131" s="75" t="s">
        <v>3288</v>
      </c>
      <c r="G131" s="13">
        <v>44441</v>
      </c>
      <c r="H131" s="76" t="s">
        <v>2420</v>
      </c>
      <c r="I131" s="15">
        <v>42</v>
      </c>
      <c r="J131" s="15">
        <v>24</v>
      </c>
      <c r="K131" s="15">
        <v>17</v>
      </c>
      <c r="L131" s="15">
        <v>2</v>
      </c>
      <c r="M131" s="82">
        <v>4.2839999999999998</v>
      </c>
      <c r="N131" s="71">
        <v>4</v>
      </c>
      <c r="O131" s="62">
        <v>3000</v>
      </c>
      <c r="P131" s="63">
        <f>Table22452368910111213141516171819202122242345672345689101112131415161718192021222425262728293031323334353637[[#This Row],[PEMBULATAN]]*O131</f>
        <v>12000</v>
      </c>
    </row>
    <row r="132" spans="1:16" ht="39" customHeight="1" x14ac:dyDescent="0.2">
      <c r="A132" s="124"/>
      <c r="B132" s="74"/>
      <c r="C132" s="88" t="s">
        <v>3430</v>
      </c>
      <c r="D132" s="77" t="s">
        <v>63</v>
      </c>
      <c r="E132" s="13">
        <v>44435</v>
      </c>
      <c r="F132" s="75" t="s">
        <v>3288</v>
      </c>
      <c r="G132" s="13">
        <v>44441</v>
      </c>
      <c r="H132" s="76" t="s">
        <v>2420</v>
      </c>
      <c r="I132" s="15">
        <v>100</v>
      </c>
      <c r="J132" s="15">
        <v>67</v>
      </c>
      <c r="K132" s="15">
        <v>22</v>
      </c>
      <c r="L132" s="15">
        <v>11</v>
      </c>
      <c r="M132" s="82">
        <v>36.85</v>
      </c>
      <c r="N132" s="71">
        <v>37</v>
      </c>
      <c r="O132" s="62">
        <v>3000</v>
      </c>
      <c r="P132" s="63">
        <f>Table22452368910111213141516171819202122242345672345689101112131415161718192021222425262728293031323334353637[[#This Row],[PEMBULATAN]]*O132</f>
        <v>111000</v>
      </c>
    </row>
    <row r="133" spans="1:16" ht="39" customHeight="1" x14ac:dyDescent="0.2">
      <c r="A133" s="124"/>
      <c r="B133" s="74"/>
      <c r="C133" s="88" t="s">
        <v>3431</v>
      </c>
      <c r="D133" s="77" t="s">
        <v>63</v>
      </c>
      <c r="E133" s="13">
        <v>44435</v>
      </c>
      <c r="F133" s="75" t="s">
        <v>3288</v>
      </c>
      <c r="G133" s="13">
        <v>44441</v>
      </c>
      <c r="H133" s="76" t="s">
        <v>2420</v>
      </c>
      <c r="I133" s="15">
        <v>100</v>
      </c>
      <c r="J133" s="15">
        <v>63</v>
      </c>
      <c r="K133" s="15">
        <v>40</v>
      </c>
      <c r="L133" s="15">
        <v>17</v>
      </c>
      <c r="M133" s="82">
        <v>63</v>
      </c>
      <c r="N133" s="71">
        <v>63</v>
      </c>
      <c r="O133" s="62">
        <v>3000</v>
      </c>
      <c r="P133" s="63">
        <f>Table22452368910111213141516171819202122242345672345689101112131415161718192021222425262728293031323334353637[[#This Row],[PEMBULATAN]]*O133</f>
        <v>189000</v>
      </c>
    </row>
    <row r="134" spans="1:16" ht="39" customHeight="1" x14ac:dyDescent="0.2">
      <c r="A134" s="124"/>
      <c r="B134" s="74"/>
      <c r="C134" s="88" t="s">
        <v>3432</v>
      </c>
      <c r="D134" s="77" t="s">
        <v>63</v>
      </c>
      <c r="E134" s="13">
        <v>44435</v>
      </c>
      <c r="F134" s="75" t="s">
        <v>3288</v>
      </c>
      <c r="G134" s="13">
        <v>44441</v>
      </c>
      <c r="H134" s="76" t="s">
        <v>2420</v>
      </c>
      <c r="I134" s="15">
        <v>97</v>
      </c>
      <c r="J134" s="15">
        <v>60</v>
      </c>
      <c r="K134" s="15">
        <v>37</v>
      </c>
      <c r="L134" s="15">
        <v>9</v>
      </c>
      <c r="M134" s="82">
        <v>53.835000000000001</v>
      </c>
      <c r="N134" s="71">
        <v>54</v>
      </c>
      <c r="O134" s="62">
        <v>3000</v>
      </c>
      <c r="P134" s="63">
        <f>Table22452368910111213141516171819202122242345672345689101112131415161718192021222425262728293031323334353637[[#This Row],[PEMBULATAN]]*O134</f>
        <v>162000</v>
      </c>
    </row>
    <row r="135" spans="1:16" ht="39" customHeight="1" x14ac:dyDescent="0.2">
      <c r="A135" s="124"/>
      <c r="B135" s="74"/>
      <c r="C135" s="88" t="s">
        <v>3433</v>
      </c>
      <c r="D135" s="77" t="s">
        <v>63</v>
      </c>
      <c r="E135" s="13">
        <v>44435</v>
      </c>
      <c r="F135" s="75" t="s">
        <v>3288</v>
      </c>
      <c r="G135" s="13">
        <v>44441</v>
      </c>
      <c r="H135" s="76" t="s">
        <v>2420</v>
      </c>
      <c r="I135" s="15">
        <v>84</v>
      </c>
      <c r="J135" s="15">
        <v>84</v>
      </c>
      <c r="K135" s="15">
        <v>16</v>
      </c>
      <c r="L135" s="15">
        <v>11</v>
      </c>
      <c r="M135" s="82">
        <v>28.224</v>
      </c>
      <c r="N135" s="71">
        <v>28</v>
      </c>
      <c r="O135" s="62">
        <v>3000</v>
      </c>
      <c r="P135" s="63">
        <f>Table22452368910111213141516171819202122242345672345689101112131415161718192021222425262728293031323334353637[[#This Row],[PEMBULATAN]]*O135</f>
        <v>84000</v>
      </c>
    </row>
    <row r="136" spans="1:16" ht="22.5" customHeight="1" x14ac:dyDescent="0.2">
      <c r="A136" s="144" t="s">
        <v>33</v>
      </c>
      <c r="B136" s="145"/>
      <c r="C136" s="145"/>
      <c r="D136" s="145"/>
      <c r="E136" s="145"/>
      <c r="F136" s="145"/>
      <c r="G136" s="145"/>
      <c r="H136" s="145"/>
      <c r="I136" s="145"/>
      <c r="J136" s="145"/>
      <c r="K136" s="145"/>
      <c r="L136" s="146"/>
      <c r="M136" s="78">
        <f>SUBTOTAL(109,Table22452368910111213141516171819202122242345672345689101112131415161718192021222425262728293031323334353637[KG VOLUME])</f>
        <v>3678.2104999999992</v>
      </c>
      <c r="N136" s="66">
        <f>SUM(N3:N135)</f>
        <v>3714</v>
      </c>
      <c r="O136" s="147">
        <f>SUM(P3:P135)</f>
        <v>11142000</v>
      </c>
      <c r="P136" s="148"/>
    </row>
    <row r="137" spans="1:16" ht="22.5" customHeight="1" x14ac:dyDescent="0.2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4"/>
      <c r="N137" s="86" t="s">
        <v>54</v>
      </c>
      <c r="O137" s="85"/>
      <c r="P137" s="85">
        <f>O136*10%</f>
        <v>1114200</v>
      </c>
    </row>
    <row r="138" spans="1:16" x14ac:dyDescent="0.2">
      <c r="A138" s="11"/>
      <c r="B138" s="54" t="s">
        <v>47</v>
      </c>
      <c r="C138" s="53"/>
      <c r="D138" s="55" t="s">
        <v>48</v>
      </c>
      <c r="H138" s="61"/>
      <c r="N138" s="60" t="s">
        <v>34</v>
      </c>
      <c r="P138" s="67">
        <f>O136*1%</f>
        <v>111420</v>
      </c>
    </row>
    <row r="139" spans="1:16" x14ac:dyDescent="0.2">
      <c r="A139" s="11"/>
      <c r="H139" s="61"/>
      <c r="N139" s="60" t="s">
        <v>35</v>
      </c>
      <c r="P139" s="69">
        <v>0</v>
      </c>
    </row>
    <row r="140" spans="1:16" ht="15.75" thickBot="1" x14ac:dyDescent="0.25">
      <c r="A140" s="11"/>
      <c r="H140" s="61"/>
      <c r="N140" s="60" t="s">
        <v>36</v>
      </c>
      <c r="P140" s="69">
        <v>0</v>
      </c>
    </row>
    <row r="141" spans="1:16" x14ac:dyDescent="0.2">
      <c r="A141" s="11"/>
      <c r="H141" s="61"/>
      <c r="N141" s="64" t="s">
        <v>37</v>
      </c>
      <c r="O141" s="65"/>
      <c r="P141" s="68">
        <f>O136-P137+P138</f>
        <v>10139220</v>
      </c>
    </row>
    <row r="142" spans="1:16" x14ac:dyDescent="0.2">
      <c r="B142" s="54"/>
      <c r="C142" s="53"/>
      <c r="D142" s="55"/>
    </row>
    <row r="143" spans="1:16" x14ac:dyDescent="0.2">
      <c r="C143" s="53" t="s">
        <v>1205</v>
      </c>
    </row>
    <row r="144" spans="1:16" x14ac:dyDescent="0.2">
      <c r="A144" s="11"/>
      <c r="C144" s="2" t="s">
        <v>1200</v>
      </c>
      <c r="H144" s="61"/>
      <c r="P144" s="70"/>
    </row>
    <row r="145" spans="1:16" x14ac:dyDescent="0.2">
      <c r="A145" s="11"/>
      <c r="C145" s="2" t="s">
        <v>1206</v>
      </c>
      <c r="H145" s="61"/>
      <c r="O145" s="56"/>
      <c r="P145" s="70"/>
    </row>
    <row r="146" spans="1:16" s="3" customFormat="1" x14ac:dyDescent="0.25">
      <c r="A146" s="11"/>
      <c r="B146" s="2"/>
      <c r="C146" s="2" t="s">
        <v>3533</v>
      </c>
      <c r="E146" s="12"/>
      <c r="H146" s="61"/>
      <c r="N146" s="14"/>
      <c r="O146" s="14"/>
      <c r="P146" s="14"/>
    </row>
    <row r="147" spans="1:16" s="3" customFormat="1" x14ac:dyDescent="0.2">
      <c r="A147" s="11"/>
      <c r="B147" s="2"/>
      <c r="C147" s="53" t="s">
        <v>1198</v>
      </c>
      <c r="E147" s="12"/>
      <c r="H147" s="61"/>
      <c r="N147" s="14"/>
      <c r="O147" s="14"/>
      <c r="P147" s="14"/>
    </row>
    <row r="148" spans="1:16" s="3" customFormat="1" x14ac:dyDescent="0.25">
      <c r="A148" s="11"/>
      <c r="B148" s="2"/>
      <c r="C148" s="2" t="s">
        <v>3534</v>
      </c>
      <c r="E148" s="12"/>
      <c r="H148" s="61"/>
      <c r="N148" s="14"/>
      <c r="O148" s="14"/>
      <c r="P148" s="14"/>
    </row>
    <row r="149" spans="1:16" s="3" customFormat="1" x14ac:dyDescent="0.25">
      <c r="A149" s="11"/>
      <c r="B149" s="2"/>
      <c r="C149" s="2" t="s">
        <v>1204</v>
      </c>
      <c r="E149" s="12"/>
      <c r="H149" s="61"/>
      <c r="N149" s="14"/>
      <c r="O149" s="14"/>
      <c r="P149" s="14"/>
    </row>
    <row r="150" spans="1:16" s="3" customFormat="1" x14ac:dyDescent="0.25">
      <c r="A150" s="11"/>
      <c r="B150" s="2"/>
      <c r="C150" s="2" t="s">
        <v>3535</v>
      </c>
      <c r="E150" s="12"/>
      <c r="H150" s="61"/>
      <c r="N150" s="14"/>
      <c r="O150" s="14"/>
      <c r="P150" s="14"/>
    </row>
    <row r="151" spans="1:16" s="3" customFormat="1" x14ac:dyDescent="0.25">
      <c r="A151" s="11"/>
      <c r="B151" s="2"/>
      <c r="C151" s="2" t="s">
        <v>3536</v>
      </c>
      <c r="E151" s="12"/>
      <c r="H151" s="61"/>
      <c r="N151" s="14"/>
      <c r="O151" s="14"/>
      <c r="P151" s="14"/>
    </row>
    <row r="152" spans="1:16" s="3" customFormat="1" x14ac:dyDescent="0.25">
      <c r="A152" s="11"/>
      <c r="B152" s="2"/>
      <c r="C152" s="2" t="s">
        <v>3537</v>
      </c>
      <c r="E152" s="12"/>
      <c r="H152" s="61"/>
      <c r="N152" s="14"/>
      <c r="O152" s="14"/>
      <c r="P152" s="14"/>
    </row>
    <row r="153" spans="1:16" s="3" customFormat="1" x14ac:dyDescent="0.25">
      <c r="A153" s="11"/>
      <c r="B153" s="2"/>
      <c r="C153" s="2" t="s">
        <v>3538</v>
      </c>
      <c r="E153" s="12"/>
      <c r="H153" s="61"/>
      <c r="N153" s="14"/>
      <c r="O153" s="14"/>
      <c r="P153" s="14"/>
    </row>
    <row r="154" spans="1:16" s="3" customFormat="1" x14ac:dyDescent="0.25">
      <c r="A154" s="11"/>
      <c r="B154" s="2"/>
      <c r="C154" s="2" t="s">
        <v>3539</v>
      </c>
      <c r="E154" s="12"/>
      <c r="H154" s="61"/>
      <c r="N154" s="14"/>
      <c r="O154" s="14"/>
      <c r="P154" s="14"/>
    </row>
    <row r="155" spans="1:16" s="3" customFormat="1" x14ac:dyDescent="0.25">
      <c r="A155" s="11"/>
      <c r="B155" s="2"/>
      <c r="C155" s="2" t="s">
        <v>3540</v>
      </c>
      <c r="E155" s="12"/>
      <c r="H155" s="61"/>
      <c r="N155" s="14"/>
      <c r="O155" s="14"/>
      <c r="P155" s="14"/>
    </row>
    <row r="156" spans="1:16" s="3" customFormat="1" x14ac:dyDescent="0.25">
      <c r="A156" s="11"/>
      <c r="B156" s="2"/>
      <c r="C156" s="2" t="s">
        <v>3541</v>
      </c>
      <c r="E156" s="12"/>
      <c r="H156" s="61"/>
      <c r="N156" s="14"/>
      <c r="O156" s="14"/>
      <c r="P156" s="14"/>
    </row>
    <row r="157" spans="1:16" s="3" customFormat="1" x14ac:dyDescent="0.25">
      <c r="A157" s="11"/>
      <c r="B157" s="2"/>
      <c r="C157" s="2" t="s">
        <v>3542</v>
      </c>
      <c r="E157" s="12"/>
      <c r="H157" s="61"/>
      <c r="N157" s="14"/>
      <c r="O157" s="14"/>
      <c r="P157" s="14"/>
    </row>
    <row r="158" spans="1:16" x14ac:dyDescent="0.2">
      <c r="C158" s="2" t="s">
        <v>3543</v>
      </c>
    </row>
    <row r="159" spans="1:16" x14ac:dyDescent="0.2">
      <c r="C159" s="2" t="s">
        <v>3544</v>
      </c>
    </row>
    <row r="160" spans="1:16" x14ac:dyDescent="0.2">
      <c r="C160" s="2" t="s">
        <v>3545</v>
      </c>
    </row>
    <row r="161" spans="3:3" x14ac:dyDescent="0.2">
      <c r="C161" s="2" t="s">
        <v>3546</v>
      </c>
    </row>
    <row r="162" spans="3:3" x14ac:dyDescent="0.2">
      <c r="C162" s="2" t="s">
        <v>3547</v>
      </c>
    </row>
    <row r="163" spans="3:3" x14ac:dyDescent="0.2">
      <c r="C163" s="2" t="s">
        <v>3548</v>
      </c>
    </row>
    <row r="164" spans="3:3" x14ac:dyDescent="0.2">
      <c r="C164" s="2" t="s">
        <v>3549</v>
      </c>
    </row>
    <row r="165" spans="3:3" x14ac:dyDescent="0.2">
      <c r="C165" s="2" t="s">
        <v>3550</v>
      </c>
    </row>
    <row r="166" spans="3:3" x14ac:dyDescent="0.2">
      <c r="C166" s="2" t="s">
        <v>3551</v>
      </c>
    </row>
    <row r="167" spans="3:3" x14ac:dyDescent="0.2">
      <c r="C167" s="2" t="s">
        <v>3552</v>
      </c>
    </row>
    <row r="168" spans="3:3" x14ac:dyDescent="0.2">
      <c r="C168" s="2" t="s">
        <v>3553</v>
      </c>
    </row>
    <row r="169" spans="3:3" x14ac:dyDescent="0.2">
      <c r="C169" s="2" t="s">
        <v>3554</v>
      </c>
    </row>
    <row r="170" spans="3:3" x14ac:dyDescent="0.2">
      <c r="C170" s="2" t="s">
        <v>3555</v>
      </c>
    </row>
    <row r="171" spans="3:3" x14ac:dyDescent="0.2">
      <c r="C171" s="2" t="s">
        <v>3556</v>
      </c>
    </row>
    <row r="172" spans="3:3" x14ac:dyDescent="0.2">
      <c r="C172" s="2" t="s">
        <v>3557</v>
      </c>
    </row>
    <row r="173" spans="3:3" x14ac:dyDescent="0.2">
      <c r="C173" s="2" t="s">
        <v>3558</v>
      </c>
    </row>
    <row r="174" spans="3:3" x14ac:dyDescent="0.2">
      <c r="C174" s="2" t="s">
        <v>3559</v>
      </c>
    </row>
    <row r="175" spans="3:3" x14ac:dyDescent="0.2">
      <c r="C175" s="2" t="s">
        <v>3560</v>
      </c>
    </row>
    <row r="176" spans="3:3" x14ac:dyDescent="0.2">
      <c r="C176" s="2" t="s">
        <v>3561</v>
      </c>
    </row>
    <row r="177" spans="3:3" x14ac:dyDescent="0.2">
      <c r="C177" s="2" t="s">
        <v>3562</v>
      </c>
    </row>
    <row r="178" spans="3:3" x14ac:dyDescent="0.2">
      <c r="C178" s="2" t="s">
        <v>3563</v>
      </c>
    </row>
    <row r="179" spans="3:3" x14ac:dyDescent="0.2">
      <c r="C179" s="2" t="s">
        <v>3564</v>
      </c>
    </row>
    <row r="180" spans="3:3" x14ac:dyDescent="0.2">
      <c r="C180" s="2" t="s">
        <v>3565</v>
      </c>
    </row>
    <row r="181" spans="3:3" x14ac:dyDescent="0.2">
      <c r="C181" s="2" t="s">
        <v>3566</v>
      </c>
    </row>
    <row r="182" spans="3:3" x14ac:dyDescent="0.2">
      <c r="C182" s="2" t="s">
        <v>3567</v>
      </c>
    </row>
    <row r="183" spans="3:3" x14ac:dyDescent="0.2">
      <c r="C183" s="2" t="s">
        <v>3568</v>
      </c>
    </row>
    <row r="184" spans="3:3" x14ac:dyDescent="0.2">
      <c r="C184" s="2" t="s">
        <v>3569</v>
      </c>
    </row>
    <row r="185" spans="3:3" x14ac:dyDescent="0.2">
      <c r="C185" s="2" t="s">
        <v>3570</v>
      </c>
    </row>
    <row r="186" spans="3:3" x14ac:dyDescent="0.2">
      <c r="C186" s="2" t="s">
        <v>3571</v>
      </c>
    </row>
    <row r="187" spans="3:3" x14ac:dyDescent="0.2">
      <c r="C187" s="2" t="s">
        <v>3572</v>
      </c>
    </row>
    <row r="188" spans="3:3" x14ac:dyDescent="0.2">
      <c r="C188" s="2" t="s">
        <v>3573</v>
      </c>
    </row>
    <row r="189" spans="3:3" x14ac:dyDescent="0.2">
      <c r="C189" s="2" t="s">
        <v>3574</v>
      </c>
    </row>
    <row r="190" spans="3:3" x14ac:dyDescent="0.2">
      <c r="C190" s="2" t="s">
        <v>3575</v>
      </c>
    </row>
    <row r="191" spans="3:3" x14ac:dyDescent="0.2">
      <c r="C191" s="2" t="s">
        <v>3576</v>
      </c>
    </row>
    <row r="192" spans="3:3" x14ac:dyDescent="0.2">
      <c r="C192" s="2" t="s">
        <v>3577</v>
      </c>
    </row>
    <row r="193" spans="3:3" x14ac:dyDescent="0.2">
      <c r="C193" s="2" t="s">
        <v>3578</v>
      </c>
    </row>
    <row r="194" spans="3:3" x14ac:dyDescent="0.2">
      <c r="C194" s="2" t="s">
        <v>3579</v>
      </c>
    </row>
    <row r="195" spans="3:3" x14ac:dyDescent="0.2">
      <c r="C195" s="2" t="s">
        <v>3580</v>
      </c>
    </row>
    <row r="196" spans="3:3" x14ac:dyDescent="0.2">
      <c r="C196" s="2" t="s">
        <v>3581</v>
      </c>
    </row>
    <row r="197" spans="3:3" x14ac:dyDescent="0.2">
      <c r="C197" s="2" t="s">
        <v>3582</v>
      </c>
    </row>
    <row r="198" spans="3:3" x14ac:dyDescent="0.2">
      <c r="C198" s="2" t="s">
        <v>3583</v>
      </c>
    </row>
    <row r="199" spans="3:3" x14ac:dyDescent="0.2">
      <c r="C199" s="2" t="s">
        <v>3584</v>
      </c>
    </row>
    <row r="200" spans="3:3" x14ac:dyDescent="0.2">
      <c r="C200" s="2" t="s">
        <v>3585</v>
      </c>
    </row>
    <row r="201" spans="3:3" x14ac:dyDescent="0.2">
      <c r="C201" s="2" t="s">
        <v>3586</v>
      </c>
    </row>
    <row r="202" spans="3:3" x14ac:dyDescent="0.2">
      <c r="C202" s="2" t="s">
        <v>3587</v>
      </c>
    </row>
    <row r="203" spans="3:3" x14ac:dyDescent="0.2">
      <c r="C203" s="2" t="s">
        <v>3588</v>
      </c>
    </row>
    <row r="204" spans="3:3" x14ac:dyDescent="0.2">
      <c r="C204" s="2" t="s">
        <v>3589</v>
      </c>
    </row>
    <row r="205" spans="3:3" x14ac:dyDescent="0.2">
      <c r="C205" s="2" t="s">
        <v>3590</v>
      </c>
    </row>
    <row r="206" spans="3:3" x14ac:dyDescent="0.2">
      <c r="C206" s="2" t="s">
        <v>3591</v>
      </c>
    </row>
    <row r="207" spans="3:3" x14ac:dyDescent="0.2">
      <c r="C207" s="2" t="s">
        <v>3592</v>
      </c>
    </row>
    <row r="208" spans="3:3" x14ac:dyDescent="0.2">
      <c r="C208" s="2" t="s">
        <v>3593</v>
      </c>
    </row>
    <row r="209" spans="3:3" x14ac:dyDescent="0.2">
      <c r="C209" s="2" t="s">
        <v>3594</v>
      </c>
    </row>
    <row r="210" spans="3:3" x14ac:dyDescent="0.2">
      <c r="C210" s="2" t="s">
        <v>3595</v>
      </c>
    </row>
    <row r="211" spans="3:3" x14ac:dyDescent="0.2">
      <c r="C211" s="2" t="s">
        <v>3596</v>
      </c>
    </row>
    <row r="212" spans="3:3" x14ac:dyDescent="0.2">
      <c r="C212" s="2" t="s">
        <v>3597</v>
      </c>
    </row>
    <row r="213" spans="3:3" x14ac:dyDescent="0.2">
      <c r="C213" s="2" t="s">
        <v>3598</v>
      </c>
    </row>
    <row r="214" spans="3:3" x14ac:dyDescent="0.2">
      <c r="C214" s="2" t="s">
        <v>3599</v>
      </c>
    </row>
    <row r="215" spans="3:3" x14ac:dyDescent="0.2">
      <c r="C215" s="2" t="s">
        <v>3600</v>
      </c>
    </row>
    <row r="216" spans="3:3" x14ac:dyDescent="0.2">
      <c r="C216" s="2" t="s">
        <v>3601</v>
      </c>
    </row>
    <row r="217" spans="3:3" x14ac:dyDescent="0.2">
      <c r="C217" s="2" t="s">
        <v>3602</v>
      </c>
    </row>
    <row r="218" spans="3:3" x14ac:dyDescent="0.2">
      <c r="C218" s="2" t="s">
        <v>3603</v>
      </c>
    </row>
    <row r="219" spans="3:3" x14ac:dyDescent="0.2">
      <c r="C219" s="2" t="s">
        <v>3604</v>
      </c>
    </row>
    <row r="220" spans="3:3" x14ac:dyDescent="0.2">
      <c r="C220" s="2" t="s">
        <v>3605</v>
      </c>
    </row>
    <row r="221" spans="3:3" x14ac:dyDescent="0.2">
      <c r="C221" s="2" t="s">
        <v>3606</v>
      </c>
    </row>
    <row r="222" spans="3:3" x14ac:dyDescent="0.2">
      <c r="C222" s="2" t="s">
        <v>3607</v>
      </c>
    </row>
    <row r="223" spans="3:3" x14ac:dyDescent="0.2">
      <c r="C223" s="2" t="s">
        <v>3608</v>
      </c>
    </row>
    <row r="224" spans="3:3" x14ac:dyDescent="0.2">
      <c r="C224" s="2" t="s">
        <v>3609</v>
      </c>
    </row>
    <row r="225" spans="3:3" x14ac:dyDescent="0.2">
      <c r="C225" s="2" t="s">
        <v>3610</v>
      </c>
    </row>
    <row r="226" spans="3:3" x14ac:dyDescent="0.2">
      <c r="C226" s="2" t="s">
        <v>3611</v>
      </c>
    </row>
    <row r="227" spans="3:3" x14ac:dyDescent="0.2">
      <c r="C227" s="2" t="s">
        <v>3612</v>
      </c>
    </row>
    <row r="228" spans="3:3" x14ac:dyDescent="0.2">
      <c r="C228" s="2" t="s">
        <v>3613</v>
      </c>
    </row>
    <row r="229" spans="3:3" x14ac:dyDescent="0.2">
      <c r="C229" s="2" t="s">
        <v>3614</v>
      </c>
    </row>
    <row r="230" spans="3:3" x14ac:dyDescent="0.2">
      <c r="C230" s="2" t="s">
        <v>3615</v>
      </c>
    </row>
    <row r="231" spans="3:3" x14ac:dyDescent="0.2">
      <c r="C231" s="2" t="s">
        <v>3616</v>
      </c>
    </row>
    <row r="232" spans="3:3" x14ac:dyDescent="0.2">
      <c r="C232" s="2" t="s">
        <v>3617</v>
      </c>
    </row>
    <row r="233" spans="3:3" x14ac:dyDescent="0.2">
      <c r="C233" s="2" t="s">
        <v>3618</v>
      </c>
    </row>
    <row r="234" spans="3:3" x14ac:dyDescent="0.2">
      <c r="C234" s="2" t="s">
        <v>3619</v>
      </c>
    </row>
    <row r="235" spans="3:3" x14ac:dyDescent="0.2">
      <c r="C235" s="2" t="s">
        <v>3620</v>
      </c>
    </row>
    <row r="236" spans="3:3" x14ac:dyDescent="0.2">
      <c r="C236" s="2" t="s">
        <v>3621</v>
      </c>
    </row>
    <row r="237" spans="3:3" x14ac:dyDescent="0.2">
      <c r="C237" s="2" t="s">
        <v>3622</v>
      </c>
    </row>
    <row r="238" spans="3:3" x14ac:dyDescent="0.2">
      <c r="C238" s="2" t="s">
        <v>3623</v>
      </c>
    </row>
    <row r="239" spans="3:3" x14ac:dyDescent="0.2">
      <c r="C239" s="2" t="s">
        <v>3624</v>
      </c>
    </row>
    <row r="240" spans="3:3" x14ac:dyDescent="0.2">
      <c r="C240" s="2" t="s">
        <v>3625</v>
      </c>
    </row>
    <row r="241" spans="3:3" x14ac:dyDescent="0.2">
      <c r="C241" s="2" t="s">
        <v>3626</v>
      </c>
    </row>
    <row r="242" spans="3:3" x14ac:dyDescent="0.2">
      <c r="C242" s="2" t="s">
        <v>3627</v>
      </c>
    </row>
    <row r="243" spans="3:3" x14ac:dyDescent="0.2">
      <c r="C243" s="2" t="s">
        <v>3628</v>
      </c>
    </row>
    <row r="244" spans="3:3" x14ac:dyDescent="0.2">
      <c r="C244" s="2" t="s">
        <v>3629</v>
      </c>
    </row>
    <row r="245" spans="3:3" x14ac:dyDescent="0.2">
      <c r="C245" s="2" t="s">
        <v>3630</v>
      </c>
    </row>
    <row r="246" spans="3:3" x14ac:dyDescent="0.2">
      <c r="C246" s="2" t="s">
        <v>3631</v>
      </c>
    </row>
    <row r="247" spans="3:3" x14ac:dyDescent="0.2">
      <c r="C247" s="2" t="s">
        <v>3632</v>
      </c>
    </row>
    <row r="248" spans="3:3" x14ac:dyDescent="0.2">
      <c r="C248" s="2" t="s">
        <v>3633</v>
      </c>
    </row>
    <row r="249" spans="3:3" x14ac:dyDescent="0.2">
      <c r="C249" s="2" t="s">
        <v>3634</v>
      </c>
    </row>
    <row r="250" spans="3:3" x14ac:dyDescent="0.2">
      <c r="C250" s="2" t="s">
        <v>3635</v>
      </c>
    </row>
    <row r="251" spans="3:3" x14ac:dyDescent="0.2">
      <c r="C251" s="2" t="s">
        <v>3636</v>
      </c>
    </row>
    <row r="252" spans="3:3" x14ac:dyDescent="0.2">
      <c r="C252" s="2" t="s">
        <v>3637</v>
      </c>
    </row>
    <row r="253" spans="3:3" x14ac:dyDescent="0.2">
      <c r="C253" s="2" t="s">
        <v>3638</v>
      </c>
    </row>
    <row r="254" spans="3:3" x14ac:dyDescent="0.2">
      <c r="C254" s="2" t="s">
        <v>3639</v>
      </c>
    </row>
    <row r="255" spans="3:3" x14ac:dyDescent="0.2">
      <c r="C255" s="2" t="s">
        <v>3640</v>
      </c>
    </row>
    <row r="256" spans="3:3" x14ac:dyDescent="0.2">
      <c r="C256" s="2" t="s">
        <v>3641</v>
      </c>
    </row>
    <row r="257" spans="3:3" x14ac:dyDescent="0.2">
      <c r="C257" s="2" t="s">
        <v>3642</v>
      </c>
    </row>
    <row r="258" spans="3:3" x14ac:dyDescent="0.2">
      <c r="C258" s="2" t="s">
        <v>3643</v>
      </c>
    </row>
    <row r="259" spans="3:3" x14ac:dyDescent="0.2">
      <c r="C259" s="2" t="s">
        <v>3644</v>
      </c>
    </row>
    <row r="260" spans="3:3" x14ac:dyDescent="0.2">
      <c r="C260" s="2" t="s">
        <v>3645</v>
      </c>
    </row>
    <row r="261" spans="3:3" x14ac:dyDescent="0.2">
      <c r="C261" s="2" t="s">
        <v>3646</v>
      </c>
    </row>
    <row r="262" spans="3:3" x14ac:dyDescent="0.2">
      <c r="C262" s="2" t="s">
        <v>3647</v>
      </c>
    </row>
    <row r="263" spans="3:3" x14ac:dyDescent="0.2">
      <c r="C263" s="2" t="s">
        <v>3648</v>
      </c>
    </row>
    <row r="264" spans="3:3" x14ac:dyDescent="0.2">
      <c r="C264" s="2" t="s">
        <v>3649</v>
      </c>
    </row>
    <row r="265" spans="3:3" x14ac:dyDescent="0.2">
      <c r="C265" s="2" t="s">
        <v>3650</v>
      </c>
    </row>
    <row r="266" spans="3:3" x14ac:dyDescent="0.2">
      <c r="C266" s="2" t="s">
        <v>3651</v>
      </c>
    </row>
    <row r="267" spans="3:3" x14ac:dyDescent="0.2">
      <c r="C267" s="2" t="s">
        <v>3652</v>
      </c>
    </row>
    <row r="268" spans="3:3" x14ac:dyDescent="0.2">
      <c r="C268" s="2" t="s">
        <v>3653</v>
      </c>
    </row>
    <row r="269" spans="3:3" x14ac:dyDescent="0.2">
      <c r="C269" s="2" t="s">
        <v>3654</v>
      </c>
    </row>
    <row r="270" spans="3:3" x14ac:dyDescent="0.2">
      <c r="C270" s="2" t="s">
        <v>3655</v>
      </c>
    </row>
    <row r="271" spans="3:3" x14ac:dyDescent="0.2">
      <c r="C271" s="2" t="s">
        <v>3656</v>
      </c>
    </row>
    <row r="272" spans="3:3" x14ac:dyDescent="0.2">
      <c r="C272" s="2" t="s">
        <v>3657</v>
      </c>
    </row>
    <row r="273" spans="3:3" x14ac:dyDescent="0.2">
      <c r="C273" s="2" t="s">
        <v>3658</v>
      </c>
    </row>
    <row r="274" spans="3:3" x14ac:dyDescent="0.2">
      <c r="C274" s="2" t="s">
        <v>3659</v>
      </c>
    </row>
    <row r="275" spans="3:3" x14ac:dyDescent="0.2">
      <c r="C275" s="2" t="s">
        <v>3660</v>
      </c>
    </row>
    <row r="276" spans="3:3" x14ac:dyDescent="0.2">
      <c r="C276" s="2" t="s">
        <v>3661</v>
      </c>
    </row>
    <row r="277" spans="3:3" x14ac:dyDescent="0.2">
      <c r="C277" s="2" t="s">
        <v>3662</v>
      </c>
    </row>
    <row r="278" spans="3:3" x14ac:dyDescent="0.2">
      <c r="C278" s="2" t="s">
        <v>3663</v>
      </c>
    </row>
    <row r="279" spans="3:3" x14ac:dyDescent="0.2">
      <c r="C279" s="2" t="s">
        <v>3664</v>
      </c>
    </row>
    <row r="280" spans="3:3" x14ac:dyDescent="0.2">
      <c r="C280" s="2" t="s">
        <v>3665</v>
      </c>
    </row>
    <row r="281" spans="3:3" x14ac:dyDescent="0.2">
      <c r="C281" s="2" t="s">
        <v>3666</v>
      </c>
    </row>
    <row r="282" spans="3:3" x14ac:dyDescent="0.2">
      <c r="C282" s="2" t="s">
        <v>3667</v>
      </c>
    </row>
    <row r="283" spans="3:3" x14ac:dyDescent="0.2">
      <c r="C283" s="2" t="s">
        <v>3668</v>
      </c>
    </row>
    <row r="284" spans="3:3" x14ac:dyDescent="0.2">
      <c r="C284" s="2" t="s">
        <v>3669</v>
      </c>
    </row>
    <row r="285" spans="3:3" x14ac:dyDescent="0.2">
      <c r="C285" s="2" t="s">
        <v>3670</v>
      </c>
    </row>
    <row r="286" spans="3:3" x14ac:dyDescent="0.2">
      <c r="C286" s="2" t="s">
        <v>3671</v>
      </c>
    </row>
    <row r="287" spans="3:3" x14ac:dyDescent="0.2">
      <c r="C287" s="2" t="s">
        <v>3672</v>
      </c>
    </row>
    <row r="288" spans="3:3" x14ac:dyDescent="0.2">
      <c r="C288" s="2" t="s">
        <v>3673</v>
      </c>
    </row>
    <row r="289" spans="3:3" x14ac:dyDescent="0.2">
      <c r="C289" s="2" t="s">
        <v>3674</v>
      </c>
    </row>
    <row r="290" spans="3:3" x14ac:dyDescent="0.2">
      <c r="C290" s="2" t="s">
        <v>3675</v>
      </c>
    </row>
    <row r="291" spans="3:3" x14ac:dyDescent="0.2">
      <c r="C291" s="2" t="s">
        <v>3676</v>
      </c>
    </row>
    <row r="292" spans="3:3" x14ac:dyDescent="0.2">
      <c r="C292" s="2" t="s">
        <v>3677</v>
      </c>
    </row>
    <row r="293" spans="3:3" x14ac:dyDescent="0.2">
      <c r="C293" s="2" t="s">
        <v>3678</v>
      </c>
    </row>
    <row r="294" spans="3:3" x14ac:dyDescent="0.2">
      <c r="C294" s="2" t="s">
        <v>3679</v>
      </c>
    </row>
    <row r="295" spans="3:3" x14ac:dyDescent="0.2">
      <c r="C295" s="2" t="s">
        <v>3680</v>
      </c>
    </row>
    <row r="296" spans="3:3" x14ac:dyDescent="0.2">
      <c r="C296" s="2" t="s">
        <v>3681</v>
      </c>
    </row>
    <row r="297" spans="3:3" x14ac:dyDescent="0.2">
      <c r="C297" s="2" t="s">
        <v>3682</v>
      </c>
    </row>
    <row r="298" spans="3:3" x14ac:dyDescent="0.2">
      <c r="C298" s="2" t="s">
        <v>3683</v>
      </c>
    </row>
    <row r="299" spans="3:3" x14ac:dyDescent="0.2">
      <c r="C299" s="2" t="s">
        <v>3684</v>
      </c>
    </row>
    <row r="300" spans="3:3" x14ac:dyDescent="0.2">
      <c r="C300" s="2" t="s">
        <v>3685</v>
      </c>
    </row>
    <row r="301" spans="3:3" x14ac:dyDescent="0.2">
      <c r="C301" s="2" t="s">
        <v>3686</v>
      </c>
    </row>
    <row r="302" spans="3:3" x14ac:dyDescent="0.2">
      <c r="C302" s="2" t="s">
        <v>3687</v>
      </c>
    </row>
    <row r="303" spans="3:3" x14ac:dyDescent="0.2">
      <c r="C303" s="2" t="s">
        <v>3688</v>
      </c>
    </row>
    <row r="304" spans="3:3" x14ac:dyDescent="0.2">
      <c r="C304" s="2" t="s">
        <v>3689</v>
      </c>
    </row>
    <row r="305" spans="3:3" x14ac:dyDescent="0.2">
      <c r="C305" s="2" t="s">
        <v>3690</v>
      </c>
    </row>
    <row r="306" spans="3:3" x14ac:dyDescent="0.2">
      <c r="C306" s="2" t="s">
        <v>3691</v>
      </c>
    </row>
    <row r="307" spans="3:3" x14ac:dyDescent="0.2">
      <c r="C307" s="2" t="s">
        <v>3692</v>
      </c>
    </row>
    <row r="308" spans="3:3" x14ac:dyDescent="0.2">
      <c r="C308" s="2" t="s">
        <v>3693</v>
      </c>
    </row>
    <row r="309" spans="3:3" x14ac:dyDescent="0.2">
      <c r="C309" s="2" t="s">
        <v>3694</v>
      </c>
    </row>
    <row r="310" spans="3:3" x14ac:dyDescent="0.2">
      <c r="C310" s="2" t="s">
        <v>1174</v>
      </c>
    </row>
    <row r="311" spans="3:3" x14ac:dyDescent="0.2">
      <c r="C311" s="2" t="s">
        <v>1189</v>
      </c>
    </row>
    <row r="312" spans="3:3" x14ac:dyDescent="0.2">
      <c r="C312" s="2" t="s">
        <v>1175</v>
      </c>
    </row>
    <row r="313" spans="3:3" x14ac:dyDescent="0.2">
      <c r="C313" s="2" t="s">
        <v>1180</v>
      </c>
    </row>
    <row r="314" spans="3:3" x14ac:dyDescent="0.2">
      <c r="C314" s="2" t="s">
        <v>1181</v>
      </c>
    </row>
    <row r="315" spans="3:3" x14ac:dyDescent="0.2">
      <c r="C315" s="2" t="s">
        <v>1178</v>
      </c>
    </row>
    <row r="316" spans="3:3" x14ac:dyDescent="0.2">
      <c r="C316" s="2" t="s">
        <v>3695</v>
      </c>
    </row>
    <row r="317" spans="3:3" x14ac:dyDescent="0.2">
      <c r="C317" s="2" t="s">
        <v>1184</v>
      </c>
    </row>
    <row r="318" spans="3:3" x14ac:dyDescent="0.2">
      <c r="C318" s="2" t="s">
        <v>1191</v>
      </c>
    </row>
    <row r="319" spans="3:3" x14ac:dyDescent="0.2">
      <c r="C319" s="2" t="s">
        <v>1192</v>
      </c>
    </row>
    <row r="320" spans="3:3" x14ac:dyDescent="0.2">
      <c r="C320" s="2" t="s">
        <v>1193</v>
      </c>
    </row>
    <row r="321" spans="3:3" x14ac:dyDescent="0.2">
      <c r="C321" s="2" t="s">
        <v>1118</v>
      </c>
    </row>
    <row r="322" spans="3:3" x14ac:dyDescent="0.2">
      <c r="C322" s="2" t="s">
        <v>1081</v>
      </c>
    </row>
    <row r="323" spans="3:3" x14ac:dyDescent="0.2">
      <c r="C323" s="2" t="s">
        <v>1091</v>
      </c>
    </row>
    <row r="324" spans="3:3" x14ac:dyDescent="0.2">
      <c r="C324" s="2" t="s">
        <v>1092</v>
      </c>
    </row>
    <row r="325" spans="3:3" x14ac:dyDescent="0.2">
      <c r="C325" s="2" t="s">
        <v>1113</v>
      </c>
    </row>
    <row r="326" spans="3:3" x14ac:dyDescent="0.2">
      <c r="C326" s="2" t="s">
        <v>1106</v>
      </c>
    </row>
    <row r="327" spans="3:3" x14ac:dyDescent="0.2">
      <c r="C327" s="2" t="s">
        <v>1068</v>
      </c>
    </row>
    <row r="328" spans="3:3" x14ac:dyDescent="0.2">
      <c r="C328" s="2" t="s">
        <v>1076</v>
      </c>
    </row>
    <row r="329" spans="3:3" x14ac:dyDescent="0.2">
      <c r="C329" s="2" t="s">
        <v>1124</v>
      </c>
    </row>
    <row r="330" spans="3:3" x14ac:dyDescent="0.2">
      <c r="C330" s="2" t="s">
        <v>1120</v>
      </c>
    </row>
    <row r="331" spans="3:3" x14ac:dyDescent="0.2">
      <c r="C331" s="2" t="s">
        <v>1070</v>
      </c>
    </row>
    <row r="332" spans="3:3" x14ac:dyDescent="0.2">
      <c r="C332" s="2" t="s">
        <v>1152</v>
      </c>
    </row>
    <row r="333" spans="3:3" x14ac:dyDescent="0.2">
      <c r="C333" s="2" t="s">
        <v>1056</v>
      </c>
    </row>
    <row r="334" spans="3:3" x14ac:dyDescent="0.2">
      <c r="C334" s="2" t="s">
        <v>1093</v>
      </c>
    </row>
    <row r="335" spans="3:3" x14ac:dyDescent="0.2">
      <c r="C335" s="2" t="s">
        <v>1164</v>
      </c>
    </row>
    <row r="336" spans="3:3" x14ac:dyDescent="0.2">
      <c r="C336" s="2" t="s">
        <v>1064</v>
      </c>
    </row>
    <row r="337" spans="3:3" x14ac:dyDescent="0.2">
      <c r="C337" s="2" t="s">
        <v>1057</v>
      </c>
    </row>
    <row r="338" spans="3:3" x14ac:dyDescent="0.2">
      <c r="C338" s="2" t="s">
        <v>1088</v>
      </c>
    </row>
    <row r="339" spans="3:3" x14ac:dyDescent="0.2">
      <c r="C339" s="2" t="s">
        <v>1054</v>
      </c>
    </row>
    <row r="340" spans="3:3" x14ac:dyDescent="0.2">
      <c r="C340" s="2" t="s">
        <v>1042</v>
      </c>
    </row>
    <row r="341" spans="3:3" x14ac:dyDescent="0.2">
      <c r="C341" s="2" t="s">
        <v>1094</v>
      </c>
    </row>
    <row r="342" spans="3:3" x14ac:dyDescent="0.2">
      <c r="C342" s="2" t="s">
        <v>1153</v>
      </c>
    </row>
    <row r="343" spans="3:3" x14ac:dyDescent="0.2">
      <c r="C343" s="2" t="s">
        <v>1122</v>
      </c>
    </row>
    <row r="344" spans="3:3" x14ac:dyDescent="0.2">
      <c r="C344" s="2" t="s">
        <v>1194</v>
      </c>
    </row>
    <row r="345" spans="3:3" x14ac:dyDescent="0.2">
      <c r="C345" s="2" t="s">
        <v>1073</v>
      </c>
    </row>
    <row r="346" spans="3:3" x14ac:dyDescent="0.2">
      <c r="C346" s="2" t="s">
        <v>1069</v>
      </c>
    </row>
    <row r="347" spans="3:3" x14ac:dyDescent="0.2">
      <c r="C347" s="2" t="s">
        <v>1063</v>
      </c>
    </row>
    <row r="348" spans="3:3" x14ac:dyDescent="0.2">
      <c r="C348" s="2" t="s">
        <v>1044</v>
      </c>
    </row>
    <row r="349" spans="3:3" x14ac:dyDescent="0.2">
      <c r="C349" s="2" t="s">
        <v>1135</v>
      </c>
    </row>
    <row r="350" spans="3:3" x14ac:dyDescent="0.2">
      <c r="C350" s="2" t="s">
        <v>1060</v>
      </c>
    </row>
    <row r="351" spans="3:3" x14ac:dyDescent="0.2">
      <c r="C351" s="2" t="s">
        <v>1053</v>
      </c>
    </row>
    <row r="352" spans="3:3" x14ac:dyDescent="0.2">
      <c r="C352" s="2" t="s">
        <v>1036</v>
      </c>
    </row>
    <row r="353" spans="3:3" x14ac:dyDescent="0.2">
      <c r="C353" s="2" t="s">
        <v>1047</v>
      </c>
    </row>
    <row r="354" spans="3:3" x14ac:dyDescent="0.2">
      <c r="C354" s="2" t="s">
        <v>1033</v>
      </c>
    </row>
    <row r="355" spans="3:3" x14ac:dyDescent="0.2">
      <c r="C355" s="2" t="s">
        <v>1031</v>
      </c>
    </row>
    <row r="356" spans="3:3" x14ac:dyDescent="0.2">
      <c r="C356" s="2" t="s">
        <v>1083</v>
      </c>
    </row>
    <row r="357" spans="3:3" x14ac:dyDescent="0.2">
      <c r="C357" s="2" t="s">
        <v>1098</v>
      </c>
    </row>
    <row r="358" spans="3:3" x14ac:dyDescent="0.2">
      <c r="C358" s="2" t="s">
        <v>1067</v>
      </c>
    </row>
    <row r="359" spans="3:3" x14ac:dyDescent="0.2">
      <c r="C359" s="2" t="s">
        <v>1052</v>
      </c>
    </row>
    <row r="360" spans="3:3" x14ac:dyDescent="0.2">
      <c r="C360" s="2" t="s">
        <v>1074</v>
      </c>
    </row>
    <row r="361" spans="3:3" x14ac:dyDescent="0.2">
      <c r="C361" s="2" t="s">
        <v>1128</v>
      </c>
    </row>
    <row r="362" spans="3:3" x14ac:dyDescent="0.2">
      <c r="C362" s="2" t="s">
        <v>1146</v>
      </c>
    </row>
    <row r="363" spans="3:3" x14ac:dyDescent="0.2">
      <c r="C363" s="2" t="s">
        <v>1090</v>
      </c>
    </row>
    <row r="364" spans="3:3" x14ac:dyDescent="0.2">
      <c r="C364" s="2" t="s">
        <v>1119</v>
      </c>
    </row>
    <row r="365" spans="3:3" x14ac:dyDescent="0.2">
      <c r="C365" s="2" t="s">
        <v>1126</v>
      </c>
    </row>
    <row r="366" spans="3:3" x14ac:dyDescent="0.2">
      <c r="C366" s="2" t="s">
        <v>1127</v>
      </c>
    </row>
    <row r="367" spans="3:3" x14ac:dyDescent="0.2">
      <c r="C367" s="2" t="s">
        <v>1030</v>
      </c>
    </row>
    <row r="368" spans="3:3" x14ac:dyDescent="0.2">
      <c r="C368" s="2" t="s">
        <v>1013</v>
      </c>
    </row>
    <row r="369" spans="3:3" x14ac:dyDescent="0.2">
      <c r="C369" s="2" t="s">
        <v>1111</v>
      </c>
    </row>
    <row r="370" spans="3:3" x14ac:dyDescent="0.2">
      <c r="C370" s="2" t="s">
        <v>1121</v>
      </c>
    </row>
    <row r="371" spans="3:3" x14ac:dyDescent="0.2">
      <c r="C371" s="2" t="s">
        <v>1107</v>
      </c>
    </row>
    <row r="372" spans="3:3" x14ac:dyDescent="0.2">
      <c r="C372" s="2" t="s">
        <v>1058</v>
      </c>
    </row>
    <row r="373" spans="3:3" x14ac:dyDescent="0.2">
      <c r="C373" s="2" t="s">
        <v>1123</v>
      </c>
    </row>
    <row r="374" spans="3:3" x14ac:dyDescent="0.2">
      <c r="C374" s="2" t="s">
        <v>1086</v>
      </c>
    </row>
    <row r="375" spans="3:3" x14ac:dyDescent="0.2">
      <c r="C375" s="2" t="s">
        <v>1046</v>
      </c>
    </row>
    <row r="376" spans="3:3" x14ac:dyDescent="0.2">
      <c r="C376" s="2" t="s">
        <v>1103</v>
      </c>
    </row>
    <row r="377" spans="3:3" x14ac:dyDescent="0.2">
      <c r="C377" s="2" t="s">
        <v>1077</v>
      </c>
    </row>
    <row r="378" spans="3:3" x14ac:dyDescent="0.2">
      <c r="C378" s="2" t="s">
        <v>1114</v>
      </c>
    </row>
    <row r="379" spans="3:3" x14ac:dyDescent="0.2">
      <c r="C379" s="2" t="s">
        <v>1110</v>
      </c>
    </row>
    <row r="380" spans="3:3" x14ac:dyDescent="0.2">
      <c r="C380" s="2" t="s">
        <v>1129</v>
      </c>
    </row>
    <row r="381" spans="3:3" x14ac:dyDescent="0.2">
      <c r="C381" s="2" t="s">
        <v>1148</v>
      </c>
    </row>
    <row r="382" spans="3:3" x14ac:dyDescent="0.2">
      <c r="C382" s="2" t="s">
        <v>1147</v>
      </c>
    </row>
    <row r="383" spans="3:3" x14ac:dyDescent="0.2">
      <c r="C383" s="2" t="s">
        <v>1151</v>
      </c>
    </row>
    <row r="384" spans="3:3" x14ac:dyDescent="0.2">
      <c r="C384" s="2" t="s">
        <v>1197</v>
      </c>
    </row>
    <row r="385" spans="3:3" x14ac:dyDescent="0.2">
      <c r="C385" s="2" t="s">
        <v>3696</v>
      </c>
    </row>
    <row r="386" spans="3:3" x14ac:dyDescent="0.2">
      <c r="C386" s="2" t="s">
        <v>3697</v>
      </c>
    </row>
    <row r="387" spans="3:3" x14ac:dyDescent="0.2">
      <c r="C387" s="2" t="s">
        <v>1202</v>
      </c>
    </row>
    <row r="388" spans="3:3" x14ac:dyDescent="0.2">
      <c r="C388" s="2" t="s">
        <v>3698</v>
      </c>
    </row>
    <row r="389" spans="3:3" x14ac:dyDescent="0.2">
      <c r="C389" s="2" t="s">
        <v>3699</v>
      </c>
    </row>
    <row r="390" spans="3:3" x14ac:dyDescent="0.2">
      <c r="C390" s="2" t="s">
        <v>3700</v>
      </c>
    </row>
    <row r="391" spans="3:3" x14ac:dyDescent="0.2">
      <c r="C391" s="2" t="s">
        <v>3701</v>
      </c>
    </row>
    <row r="392" spans="3:3" x14ac:dyDescent="0.2">
      <c r="C392" s="2" t="s">
        <v>1203</v>
      </c>
    </row>
    <row r="393" spans="3:3" x14ac:dyDescent="0.2">
      <c r="C393" s="2" t="s">
        <v>3702</v>
      </c>
    </row>
    <row r="394" spans="3:3" x14ac:dyDescent="0.2">
      <c r="C394" s="2" t="s">
        <v>1201</v>
      </c>
    </row>
    <row r="395" spans="3:3" x14ac:dyDescent="0.2">
      <c r="C395" s="2" t="s">
        <v>1196</v>
      </c>
    </row>
    <row r="396" spans="3:3" x14ac:dyDescent="0.2">
      <c r="C396" s="2" t="s">
        <v>3703</v>
      </c>
    </row>
    <row r="397" spans="3:3" x14ac:dyDescent="0.2">
      <c r="C397" s="2" t="s">
        <v>1199</v>
      </c>
    </row>
    <row r="398" spans="3:3" x14ac:dyDescent="0.2">
      <c r="C398" s="2" t="s">
        <v>3704</v>
      </c>
    </row>
    <row r="399" spans="3:3" x14ac:dyDescent="0.2">
      <c r="C399" s="2" t="s">
        <v>3705</v>
      </c>
    </row>
    <row r="400" spans="3:3" x14ac:dyDescent="0.2">
      <c r="C400" s="2" t="s">
        <v>3706</v>
      </c>
    </row>
    <row r="401" spans="3:3" x14ac:dyDescent="0.2">
      <c r="C401" s="2" t="s">
        <v>3707</v>
      </c>
    </row>
    <row r="402" spans="3:3" x14ac:dyDescent="0.2">
      <c r="C402" s="2" t="s">
        <v>3708</v>
      </c>
    </row>
    <row r="403" spans="3:3" x14ac:dyDescent="0.2">
      <c r="C403" s="2" t="s">
        <v>3709</v>
      </c>
    </row>
    <row r="404" spans="3:3" x14ac:dyDescent="0.2">
      <c r="C404" s="2" t="s">
        <v>3710</v>
      </c>
    </row>
    <row r="405" spans="3:3" x14ac:dyDescent="0.2">
      <c r="C405" s="2" t="s">
        <v>3711</v>
      </c>
    </row>
    <row r="406" spans="3:3" x14ac:dyDescent="0.2">
      <c r="C406" s="2" t="s">
        <v>3712</v>
      </c>
    </row>
    <row r="407" spans="3:3" x14ac:dyDescent="0.2">
      <c r="C407" s="2" t="s">
        <v>3713</v>
      </c>
    </row>
    <row r="408" spans="3:3" x14ac:dyDescent="0.2">
      <c r="C408" s="2" t="s">
        <v>3714</v>
      </c>
    </row>
    <row r="409" spans="3:3" x14ac:dyDescent="0.2">
      <c r="C409" s="2" t="s">
        <v>3715</v>
      </c>
    </row>
    <row r="410" spans="3:3" x14ac:dyDescent="0.2">
      <c r="C410" s="2" t="s">
        <v>3716</v>
      </c>
    </row>
    <row r="411" spans="3:3" x14ac:dyDescent="0.2">
      <c r="C411" s="2" t="s">
        <v>3717</v>
      </c>
    </row>
    <row r="412" spans="3:3" x14ac:dyDescent="0.2">
      <c r="C412" s="2" t="s">
        <v>3718</v>
      </c>
    </row>
    <row r="413" spans="3:3" x14ac:dyDescent="0.2">
      <c r="C413" s="2" t="s">
        <v>3719</v>
      </c>
    </row>
    <row r="414" spans="3:3" x14ac:dyDescent="0.2">
      <c r="C414" s="2" t="s">
        <v>3720</v>
      </c>
    </row>
    <row r="415" spans="3:3" x14ac:dyDescent="0.2">
      <c r="C415" s="2" t="s">
        <v>3721</v>
      </c>
    </row>
    <row r="416" spans="3:3" x14ac:dyDescent="0.2">
      <c r="C416" s="2" t="s">
        <v>3722</v>
      </c>
    </row>
    <row r="417" spans="3:3" x14ac:dyDescent="0.2">
      <c r="C417" s="2" t="s">
        <v>3723</v>
      </c>
    </row>
    <row r="418" spans="3:3" x14ac:dyDescent="0.2">
      <c r="C418" s="2" t="s">
        <v>3724</v>
      </c>
    </row>
    <row r="419" spans="3:3" x14ac:dyDescent="0.2">
      <c r="C419" s="2" t="s">
        <v>3725</v>
      </c>
    </row>
    <row r="420" spans="3:3" x14ac:dyDescent="0.2">
      <c r="C420" s="2" t="s">
        <v>3726</v>
      </c>
    </row>
    <row r="421" spans="3:3" x14ac:dyDescent="0.2">
      <c r="C421" s="2" t="s">
        <v>3727</v>
      </c>
    </row>
    <row r="422" spans="3:3" x14ac:dyDescent="0.2">
      <c r="C422" s="2" t="s">
        <v>3728</v>
      </c>
    </row>
    <row r="423" spans="3:3" x14ac:dyDescent="0.2">
      <c r="C423" s="2" t="s">
        <v>3729</v>
      </c>
    </row>
    <row r="424" spans="3:3" x14ac:dyDescent="0.2">
      <c r="C424" s="2" t="s">
        <v>3730</v>
      </c>
    </row>
    <row r="425" spans="3:3" x14ac:dyDescent="0.2">
      <c r="C425" s="2" t="s">
        <v>3731</v>
      </c>
    </row>
    <row r="426" spans="3:3" x14ac:dyDescent="0.2">
      <c r="C426" s="2" t="s">
        <v>3732</v>
      </c>
    </row>
    <row r="427" spans="3:3" x14ac:dyDescent="0.2">
      <c r="C427" s="2" t="s">
        <v>3733</v>
      </c>
    </row>
    <row r="428" spans="3:3" x14ac:dyDescent="0.2">
      <c r="C428" s="2" t="s">
        <v>3734</v>
      </c>
    </row>
    <row r="429" spans="3:3" x14ac:dyDescent="0.2">
      <c r="C429" s="2" t="s">
        <v>3735</v>
      </c>
    </row>
    <row r="430" spans="3:3" x14ac:dyDescent="0.2">
      <c r="C430" s="2" t="s">
        <v>3736</v>
      </c>
    </row>
    <row r="431" spans="3:3" x14ac:dyDescent="0.2">
      <c r="C431" s="2" t="s">
        <v>3737</v>
      </c>
    </row>
    <row r="432" spans="3:3" x14ac:dyDescent="0.2">
      <c r="C432" s="2" t="s">
        <v>3738</v>
      </c>
    </row>
    <row r="433" spans="3:3" x14ac:dyDescent="0.2">
      <c r="C433" s="2" t="s">
        <v>3739</v>
      </c>
    </row>
    <row r="434" spans="3:3" x14ac:dyDescent="0.2">
      <c r="C434" s="2" t="s">
        <v>3740</v>
      </c>
    </row>
    <row r="435" spans="3:3" x14ac:dyDescent="0.2">
      <c r="C435" s="2" t="s">
        <v>3741</v>
      </c>
    </row>
    <row r="436" spans="3:3" x14ac:dyDescent="0.2">
      <c r="C436" s="2" t="s">
        <v>3742</v>
      </c>
    </row>
    <row r="437" spans="3:3" x14ac:dyDescent="0.2">
      <c r="C437" s="2" t="s">
        <v>3743</v>
      </c>
    </row>
    <row r="438" spans="3:3" x14ac:dyDescent="0.2">
      <c r="C438" s="2" t="s">
        <v>3744</v>
      </c>
    </row>
    <row r="439" spans="3:3" x14ac:dyDescent="0.2">
      <c r="C439" s="2" t="s">
        <v>3745</v>
      </c>
    </row>
    <row r="440" spans="3:3" x14ac:dyDescent="0.2">
      <c r="C440" s="2" t="s">
        <v>3746</v>
      </c>
    </row>
    <row r="441" spans="3:3" x14ac:dyDescent="0.2">
      <c r="C441" s="2" t="s">
        <v>3747</v>
      </c>
    </row>
    <row r="442" spans="3:3" x14ac:dyDescent="0.2">
      <c r="C442" s="2" t="s">
        <v>3748</v>
      </c>
    </row>
    <row r="443" spans="3:3" x14ac:dyDescent="0.2">
      <c r="C443" s="2" t="s">
        <v>3749</v>
      </c>
    </row>
    <row r="444" spans="3:3" x14ac:dyDescent="0.2">
      <c r="C444" s="2" t="s">
        <v>3750</v>
      </c>
    </row>
    <row r="445" spans="3:3" x14ac:dyDescent="0.2">
      <c r="C445" s="2" t="s">
        <v>3751</v>
      </c>
    </row>
    <row r="446" spans="3:3" x14ac:dyDescent="0.2">
      <c r="C446" s="2" t="s">
        <v>3752</v>
      </c>
    </row>
    <row r="447" spans="3:3" x14ac:dyDescent="0.2">
      <c r="C447" s="2" t="s">
        <v>3753</v>
      </c>
    </row>
    <row r="448" spans="3:3" x14ac:dyDescent="0.2">
      <c r="C448" s="2" t="s">
        <v>3754</v>
      </c>
    </row>
    <row r="449" spans="3:3" x14ac:dyDescent="0.2">
      <c r="C449" s="2" t="s">
        <v>3755</v>
      </c>
    </row>
    <row r="450" spans="3:3" x14ac:dyDescent="0.2">
      <c r="C450" s="2" t="s">
        <v>3756</v>
      </c>
    </row>
    <row r="451" spans="3:3" x14ac:dyDescent="0.2">
      <c r="C451" s="2" t="s">
        <v>3757</v>
      </c>
    </row>
    <row r="452" spans="3:3" x14ac:dyDescent="0.2">
      <c r="C452" s="2" t="s">
        <v>3758</v>
      </c>
    </row>
    <row r="453" spans="3:3" x14ac:dyDescent="0.2">
      <c r="C453" s="2" t="s">
        <v>3759</v>
      </c>
    </row>
    <row r="454" spans="3:3" x14ac:dyDescent="0.2">
      <c r="C454" s="2" t="s">
        <v>3760</v>
      </c>
    </row>
    <row r="455" spans="3:3" x14ac:dyDescent="0.2">
      <c r="C455" s="2" t="s">
        <v>3761</v>
      </c>
    </row>
    <row r="456" spans="3:3" x14ac:dyDescent="0.2">
      <c r="C456" s="2" t="s">
        <v>3762</v>
      </c>
    </row>
    <row r="457" spans="3:3" x14ac:dyDescent="0.2">
      <c r="C457" s="2" t="s">
        <v>3763</v>
      </c>
    </row>
    <row r="458" spans="3:3" x14ac:dyDescent="0.2">
      <c r="C458" s="2" t="s">
        <v>3764</v>
      </c>
    </row>
    <row r="459" spans="3:3" x14ac:dyDescent="0.2">
      <c r="C459" s="2" t="s">
        <v>3765</v>
      </c>
    </row>
    <row r="460" spans="3:3" x14ac:dyDescent="0.2">
      <c r="C460" s="2" t="s">
        <v>3766</v>
      </c>
    </row>
    <row r="461" spans="3:3" x14ac:dyDescent="0.2">
      <c r="C461" s="2" t="s">
        <v>3767</v>
      </c>
    </row>
    <row r="462" spans="3:3" x14ac:dyDescent="0.2">
      <c r="C462" s="2" t="s">
        <v>3768</v>
      </c>
    </row>
    <row r="463" spans="3:3" x14ac:dyDescent="0.2">
      <c r="C463" s="2" t="s">
        <v>3769</v>
      </c>
    </row>
    <row r="464" spans="3:3" x14ac:dyDescent="0.2">
      <c r="C464" s="2" t="s">
        <v>3770</v>
      </c>
    </row>
    <row r="465" spans="3:3" x14ac:dyDescent="0.2">
      <c r="C465" s="2" t="s">
        <v>3771</v>
      </c>
    </row>
    <row r="466" spans="3:3" x14ac:dyDescent="0.2">
      <c r="C466" s="2" t="s">
        <v>3772</v>
      </c>
    </row>
    <row r="467" spans="3:3" x14ac:dyDescent="0.2">
      <c r="C467" s="2" t="s">
        <v>3773</v>
      </c>
    </row>
    <row r="468" spans="3:3" x14ac:dyDescent="0.2">
      <c r="C468" s="2" t="s">
        <v>3774</v>
      </c>
    </row>
    <row r="469" spans="3:3" x14ac:dyDescent="0.2">
      <c r="C469" s="2" t="s">
        <v>3775</v>
      </c>
    </row>
    <row r="470" spans="3:3" x14ac:dyDescent="0.2">
      <c r="C470" s="2" t="s">
        <v>3776</v>
      </c>
    </row>
    <row r="471" spans="3:3" x14ac:dyDescent="0.2">
      <c r="C471" s="2" t="s">
        <v>3777</v>
      </c>
    </row>
    <row r="472" spans="3:3" x14ac:dyDescent="0.2">
      <c r="C472" s="2" t="s">
        <v>3778</v>
      </c>
    </row>
    <row r="473" spans="3:3" x14ac:dyDescent="0.2">
      <c r="C473" s="2" t="s">
        <v>3779</v>
      </c>
    </row>
    <row r="474" spans="3:3" x14ac:dyDescent="0.2">
      <c r="C474" s="2" t="s">
        <v>3780</v>
      </c>
    </row>
    <row r="475" spans="3:3" x14ac:dyDescent="0.2">
      <c r="C475" s="2" t="s">
        <v>3781</v>
      </c>
    </row>
    <row r="476" spans="3:3" x14ac:dyDescent="0.2">
      <c r="C476" s="2" t="s">
        <v>3782</v>
      </c>
    </row>
    <row r="477" spans="3:3" x14ac:dyDescent="0.2">
      <c r="C477" s="2" t="s">
        <v>3783</v>
      </c>
    </row>
    <row r="478" spans="3:3" x14ac:dyDescent="0.2">
      <c r="C478" s="2" t="s">
        <v>3784</v>
      </c>
    </row>
    <row r="479" spans="3:3" x14ac:dyDescent="0.2">
      <c r="C479" s="2" t="s">
        <v>3785</v>
      </c>
    </row>
    <row r="480" spans="3:3" x14ac:dyDescent="0.2">
      <c r="C480" s="2" t="s">
        <v>3786</v>
      </c>
    </row>
    <row r="481" spans="3:3" x14ac:dyDescent="0.2">
      <c r="C481" s="2" t="s">
        <v>3787</v>
      </c>
    </row>
    <row r="482" spans="3:3" x14ac:dyDescent="0.2">
      <c r="C482" s="2" t="s">
        <v>3788</v>
      </c>
    </row>
    <row r="483" spans="3:3" x14ac:dyDescent="0.2">
      <c r="C483" s="2" t="s">
        <v>3789</v>
      </c>
    </row>
    <row r="484" spans="3:3" x14ac:dyDescent="0.2">
      <c r="C484" s="2" t="s">
        <v>3790</v>
      </c>
    </row>
    <row r="485" spans="3:3" x14ac:dyDescent="0.2">
      <c r="C485" s="2" t="s">
        <v>3791</v>
      </c>
    </row>
    <row r="486" spans="3:3" x14ac:dyDescent="0.2">
      <c r="C486" s="2" t="s">
        <v>3792</v>
      </c>
    </row>
    <row r="487" spans="3:3" x14ac:dyDescent="0.2">
      <c r="C487" s="2" t="s">
        <v>3793</v>
      </c>
    </row>
    <row r="488" spans="3:3" x14ac:dyDescent="0.2">
      <c r="C488" s="2" t="s">
        <v>3794</v>
      </c>
    </row>
    <row r="489" spans="3:3" x14ac:dyDescent="0.2">
      <c r="C489" s="2" t="s">
        <v>3795</v>
      </c>
    </row>
    <row r="490" spans="3:3" x14ac:dyDescent="0.2">
      <c r="C490" s="2" t="s">
        <v>3796</v>
      </c>
    </row>
    <row r="491" spans="3:3" x14ac:dyDescent="0.2">
      <c r="C491" s="2" t="s">
        <v>3797</v>
      </c>
    </row>
    <row r="492" spans="3:3" x14ac:dyDescent="0.2">
      <c r="C492" s="2" t="s">
        <v>3798</v>
      </c>
    </row>
    <row r="493" spans="3:3" x14ac:dyDescent="0.2">
      <c r="C493" s="2" t="s">
        <v>3799</v>
      </c>
    </row>
    <row r="494" spans="3:3" x14ac:dyDescent="0.2">
      <c r="C494" s="2" t="s">
        <v>3800</v>
      </c>
    </row>
    <row r="495" spans="3:3" x14ac:dyDescent="0.2">
      <c r="C495" s="2" t="s">
        <v>3801</v>
      </c>
    </row>
    <row r="496" spans="3:3" x14ac:dyDescent="0.2">
      <c r="C496" s="2" t="s">
        <v>3802</v>
      </c>
    </row>
    <row r="497" spans="3:3" x14ac:dyDescent="0.2">
      <c r="C497" s="2" t="s">
        <v>3803</v>
      </c>
    </row>
    <row r="498" spans="3:3" x14ac:dyDescent="0.2">
      <c r="C498" s="2" t="s">
        <v>3804</v>
      </c>
    </row>
    <row r="499" spans="3:3" x14ac:dyDescent="0.2">
      <c r="C499" s="2" t="s">
        <v>3805</v>
      </c>
    </row>
    <row r="500" spans="3:3" x14ac:dyDescent="0.2">
      <c r="C500" s="2" t="s">
        <v>3806</v>
      </c>
    </row>
    <row r="501" spans="3:3" x14ac:dyDescent="0.2">
      <c r="C501" s="2" t="s">
        <v>3807</v>
      </c>
    </row>
    <row r="502" spans="3:3" x14ac:dyDescent="0.2">
      <c r="C502" s="2" t="s">
        <v>3808</v>
      </c>
    </row>
    <row r="503" spans="3:3" x14ac:dyDescent="0.2">
      <c r="C503" s="2" t="s">
        <v>3809</v>
      </c>
    </row>
    <row r="504" spans="3:3" x14ac:dyDescent="0.2">
      <c r="C504" s="2" t="s">
        <v>3810</v>
      </c>
    </row>
    <row r="505" spans="3:3" x14ac:dyDescent="0.2">
      <c r="C505" s="2" t="s">
        <v>3811</v>
      </c>
    </row>
    <row r="506" spans="3:3" x14ac:dyDescent="0.2">
      <c r="C506" s="2" t="s">
        <v>3812</v>
      </c>
    </row>
    <row r="507" spans="3:3" x14ac:dyDescent="0.2">
      <c r="C507" s="2" t="s">
        <v>3813</v>
      </c>
    </row>
    <row r="508" spans="3:3" x14ac:dyDescent="0.2">
      <c r="C508" s="2" t="s">
        <v>3814</v>
      </c>
    </row>
    <row r="509" spans="3:3" x14ac:dyDescent="0.2">
      <c r="C509" s="2" t="s">
        <v>3815</v>
      </c>
    </row>
    <row r="510" spans="3:3" x14ac:dyDescent="0.2">
      <c r="C510" s="2" t="s">
        <v>3816</v>
      </c>
    </row>
    <row r="511" spans="3:3" x14ac:dyDescent="0.2">
      <c r="C511" s="2" t="s">
        <v>3817</v>
      </c>
    </row>
    <row r="512" spans="3:3" x14ac:dyDescent="0.2">
      <c r="C512" s="2" t="s">
        <v>3818</v>
      </c>
    </row>
    <row r="513" spans="3:3" x14ac:dyDescent="0.2">
      <c r="C513" s="2" t="s">
        <v>3819</v>
      </c>
    </row>
    <row r="514" spans="3:3" x14ac:dyDescent="0.2">
      <c r="C514" s="2" t="s">
        <v>3820</v>
      </c>
    </row>
    <row r="515" spans="3:3" x14ac:dyDescent="0.2">
      <c r="C515" s="2" t="s">
        <v>3821</v>
      </c>
    </row>
    <row r="516" spans="3:3" x14ac:dyDescent="0.2">
      <c r="C516" s="2" t="s">
        <v>3822</v>
      </c>
    </row>
    <row r="517" spans="3:3" x14ac:dyDescent="0.2">
      <c r="C517" s="2" t="s">
        <v>3823</v>
      </c>
    </row>
    <row r="518" spans="3:3" x14ac:dyDescent="0.2">
      <c r="C518" s="2" t="s">
        <v>3824</v>
      </c>
    </row>
    <row r="519" spans="3:3" x14ac:dyDescent="0.2">
      <c r="C519" s="2" t="s">
        <v>3825</v>
      </c>
    </row>
    <row r="520" spans="3:3" x14ac:dyDescent="0.2">
      <c r="C520" s="2" t="s">
        <v>3826</v>
      </c>
    </row>
    <row r="521" spans="3:3" x14ac:dyDescent="0.2">
      <c r="C521" s="2" t="s">
        <v>3827</v>
      </c>
    </row>
    <row r="522" spans="3:3" x14ac:dyDescent="0.2">
      <c r="C522" s="2" t="s">
        <v>3828</v>
      </c>
    </row>
    <row r="523" spans="3:3" x14ac:dyDescent="0.2">
      <c r="C523" s="2" t="s">
        <v>3829</v>
      </c>
    </row>
    <row r="524" spans="3:3" x14ac:dyDescent="0.2">
      <c r="C524" s="2" t="s">
        <v>3830</v>
      </c>
    </row>
    <row r="525" spans="3:3" x14ac:dyDescent="0.2">
      <c r="C525" s="2" t="s">
        <v>3831</v>
      </c>
    </row>
    <row r="526" spans="3:3" x14ac:dyDescent="0.2">
      <c r="C526" s="2" t="s">
        <v>3832</v>
      </c>
    </row>
    <row r="527" spans="3:3" x14ac:dyDescent="0.2">
      <c r="C527" s="2" t="s">
        <v>3833</v>
      </c>
    </row>
    <row r="528" spans="3:3" x14ac:dyDescent="0.2">
      <c r="C528" s="2" t="s">
        <v>3834</v>
      </c>
    </row>
    <row r="529" spans="3:3" x14ac:dyDescent="0.2">
      <c r="C529" s="2" t="s">
        <v>3835</v>
      </c>
    </row>
    <row r="530" spans="3:3" x14ac:dyDescent="0.2">
      <c r="C530" s="2" t="s">
        <v>3836</v>
      </c>
    </row>
    <row r="531" spans="3:3" x14ac:dyDescent="0.2">
      <c r="C531" s="2" t="s">
        <v>3837</v>
      </c>
    </row>
    <row r="532" spans="3:3" x14ac:dyDescent="0.2">
      <c r="C532" s="2" t="s">
        <v>3838</v>
      </c>
    </row>
    <row r="533" spans="3:3" x14ac:dyDescent="0.2">
      <c r="C533" s="2" t="s">
        <v>3839</v>
      </c>
    </row>
    <row r="534" spans="3:3" x14ac:dyDescent="0.2">
      <c r="C534" s="2" t="s">
        <v>3840</v>
      </c>
    </row>
    <row r="535" spans="3:3" x14ac:dyDescent="0.2">
      <c r="C535" s="2" t="s">
        <v>3841</v>
      </c>
    </row>
    <row r="536" spans="3:3" x14ac:dyDescent="0.2">
      <c r="C536" s="2" t="s">
        <v>3842</v>
      </c>
    </row>
    <row r="537" spans="3:3" x14ac:dyDescent="0.2">
      <c r="C537" s="2" t="s">
        <v>3843</v>
      </c>
    </row>
    <row r="538" spans="3:3" x14ac:dyDescent="0.2">
      <c r="C538" s="2" t="s">
        <v>3844</v>
      </c>
    </row>
    <row r="539" spans="3:3" x14ac:dyDescent="0.2">
      <c r="C539" s="2" t="s">
        <v>3845</v>
      </c>
    </row>
    <row r="540" spans="3:3" x14ac:dyDescent="0.2">
      <c r="C540" s="2" t="s">
        <v>3846</v>
      </c>
    </row>
    <row r="541" spans="3:3" x14ac:dyDescent="0.2">
      <c r="C541" s="2" t="s">
        <v>3847</v>
      </c>
    </row>
    <row r="542" spans="3:3" x14ac:dyDescent="0.2">
      <c r="C542" s="2" t="s">
        <v>3848</v>
      </c>
    </row>
    <row r="543" spans="3:3" x14ac:dyDescent="0.2">
      <c r="C543" s="2" t="s">
        <v>3849</v>
      </c>
    </row>
    <row r="544" spans="3:3" x14ac:dyDescent="0.2">
      <c r="C544" s="2" t="s">
        <v>3850</v>
      </c>
    </row>
    <row r="545" spans="3:3" x14ac:dyDescent="0.2">
      <c r="C545" s="2" t="s">
        <v>3851</v>
      </c>
    </row>
    <row r="546" spans="3:3" x14ac:dyDescent="0.2">
      <c r="C546" s="2" t="s">
        <v>3852</v>
      </c>
    </row>
    <row r="547" spans="3:3" x14ac:dyDescent="0.2">
      <c r="C547" s="2" t="s">
        <v>3853</v>
      </c>
    </row>
    <row r="548" spans="3:3" x14ac:dyDescent="0.2">
      <c r="C548" s="2" t="s">
        <v>3854</v>
      </c>
    </row>
    <row r="549" spans="3:3" x14ac:dyDescent="0.2">
      <c r="C549" s="2" t="s">
        <v>3855</v>
      </c>
    </row>
    <row r="550" spans="3:3" x14ac:dyDescent="0.2">
      <c r="C550" s="2" t="s">
        <v>3856</v>
      </c>
    </row>
    <row r="551" spans="3:3" x14ac:dyDescent="0.2">
      <c r="C551" s="2" t="s">
        <v>3857</v>
      </c>
    </row>
    <row r="552" spans="3:3" x14ac:dyDescent="0.2">
      <c r="C552" s="2" t="s">
        <v>3858</v>
      </c>
    </row>
    <row r="553" spans="3:3" x14ac:dyDescent="0.2">
      <c r="C553" s="2" t="s">
        <v>3859</v>
      </c>
    </row>
    <row r="554" spans="3:3" x14ac:dyDescent="0.2">
      <c r="C554" s="2" t="s">
        <v>3860</v>
      </c>
    </row>
    <row r="555" spans="3:3" x14ac:dyDescent="0.2">
      <c r="C555" s="2" t="s">
        <v>3861</v>
      </c>
    </row>
    <row r="556" spans="3:3" x14ac:dyDescent="0.2">
      <c r="C556" s="2" t="s">
        <v>3862</v>
      </c>
    </row>
    <row r="557" spans="3:3" x14ac:dyDescent="0.2">
      <c r="C557" s="2" t="s">
        <v>3863</v>
      </c>
    </row>
    <row r="558" spans="3:3" x14ac:dyDescent="0.2">
      <c r="C558" s="2" t="s">
        <v>3864</v>
      </c>
    </row>
    <row r="559" spans="3:3" x14ac:dyDescent="0.2">
      <c r="C559" s="2" t="s">
        <v>3865</v>
      </c>
    </row>
    <row r="560" spans="3:3" x14ac:dyDescent="0.2">
      <c r="C560" s="2" t="s">
        <v>3866</v>
      </c>
    </row>
    <row r="561" spans="3:3" x14ac:dyDescent="0.2">
      <c r="C561" s="2" t="s">
        <v>3867</v>
      </c>
    </row>
    <row r="562" spans="3:3" x14ac:dyDescent="0.2">
      <c r="C562" s="2" t="s">
        <v>3868</v>
      </c>
    </row>
    <row r="563" spans="3:3" x14ac:dyDescent="0.2">
      <c r="C563" s="2" t="s">
        <v>3869</v>
      </c>
    </row>
    <row r="564" spans="3:3" x14ac:dyDescent="0.2">
      <c r="C564" s="2" t="s">
        <v>3870</v>
      </c>
    </row>
    <row r="565" spans="3:3" x14ac:dyDescent="0.2">
      <c r="C565" s="2" t="s">
        <v>3871</v>
      </c>
    </row>
    <row r="566" spans="3:3" x14ac:dyDescent="0.2">
      <c r="C566" s="2" t="s">
        <v>3872</v>
      </c>
    </row>
    <row r="567" spans="3:3" x14ac:dyDescent="0.2">
      <c r="C567" s="2" t="s">
        <v>3873</v>
      </c>
    </row>
    <row r="568" spans="3:3" x14ac:dyDescent="0.2">
      <c r="C568" s="2" t="s">
        <v>3874</v>
      </c>
    </row>
    <row r="569" spans="3:3" x14ac:dyDescent="0.2">
      <c r="C569" s="2" t="s">
        <v>3875</v>
      </c>
    </row>
    <row r="570" spans="3:3" x14ac:dyDescent="0.2">
      <c r="C570" s="2" t="s">
        <v>3876</v>
      </c>
    </row>
    <row r="571" spans="3:3" x14ac:dyDescent="0.2">
      <c r="C571" s="2" t="s">
        <v>3877</v>
      </c>
    </row>
    <row r="572" spans="3:3" x14ac:dyDescent="0.2">
      <c r="C572" s="2" t="s">
        <v>3878</v>
      </c>
    </row>
    <row r="573" spans="3:3" x14ac:dyDescent="0.2">
      <c r="C573" s="2" t="s">
        <v>3879</v>
      </c>
    </row>
    <row r="574" spans="3:3" x14ac:dyDescent="0.2">
      <c r="C574" s="2" t="s">
        <v>3880</v>
      </c>
    </row>
    <row r="575" spans="3:3" x14ac:dyDescent="0.2">
      <c r="C575" s="2" t="s">
        <v>3881</v>
      </c>
    </row>
    <row r="576" spans="3:3" x14ac:dyDescent="0.2">
      <c r="C576" s="2" t="s">
        <v>3882</v>
      </c>
    </row>
    <row r="577" spans="3:3" x14ac:dyDescent="0.2">
      <c r="C577" s="2" t="s">
        <v>3883</v>
      </c>
    </row>
    <row r="578" spans="3:3" x14ac:dyDescent="0.2">
      <c r="C578" s="2" t="s">
        <v>3884</v>
      </c>
    </row>
    <row r="579" spans="3:3" x14ac:dyDescent="0.2">
      <c r="C579" s="2" t="s">
        <v>1190</v>
      </c>
    </row>
    <row r="580" spans="3:3" x14ac:dyDescent="0.2">
      <c r="C580" s="2" t="s">
        <v>3885</v>
      </c>
    </row>
    <row r="581" spans="3:3" x14ac:dyDescent="0.2">
      <c r="C581" s="2" t="s">
        <v>3886</v>
      </c>
    </row>
    <row r="582" spans="3:3" x14ac:dyDescent="0.2">
      <c r="C582" s="2" t="s">
        <v>3887</v>
      </c>
    </row>
    <row r="583" spans="3:3" x14ac:dyDescent="0.2">
      <c r="C583" s="2" t="s">
        <v>3888</v>
      </c>
    </row>
    <row r="584" spans="3:3" x14ac:dyDescent="0.2">
      <c r="C584" s="2" t="s">
        <v>1177</v>
      </c>
    </row>
    <row r="585" spans="3:3" x14ac:dyDescent="0.2">
      <c r="C585" s="2" t="s">
        <v>3889</v>
      </c>
    </row>
    <row r="586" spans="3:3" x14ac:dyDescent="0.2">
      <c r="C586" s="2" t="s">
        <v>1156</v>
      </c>
    </row>
    <row r="587" spans="3:3" x14ac:dyDescent="0.2">
      <c r="C587" s="2" t="s">
        <v>3890</v>
      </c>
    </row>
    <row r="588" spans="3:3" x14ac:dyDescent="0.2">
      <c r="C588" s="2" t="s">
        <v>1172</v>
      </c>
    </row>
    <row r="589" spans="3:3" x14ac:dyDescent="0.2">
      <c r="C589" s="2" t="s">
        <v>3891</v>
      </c>
    </row>
    <row r="590" spans="3:3" x14ac:dyDescent="0.2">
      <c r="C590" s="2" t="s">
        <v>3892</v>
      </c>
    </row>
    <row r="591" spans="3:3" x14ac:dyDescent="0.2">
      <c r="C591" s="2" t="s">
        <v>3893</v>
      </c>
    </row>
    <row r="592" spans="3:3" x14ac:dyDescent="0.2">
      <c r="C592" s="2" t="s">
        <v>3894</v>
      </c>
    </row>
    <row r="593" spans="3:3" x14ac:dyDescent="0.2">
      <c r="C593" s="2" t="s">
        <v>3895</v>
      </c>
    </row>
    <row r="594" spans="3:3" x14ac:dyDescent="0.2">
      <c r="C594" s="2" t="s">
        <v>3896</v>
      </c>
    </row>
    <row r="595" spans="3:3" x14ac:dyDescent="0.2">
      <c r="C595" s="2" t="s">
        <v>3897</v>
      </c>
    </row>
    <row r="596" spans="3:3" x14ac:dyDescent="0.2">
      <c r="C596" s="2" t="s">
        <v>1188</v>
      </c>
    </row>
    <row r="597" spans="3:3" x14ac:dyDescent="0.2">
      <c r="C597" s="2" t="s">
        <v>3898</v>
      </c>
    </row>
    <row r="598" spans="3:3" x14ac:dyDescent="0.2">
      <c r="C598" s="2" t="s">
        <v>1171</v>
      </c>
    </row>
    <row r="599" spans="3:3" x14ac:dyDescent="0.2">
      <c r="C599" s="2" t="s">
        <v>3899</v>
      </c>
    </row>
    <row r="600" spans="3:3" x14ac:dyDescent="0.2">
      <c r="C600" s="2" t="s">
        <v>3900</v>
      </c>
    </row>
    <row r="601" spans="3:3" x14ac:dyDescent="0.2">
      <c r="C601" s="2" t="s">
        <v>1162</v>
      </c>
    </row>
    <row r="602" spans="3:3" x14ac:dyDescent="0.2">
      <c r="C602" s="2" t="s">
        <v>1158</v>
      </c>
    </row>
    <row r="603" spans="3:3" x14ac:dyDescent="0.2">
      <c r="C603" s="2" t="s">
        <v>3901</v>
      </c>
    </row>
    <row r="604" spans="3:3" x14ac:dyDescent="0.2">
      <c r="C604" s="2" t="s">
        <v>1161</v>
      </c>
    </row>
    <row r="605" spans="3:3" x14ac:dyDescent="0.2">
      <c r="C605" s="2" t="s">
        <v>1139</v>
      </c>
    </row>
    <row r="606" spans="3:3" x14ac:dyDescent="0.2">
      <c r="C606" s="2" t="s">
        <v>3902</v>
      </c>
    </row>
    <row r="607" spans="3:3" x14ac:dyDescent="0.2">
      <c r="C607" s="2" t="s">
        <v>1165</v>
      </c>
    </row>
    <row r="608" spans="3:3" x14ac:dyDescent="0.2">
      <c r="C608" s="2" t="s">
        <v>1179</v>
      </c>
    </row>
    <row r="609" spans="3:3" x14ac:dyDescent="0.2">
      <c r="C609" s="2" t="s">
        <v>1176</v>
      </c>
    </row>
    <row r="610" spans="3:3" x14ac:dyDescent="0.2">
      <c r="C610" s="2" t="s">
        <v>1185</v>
      </c>
    </row>
    <row r="611" spans="3:3" x14ac:dyDescent="0.2">
      <c r="C611" s="2" t="s">
        <v>1182</v>
      </c>
    </row>
    <row r="612" spans="3:3" x14ac:dyDescent="0.2">
      <c r="C612" s="2" t="s">
        <v>1183</v>
      </c>
    </row>
    <row r="613" spans="3:3" x14ac:dyDescent="0.2">
      <c r="C613" s="2" t="s">
        <v>1170</v>
      </c>
    </row>
    <row r="614" spans="3:3" x14ac:dyDescent="0.2">
      <c r="C614" s="2" t="s">
        <v>1186</v>
      </c>
    </row>
    <row r="615" spans="3:3" x14ac:dyDescent="0.2">
      <c r="C615" s="2" t="s">
        <v>1187</v>
      </c>
    </row>
    <row r="616" spans="3:3" x14ac:dyDescent="0.2">
      <c r="C616" s="2" t="s">
        <v>1167</v>
      </c>
    </row>
    <row r="617" spans="3:3" x14ac:dyDescent="0.2">
      <c r="C617" s="2" t="s">
        <v>1163</v>
      </c>
    </row>
    <row r="618" spans="3:3" x14ac:dyDescent="0.2">
      <c r="C618" s="2" t="s">
        <v>1169</v>
      </c>
    </row>
    <row r="619" spans="3:3" x14ac:dyDescent="0.2">
      <c r="C619" s="2" t="s">
        <v>1160</v>
      </c>
    </row>
    <row r="620" spans="3:3" x14ac:dyDescent="0.2">
      <c r="C620" s="2" t="s">
        <v>1159</v>
      </c>
    </row>
    <row r="621" spans="3:3" x14ac:dyDescent="0.2">
      <c r="C621" s="2" t="s">
        <v>1168</v>
      </c>
    </row>
    <row r="622" spans="3:3" x14ac:dyDescent="0.2">
      <c r="C622" s="2" t="s">
        <v>1166</v>
      </c>
    </row>
    <row r="623" spans="3:3" x14ac:dyDescent="0.2">
      <c r="C623" s="2" t="s">
        <v>1041</v>
      </c>
    </row>
    <row r="624" spans="3:3" x14ac:dyDescent="0.2">
      <c r="C624" s="2" t="s">
        <v>1018</v>
      </c>
    </row>
    <row r="625" spans="3:3" x14ac:dyDescent="0.2">
      <c r="C625" s="2" t="s">
        <v>1019</v>
      </c>
    </row>
    <row r="626" spans="3:3" x14ac:dyDescent="0.2">
      <c r="C626" s="2" t="s">
        <v>1038</v>
      </c>
    </row>
    <row r="627" spans="3:3" x14ac:dyDescent="0.2">
      <c r="C627" s="2" t="s">
        <v>1039</v>
      </c>
    </row>
    <row r="628" spans="3:3" x14ac:dyDescent="0.2">
      <c r="C628" s="2" t="s">
        <v>1029</v>
      </c>
    </row>
    <row r="629" spans="3:3" x14ac:dyDescent="0.2">
      <c r="C629" s="2" t="s">
        <v>1020</v>
      </c>
    </row>
    <row r="630" spans="3:3" x14ac:dyDescent="0.2">
      <c r="C630" s="2" t="s">
        <v>1014</v>
      </c>
    </row>
    <row r="631" spans="3:3" x14ac:dyDescent="0.2">
      <c r="C631" s="2" t="s">
        <v>1027</v>
      </c>
    </row>
    <row r="632" spans="3:3" x14ac:dyDescent="0.2">
      <c r="C632" s="2" t="s">
        <v>1021</v>
      </c>
    </row>
    <row r="633" spans="3:3" x14ac:dyDescent="0.2">
      <c r="C633" s="2" t="s">
        <v>1040</v>
      </c>
    </row>
    <row r="634" spans="3:3" x14ac:dyDescent="0.2">
      <c r="C634" s="2" t="s">
        <v>1157</v>
      </c>
    </row>
    <row r="635" spans="3:3" x14ac:dyDescent="0.2">
      <c r="C635" s="2" t="s">
        <v>1155</v>
      </c>
    </row>
    <row r="636" spans="3:3" x14ac:dyDescent="0.2">
      <c r="C636" s="2" t="s">
        <v>1022</v>
      </c>
    </row>
    <row r="637" spans="3:3" x14ac:dyDescent="0.2">
      <c r="C637" s="2" t="s">
        <v>1173</v>
      </c>
    </row>
    <row r="638" spans="3:3" x14ac:dyDescent="0.2">
      <c r="C638" s="2" t="s">
        <v>1150</v>
      </c>
    </row>
    <row r="639" spans="3:3" x14ac:dyDescent="0.2">
      <c r="C639" s="2" t="s">
        <v>1195</v>
      </c>
    </row>
    <row r="640" spans="3:3" x14ac:dyDescent="0.2">
      <c r="C640" s="2" t="s">
        <v>1048</v>
      </c>
    </row>
    <row r="641" spans="3:3" x14ac:dyDescent="0.2">
      <c r="C641" s="2" t="s">
        <v>1061</v>
      </c>
    </row>
    <row r="642" spans="3:3" x14ac:dyDescent="0.2">
      <c r="C642" s="2" t="s">
        <v>1143</v>
      </c>
    </row>
    <row r="643" spans="3:3" x14ac:dyDescent="0.2">
      <c r="C643" s="2" t="s">
        <v>1096</v>
      </c>
    </row>
    <row r="644" spans="3:3" x14ac:dyDescent="0.2">
      <c r="C644" s="2" t="s">
        <v>1133</v>
      </c>
    </row>
    <row r="645" spans="3:3" x14ac:dyDescent="0.2">
      <c r="C645" s="2" t="s">
        <v>1117</v>
      </c>
    </row>
    <row r="646" spans="3:3" x14ac:dyDescent="0.2">
      <c r="C646" s="2" t="s">
        <v>1080</v>
      </c>
    </row>
    <row r="647" spans="3:3" x14ac:dyDescent="0.2">
      <c r="C647" s="2" t="s">
        <v>1149</v>
      </c>
    </row>
    <row r="648" spans="3:3" x14ac:dyDescent="0.2">
      <c r="C648" s="2" t="s">
        <v>1066</v>
      </c>
    </row>
    <row r="649" spans="3:3" x14ac:dyDescent="0.2">
      <c r="C649" s="2" t="s">
        <v>1087</v>
      </c>
    </row>
    <row r="650" spans="3:3" x14ac:dyDescent="0.2">
      <c r="C650" s="2" t="s">
        <v>1154</v>
      </c>
    </row>
    <row r="651" spans="3:3" x14ac:dyDescent="0.2">
      <c r="C651" s="2" t="s">
        <v>1112</v>
      </c>
    </row>
    <row r="652" spans="3:3" x14ac:dyDescent="0.2">
      <c r="C652" s="2" t="s">
        <v>1078</v>
      </c>
    </row>
    <row r="653" spans="3:3" x14ac:dyDescent="0.2">
      <c r="C653" s="2" t="s">
        <v>1062</v>
      </c>
    </row>
    <row r="654" spans="3:3" x14ac:dyDescent="0.2">
      <c r="C654" s="2" t="s">
        <v>1085</v>
      </c>
    </row>
    <row r="655" spans="3:3" x14ac:dyDescent="0.2">
      <c r="C655" s="2" t="s">
        <v>1104</v>
      </c>
    </row>
    <row r="656" spans="3:3" x14ac:dyDescent="0.2">
      <c r="C656" s="2" t="s">
        <v>1079</v>
      </c>
    </row>
    <row r="657" spans="3:3" x14ac:dyDescent="0.2">
      <c r="C657" s="2" t="s">
        <v>1100</v>
      </c>
    </row>
    <row r="658" spans="3:3" x14ac:dyDescent="0.2">
      <c r="C658" s="2" t="s">
        <v>1116</v>
      </c>
    </row>
    <row r="659" spans="3:3" x14ac:dyDescent="0.2">
      <c r="C659" s="2" t="s">
        <v>1115</v>
      </c>
    </row>
    <row r="660" spans="3:3" x14ac:dyDescent="0.2">
      <c r="C660" s="2" t="s">
        <v>1102</v>
      </c>
    </row>
    <row r="661" spans="3:3" x14ac:dyDescent="0.2">
      <c r="C661" s="2" t="s">
        <v>1025</v>
      </c>
    </row>
    <row r="662" spans="3:3" x14ac:dyDescent="0.2">
      <c r="C662" s="2" t="s">
        <v>1028</v>
      </c>
    </row>
    <row r="663" spans="3:3" x14ac:dyDescent="0.2">
      <c r="C663" s="2" t="s">
        <v>1049</v>
      </c>
    </row>
    <row r="664" spans="3:3" x14ac:dyDescent="0.2">
      <c r="C664" s="2" t="s">
        <v>1043</v>
      </c>
    </row>
    <row r="665" spans="3:3" x14ac:dyDescent="0.2">
      <c r="C665" s="2" t="s">
        <v>1059</v>
      </c>
    </row>
    <row r="666" spans="3:3" x14ac:dyDescent="0.2">
      <c r="C666" s="2" t="s">
        <v>1051</v>
      </c>
    </row>
    <row r="667" spans="3:3" x14ac:dyDescent="0.2">
      <c r="C667" s="2" t="s">
        <v>1037</v>
      </c>
    </row>
    <row r="668" spans="3:3" x14ac:dyDescent="0.2">
      <c r="C668" s="2" t="s">
        <v>1024</v>
      </c>
    </row>
    <row r="669" spans="3:3" x14ac:dyDescent="0.2">
      <c r="C669" s="2" t="s">
        <v>1016</v>
      </c>
    </row>
    <row r="670" spans="3:3" x14ac:dyDescent="0.2">
      <c r="C670" s="2" t="s">
        <v>1015</v>
      </c>
    </row>
    <row r="671" spans="3:3" x14ac:dyDescent="0.2">
      <c r="C671" s="2" t="s">
        <v>1050</v>
      </c>
    </row>
    <row r="672" spans="3:3" x14ac:dyDescent="0.2">
      <c r="C672" s="2" t="s">
        <v>1137</v>
      </c>
    </row>
    <row r="673" spans="3:3" x14ac:dyDescent="0.2">
      <c r="C673" s="2" t="s">
        <v>1099</v>
      </c>
    </row>
    <row r="674" spans="3:3" x14ac:dyDescent="0.2">
      <c r="C674" s="2" t="s">
        <v>1101</v>
      </c>
    </row>
    <row r="675" spans="3:3" x14ac:dyDescent="0.2">
      <c r="C675" s="2" t="s">
        <v>1071</v>
      </c>
    </row>
    <row r="676" spans="3:3" x14ac:dyDescent="0.2">
      <c r="C676" s="2" t="s">
        <v>1109</v>
      </c>
    </row>
    <row r="677" spans="3:3" x14ac:dyDescent="0.2">
      <c r="C677" s="2" t="s">
        <v>1034</v>
      </c>
    </row>
    <row r="678" spans="3:3" x14ac:dyDescent="0.2">
      <c r="C678" s="2" t="s">
        <v>1026</v>
      </c>
    </row>
    <row r="679" spans="3:3" x14ac:dyDescent="0.2">
      <c r="C679" s="2" t="s">
        <v>1089</v>
      </c>
    </row>
    <row r="680" spans="3:3" x14ac:dyDescent="0.2">
      <c r="C680" s="2" t="s">
        <v>1136</v>
      </c>
    </row>
    <row r="681" spans="3:3" x14ac:dyDescent="0.2">
      <c r="C681" s="2" t="s">
        <v>1035</v>
      </c>
    </row>
    <row r="682" spans="3:3" x14ac:dyDescent="0.2">
      <c r="C682" s="2" t="s">
        <v>1134</v>
      </c>
    </row>
    <row r="683" spans="3:3" x14ac:dyDescent="0.2">
      <c r="C683" s="2" t="s">
        <v>1084</v>
      </c>
    </row>
    <row r="684" spans="3:3" x14ac:dyDescent="0.2">
      <c r="C684" s="2" t="s">
        <v>3903</v>
      </c>
    </row>
    <row r="685" spans="3:3" x14ac:dyDescent="0.2">
      <c r="C685" s="2" t="s">
        <v>1017</v>
      </c>
    </row>
    <row r="686" spans="3:3" x14ac:dyDescent="0.2">
      <c r="C686" s="2" t="s">
        <v>1032</v>
      </c>
    </row>
    <row r="687" spans="3:3" x14ac:dyDescent="0.2">
      <c r="C687" s="2" t="s">
        <v>1141</v>
      </c>
    </row>
    <row r="688" spans="3:3" x14ac:dyDescent="0.2">
      <c r="C688" s="2" t="s">
        <v>1023</v>
      </c>
    </row>
    <row r="689" spans="3:3" x14ac:dyDescent="0.2">
      <c r="C689" s="2" t="s">
        <v>1142</v>
      </c>
    </row>
    <row r="690" spans="3:3" x14ac:dyDescent="0.2">
      <c r="C690" s="2" t="s">
        <v>1045</v>
      </c>
    </row>
    <row r="691" spans="3:3" x14ac:dyDescent="0.2">
      <c r="C691" s="2" t="s">
        <v>1130</v>
      </c>
    </row>
    <row r="692" spans="3:3" x14ac:dyDescent="0.2">
      <c r="C692" s="2" t="s">
        <v>1095</v>
      </c>
    </row>
    <row r="693" spans="3:3" x14ac:dyDescent="0.2">
      <c r="C693" s="2" t="s">
        <v>1072</v>
      </c>
    </row>
    <row r="694" spans="3:3" x14ac:dyDescent="0.2">
      <c r="C694" s="2" t="s">
        <v>1131</v>
      </c>
    </row>
    <row r="695" spans="3:3" x14ac:dyDescent="0.2">
      <c r="C695" s="2" t="s">
        <v>1105</v>
      </c>
    </row>
    <row r="696" spans="3:3" x14ac:dyDescent="0.2">
      <c r="C696" s="2" t="s">
        <v>1065</v>
      </c>
    </row>
    <row r="697" spans="3:3" x14ac:dyDescent="0.2">
      <c r="C697" s="2" t="s">
        <v>1138</v>
      </c>
    </row>
    <row r="698" spans="3:3" x14ac:dyDescent="0.2">
      <c r="C698" s="2" t="s">
        <v>1075</v>
      </c>
    </row>
    <row r="699" spans="3:3" x14ac:dyDescent="0.2">
      <c r="C699" s="2" t="s">
        <v>1132</v>
      </c>
    </row>
    <row r="700" spans="3:3" x14ac:dyDescent="0.2">
      <c r="C700" s="2" t="s">
        <v>1097</v>
      </c>
    </row>
    <row r="701" spans="3:3" x14ac:dyDescent="0.2">
      <c r="C701" s="2" t="s">
        <v>1145</v>
      </c>
    </row>
    <row r="702" spans="3:3" x14ac:dyDescent="0.2">
      <c r="C702" s="2" t="s">
        <v>3904</v>
      </c>
    </row>
    <row r="703" spans="3:3" x14ac:dyDescent="0.2">
      <c r="C703" s="2" t="s">
        <v>3905</v>
      </c>
    </row>
    <row r="704" spans="3:3" x14ac:dyDescent="0.2">
      <c r="C704" s="2" t="s">
        <v>3906</v>
      </c>
    </row>
    <row r="705" spans="3:3" x14ac:dyDescent="0.2">
      <c r="C705" s="2" t="s">
        <v>3907</v>
      </c>
    </row>
    <row r="706" spans="3:3" x14ac:dyDescent="0.2">
      <c r="C706" s="2" t="s">
        <v>1144</v>
      </c>
    </row>
    <row r="707" spans="3:3" x14ac:dyDescent="0.2">
      <c r="C707" s="2" t="s">
        <v>1108</v>
      </c>
    </row>
    <row r="708" spans="3:3" x14ac:dyDescent="0.2">
      <c r="C708" s="2" t="s">
        <v>3908</v>
      </c>
    </row>
    <row r="709" spans="3:3" x14ac:dyDescent="0.2">
      <c r="C709" s="2" t="s">
        <v>3909</v>
      </c>
    </row>
    <row r="710" spans="3:3" x14ac:dyDescent="0.2">
      <c r="C710" s="2" t="s">
        <v>1140</v>
      </c>
    </row>
    <row r="711" spans="3:3" x14ac:dyDescent="0.2">
      <c r="C711" s="2" t="s">
        <v>1082</v>
      </c>
    </row>
    <row r="712" spans="3:3" x14ac:dyDescent="0.2">
      <c r="C712" s="2" t="s">
        <v>1055</v>
      </c>
    </row>
    <row r="713" spans="3:3" x14ac:dyDescent="0.2">
      <c r="C713" s="2" t="s">
        <v>3910</v>
      </c>
    </row>
    <row r="714" spans="3:3" x14ac:dyDescent="0.2">
      <c r="C714" s="2" t="s">
        <v>3911</v>
      </c>
    </row>
    <row r="715" spans="3:3" x14ac:dyDescent="0.2">
      <c r="C715" s="2" t="s">
        <v>3912</v>
      </c>
    </row>
    <row r="716" spans="3:3" x14ac:dyDescent="0.2">
      <c r="C716" s="2" t="s">
        <v>3913</v>
      </c>
    </row>
    <row r="717" spans="3:3" x14ac:dyDescent="0.2">
      <c r="C717" s="2" t="s">
        <v>1125</v>
      </c>
    </row>
    <row r="718" spans="3:3" x14ac:dyDescent="0.2">
      <c r="C718" s="2" t="s">
        <v>3914</v>
      </c>
    </row>
    <row r="719" spans="3:3" x14ac:dyDescent="0.2">
      <c r="C719" s="2" t="s">
        <v>3915</v>
      </c>
    </row>
  </sheetData>
  <mergeCells count="3">
    <mergeCell ref="A3:A4"/>
    <mergeCell ref="A136:L136"/>
    <mergeCell ref="O136:P136"/>
  </mergeCells>
  <conditionalFormatting sqref="B3">
    <cfRule type="duplicateValues" dxfId="39" priority="4"/>
  </conditionalFormatting>
  <conditionalFormatting sqref="B4:B135">
    <cfRule type="duplicateValues" dxfId="38" priority="95"/>
  </conditionalFormatting>
  <conditionalFormatting sqref="C143:C719">
    <cfRule type="duplicateValues" dxfId="37" priority="3"/>
  </conditionalFormatting>
  <conditionalFormatting sqref="C143:C719">
    <cfRule type="duplicateValues" dxfId="36" priority="2"/>
  </conditionalFormatting>
  <conditionalFormatting sqref="C1:C1048576">
    <cfRule type="duplicateValues" dxfId="35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59"/>
  <sheetViews>
    <sheetView zoomScale="110" zoomScaleNormal="110" workbookViewId="0">
      <pane xSplit="3" ySplit="2" topLeftCell="D39" activePane="bottomRight" state="frozen"/>
      <selection activeCell="K6" sqref="K6"/>
      <selection pane="topRight" activeCell="K6" sqref="K6"/>
      <selection pane="bottomLeft" activeCell="K6" sqref="K6"/>
      <selection pane="bottomRight" activeCell="K87" sqref="K8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39" customHeight="1" x14ac:dyDescent="0.2">
      <c r="A3" s="142" t="s">
        <v>3529</v>
      </c>
      <c r="B3" s="73" t="s">
        <v>3434</v>
      </c>
      <c r="C3" s="9" t="s">
        <v>3435</v>
      </c>
      <c r="D3" s="75" t="s">
        <v>63</v>
      </c>
      <c r="E3" s="13">
        <v>44435</v>
      </c>
      <c r="F3" s="75" t="s">
        <v>3288</v>
      </c>
      <c r="G3" s="13">
        <v>44441</v>
      </c>
      <c r="H3" s="10" t="s">
        <v>2420</v>
      </c>
      <c r="I3" s="1">
        <v>93</v>
      </c>
      <c r="J3" s="1">
        <v>66</v>
      </c>
      <c r="K3" s="1">
        <v>25</v>
      </c>
      <c r="L3" s="1">
        <v>15</v>
      </c>
      <c r="M3" s="81">
        <v>38.362499999999997</v>
      </c>
      <c r="N3" s="8">
        <v>38</v>
      </c>
      <c r="O3" s="62">
        <v>3000</v>
      </c>
      <c r="P3" s="63">
        <f>Table2245236891011121314151617181920212224234567234568910111213141516171819202122242526272829303132333435363738[[#This Row],[PEMBULATAN]]*O3</f>
        <v>114000</v>
      </c>
    </row>
    <row r="4" spans="1:16" ht="39" customHeight="1" x14ac:dyDescent="0.2">
      <c r="A4" s="143"/>
      <c r="B4" s="74"/>
      <c r="C4" s="9" t="s">
        <v>3436</v>
      </c>
      <c r="D4" s="75" t="s">
        <v>63</v>
      </c>
      <c r="E4" s="13">
        <v>44435</v>
      </c>
      <c r="F4" s="75" t="s">
        <v>3288</v>
      </c>
      <c r="G4" s="13">
        <v>44441</v>
      </c>
      <c r="H4" s="10" t="s">
        <v>2420</v>
      </c>
      <c r="I4" s="1">
        <v>88</v>
      </c>
      <c r="J4" s="1">
        <v>47</v>
      </c>
      <c r="K4" s="1">
        <v>34</v>
      </c>
      <c r="L4" s="1">
        <v>11</v>
      </c>
      <c r="M4" s="81">
        <v>35.155999999999999</v>
      </c>
      <c r="N4" s="8">
        <v>35</v>
      </c>
      <c r="O4" s="62">
        <v>3000</v>
      </c>
      <c r="P4" s="63">
        <f>Table2245236891011121314151617181920212224234567234568910111213141516171819202122242526272829303132333435363738[[#This Row],[PEMBULATAN]]*O4</f>
        <v>105000</v>
      </c>
    </row>
    <row r="5" spans="1:16" ht="39" customHeight="1" x14ac:dyDescent="0.2">
      <c r="A5" s="124"/>
      <c r="B5" s="74"/>
      <c r="C5" s="88" t="s">
        <v>3437</v>
      </c>
      <c r="D5" s="77" t="s">
        <v>63</v>
      </c>
      <c r="E5" s="13">
        <v>44435</v>
      </c>
      <c r="F5" s="75" t="s">
        <v>3288</v>
      </c>
      <c r="G5" s="13">
        <v>44441</v>
      </c>
      <c r="H5" s="76" t="s">
        <v>2420</v>
      </c>
      <c r="I5" s="15">
        <v>54</v>
      </c>
      <c r="J5" s="15">
        <v>40</v>
      </c>
      <c r="K5" s="15">
        <v>15</v>
      </c>
      <c r="L5" s="15">
        <v>3</v>
      </c>
      <c r="M5" s="82">
        <v>8.1</v>
      </c>
      <c r="N5" s="71">
        <v>8</v>
      </c>
      <c r="O5" s="62">
        <v>3000</v>
      </c>
      <c r="P5" s="63">
        <f>Table2245236891011121314151617181920212224234567234568910111213141516171819202122242526272829303132333435363738[[#This Row],[PEMBULATAN]]*O5</f>
        <v>24000</v>
      </c>
    </row>
    <row r="6" spans="1:16" ht="39" customHeight="1" x14ac:dyDescent="0.2">
      <c r="A6" s="124"/>
      <c r="B6" s="74"/>
      <c r="C6" s="92" t="s">
        <v>3438</v>
      </c>
      <c r="D6" s="93" t="s">
        <v>63</v>
      </c>
      <c r="E6" s="94">
        <v>44435</v>
      </c>
      <c r="F6" s="95" t="s">
        <v>3288</v>
      </c>
      <c r="G6" s="94">
        <v>44441</v>
      </c>
      <c r="H6" s="96" t="s">
        <v>2420</v>
      </c>
      <c r="I6" s="97">
        <v>80</v>
      </c>
      <c r="J6" s="97">
        <v>54</v>
      </c>
      <c r="K6" s="97">
        <v>15</v>
      </c>
      <c r="L6" s="97">
        <v>6</v>
      </c>
      <c r="M6" s="98">
        <v>16.2</v>
      </c>
      <c r="N6" s="99">
        <v>16</v>
      </c>
      <c r="O6" s="62">
        <v>3000</v>
      </c>
      <c r="P6" s="63">
        <f>Table2245236891011121314151617181920212224234567234568910111213141516171819202122242526272829303132333435363738[[#This Row],[PEMBULATAN]]*O6</f>
        <v>48000</v>
      </c>
    </row>
    <row r="7" spans="1:16" ht="39" customHeight="1" x14ac:dyDescent="0.2">
      <c r="A7" s="124"/>
      <c r="B7" s="74"/>
      <c r="C7" s="92" t="s">
        <v>3439</v>
      </c>
      <c r="D7" s="93" t="s">
        <v>63</v>
      </c>
      <c r="E7" s="94">
        <v>44435</v>
      </c>
      <c r="F7" s="95" t="s">
        <v>3288</v>
      </c>
      <c r="G7" s="94">
        <v>44441</v>
      </c>
      <c r="H7" s="96" t="s">
        <v>2420</v>
      </c>
      <c r="I7" s="97">
        <v>77</v>
      </c>
      <c r="J7" s="97">
        <v>65</v>
      </c>
      <c r="K7" s="97">
        <v>20</v>
      </c>
      <c r="L7" s="97">
        <v>15</v>
      </c>
      <c r="M7" s="98">
        <v>25.024999999999999</v>
      </c>
      <c r="N7" s="99">
        <v>25</v>
      </c>
      <c r="O7" s="62">
        <v>3000</v>
      </c>
      <c r="P7" s="63">
        <f>Table2245236891011121314151617181920212224234567234568910111213141516171819202122242526272829303132333435363738[[#This Row],[PEMBULATAN]]*O7</f>
        <v>75000</v>
      </c>
    </row>
    <row r="8" spans="1:16" ht="39" customHeight="1" x14ac:dyDescent="0.2">
      <c r="A8" s="124"/>
      <c r="B8" s="74"/>
      <c r="C8" s="92" t="s">
        <v>3440</v>
      </c>
      <c r="D8" s="93" t="s">
        <v>63</v>
      </c>
      <c r="E8" s="94">
        <v>44435</v>
      </c>
      <c r="F8" s="95" t="s">
        <v>3288</v>
      </c>
      <c r="G8" s="94">
        <v>44441</v>
      </c>
      <c r="H8" s="96" t="s">
        <v>2420</v>
      </c>
      <c r="I8" s="97">
        <v>60</v>
      </c>
      <c r="J8" s="97">
        <v>44</v>
      </c>
      <c r="K8" s="97">
        <v>17</v>
      </c>
      <c r="L8" s="97">
        <v>5</v>
      </c>
      <c r="M8" s="98">
        <v>11.22</v>
      </c>
      <c r="N8" s="99">
        <v>11</v>
      </c>
      <c r="O8" s="62">
        <v>3000</v>
      </c>
      <c r="P8" s="63">
        <f>Table2245236891011121314151617181920212224234567234568910111213141516171819202122242526272829303132333435363738[[#This Row],[PEMBULATAN]]*O8</f>
        <v>33000</v>
      </c>
    </row>
    <row r="9" spans="1:16" ht="39" customHeight="1" x14ac:dyDescent="0.2">
      <c r="A9" s="124"/>
      <c r="B9" s="74"/>
      <c r="C9" s="92" t="s">
        <v>3441</v>
      </c>
      <c r="D9" s="93" t="s">
        <v>63</v>
      </c>
      <c r="E9" s="94">
        <v>44435</v>
      </c>
      <c r="F9" s="95" t="s">
        <v>3288</v>
      </c>
      <c r="G9" s="94">
        <v>44441</v>
      </c>
      <c r="H9" s="96" t="s">
        <v>2420</v>
      </c>
      <c r="I9" s="97">
        <v>100</v>
      </c>
      <c r="J9" s="97">
        <v>60</v>
      </c>
      <c r="K9" s="97">
        <v>30</v>
      </c>
      <c r="L9" s="97">
        <v>11</v>
      </c>
      <c r="M9" s="98">
        <v>45</v>
      </c>
      <c r="N9" s="99">
        <v>45</v>
      </c>
      <c r="O9" s="62">
        <v>3000</v>
      </c>
      <c r="P9" s="63">
        <f>Table2245236891011121314151617181920212224234567234568910111213141516171819202122242526272829303132333435363738[[#This Row],[PEMBULATAN]]*O9</f>
        <v>135000</v>
      </c>
    </row>
    <row r="10" spans="1:16" ht="39" customHeight="1" x14ac:dyDescent="0.2">
      <c r="A10" s="124"/>
      <c r="B10" s="74"/>
      <c r="C10" s="92" t="s">
        <v>3442</v>
      </c>
      <c r="D10" s="93" t="s">
        <v>63</v>
      </c>
      <c r="E10" s="94">
        <v>44435</v>
      </c>
      <c r="F10" s="95" t="s">
        <v>3288</v>
      </c>
      <c r="G10" s="94">
        <v>44441</v>
      </c>
      <c r="H10" s="96" t="s">
        <v>2420</v>
      </c>
      <c r="I10" s="97">
        <v>90</v>
      </c>
      <c r="J10" s="97">
        <v>50</v>
      </c>
      <c r="K10" s="97">
        <v>24</v>
      </c>
      <c r="L10" s="97">
        <v>10</v>
      </c>
      <c r="M10" s="98">
        <v>27</v>
      </c>
      <c r="N10" s="99">
        <v>27</v>
      </c>
      <c r="O10" s="62">
        <v>3000</v>
      </c>
      <c r="P10" s="63">
        <f>Table2245236891011121314151617181920212224234567234568910111213141516171819202122242526272829303132333435363738[[#This Row],[PEMBULATAN]]*O10</f>
        <v>81000</v>
      </c>
    </row>
    <row r="11" spans="1:16" ht="39" customHeight="1" x14ac:dyDescent="0.2">
      <c r="A11" s="124"/>
      <c r="B11" s="74"/>
      <c r="C11" s="92" t="s">
        <v>3443</v>
      </c>
      <c r="D11" s="93" t="s">
        <v>63</v>
      </c>
      <c r="E11" s="94">
        <v>44435</v>
      </c>
      <c r="F11" s="95" t="s">
        <v>3288</v>
      </c>
      <c r="G11" s="94">
        <v>44441</v>
      </c>
      <c r="H11" s="96" t="s">
        <v>2420</v>
      </c>
      <c r="I11" s="97">
        <v>88</v>
      </c>
      <c r="J11" s="97">
        <v>47</v>
      </c>
      <c r="K11" s="97">
        <v>26</v>
      </c>
      <c r="L11" s="97">
        <v>6</v>
      </c>
      <c r="M11" s="98">
        <v>26.884</v>
      </c>
      <c r="N11" s="99">
        <v>27</v>
      </c>
      <c r="O11" s="62">
        <v>3000</v>
      </c>
      <c r="P11" s="63">
        <f>Table2245236891011121314151617181920212224234567234568910111213141516171819202122242526272829303132333435363738[[#This Row],[PEMBULATAN]]*O11</f>
        <v>81000</v>
      </c>
    </row>
    <row r="12" spans="1:16" ht="39" customHeight="1" x14ac:dyDescent="0.2">
      <c r="A12" s="124"/>
      <c r="B12" s="74"/>
      <c r="C12" s="92" t="s">
        <v>3444</v>
      </c>
      <c r="D12" s="93" t="s">
        <v>63</v>
      </c>
      <c r="E12" s="94">
        <v>44435</v>
      </c>
      <c r="F12" s="95" t="s">
        <v>3288</v>
      </c>
      <c r="G12" s="94">
        <v>44441</v>
      </c>
      <c r="H12" s="96" t="s">
        <v>2420</v>
      </c>
      <c r="I12" s="97">
        <v>85</v>
      </c>
      <c r="J12" s="97">
        <v>58</v>
      </c>
      <c r="K12" s="97">
        <v>17</v>
      </c>
      <c r="L12" s="97">
        <v>18</v>
      </c>
      <c r="M12" s="98">
        <v>20.952500000000001</v>
      </c>
      <c r="N12" s="99">
        <v>21</v>
      </c>
      <c r="O12" s="62">
        <v>3000</v>
      </c>
      <c r="P12" s="63">
        <f>Table2245236891011121314151617181920212224234567234568910111213141516171819202122242526272829303132333435363738[[#This Row],[PEMBULATAN]]*O12</f>
        <v>63000</v>
      </c>
    </row>
    <row r="13" spans="1:16" ht="39" customHeight="1" x14ac:dyDescent="0.2">
      <c r="A13" s="124"/>
      <c r="B13" s="74"/>
      <c r="C13" s="92" t="s">
        <v>3445</v>
      </c>
      <c r="D13" s="93" t="s">
        <v>63</v>
      </c>
      <c r="E13" s="94">
        <v>44435</v>
      </c>
      <c r="F13" s="95" t="s">
        <v>3288</v>
      </c>
      <c r="G13" s="94">
        <v>44441</v>
      </c>
      <c r="H13" s="96" t="s">
        <v>2420</v>
      </c>
      <c r="I13" s="97">
        <v>75</v>
      </c>
      <c r="J13" s="97">
        <v>60</v>
      </c>
      <c r="K13" s="97">
        <v>18</v>
      </c>
      <c r="L13" s="97">
        <v>7</v>
      </c>
      <c r="M13" s="98">
        <v>20.25</v>
      </c>
      <c r="N13" s="99">
        <v>20</v>
      </c>
      <c r="O13" s="62">
        <v>3000</v>
      </c>
      <c r="P13" s="63">
        <f>Table2245236891011121314151617181920212224234567234568910111213141516171819202122242526272829303132333435363738[[#This Row],[PEMBULATAN]]*O13</f>
        <v>60000</v>
      </c>
    </row>
    <row r="14" spans="1:16" ht="39" customHeight="1" x14ac:dyDescent="0.2">
      <c r="A14" s="124"/>
      <c r="B14" s="74"/>
      <c r="C14" s="92" t="s">
        <v>3446</v>
      </c>
      <c r="D14" s="93" t="s">
        <v>63</v>
      </c>
      <c r="E14" s="94">
        <v>44435</v>
      </c>
      <c r="F14" s="95" t="s">
        <v>3288</v>
      </c>
      <c r="G14" s="94">
        <v>44441</v>
      </c>
      <c r="H14" s="96" t="s">
        <v>2420</v>
      </c>
      <c r="I14" s="97">
        <v>100</v>
      </c>
      <c r="J14" s="97">
        <v>57</v>
      </c>
      <c r="K14" s="97">
        <v>47</v>
      </c>
      <c r="L14" s="97">
        <v>13</v>
      </c>
      <c r="M14" s="98">
        <v>66.974999999999994</v>
      </c>
      <c r="N14" s="99">
        <v>67</v>
      </c>
      <c r="O14" s="62">
        <v>3000</v>
      </c>
      <c r="P14" s="63">
        <f>Table2245236891011121314151617181920212224234567234568910111213141516171819202122242526272829303132333435363738[[#This Row],[PEMBULATAN]]*O14</f>
        <v>201000</v>
      </c>
    </row>
    <row r="15" spans="1:16" ht="39" customHeight="1" x14ac:dyDescent="0.2">
      <c r="A15" s="124"/>
      <c r="B15" s="74"/>
      <c r="C15" s="92" t="s">
        <v>3447</v>
      </c>
      <c r="D15" s="93" t="s">
        <v>63</v>
      </c>
      <c r="E15" s="94">
        <v>44435</v>
      </c>
      <c r="F15" s="95" t="s">
        <v>3288</v>
      </c>
      <c r="G15" s="94">
        <v>44441</v>
      </c>
      <c r="H15" s="96" t="s">
        <v>2420</v>
      </c>
      <c r="I15" s="97">
        <v>65</v>
      </c>
      <c r="J15" s="97">
        <v>58</v>
      </c>
      <c r="K15" s="97">
        <v>18</v>
      </c>
      <c r="L15" s="97">
        <v>8</v>
      </c>
      <c r="M15" s="98">
        <v>16.965</v>
      </c>
      <c r="N15" s="99">
        <v>17</v>
      </c>
      <c r="O15" s="62">
        <v>3000</v>
      </c>
      <c r="P15" s="63">
        <f>Table2245236891011121314151617181920212224234567234568910111213141516171819202122242526272829303132333435363738[[#This Row],[PEMBULATAN]]*O15</f>
        <v>51000</v>
      </c>
    </row>
    <row r="16" spans="1:16" ht="39" customHeight="1" x14ac:dyDescent="0.2">
      <c r="A16" s="124"/>
      <c r="B16" s="74"/>
      <c r="C16" s="92" t="s">
        <v>3448</v>
      </c>
      <c r="D16" s="93" t="s">
        <v>63</v>
      </c>
      <c r="E16" s="94">
        <v>44435</v>
      </c>
      <c r="F16" s="95" t="s">
        <v>3288</v>
      </c>
      <c r="G16" s="94">
        <v>44441</v>
      </c>
      <c r="H16" s="96" t="s">
        <v>2420</v>
      </c>
      <c r="I16" s="97">
        <v>65</v>
      </c>
      <c r="J16" s="97">
        <v>50</v>
      </c>
      <c r="K16" s="97">
        <v>23</v>
      </c>
      <c r="L16" s="97">
        <v>5</v>
      </c>
      <c r="M16" s="98">
        <v>18.6875</v>
      </c>
      <c r="N16" s="99">
        <v>19</v>
      </c>
      <c r="O16" s="62">
        <v>3000</v>
      </c>
      <c r="P16" s="63">
        <f>Table2245236891011121314151617181920212224234567234568910111213141516171819202122242526272829303132333435363738[[#This Row],[PEMBULATAN]]*O16</f>
        <v>57000</v>
      </c>
    </row>
    <row r="17" spans="1:16" ht="39" customHeight="1" x14ac:dyDescent="0.2">
      <c r="A17" s="124"/>
      <c r="B17" s="74"/>
      <c r="C17" s="92" t="s">
        <v>3449</v>
      </c>
      <c r="D17" s="93" t="s">
        <v>63</v>
      </c>
      <c r="E17" s="94">
        <v>44435</v>
      </c>
      <c r="F17" s="95" t="s">
        <v>3288</v>
      </c>
      <c r="G17" s="94">
        <v>44441</v>
      </c>
      <c r="H17" s="96" t="s">
        <v>2420</v>
      </c>
      <c r="I17" s="97">
        <v>90</v>
      </c>
      <c r="J17" s="97">
        <v>52</v>
      </c>
      <c r="K17" s="97">
        <v>32</v>
      </c>
      <c r="L17" s="97">
        <v>9</v>
      </c>
      <c r="M17" s="98">
        <v>37.44</v>
      </c>
      <c r="N17" s="99">
        <v>37</v>
      </c>
      <c r="O17" s="62">
        <v>3000</v>
      </c>
      <c r="P17" s="63">
        <f>Table2245236891011121314151617181920212224234567234568910111213141516171819202122242526272829303132333435363738[[#This Row],[PEMBULATAN]]*O17</f>
        <v>111000</v>
      </c>
    </row>
    <row r="18" spans="1:16" ht="39" customHeight="1" x14ac:dyDescent="0.2">
      <c r="A18" s="124"/>
      <c r="B18" s="74"/>
      <c r="C18" s="92" t="s">
        <v>3450</v>
      </c>
      <c r="D18" s="93" t="s">
        <v>63</v>
      </c>
      <c r="E18" s="94">
        <v>44435</v>
      </c>
      <c r="F18" s="95" t="s">
        <v>3288</v>
      </c>
      <c r="G18" s="94">
        <v>44441</v>
      </c>
      <c r="H18" s="96" t="s">
        <v>2420</v>
      </c>
      <c r="I18" s="97">
        <v>44</v>
      </c>
      <c r="J18" s="97">
        <v>37</v>
      </c>
      <c r="K18" s="97">
        <v>12</v>
      </c>
      <c r="L18" s="97">
        <v>7</v>
      </c>
      <c r="M18" s="98">
        <v>4.8840000000000003</v>
      </c>
      <c r="N18" s="99">
        <v>7</v>
      </c>
      <c r="O18" s="62">
        <v>3000</v>
      </c>
      <c r="P18" s="63">
        <f>Table2245236891011121314151617181920212224234567234568910111213141516171819202122242526272829303132333435363738[[#This Row],[PEMBULATAN]]*O18</f>
        <v>21000</v>
      </c>
    </row>
    <row r="19" spans="1:16" ht="39" customHeight="1" x14ac:dyDescent="0.2">
      <c r="A19" s="124"/>
      <c r="B19" s="74"/>
      <c r="C19" s="92" t="s">
        <v>3451</v>
      </c>
      <c r="D19" s="93" t="s">
        <v>63</v>
      </c>
      <c r="E19" s="94">
        <v>44435</v>
      </c>
      <c r="F19" s="95" t="s">
        <v>3288</v>
      </c>
      <c r="G19" s="94">
        <v>44441</v>
      </c>
      <c r="H19" s="96" t="s">
        <v>2420</v>
      </c>
      <c r="I19" s="97">
        <v>98</v>
      </c>
      <c r="J19" s="97">
        <v>60</v>
      </c>
      <c r="K19" s="97">
        <v>28</v>
      </c>
      <c r="L19" s="97">
        <v>11</v>
      </c>
      <c r="M19" s="98">
        <v>41.16</v>
      </c>
      <c r="N19" s="99">
        <v>41</v>
      </c>
      <c r="O19" s="62">
        <v>3000</v>
      </c>
      <c r="P19" s="63">
        <f>Table2245236891011121314151617181920212224234567234568910111213141516171819202122242526272829303132333435363738[[#This Row],[PEMBULATAN]]*O19</f>
        <v>123000</v>
      </c>
    </row>
    <row r="20" spans="1:16" ht="39" customHeight="1" x14ac:dyDescent="0.2">
      <c r="A20" s="124"/>
      <c r="B20" s="100"/>
      <c r="C20" s="92" t="s">
        <v>3452</v>
      </c>
      <c r="D20" s="93" t="s">
        <v>63</v>
      </c>
      <c r="E20" s="94">
        <v>44435</v>
      </c>
      <c r="F20" s="95" t="s">
        <v>3288</v>
      </c>
      <c r="G20" s="94">
        <v>44441</v>
      </c>
      <c r="H20" s="96" t="s">
        <v>2420</v>
      </c>
      <c r="I20" s="97">
        <v>74</v>
      </c>
      <c r="J20" s="97">
        <v>52</v>
      </c>
      <c r="K20" s="97">
        <v>20</v>
      </c>
      <c r="L20" s="97">
        <v>10</v>
      </c>
      <c r="M20" s="98">
        <v>19.239999999999998</v>
      </c>
      <c r="N20" s="99">
        <v>19</v>
      </c>
      <c r="O20" s="62">
        <v>3000</v>
      </c>
      <c r="P20" s="63">
        <f>Table2245236891011121314151617181920212224234567234568910111213141516171819202122242526272829303132333435363738[[#This Row],[PEMBULATAN]]*O20</f>
        <v>57000</v>
      </c>
    </row>
    <row r="21" spans="1:16" ht="39" customHeight="1" x14ac:dyDescent="0.2">
      <c r="A21" s="124"/>
      <c r="B21" s="74" t="s">
        <v>3453</v>
      </c>
      <c r="C21" s="92" t="s">
        <v>3454</v>
      </c>
      <c r="D21" s="93" t="s">
        <v>63</v>
      </c>
      <c r="E21" s="94">
        <v>44435</v>
      </c>
      <c r="F21" s="95" t="s">
        <v>3288</v>
      </c>
      <c r="G21" s="94">
        <v>44441</v>
      </c>
      <c r="H21" s="96" t="s">
        <v>2420</v>
      </c>
      <c r="I21" s="97">
        <v>34</v>
      </c>
      <c r="J21" s="97">
        <v>42</v>
      </c>
      <c r="K21" s="97">
        <v>28</v>
      </c>
      <c r="L21" s="97">
        <v>7</v>
      </c>
      <c r="M21" s="98">
        <v>9.9960000000000004</v>
      </c>
      <c r="N21" s="99">
        <v>10</v>
      </c>
      <c r="O21" s="62">
        <v>3000</v>
      </c>
      <c r="P21" s="63">
        <f>Table2245236891011121314151617181920212224234567234568910111213141516171819202122242526272829303132333435363738[[#This Row],[PEMBULATAN]]*O21</f>
        <v>30000</v>
      </c>
    </row>
    <row r="22" spans="1:16" ht="39" customHeight="1" x14ac:dyDescent="0.2">
      <c r="A22" s="124"/>
      <c r="B22" s="74"/>
      <c r="C22" s="92" t="s">
        <v>3455</v>
      </c>
      <c r="D22" s="93" t="s">
        <v>63</v>
      </c>
      <c r="E22" s="94">
        <v>44435</v>
      </c>
      <c r="F22" s="95" t="s">
        <v>3288</v>
      </c>
      <c r="G22" s="94">
        <v>44441</v>
      </c>
      <c r="H22" s="96" t="s">
        <v>2420</v>
      </c>
      <c r="I22" s="97">
        <v>100</v>
      </c>
      <c r="J22" s="97">
        <v>57</v>
      </c>
      <c r="K22" s="97">
        <v>23</v>
      </c>
      <c r="L22" s="97">
        <v>14</v>
      </c>
      <c r="M22" s="98">
        <v>32.774999999999999</v>
      </c>
      <c r="N22" s="99">
        <v>33</v>
      </c>
      <c r="O22" s="62">
        <v>3000</v>
      </c>
      <c r="P22" s="63">
        <f>Table2245236891011121314151617181920212224234567234568910111213141516171819202122242526272829303132333435363738[[#This Row],[PEMBULATAN]]*O22</f>
        <v>99000</v>
      </c>
    </row>
    <row r="23" spans="1:16" ht="39" customHeight="1" x14ac:dyDescent="0.2">
      <c r="A23" s="124"/>
      <c r="B23" s="74"/>
      <c r="C23" s="92" t="s">
        <v>3456</v>
      </c>
      <c r="D23" s="93" t="s">
        <v>63</v>
      </c>
      <c r="E23" s="94">
        <v>44435</v>
      </c>
      <c r="F23" s="95" t="s">
        <v>3288</v>
      </c>
      <c r="G23" s="94">
        <v>44441</v>
      </c>
      <c r="H23" s="96" t="s">
        <v>2420</v>
      </c>
      <c r="I23" s="97">
        <v>27</v>
      </c>
      <c r="J23" s="97">
        <v>19</v>
      </c>
      <c r="K23" s="97">
        <v>17</v>
      </c>
      <c r="L23" s="97">
        <v>13</v>
      </c>
      <c r="M23" s="98">
        <v>2.18025</v>
      </c>
      <c r="N23" s="99">
        <v>13</v>
      </c>
      <c r="O23" s="62">
        <v>3000</v>
      </c>
      <c r="P23" s="63">
        <f>Table2245236891011121314151617181920212224234567234568910111213141516171819202122242526272829303132333435363738[[#This Row],[PEMBULATAN]]*O23</f>
        <v>39000</v>
      </c>
    </row>
    <row r="24" spans="1:16" ht="39" customHeight="1" x14ac:dyDescent="0.2">
      <c r="A24" s="124"/>
      <c r="B24" s="74"/>
      <c r="C24" s="92" t="s">
        <v>3457</v>
      </c>
      <c r="D24" s="93" t="s">
        <v>63</v>
      </c>
      <c r="E24" s="94">
        <v>44435</v>
      </c>
      <c r="F24" s="95" t="s">
        <v>3288</v>
      </c>
      <c r="G24" s="94">
        <v>44441</v>
      </c>
      <c r="H24" s="96" t="s">
        <v>2420</v>
      </c>
      <c r="I24" s="97">
        <v>85</v>
      </c>
      <c r="J24" s="97">
        <v>62</v>
      </c>
      <c r="K24" s="97">
        <v>15</v>
      </c>
      <c r="L24" s="97">
        <v>7</v>
      </c>
      <c r="M24" s="98">
        <v>19.762499999999999</v>
      </c>
      <c r="N24" s="99">
        <v>20</v>
      </c>
      <c r="O24" s="62">
        <v>3000</v>
      </c>
      <c r="P24" s="63">
        <f>Table2245236891011121314151617181920212224234567234568910111213141516171819202122242526272829303132333435363738[[#This Row],[PEMBULATAN]]*O24</f>
        <v>60000</v>
      </c>
    </row>
    <row r="25" spans="1:16" ht="39" customHeight="1" x14ac:dyDescent="0.2">
      <c r="A25" s="124"/>
      <c r="B25" s="74"/>
      <c r="C25" s="92" t="s">
        <v>3458</v>
      </c>
      <c r="D25" s="93" t="s">
        <v>63</v>
      </c>
      <c r="E25" s="94">
        <v>44435</v>
      </c>
      <c r="F25" s="95" t="s">
        <v>3288</v>
      </c>
      <c r="G25" s="94">
        <v>44441</v>
      </c>
      <c r="H25" s="96" t="s">
        <v>2420</v>
      </c>
      <c r="I25" s="97">
        <v>50</v>
      </c>
      <c r="J25" s="97">
        <v>48</v>
      </c>
      <c r="K25" s="97">
        <v>24</v>
      </c>
      <c r="L25" s="97">
        <v>7</v>
      </c>
      <c r="M25" s="98">
        <v>14.4</v>
      </c>
      <c r="N25" s="99">
        <v>14</v>
      </c>
      <c r="O25" s="62">
        <v>3000</v>
      </c>
      <c r="P25" s="63">
        <f>Table2245236891011121314151617181920212224234567234568910111213141516171819202122242526272829303132333435363738[[#This Row],[PEMBULATAN]]*O25</f>
        <v>42000</v>
      </c>
    </row>
    <row r="26" spans="1:16" ht="39" customHeight="1" x14ac:dyDescent="0.2">
      <c r="A26" s="124"/>
      <c r="B26" s="74"/>
      <c r="C26" s="92" t="s">
        <v>3459</v>
      </c>
      <c r="D26" s="93" t="s">
        <v>63</v>
      </c>
      <c r="E26" s="94">
        <v>44435</v>
      </c>
      <c r="F26" s="95" t="s">
        <v>3288</v>
      </c>
      <c r="G26" s="94">
        <v>44441</v>
      </c>
      <c r="H26" s="96" t="s">
        <v>2420</v>
      </c>
      <c r="I26" s="97">
        <v>92</v>
      </c>
      <c r="J26" s="97">
        <v>60</v>
      </c>
      <c r="K26" s="97">
        <v>24</v>
      </c>
      <c r="L26" s="97">
        <v>13</v>
      </c>
      <c r="M26" s="98">
        <v>33.119999999999997</v>
      </c>
      <c r="N26" s="99">
        <v>33</v>
      </c>
      <c r="O26" s="62">
        <v>3000</v>
      </c>
      <c r="P26" s="63">
        <f>Table2245236891011121314151617181920212224234567234568910111213141516171819202122242526272829303132333435363738[[#This Row],[PEMBULATAN]]*O26</f>
        <v>99000</v>
      </c>
    </row>
    <row r="27" spans="1:16" ht="39" customHeight="1" x14ac:dyDescent="0.2">
      <c r="A27" s="124"/>
      <c r="B27" s="74"/>
      <c r="C27" s="92" t="s">
        <v>3460</v>
      </c>
      <c r="D27" s="93" t="s">
        <v>63</v>
      </c>
      <c r="E27" s="94">
        <v>44435</v>
      </c>
      <c r="F27" s="95" t="s">
        <v>3288</v>
      </c>
      <c r="G27" s="94">
        <v>44441</v>
      </c>
      <c r="H27" s="96" t="s">
        <v>2420</v>
      </c>
      <c r="I27" s="97">
        <v>78</v>
      </c>
      <c r="J27" s="97">
        <v>50</v>
      </c>
      <c r="K27" s="97">
        <v>25</v>
      </c>
      <c r="L27" s="97">
        <v>7</v>
      </c>
      <c r="M27" s="98">
        <v>24.375</v>
      </c>
      <c r="N27" s="99">
        <v>24</v>
      </c>
      <c r="O27" s="62">
        <v>3000</v>
      </c>
      <c r="P27" s="63">
        <f>Table2245236891011121314151617181920212224234567234568910111213141516171819202122242526272829303132333435363738[[#This Row],[PEMBULATAN]]*O27</f>
        <v>72000</v>
      </c>
    </row>
    <row r="28" spans="1:16" ht="39" customHeight="1" x14ac:dyDescent="0.2">
      <c r="A28" s="124"/>
      <c r="B28" s="74"/>
      <c r="C28" s="92" t="s">
        <v>3461</v>
      </c>
      <c r="D28" s="93" t="s">
        <v>63</v>
      </c>
      <c r="E28" s="94">
        <v>44435</v>
      </c>
      <c r="F28" s="95" t="s">
        <v>3288</v>
      </c>
      <c r="G28" s="94">
        <v>44441</v>
      </c>
      <c r="H28" s="96" t="s">
        <v>2420</v>
      </c>
      <c r="I28" s="97">
        <v>80</v>
      </c>
      <c r="J28" s="97">
        <v>68</v>
      </c>
      <c r="K28" s="97">
        <v>25</v>
      </c>
      <c r="L28" s="97">
        <v>12</v>
      </c>
      <c r="M28" s="98">
        <v>34</v>
      </c>
      <c r="N28" s="99">
        <v>34</v>
      </c>
      <c r="O28" s="62">
        <v>3000</v>
      </c>
      <c r="P28" s="63">
        <f>Table2245236891011121314151617181920212224234567234568910111213141516171819202122242526272829303132333435363738[[#This Row],[PEMBULATAN]]*O28</f>
        <v>102000</v>
      </c>
    </row>
    <row r="29" spans="1:16" ht="39" customHeight="1" x14ac:dyDescent="0.2">
      <c r="A29" s="124"/>
      <c r="B29" s="74"/>
      <c r="C29" s="92" t="s">
        <v>3462</v>
      </c>
      <c r="D29" s="93" t="s">
        <v>63</v>
      </c>
      <c r="E29" s="94">
        <v>44435</v>
      </c>
      <c r="F29" s="95" t="s">
        <v>3288</v>
      </c>
      <c r="G29" s="94">
        <v>44441</v>
      </c>
      <c r="H29" s="96" t="s">
        <v>2420</v>
      </c>
      <c r="I29" s="97">
        <v>63</v>
      </c>
      <c r="J29" s="97">
        <v>50</v>
      </c>
      <c r="K29" s="97">
        <v>27</v>
      </c>
      <c r="L29" s="97">
        <v>15</v>
      </c>
      <c r="M29" s="98">
        <v>21.262499999999999</v>
      </c>
      <c r="N29" s="99">
        <v>21</v>
      </c>
      <c r="O29" s="62">
        <v>3000</v>
      </c>
      <c r="P29" s="63">
        <f>Table2245236891011121314151617181920212224234567234568910111213141516171819202122242526272829303132333435363738[[#This Row],[PEMBULATAN]]*O29</f>
        <v>63000</v>
      </c>
    </row>
    <row r="30" spans="1:16" ht="39" customHeight="1" x14ac:dyDescent="0.2">
      <c r="A30" s="124"/>
      <c r="B30" s="74"/>
      <c r="C30" s="92" t="s">
        <v>3463</v>
      </c>
      <c r="D30" s="93" t="s">
        <v>63</v>
      </c>
      <c r="E30" s="94">
        <v>44435</v>
      </c>
      <c r="F30" s="95" t="s">
        <v>3288</v>
      </c>
      <c r="G30" s="94">
        <v>44441</v>
      </c>
      <c r="H30" s="96" t="s">
        <v>2420</v>
      </c>
      <c r="I30" s="97">
        <v>60</v>
      </c>
      <c r="J30" s="97">
        <v>33</v>
      </c>
      <c r="K30" s="97">
        <v>33</v>
      </c>
      <c r="L30" s="97">
        <v>9</v>
      </c>
      <c r="M30" s="98">
        <v>16.335000000000001</v>
      </c>
      <c r="N30" s="99">
        <v>16</v>
      </c>
      <c r="O30" s="62">
        <v>3000</v>
      </c>
      <c r="P30" s="63">
        <f>Table2245236891011121314151617181920212224234567234568910111213141516171819202122242526272829303132333435363738[[#This Row],[PEMBULATAN]]*O30</f>
        <v>48000</v>
      </c>
    </row>
    <row r="31" spans="1:16" ht="39" customHeight="1" x14ac:dyDescent="0.2">
      <c r="A31" s="124"/>
      <c r="B31" s="74"/>
      <c r="C31" s="92" t="s">
        <v>3464</v>
      </c>
      <c r="D31" s="93" t="s">
        <v>63</v>
      </c>
      <c r="E31" s="94">
        <v>44435</v>
      </c>
      <c r="F31" s="95" t="s">
        <v>3288</v>
      </c>
      <c r="G31" s="94">
        <v>44441</v>
      </c>
      <c r="H31" s="96" t="s">
        <v>2420</v>
      </c>
      <c r="I31" s="97">
        <v>77</v>
      </c>
      <c r="J31" s="97">
        <v>60</v>
      </c>
      <c r="K31" s="97">
        <v>15</v>
      </c>
      <c r="L31" s="97">
        <v>7</v>
      </c>
      <c r="M31" s="98">
        <v>17.324999999999999</v>
      </c>
      <c r="N31" s="99">
        <v>17</v>
      </c>
      <c r="O31" s="62">
        <v>3000</v>
      </c>
      <c r="P31" s="63">
        <f>Table2245236891011121314151617181920212224234567234568910111213141516171819202122242526272829303132333435363738[[#This Row],[PEMBULATAN]]*O31</f>
        <v>51000</v>
      </c>
    </row>
    <row r="32" spans="1:16" ht="39" customHeight="1" x14ac:dyDescent="0.2">
      <c r="A32" s="124"/>
      <c r="B32" s="74"/>
      <c r="C32" s="92" t="s">
        <v>3465</v>
      </c>
      <c r="D32" s="93" t="s">
        <v>63</v>
      </c>
      <c r="E32" s="94">
        <v>44435</v>
      </c>
      <c r="F32" s="95" t="s">
        <v>3288</v>
      </c>
      <c r="G32" s="94">
        <v>44441</v>
      </c>
      <c r="H32" s="96" t="s">
        <v>2420</v>
      </c>
      <c r="I32" s="97">
        <v>50</v>
      </c>
      <c r="J32" s="97">
        <v>42</v>
      </c>
      <c r="K32" s="97">
        <v>16</v>
      </c>
      <c r="L32" s="97">
        <v>6</v>
      </c>
      <c r="M32" s="98">
        <v>8.4</v>
      </c>
      <c r="N32" s="99">
        <v>8</v>
      </c>
      <c r="O32" s="62">
        <v>3000</v>
      </c>
      <c r="P32" s="63">
        <f>Table2245236891011121314151617181920212224234567234568910111213141516171819202122242526272829303132333435363738[[#This Row],[PEMBULATAN]]*O32</f>
        <v>24000</v>
      </c>
    </row>
    <row r="33" spans="1:16" ht="39" customHeight="1" x14ac:dyDescent="0.2">
      <c r="A33" s="124"/>
      <c r="B33" s="74"/>
      <c r="C33" s="92" t="s">
        <v>3466</v>
      </c>
      <c r="D33" s="93" t="s">
        <v>63</v>
      </c>
      <c r="E33" s="94">
        <v>44435</v>
      </c>
      <c r="F33" s="95" t="s">
        <v>3288</v>
      </c>
      <c r="G33" s="94">
        <v>44441</v>
      </c>
      <c r="H33" s="96" t="s">
        <v>2420</v>
      </c>
      <c r="I33" s="97">
        <v>92</v>
      </c>
      <c r="J33" s="97">
        <v>50</v>
      </c>
      <c r="K33" s="97">
        <v>24</v>
      </c>
      <c r="L33" s="97">
        <v>8</v>
      </c>
      <c r="M33" s="98">
        <v>27.6</v>
      </c>
      <c r="N33" s="99">
        <v>28</v>
      </c>
      <c r="O33" s="62">
        <v>3000</v>
      </c>
      <c r="P33" s="63">
        <f>Table2245236891011121314151617181920212224234567234568910111213141516171819202122242526272829303132333435363738[[#This Row],[PEMBULATAN]]*O33</f>
        <v>84000</v>
      </c>
    </row>
    <row r="34" spans="1:16" ht="39" customHeight="1" x14ac:dyDescent="0.2">
      <c r="A34" s="124"/>
      <c r="B34" s="74"/>
      <c r="C34" s="92" t="s">
        <v>3467</v>
      </c>
      <c r="D34" s="93" t="s">
        <v>63</v>
      </c>
      <c r="E34" s="94">
        <v>44435</v>
      </c>
      <c r="F34" s="95" t="s">
        <v>3288</v>
      </c>
      <c r="G34" s="94">
        <v>44441</v>
      </c>
      <c r="H34" s="96" t="s">
        <v>2420</v>
      </c>
      <c r="I34" s="97">
        <v>70</v>
      </c>
      <c r="J34" s="97">
        <v>20</v>
      </c>
      <c r="K34" s="97">
        <v>28</v>
      </c>
      <c r="L34" s="97">
        <v>11</v>
      </c>
      <c r="M34" s="98">
        <v>9.8000000000000007</v>
      </c>
      <c r="N34" s="99">
        <v>11</v>
      </c>
      <c r="O34" s="62">
        <v>3000</v>
      </c>
      <c r="P34" s="63">
        <f>Table2245236891011121314151617181920212224234567234568910111213141516171819202122242526272829303132333435363738[[#This Row],[PEMBULATAN]]*O34</f>
        <v>33000</v>
      </c>
    </row>
    <row r="35" spans="1:16" ht="39" customHeight="1" x14ac:dyDescent="0.2">
      <c r="A35" s="124"/>
      <c r="B35" s="74"/>
      <c r="C35" s="92" t="s">
        <v>3468</v>
      </c>
      <c r="D35" s="93" t="s">
        <v>63</v>
      </c>
      <c r="E35" s="94">
        <v>44435</v>
      </c>
      <c r="F35" s="95" t="s">
        <v>3288</v>
      </c>
      <c r="G35" s="94">
        <v>44441</v>
      </c>
      <c r="H35" s="96" t="s">
        <v>2420</v>
      </c>
      <c r="I35" s="97">
        <v>68</v>
      </c>
      <c r="J35" s="97">
        <v>40</v>
      </c>
      <c r="K35" s="97">
        <v>9</v>
      </c>
      <c r="L35" s="97">
        <v>6</v>
      </c>
      <c r="M35" s="98">
        <v>6.12</v>
      </c>
      <c r="N35" s="99">
        <v>6</v>
      </c>
      <c r="O35" s="62">
        <v>3000</v>
      </c>
      <c r="P35" s="63">
        <f>Table2245236891011121314151617181920212224234567234568910111213141516171819202122242526272829303132333435363738[[#This Row],[PEMBULATAN]]*O35</f>
        <v>18000</v>
      </c>
    </row>
    <row r="36" spans="1:16" ht="39" customHeight="1" x14ac:dyDescent="0.2">
      <c r="A36" s="124"/>
      <c r="B36" s="74"/>
      <c r="C36" s="92" t="s">
        <v>3469</v>
      </c>
      <c r="D36" s="93" t="s">
        <v>63</v>
      </c>
      <c r="E36" s="94">
        <v>44435</v>
      </c>
      <c r="F36" s="95" t="s">
        <v>3288</v>
      </c>
      <c r="G36" s="94">
        <v>44441</v>
      </c>
      <c r="H36" s="96" t="s">
        <v>2420</v>
      </c>
      <c r="I36" s="97">
        <v>80</v>
      </c>
      <c r="J36" s="97">
        <v>58</v>
      </c>
      <c r="K36" s="97">
        <v>24</v>
      </c>
      <c r="L36" s="97">
        <v>8</v>
      </c>
      <c r="M36" s="98">
        <v>27.84</v>
      </c>
      <c r="N36" s="99">
        <v>28</v>
      </c>
      <c r="O36" s="62">
        <v>3000</v>
      </c>
      <c r="P36" s="63">
        <f>Table2245236891011121314151617181920212224234567234568910111213141516171819202122242526272829303132333435363738[[#This Row],[PEMBULATAN]]*O36</f>
        <v>84000</v>
      </c>
    </row>
    <row r="37" spans="1:16" ht="39" customHeight="1" x14ac:dyDescent="0.2">
      <c r="A37" s="124"/>
      <c r="B37" s="74"/>
      <c r="C37" s="92" t="s">
        <v>3470</v>
      </c>
      <c r="D37" s="93" t="s">
        <v>63</v>
      </c>
      <c r="E37" s="94">
        <v>44435</v>
      </c>
      <c r="F37" s="95" t="s">
        <v>3288</v>
      </c>
      <c r="G37" s="94">
        <v>44441</v>
      </c>
      <c r="H37" s="96" t="s">
        <v>2420</v>
      </c>
      <c r="I37" s="97">
        <v>50</v>
      </c>
      <c r="J37" s="97">
        <v>40</v>
      </c>
      <c r="K37" s="97">
        <v>14</v>
      </c>
      <c r="L37" s="97">
        <v>6</v>
      </c>
      <c r="M37" s="98">
        <v>7</v>
      </c>
      <c r="N37" s="99">
        <v>7</v>
      </c>
      <c r="O37" s="62">
        <v>3000</v>
      </c>
      <c r="P37" s="63">
        <f>Table2245236891011121314151617181920212224234567234568910111213141516171819202122242526272829303132333435363738[[#This Row],[PEMBULATAN]]*O37</f>
        <v>21000</v>
      </c>
    </row>
    <row r="38" spans="1:16" ht="39" customHeight="1" x14ac:dyDescent="0.2">
      <c r="A38" s="124"/>
      <c r="B38" s="74"/>
      <c r="C38" s="92" t="s">
        <v>3471</v>
      </c>
      <c r="D38" s="93" t="s">
        <v>63</v>
      </c>
      <c r="E38" s="94">
        <v>44435</v>
      </c>
      <c r="F38" s="95" t="s">
        <v>3288</v>
      </c>
      <c r="G38" s="94">
        <v>44441</v>
      </c>
      <c r="H38" s="96" t="s">
        <v>2420</v>
      </c>
      <c r="I38" s="97">
        <v>70</v>
      </c>
      <c r="J38" s="97">
        <v>50</v>
      </c>
      <c r="K38" s="97">
        <v>30</v>
      </c>
      <c r="L38" s="97">
        <v>7</v>
      </c>
      <c r="M38" s="98">
        <v>26.25</v>
      </c>
      <c r="N38" s="99">
        <v>26</v>
      </c>
      <c r="O38" s="62">
        <v>3000</v>
      </c>
      <c r="P38" s="63">
        <f>Table2245236891011121314151617181920212224234567234568910111213141516171819202122242526272829303132333435363738[[#This Row],[PEMBULATAN]]*O38</f>
        <v>78000</v>
      </c>
    </row>
    <row r="39" spans="1:16" ht="39" customHeight="1" x14ac:dyDescent="0.2">
      <c r="A39" s="124"/>
      <c r="B39" s="74"/>
      <c r="C39" s="92" t="s">
        <v>3472</v>
      </c>
      <c r="D39" s="93" t="s">
        <v>63</v>
      </c>
      <c r="E39" s="94">
        <v>44435</v>
      </c>
      <c r="F39" s="95" t="s">
        <v>3288</v>
      </c>
      <c r="G39" s="94">
        <v>44441</v>
      </c>
      <c r="H39" s="96" t="s">
        <v>2420</v>
      </c>
      <c r="I39" s="97">
        <v>94</v>
      </c>
      <c r="J39" s="97">
        <v>57</v>
      </c>
      <c r="K39" s="97">
        <v>23</v>
      </c>
      <c r="L39" s="97">
        <v>14</v>
      </c>
      <c r="M39" s="98">
        <v>30.808499999999999</v>
      </c>
      <c r="N39" s="99">
        <v>31</v>
      </c>
      <c r="O39" s="62">
        <v>3000</v>
      </c>
      <c r="P39" s="63">
        <f>Table2245236891011121314151617181920212224234567234568910111213141516171819202122242526272829303132333435363738[[#This Row],[PEMBULATAN]]*O39</f>
        <v>93000</v>
      </c>
    </row>
    <row r="40" spans="1:16" ht="39" customHeight="1" x14ac:dyDescent="0.2">
      <c r="A40" s="124"/>
      <c r="B40" s="74"/>
      <c r="C40" s="92" t="s">
        <v>3473</v>
      </c>
      <c r="D40" s="93" t="s">
        <v>63</v>
      </c>
      <c r="E40" s="94">
        <v>44435</v>
      </c>
      <c r="F40" s="95" t="s">
        <v>3288</v>
      </c>
      <c r="G40" s="94">
        <v>44441</v>
      </c>
      <c r="H40" s="96" t="s">
        <v>2420</v>
      </c>
      <c r="I40" s="97">
        <v>62</v>
      </c>
      <c r="J40" s="97">
        <v>37</v>
      </c>
      <c r="K40" s="97">
        <v>23</v>
      </c>
      <c r="L40" s="97">
        <v>21</v>
      </c>
      <c r="M40" s="98">
        <v>13.1905</v>
      </c>
      <c r="N40" s="99">
        <v>21</v>
      </c>
      <c r="O40" s="62">
        <v>3000</v>
      </c>
      <c r="P40" s="63">
        <f>Table2245236891011121314151617181920212224234567234568910111213141516171819202122242526272829303132333435363738[[#This Row],[PEMBULATAN]]*O40</f>
        <v>63000</v>
      </c>
    </row>
    <row r="41" spans="1:16" ht="39" customHeight="1" x14ac:dyDescent="0.2">
      <c r="A41" s="124"/>
      <c r="B41" s="74"/>
      <c r="C41" s="92" t="s">
        <v>3474</v>
      </c>
      <c r="D41" s="93" t="s">
        <v>63</v>
      </c>
      <c r="E41" s="94">
        <v>44435</v>
      </c>
      <c r="F41" s="95" t="s">
        <v>3288</v>
      </c>
      <c r="G41" s="94">
        <v>44441</v>
      </c>
      <c r="H41" s="96" t="s">
        <v>2420</v>
      </c>
      <c r="I41" s="97">
        <v>55</v>
      </c>
      <c r="J41" s="97">
        <v>35</v>
      </c>
      <c r="K41" s="97">
        <v>15</v>
      </c>
      <c r="L41" s="97">
        <v>6</v>
      </c>
      <c r="M41" s="98">
        <v>7.21875</v>
      </c>
      <c r="N41" s="99">
        <v>7</v>
      </c>
      <c r="O41" s="62">
        <v>3000</v>
      </c>
      <c r="P41" s="63">
        <f>Table2245236891011121314151617181920212224234567234568910111213141516171819202122242526272829303132333435363738[[#This Row],[PEMBULATAN]]*O41</f>
        <v>21000</v>
      </c>
    </row>
    <row r="42" spans="1:16" ht="39" customHeight="1" x14ac:dyDescent="0.2">
      <c r="A42" s="124"/>
      <c r="B42" s="74"/>
      <c r="C42" s="92" t="s">
        <v>3475</v>
      </c>
      <c r="D42" s="93" t="s">
        <v>63</v>
      </c>
      <c r="E42" s="94">
        <v>44435</v>
      </c>
      <c r="F42" s="95" t="s">
        <v>3288</v>
      </c>
      <c r="G42" s="94">
        <v>44441</v>
      </c>
      <c r="H42" s="96" t="s">
        <v>2420</v>
      </c>
      <c r="I42" s="97">
        <v>80</v>
      </c>
      <c r="J42" s="97">
        <v>60</v>
      </c>
      <c r="K42" s="97">
        <v>25</v>
      </c>
      <c r="L42" s="97">
        <v>14</v>
      </c>
      <c r="M42" s="98">
        <v>30</v>
      </c>
      <c r="N42" s="99">
        <v>30</v>
      </c>
      <c r="O42" s="62">
        <v>3000</v>
      </c>
      <c r="P42" s="63">
        <f>Table2245236891011121314151617181920212224234567234568910111213141516171819202122242526272829303132333435363738[[#This Row],[PEMBULATAN]]*O42</f>
        <v>90000</v>
      </c>
    </row>
    <row r="43" spans="1:16" ht="39" customHeight="1" x14ac:dyDescent="0.2">
      <c r="A43" s="124"/>
      <c r="B43" s="74"/>
      <c r="C43" s="92" t="s">
        <v>3476</v>
      </c>
      <c r="D43" s="93" t="s">
        <v>63</v>
      </c>
      <c r="E43" s="94">
        <v>44435</v>
      </c>
      <c r="F43" s="95" t="s">
        <v>3288</v>
      </c>
      <c r="G43" s="94">
        <v>44441</v>
      </c>
      <c r="H43" s="96" t="s">
        <v>2420</v>
      </c>
      <c r="I43" s="97">
        <v>80</v>
      </c>
      <c r="J43" s="97">
        <v>58</v>
      </c>
      <c r="K43" s="97">
        <v>25</v>
      </c>
      <c r="L43" s="97">
        <v>13</v>
      </c>
      <c r="M43" s="98">
        <v>29</v>
      </c>
      <c r="N43" s="99">
        <v>29</v>
      </c>
      <c r="O43" s="62">
        <v>3000</v>
      </c>
      <c r="P43" s="63">
        <f>Table2245236891011121314151617181920212224234567234568910111213141516171819202122242526272829303132333435363738[[#This Row],[PEMBULATAN]]*O43</f>
        <v>87000</v>
      </c>
    </row>
    <row r="44" spans="1:16" ht="39" customHeight="1" x14ac:dyDescent="0.2">
      <c r="A44" s="124"/>
      <c r="B44" s="74"/>
      <c r="C44" s="92" t="s">
        <v>3477</v>
      </c>
      <c r="D44" s="93" t="s">
        <v>63</v>
      </c>
      <c r="E44" s="94">
        <v>44435</v>
      </c>
      <c r="F44" s="95" t="s">
        <v>3288</v>
      </c>
      <c r="G44" s="94">
        <v>44441</v>
      </c>
      <c r="H44" s="96" t="s">
        <v>2420</v>
      </c>
      <c r="I44" s="97">
        <v>90</v>
      </c>
      <c r="J44" s="97">
        <v>56</v>
      </c>
      <c r="K44" s="97">
        <v>25</v>
      </c>
      <c r="L44" s="97">
        <v>5</v>
      </c>
      <c r="M44" s="98">
        <v>31.5</v>
      </c>
      <c r="N44" s="99">
        <v>32</v>
      </c>
      <c r="O44" s="62">
        <v>3000</v>
      </c>
      <c r="P44" s="63">
        <f>Table2245236891011121314151617181920212224234567234568910111213141516171819202122242526272829303132333435363738[[#This Row],[PEMBULATAN]]*O44</f>
        <v>96000</v>
      </c>
    </row>
    <row r="45" spans="1:16" ht="39" customHeight="1" x14ac:dyDescent="0.2">
      <c r="A45" s="124"/>
      <c r="B45" s="74"/>
      <c r="C45" s="92" t="s">
        <v>3478</v>
      </c>
      <c r="D45" s="93" t="s">
        <v>63</v>
      </c>
      <c r="E45" s="94">
        <v>44435</v>
      </c>
      <c r="F45" s="95" t="s">
        <v>3288</v>
      </c>
      <c r="G45" s="94">
        <v>44441</v>
      </c>
      <c r="H45" s="96" t="s">
        <v>2420</v>
      </c>
      <c r="I45" s="97">
        <v>70</v>
      </c>
      <c r="J45" s="97">
        <v>62</v>
      </c>
      <c r="K45" s="97">
        <v>25</v>
      </c>
      <c r="L45" s="97">
        <v>7</v>
      </c>
      <c r="M45" s="98">
        <v>27.125</v>
      </c>
      <c r="N45" s="99">
        <v>27</v>
      </c>
      <c r="O45" s="62">
        <v>3000</v>
      </c>
      <c r="P45" s="63">
        <f>Table2245236891011121314151617181920212224234567234568910111213141516171819202122242526272829303132333435363738[[#This Row],[PEMBULATAN]]*O45</f>
        <v>81000</v>
      </c>
    </row>
    <row r="46" spans="1:16" ht="39" customHeight="1" x14ac:dyDescent="0.2">
      <c r="A46" s="124"/>
      <c r="B46" s="74"/>
      <c r="C46" s="92" t="s">
        <v>3479</v>
      </c>
      <c r="D46" s="93" t="s">
        <v>63</v>
      </c>
      <c r="E46" s="94">
        <v>44435</v>
      </c>
      <c r="F46" s="95" t="s">
        <v>3288</v>
      </c>
      <c r="G46" s="94">
        <v>44441</v>
      </c>
      <c r="H46" s="96" t="s">
        <v>2420</v>
      </c>
      <c r="I46" s="97">
        <v>90</v>
      </c>
      <c r="J46" s="97">
        <v>58</v>
      </c>
      <c r="K46" s="97">
        <v>30</v>
      </c>
      <c r="L46" s="97">
        <v>20</v>
      </c>
      <c r="M46" s="98">
        <v>39.15</v>
      </c>
      <c r="N46" s="99">
        <v>39</v>
      </c>
      <c r="O46" s="62">
        <v>3000</v>
      </c>
      <c r="P46" s="63">
        <f>Table2245236891011121314151617181920212224234567234568910111213141516171819202122242526272829303132333435363738[[#This Row],[PEMBULATAN]]*O46</f>
        <v>117000</v>
      </c>
    </row>
    <row r="47" spans="1:16" ht="39" customHeight="1" x14ac:dyDescent="0.2">
      <c r="A47" s="124"/>
      <c r="B47" s="74"/>
      <c r="C47" s="92" t="s">
        <v>3480</v>
      </c>
      <c r="D47" s="93" t="s">
        <v>63</v>
      </c>
      <c r="E47" s="94">
        <v>44435</v>
      </c>
      <c r="F47" s="95" t="s">
        <v>3288</v>
      </c>
      <c r="G47" s="94">
        <v>44441</v>
      </c>
      <c r="H47" s="96" t="s">
        <v>2420</v>
      </c>
      <c r="I47" s="97">
        <v>140</v>
      </c>
      <c r="J47" s="97">
        <v>5</v>
      </c>
      <c r="K47" s="97">
        <v>5</v>
      </c>
      <c r="L47" s="97">
        <v>1</v>
      </c>
      <c r="M47" s="98">
        <v>0.875</v>
      </c>
      <c r="N47" s="99">
        <v>1</v>
      </c>
      <c r="O47" s="62">
        <v>3000</v>
      </c>
      <c r="P47" s="63">
        <f>Table2245236891011121314151617181920212224234567234568910111213141516171819202122242526272829303132333435363738[[#This Row],[PEMBULATAN]]*O47</f>
        <v>3000</v>
      </c>
    </row>
    <row r="48" spans="1:16" ht="39" customHeight="1" x14ac:dyDescent="0.2">
      <c r="A48" s="124"/>
      <c r="B48" s="74"/>
      <c r="C48" s="92" t="s">
        <v>3481</v>
      </c>
      <c r="D48" s="93" t="s">
        <v>63</v>
      </c>
      <c r="E48" s="94">
        <v>44435</v>
      </c>
      <c r="F48" s="95" t="s">
        <v>3288</v>
      </c>
      <c r="G48" s="94">
        <v>44441</v>
      </c>
      <c r="H48" s="96" t="s">
        <v>2420</v>
      </c>
      <c r="I48" s="97">
        <v>52</v>
      </c>
      <c r="J48" s="97">
        <v>40</v>
      </c>
      <c r="K48" s="97">
        <v>40</v>
      </c>
      <c r="L48" s="97">
        <v>8</v>
      </c>
      <c r="M48" s="98">
        <v>20.8</v>
      </c>
      <c r="N48" s="99">
        <v>21</v>
      </c>
      <c r="O48" s="62">
        <v>3000</v>
      </c>
      <c r="P48" s="63">
        <f>Table2245236891011121314151617181920212224234567234568910111213141516171819202122242526272829303132333435363738[[#This Row],[PEMBULATAN]]*O48</f>
        <v>63000</v>
      </c>
    </row>
    <row r="49" spans="1:16" ht="39" customHeight="1" x14ac:dyDescent="0.2">
      <c r="A49" s="124"/>
      <c r="B49" s="74"/>
      <c r="C49" s="92" t="s">
        <v>3482</v>
      </c>
      <c r="D49" s="93" t="s">
        <v>63</v>
      </c>
      <c r="E49" s="94">
        <v>44435</v>
      </c>
      <c r="F49" s="95" t="s">
        <v>3288</v>
      </c>
      <c r="G49" s="94">
        <v>44441</v>
      </c>
      <c r="H49" s="96" t="s">
        <v>2420</v>
      </c>
      <c r="I49" s="97">
        <v>100</v>
      </c>
      <c r="J49" s="97">
        <v>37</v>
      </c>
      <c r="K49" s="97">
        <v>8</v>
      </c>
      <c r="L49" s="97">
        <v>5</v>
      </c>
      <c r="M49" s="98">
        <v>7.4</v>
      </c>
      <c r="N49" s="99">
        <v>7</v>
      </c>
      <c r="O49" s="62">
        <v>3000</v>
      </c>
      <c r="P49" s="63">
        <f>Table2245236891011121314151617181920212224234567234568910111213141516171819202122242526272829303132333435363738[[#This Row],[PEMBULATAN]]*O49</f>
        <v>21000</v>
      </c>
    </row>
    <row r="50" spans="1:16" ht="39" customHeight="1" x14ac:dyDescent="0.2">
      <c r="A50" s="124"/>
      <c r="B50" s="74"/>
      <c r="C50" s="92" t="s">
        <v>3483</v>
      </c>
      <c r="D50" s="93" t="s">
        <v>63</v>
      </c>
      <c r="E50" s="94">
        <v>44435</v>
      </c>
      <c r="F50" s="95" t="s">
        <v>3288</v>
      </c>
      <c r="G50" s="94">
        <v>44441</v>
      </c>
      <c r="H50" s="96" t="s">
        <v>2420</v>
      </c>
      <c r="I50" s="97">
        <v>90</v>
      </c>
      <c r="J50" s="97">
        <v>63</v>
      </c>
      <c r="K50" s="97">
        <v>24</v>
      </c>
      <c r="L50" s="97">
        <v>14</v>
      </c>
      <c r="M50" s="98">
        <v>34.020000000000003</v>
      </c>
      <c r="N50" s="99">
        <v>34</v>
      </c>
      <c r="O50" s="62">
        <v>3000</v>
      </c>
      <c r="P50" s="63">
        <f>Table2245236891011121314151617181920212224234567234568910111213141516171819202122242526272829303132333435363738[[#This Row],[PEMBULATAN]]*O50</f>
        <v>102000</v>
      </c>
    </row>
    <row r="51" spans="1:16" ht="39" customHeight="1" x14ac:dyDescent="0.2">
      <c r="A51" s="124"/>
      <c r="B51" s="74"/>
      <c r="C51" s="92" t="s">
        <v>3484</v>
      </c>
      <c r="D51" s="93" t="s">
        <v>63</v>
      </c>
      <c r="E51" s="94">
        <v>44435</v>
      </c>
      <c r="F51" s="95" t="s">
        <v>3288</v>
      </c>
      <c r="G51" s="94">
        <v>44441</v>
      </c>
      <c r="H51" s="96" t="s">
        <v>2420</v>
      </c>
      <c r="I51" s="97">
        <v>88</v>
      </c>
      <c r="J51" s="97">
        <v>58</v>
      </c>
      <c r="K51" s="97">
        <v>30</v>
      </c>
      <c r="L51" s="97">
        <v>11</v>
      </c>
      <c r="M51" s="98">
        <v>38.28</v>
      </c>
      <c r="N51" s="99">
        <v>38</v>
      </c>
      <c r="O51" s="62">
        <v>3000</v>
      </c>
      <c r="P51" s="63">
        <f>Table2245236891011121314151617181920212224234567234568910111213141516171819202122242526272829303132333435363738[[#This Row],[PEMBULATAN]]*O51</f>
        <v>114000</v>
      </c>
    </row>
    <row r="52" spans="1:16" ht="39" customHeight="1" x14ac:dyDescent="0.2">
      <c r="A52" s="124"/>
      <c r="B52" s="74"/>
      <c r="C52" s="92" t="s">
        <v>3485</v>
      </c>
      <c r="D52" s="93" t="s">
        <v>63</v>
      </c>
      <c r="E52" s="94">
        <v>44435</v>
      </c>
      <c r="F52" s="95" t="s">
        <v>3288</v>
      </c>
      <c r="G52" s="94">
        <v>44441</v>
      </c>
      <c r="H52" s="96" t="s">
        <v>2420</v>
      </c>
      <c r="I52" s="97">
        <v>90</v>
      </c>
      <c r="J52" s="97">
        <v>57</v>
      </c>
      <c r="K52" s="97">
        <v>28</v>
      </c>
      <c r="L52" s="97">
        <v>15</v>
      </c>
      <c r="M52" s="98">
        <v>35.909999999999997</v>
      </c>
      <c r="N52" s="99">
        <v>36</v>
      </c>
      <c r="O52" s="62">
        <v>3000</v>
      </c>
      <c r="P52" s="63">
        <f>Table2245236891011121314151617181920212224234567234568910111213141516171819202122242526272829303132333435363738[[#This Row],[PEMBULATAN]]*O52</f>
        <v>108000</v>
      </c>
    </row>
    <row r="53" spans="1:16" ht="39" customHeight="1" x14ac:dyDescent="0.2">
      <c r="A53" s="124"/>
      <c r="B53" s="74"/>
      <c r="C53" s="92" t="s">
        <v>3486</v>
      </c>
      <c r="D53" s="93" t="s">
        <v>63</v>
      </c>
      <c r="E53" s="94">
        <v>44435</v>
      </c>
      <c r="F53" s="95" t="s">
        <v>3288</v>
      </c>
      <c r="G53" s="94">
        <v>44441</v>
      </c>
      <c r="H53" s="96" t="s">
        <v>2420</v>
      </c>
      <c r="I53" s="97">
        <v>95</v>
      </c>
      <c r="J53" s="97">
        <v>60</v>
      </c>
      <c r="K53" s="97">
        <v>22</v>
      </c>
      <c r="L53" s="97">
        <v>9</v>
      </c>
      <c r="M53" s="98">
        <v>31.35</v>
      </c>
      <c r="N53" s="99">
        <v>31</v>
      </c>
      <c r="O53" s="62">
        <v>3000</v>
      </c>
      <c r="P53" s="63">
        <f>Table2245236891011121314151617181920212224234567234568910111213141516171819202122242526272829303132333435363738[[#This Row],[PEMBULATAN]]*O53</f>
        <v>93000</v>
      </c>
    </row>
    <row r="54" spans="1:16" ht="39" customHeight="1" x14ac:dyDescent="0.2">
      <c r="A54" s="124"/>
      <c r="B54" s="74"/>
      <c r="C54" s="92" t="s">
        <v>3487</v>
      </c>
      <c r="D54" s="93" t="s">
        <v>63</v>
      </c>
      <c r="E54" s="94">
        <v>44435</v>
      </c>
      <c r="F54" s="95" t="s">
        <v>3288</v>
      </c>
      <c r="G54" s="94">
        <v>44441</v>
      </c>
      <c r="H54" s="96" t="s">
        <v>2420</v>
      </c>
      <c r="I54" s="97">
        <v>88</v>
      </c>
      <c r="J54" s="97">
        <v>50</v>
      </c>
      <c r="K54" s="97">
        <v>30</v>
      </c>
      <c r="L54" s="97">
        <v>12</v>
      </c>
      <c r="M54" s="98">
        <v>33</v>
      </c>
      <c r="N54" s="99">
        <v>33</v>
      </c>
      <c r="O54" s="62">
        <v>3000</v>
      </c>
      <c r="P54" s="63">
        <f>Table2245236891011121314151617181920212224234567234568910111213141516171819202122242526272829303132333435363738[[#This Row],[PEMBULATAN]]*O54</f>
        <v>99000</v>
      </c>
    </row>
    <row r="55" spans="1:16" ht="39" customHeight="1" x14ac:dyDescent="0.2">
      <c r="A55" s="124"/>
      <c r="B55" s="74"/>
      <c r="C55" s="92" t="s">
        <v>3488</v>
      </c>
      <c r="D55" s="93" t="s">
        <v>63</v>
      </c>
      <c r="E55" s="94">
        <v>44435</v>
      </c>
      <c r="F55" s="95" t="s">
        <v>3288</v>
      </c>
      <c r="G55" s="94">
        <v>44441</v>
      </c>
      <c r="H55" s="96" t="s">
        <v>2420</v>
      </c>
      <c r="I55" s="97">
        <v>60</v>
      </c>
      <c r="J55" s="97">
        <v>42</v>
      </c>
      <c r="K55" s="97">
        <v>15</v>
      </c>
      <c r="L55" s="97">
        <v>4</v>
      </c>
      <c r="M55" s="98">
        <v>9.4499999999999993</v>
      </c>
      <c r="N55" s="99">
        <v>9</v>
      </c>
      <c r="O55" s="62">
        <v>3000</v>
      </c>
      <c r="P55" s="63">
        <f>Table2245236891011121314151617181920212224234567234568910111213141516171819202122242526272829303132333435363738[[#This Row],[PEMBULATAN]]*O55</f>
        <v>27000</v>
      </c>
    </row>
    <row r="56" spans="1:16" ht="39" customHeight="1" x14ac:dyDescent="0.2">
      <c r="A56" s="124"/>
      <c r="B56" s="74"/>
      <c r="C56" s="92" t="s">
        <v>3489</v>
      </c>
      <c r="D56" s="93" t="s">
        <v>63</v>
      </c>
      <c r="E56" s="94">
        <v>44435</v>
      </c>
      <c r="F56" s="95" t="s">
        <v>3288</v>
      </c>
      <c r="G56" s="94">
        <v>44441</v>
      </c>
      <c r="H56" s="96" t="s">
        <v>2420</v>
      </c>
      <c r="I56" s="97">
        <v>50</v>
      </c>
      <c r="J56" s="97">
        <v>37</v>
      </c>
      <c r="K56" s="97">
        <v>12</v>
      </c>
      <c r="L56" s="97">
        <v>3</v>
      </c>
      <c r="M56" s="98">
        <v>5.55</v>
      </c>
      <c r="N56" s="99">
        <v>6</v>
      </c>
      <c r="O56" s="62">
        <v>3000</v>
      </c>
      <c r="P56" s="63">
        <f>Table2245236891011121314151617181920212224234567234568910111213141516171819202122242526272829303132333435363738[[#This Row],[PEMBULATAN]]*O56</f>
        <v>18000</v>
      </c>
    </row>
    <row r="57" spans="1:16" ht="39" customHeight="1" x14ac:dyDescent="0.2">
      <c r="A57" s="124"/>
      <c r="B57" s="74"/>
      <c r="C57" s="92" t="s">
        <v>3490</v>
      </c>
      <c r="D57" s="93" t="s">
        <v>63</v>
      </c>
      <c r="E57" s="94">
        <v>44435</v>
      </c>
      <c r="F57" s="95" t="s">
        <v>3288</v>
      </c>
      <c r="G57" s="94">
        <v>44441</v>
      </c>
      <c r="H57" s="96" t="s">
        <v>2420</v>
      </c>
      <c r="I57" s="97">
        <v>100</v>
      </c>
      <c r="J57" s="97">
        <v>60</v>
      </c>
      <c r="K57" s="97">
        <v>32</v>
      </c>
      <c r="L57" s="97">
        <v>13</v>
      </c>
      <c r="M57" s="98">
        <v>48</v>
      </c>
      <c r="N57" s="99">
        <v>48</v>
      </c>
      <c r="O57" s="62">
        <v>3000</v>
      </c>
      <c r="P57" s="63">
        <f>Table2245236891011121314151617181920212224234567234568910111213141516171819202122242526272829303132333435363738[[#This Row],[PEMBULATAN]]*O57</f>
        <v>144000</v>
      </c>
    </row>
    <row r="58" spans="1:16" ht="39" customHeight="1" x14ac:dyDescent="0.2">
      <c r="A58" s="124"/>
      <c r="B58" s="74"/>
      <c r="C58" s="92" t="s">
        <v>3491</v>
      </c>
      <c r="D58" s="93" t="s">
        <v>63</v>
      </c>
      <c r="E58" s="94">
        <v>44435</v>
      </c>
      <c r="F58" s="95" t="s">
        <v>3288</v>
      </c>
      <c r="G58" s="94">
        <v>44441</v>
      </c>
      <c r="H58" s="96" t="s">
        <v>2420</v>
      </c>
      <c r="I58" s="97">
        <v>88</v>
      </c>
      <c r="J58" s="97">
        <v>50</v>
      </c>
      <c r="K58" s="97">
        <v>35</v>
      </c>
      <c r="L58" s="97">
        <v>10</v>
      </c>
      <c r="M58" s="98">
        <v>38.5</v>
      </c>
      <c r="N58" s="99">
        <v>39</v>
      </c>
      <c r="O58" s="62">
        <v>3000</v>
      </c>
      <c r="P58" s="63">
        <f>Table2245236891011121314151617181920212224234567234568910111213141516171819202122242526272829303132333435363738[[#This Row],[PEMBULATAN]]*O58</f>
        <v>117000</v>
      </c>
    </row>
    <row r="59" spans="1:16" ht="39" customHeight="1" x14ac:dyDescent="0.2">
      <c r="A59" s="124"/>
      <c r="B59" s="74"/>
      <c r="C59" s="92" t="s">
        <v>3492</v>
      </c>
      <c r="D59" s="93" t="s">
        <v>63</v>
      </c>
      <c r="E59" s="94">
        <v>44435</v>
      </c>
      <c r="F59" s="95" t="s">
        <v>3288</v>
      </c>
      <c r="G59" s="94">
        <v>44441</v>
      </c>
      <c r="H59" s="96" t="s">
        <v>2420</v>
      </c>
      <c r="I59" s="97">
        <v>70</v>
      </c>
      <c r="J59" s="97">
        <v>60</v>
      </c>
      <c r="K59" s="97">
        <v>18</v>
      </c>
      <c r="L59" s="97">
        <v>12</v>
      </c>
      <c r="M59" s="98">
        <v>18.899999999999999</v>
      </c>
      <c r="N59" s="99">
        <v>19</v>
      </c>
      <c r="O59" s="62">
        <v>3000</v>
      </c>
      <c r="P59" s="63">
        <f>Table2245236891011121314151617181920212224234567234568910111213141516171819202122242526272829303132333435363738[[#This Row],[PEMBULATAN]]*O59</f>
        <v>57000</v>
      </c>
    </row>
    <row r="60" spans="1:16" ht="39" customHeight="1" x14ac:dyDescent="0.2">
      <c r="A60" s="124"/>
      <c r="B60" s="74"/>
      <c r="C60" s="92" t="s">
        <v>3493</v>
      </c>
      <c r="D60" s="93" t="s">
        <v>63</v>
      </c>
      <c r="E60" s="94">
        <v>44435</v>
      </c>
      <c r="F60" s="95" t="s">
        <v>3288</v>
      </c>
      <c r="G60" s="94">
        <v>44441</v>
      </c>
      <c r="H60" s="96" t="s">
        <v>2420</v>
      </c>
      <c r="I60" s="97">
        <v>98</v>
      </c>
      <c r="J60" s="97">
        <v>54</v>
      </c>
      <c r="K60" s="97">
        <v>26</v>
      </c>
      <c r="L60" s="97">
        <v>10</v>
      </c>
      <c r="M60" s="98">
        <v>34.398000000000003</v>
      </c>
      <c r="N60" s="99">
        <v>34</v>
      </c>
      <c r="O60" s="62">
        <v>3000</v>
      </c>
      <c r="P60" s="63">
        <f>Table2245236891011121314151617181920212224234567234568910111213141516171819202122242526272829303132333435363738[[#This Row],[PEMBULATAN]]*O60</f>
        <v>102000</v>
      </c>
    </row>
    <row r="61" spans="1:16" ht="39" customHeight="1" x14ac:dyDescent="0.2">
      <c r="A61" s="124"/>
      <c r="B61" s="74"/>
      <c r="C61" s="92" t="s">
        <v>3494</v>
      </c>
      <c r="D61" s="93" t="s">
        <v>63</v>
      </c>
      <c r="E61" s="94">
        <v>44435</v>
      </c>
      <c r="F61" s="95" t="s">
        <v>3288</v>
      </c>
      <c r="G61" s="94">
        <v>44441</v>
      </c>
      <c r="H61" s="96" t="s">
        <v>2420</v>
      </c>
      <c r="I61" s="97">
        <v>60</v>
      </c>
      <c r="J61" s="97">
        <v>50</v>
      </c>
      <c r="K61" s="97">
        <v>17</v>
      </c>
      <c r="L61" s="97">
        <v>5</v>
      </c>
      <c r="M61" s="98">
        <v>12.75</v>
      </c>
      <c r="N61" s="99">
        <v>13</v>
      </c>
      <c r="O61" s="62">
        <v>3000</v>
      </c>
      <c r="P61" s="63">
        <f>Table2245236891011121314151617181920212224234567234568910111213141516171819202122242526272829303132333435363738[[#This Row],[PEMBULATAN]]*O61</f>
        <v>39000</v>
      </c>
    </row>
    <row r="62" spans="1:16" ht="39" customHeight="1" x14ac:dyDescent="0.2">
      <c r="A62" s="124"/>
      <c r="B62" s="74"/>
      <c r="C62" s="92" t="s">
        <v>3495</v>
      </c>
      <c r="D62" s="93" t="s">
        <v>63</v>
      </c>
      <c r="E62" s="94">
        <v>44435</v>
      </c>
      <c r="F62" s="95" t="s">
        <v>3288</v>
      </c>
      <c r="G62" s="94">
        <v>44441</v>
      </c>
      <c r="H62" s="96" t="s">
        <v>2420</v>
      </c>
      <c r="I62" s="97">
        <v>70</v>
      </c>
      <c r="J62" s="97">
        <v>57</v>
      </c>
      <c r="K62" s="97">
        <v>25</v>
      </c>
      <c r="L62" s="97">
        <v>10</v>
      </c>
      <c r="M62" s="98">
        <v>24.9375</v>
      </c>
      <c r="N62" s="99">
        <v>25</v>
      </c>
      <c r="O62" s="62">
        <v>3000</v>
      </c>
      <c r="P62" s="63">
        <f>Table2245236891011121314151617181920212224234567234568910111213141516171819202122242526272829303132333435363738[[#This Row],[PEMBULATAN]]*O62</f>
        <v>75000</v>
      </c>
    </row>
    <row r="63" spans="1:16" ht="39" customHeight="1" x14ac:dyDescent="0.2">
      <c r="A63" s="124"/>
      <c r="B63" s="74"/>
      <c r="C63" s="92" t="s">
        <v>3496</v>
      </c>
      <c r="D63" s="93" t="s">
        <v>63</v>
      </c>
      <c r="E63" s="94">
        <v>44435</v>
      </c>
      <c r="F63" s="95" t="s">
        <v>3288</v>
      </c>
      <c r="G63" s="94">
        <v>44441</v>
      </c>
      <c r="H63" s="96" t="s">
        <v>2420</v>
      </c>
      <c r="I63" s="97">
        <v>100</v>
      </c>
      <c r="J63" s="97">
        <v>60</v>
      </c>
      <c r="K63" s="97">
        <v>37</v>
      </c>
      <c r="L63" s="97">
        <v>14</v>
      </c>
      <c r="M63" s="98">
        <v>55.5</v>
      </c>
      <c r="N63" s="99">
        <v>56</v>
      </c>
      <c r="O63" s="62">
        <v>3000</v>
      </c>
      <c r="P63" s="63">
        <f>Table2245236891011121314151617181920212224234567234568910111213141516171819202122242526272829303132333435363738[[#This Row],[PEMBULATAN]]*O63</f>
        <v>168000</v>
      </c>
    </row>
    <row r="64" spans="1:16" ht="39" customHeight="1" x14ac:dyDescent="0.2">
      <c r="A64" s="124"/>
      <c r="B64" s="74"/>
      <c r="C64" s="92" t="s">
        <v>3497</v>
      </c>
      <c r="D64" s="93" t="s">
        <v>63</v>
      </c>
      <c r="E64" s="94">
        <v>44435</v>
      </c>
      <c r="F64" s="95" t="s">
        <v>3288</v>
      </c>
      <c r="G64" s="94">
        <v>44441</v>
      </c>
      <c r="H64" s="96" t="s">
        <v>2420</v>
      </c>
      <c r="I64" s="97">
        <v>98</v>
      </c>
      <c r="J64" s="97">
        <v>55</v>
      </c>
      <c r="K64" s="97">
        <v>35</v>
      </c>
      <c r="L64" s="97">
        <v>27</v>
      </c>
      <c r="M64" s="98">
        <v>47.162500000000001</v>
      </c>
      <c r="N64" s="99">
        <v>47</v>
      </c>
      <c r="O64" s="62">
        <v>3000</v>
      </c>
      <c r="P64" s="63">
        <f>Table2245236891011121314151617181920212224234567234568910111213141516171819202122242526272829303132333435363738[[#This Row],[PEMBULATAN]]*O64</f>
        <v>141000</v>
      </c>
    </row>
    <row r="65" spans="1:16" ht="39" customHeight="1" x14ac:dyDescent="0.2">
      <c r="A65" s="124"/>
      <c r="B65" s="74"/>
      <c r="C65" s="92" t="s">
        <v>3498</v>
      </c>
      <c r="D65" s="93" t="s">
        <v>63</v>
      </c>
      <c r="E65" s="94">
        <v>44435</v>
      </c>
      <c r="F65" s="95" t="s">
        <v>3288</v>
      </c>
      <c r="G65" s="94">
        <v>44441</v>
      </c>
      <c r="H65" s="96" t="s">
        <v>2420</v>
      </c>
      <c r="I65" s="97">
        <v>98</v>
      </c>
      <c r="J65" s="97">
        <v>55</v>
      </c>
      <c r="K65" s="97">
        <v>20</v>
      </c>
      <c r="L65" s="97">
        <v>12</v>
      </c>
      <c r="M65" s="98">
        <v>26.95</v>
      </c>
      <c r="N65" s="99">
        <v>27</v>
      </c>
      <c r="O65" s="62">
        <v>3000</v>
      </c>
      <c r="P65" s="63">
        <f>Table2245236891011121314151617181920212224234567234568910111213141516171819202122242526272829303132333435363738[[#This Row],[PEMBULATAN]]*O65</f>
        <v>81000</v>
      </c>
    </row>
    <row r="66" spans="1:16" ht="39" customHeight="1" x14ac:dyDescent="0.2">
      <c r="A66" s="124"/>
      <c r="B66" s="74"/>
      <c r="C66" s="92" t="s">
        <v>3499</v>
      </c>
      <c r="D66" s="93" t="s">
        <v>63</v>
      </c>
      <c r="E66" s="94">
        <v>44435</v>
      </c>
      <c r="F66" s="95" t="s">
        <v>3288</v>
      </c>
      <c r="G66" s="94">
        <v>44441</v>
      </c>
      <c r="H66" s="96" t="s">
        <v>2420</v>
      </c>
      <c r="I66" s="97">
        <v>90</v>
      </c>
      <c r="J66" s="97">
        <v>58</v>
      </c>
      <c r="K66" s="97">
        <v>28</v>
      </c>
      <c r="L66" s="97">
        <v>26</v>
      </c>
      <c r="M66" s="98">
        <v>36.54</v>
      </c>
      <c r="N66" s="99">
        <v>37</v>
      </c>
      <c r="O66" s="62">
        <v>3000</v>
      </c>
      <c r="P66" s="63">
        <f>Table2245236891011121314151617181920212224234567234568910111213141516171819202122242526272829303132333435363738[[#This Row],[PEMBULATAN]]*O66</f>
        <v>111000</v>
      </c>
    </row>
    <row r="67" spans="1:16" ht="39" customHeight="1" x14ac:dyDescent="0.2">
      <c r="A67" s="124"/>
      <c r="B67" s="74"/>
      <c r="C67" s="92" t="s">
        <v>3500</v>
      </c>
      <c r="D67" s="93" t="s">
        <v>63</v>
      </c>
      <c r="E67" s="94">
        <v>44435</v>
      </c>
      <c r="F67" s="95" t="s">
        <v>3288</v>
      </c>
      <c r="G67" s="94">
        <v>44441</v>
      </c>
      <c r="H67" s="96" t="s">
        <v>2420</v>
      </c>
      <c r="I67" s="97">
        <v>70</v>
      </c>
      <c r="J67" s="97">
        <v>53</v>
      </c>
      <c r="K67" s="97">
        <v>20</v>
      </c>
      <c r="L67" s="97">
        <v>8</v>
      </c>
      <c r="M67" s="98">
        <v>18.55</v>
      </c>
      <c r="N67" s="99">
        <v>19</v>
      </c>
      <c r="O67" s="62">
        <v>3000</v>
      </c>
      <c r="P67" s="63">
        <f>Table2245236891011121314151617181920212224234567234568910111213141516171819202122242526272829303132333435363738[[#This Row],[PEMBULATAN]]*O67</f>
        <v>57000</v>
      </c>
    </row>
    <row r="68" spans="1:16" ht="39" customHeight="1" x14ac:dyDescent="0.2">
      <c r="A68" s="124"/>
      <c r="B68" s="74"/>
      <c r="C68" s="92" t="s">
        <v>3501</v>
      </c>
      <c r="D68" s="93" t="s">
        <v>63</v>
      </c>
      <c r="E68" s="94">
        <v>44435</v>
      </c>
      <c r="F68" s="95" t="s">
        <v>3288</v>
      </c>
      <c r="G68" s="94">
        <v>44441</v>
      </c>
      <c r="H68" s="96" t="s">
        <v>2420</v>
      </c>
      <c r="I68" s="97">
        <v>75</v>
      </c>
      <c r="J68" s="97">
        <v>58</v>
      </c>
      <c r="K68" s="97">
        <v>328</v>
      </c>
      <c r="L68" s="97">
        <v>13</v>
      </c>
      <c r="M68" s="98">
        <v>356.7</v>
      </c>
      <c r="N68" s="99">
        <v>357</v>
      </c>
      <c r="O68" s="62">
        <v>3000</v>
      </c>
      <c r="P68" s="63">
        <f>Table2245236891011121314151617181920212224234567234568910111213141516171819202122242526272829303132333435363738[[#This Row],[PEMBULATAN]]*O68</f>
        <v>1071000</v>
      </c>
    </row>
    <row r="69" spans="1:16" ht="39" customHeight="1" x14ac:dyDescent="0.2">
      <c r="A69" s="124"/>
      <c r="B69" s="74"/>
      <c r="C69" s="92" t="s">
        <v>3502</v>
      </c>
      <c r="D69" s="93" t="s">
        <v>63</v>
      </c>
      <c r="E69" s="94">
        <v>44435</v>
      </c>
      <c r="F69" s="95" t="s">
        <v>3288</v>
      </c>
      <c r="G69" s="94">
        <v>44441</v>
      </c>
      <c r="H69" s="96" t="s">
        <v>2420</v>
      </c>
      <c r="I69" s="97">
        <v>67</v>
      </c>
      <c r="J69" s="97">
        <v>49</v>
      </c>
      <c r="K69" s="97">
        <v>8</v>
      </c>
      <c r="L69" s="97">
        <v>2</v>
      </c>
      <c r="M69" s="98">
        <v>6.5659999999999998</v>
      </c>
      <c r="N69" s="99">
        <v>7</v>
      </c>
      <c r="O69" s="62">
        <v>3000</v>
      </c>
      <c r="P69" s="63">
        <f>Table2245236891011121314151617181920212224234567234568910111213141516171819202122242526272829303132333435363738[[#This Row],[PEMBULATAN]]*O69</f>
        <v>21000</v>
      </c>
    </row>
    <row r="70" spans="1:16" ht="39" customHeight="1" x14ac:dyDescent="0.2">
      <c r="A70" s="124"/>
      <c r="B70" s="74"/>
      <c r="C70" s="92" t="s">
        <v>3503</v>
      </c>
      <c r="D70" s="93" t="s">
        <v>63</v>
      </c>
      <c r="E70" s="94">
        <v>44435</v>
      </c>
      <c r="F70" s="95" t="s">
        <v>3288</v>
      </c>
      <c r="G70" s="94">
        <v>44441</v>
      </c>
      <c r="H70" s="96" t="s">
        <v>2420</v>
      </c>
      <c r="I70" s="97">
        <v>60</v>
      </c>
      <c r="J70" s="97">
        <v>50</v>
      </c>
      <c r="K70" s="97">
        <v>17</v>
      </c>
      <c r="L70" s="97">
        <v>4</v>
      </c>
      <c r="M70" s="98">
        <v>12.75</v>
      </c>
      <c r="N70" s="99">
        <v>13</v>
      </c>
      <c r="O70" s="62">
        <v>3000</v>
      </c>
      <c r="P70" s="63">
        <f>Table2245236891011121314151617181920212224234567234568910111213141516171819202122242526272829303132333435363738[[#This Row],[PEMBULATAN]]*O70</f>
        <v>39000</v>
      </c>
    </row>
    <row r="71" spans="1:16" ht="39" customHeight="1" x14ac:dyDescent="0.2">
      <c r="A71" s="124"/>
      <c r="B71" s="74"/>
      <c r="C71" s="92" t="s">
        <v>3504</v>
      </c>
      <c r="D71" s="93" t="s">
        <v>63</v>
      </c>
      <c r="E71" s="94">
        <v>44435</v>
      </c>
      <c r="F71" s="95" t="s">
        <v>3288</v>
      </c>
      <c r="G71" s="94">
        <v>44441</v>
      </c>
      <c r="H71" s="96" t="s">
        <v>2420</v>
      </c>
      <c r="I71" s="97">
        <v>82</v>
      </c>
      <c r="J71" s="97">
        <v>37</v>
      </c>
      <c r="K71" s="97">
        <v>37</v>
      </c>
      <c r="L71" s="97">
        <v>7</v>
      </c>
      <c r="M71" s="98">
        <v>28.064499999999999</v>
      </c>
      <c r="N71" s="99">
        <v>28</v>
      </c>
      <c r="O71" s="62">
        <v>3000</v>
      </c>
      <c r="P71" s="63">
        <f>Table2245236891011121314151617181920212224234567234568910111213141516171819202122242526272829303132333435363738[[#This Row],[PEMBULATAN]]*O71</f>
        <v>84000</v>
      </c>
    </row>
    <row r="72" spans="1:16" ht="39" customHeight="1" x14ac:dyDescent="0.2">
      <c r="A72" s="124"/>
      <c r="B72" s="74"/>
      <c r="C72" s="92" t="s">
        <v>3505</v>
      </c>
      <c r="D72" s="93" t="s">
        <v>63</v>
      </c>
      <c r="E72" s="94">
        <v>44435</v>
      </c>
      <c r="F72" s="95" t="s">
        <v>3288</v>
      </c>
      <c r="G72" s="94">
        <v>44441</v>
      </c>
      <c r="H72" s="96" t="s">
        <v>2420</v>
      </c>
      <c r="I72" s="97">
        <v>73</v>
      </c>
      <c r="J72" s="97">
        <v>60</v>
      </c>
      <c r="K72" s="97">
        <v>18</v>
      </c>
      <c r="L72" s="97">
        <v>9</v>
      </c>
      <c r="M72" s="98">
        <v>19.71</v>
      </c>
      <c r="N72" s="99">
        <v>20</v>
      </c>
      <c r="O72" s="62">
        <v>3000</v>
      </c>
      <c r="P72" s="63">
        <f>Table2245236891011121314151617181920212224234567234568910111213141516171819202122242526272829303132333435363738[[#This Row],[PEMBULATAN]]*O72</f>
        <v>60000</v>
      </c>
    </row>
    <row r="73" spans="1:16" ht="39" customHeight="1" x14ac:dyDescent="0.2">
      <c r="A73" s="124"/>
      <c r="B73" s="74"/>
      <c r="C73" s="92" t="s">
        <v>3506</v>
      </c>
      <c r="D73" s="93" t="s">
        <v>63</v>
      </c>
      <c r="E73" s="94">
        <v>44435</v>
      </c>
      <c r="F73" s="95" t="s">
        <v>3288</v>
      </c>
      <c r="G73" s="94">
        <v>44441</v>
      </c>
      <c r="H73" s="96" t="s">
        <v>2420</v>
      </c>
      <c r="I73" s="97">
        <v>104</v>
      </c>
      <c r="J73" s="97">
        <v>53</v>
      </c>
      <c r="K73" s="97">
        <v>36</v>
      </c>
      <c r="L73" s="97">
        <v>18</v>
      </c>
      <c r="M73" s="98">
        <v>49.607999999999997</v>
      </c>
      <c r="N73" s="99">
        <v>50</v>
      </c>
      <c r="O73" s="62">
        <v>3000</v>
      </c>
      <c r="P73" s="63">
        <f>Table2245236891011121314151617181920212224234567234568910111213141516171819202122242526272829303132333435363738[[#This Row],[PEMBULATAN]]*O73</f>
        <v>150000</v>
      </c>
    </row>
    <row r="74" spans="1:16" ht="39" customHeight="1" x14ac:dyDescent="0.2">
      <c r="A74" s="124"/>
      <c r="B74" s="74"/>
      <c r="C74" s="88" t="s">
        <v>3507</v>
      </c>
      <c r="D74" s="77" t="s">
        <v>63</v>
      </c>
      <c r="E74" s="13">
        <v>44435</v>
      </c>
      <c r="F74" s="75" t="s">
        <v>3288</v>
      </c>
      <c r="G74" s="13">
        <v>44441</v>
      </c>
      <c r="H74" s="76" t="s">
        <v>2420</v>
      </c>
      <c r="I74" s="15">
        <v>48</v>
      </c>
      <c r="J74" s="15">
        <v>32</v>
      </c>
      <c r="K74" s="15">
        <v>12</v>
      </c>
      <c r="L74" s="15">
        <v>1</v>
      </c>
      <c r="M74" s="82">
        <v>4.6079999999999997</v>
      </c>
      <c r="N74" s="71">
        <v>5</v>
      </c>
      <c r="O74" s="62">
        <v>3000</v>
      </c>
      <c r="P74" s="63">
        <f>Table2245236891011121314151617181920212224234567234568910111213141516171819202122242526272829303132333435363738[[#This Row],[PEMBULATAN]]*O74</f>
        <v>15000</v>
      </c>
    </row>
    <row r="75" spans="1:16" ht="22.5" customHeight="1" x14ac:dyDescent="0.2">
      <c r="A75" s="144" t="s">
        <v>33</v>
      </c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6"/>
      <c r="M75" s="78">
        <f>SUBTOTAL(109,Table2245236891011121314151617181920212224234567234568910111213141516171819202122242526272829303132333435363738[KG VOLUME])</f>
        <v>2082.8650000000002</v>
      </c>
      <c r="N75" s="66">
        <f>SUM(N3:N74)</f>
        <v>2105</v>
      </c>
      <c r="O75" s="147">
        <f>SUM(P3:P74)</f>
        <v>6315000</v>
      </c>
      <c r="P75" s="148"/>
    </row>
    <row r="76" spans="1:16" ht="22.5" customHeight="1" x14ac:dyDescent="0.2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4"/>
      <c r="N76" s="86" t="s">
        <v>54</v>
      </c>
      <c r="O76" s="85"/>
      <c r="P76" s="85">
        <f>O75*10%</f>
        <v>631500</v>
      </c>
    </row>
    <row r="77" spans="1:16" x14ac:dyDescent="0.2">
      <c r="A77" s="11"/>
      <c r="B77" s="54" t="s">
        <v>47</v>
      </c>
      <c r="C77" s="53"/>
      <c r="D77" s="55" t="s">
        <v>48</v>
      </c>
      <c r="H77" s="61"/>
      <c r="N77" s="60" t="s">
        <v>34</v>
      </c>
      <c r="P77" s="67">
        <f>O75*1%</f>
        <v>63150</v>
      </c>
    </row>
    <row r="78" spans="1:16" x14ac:dyDescent="0.2">
      <c r="A78" s="11"/>
      <c r="H78" s="61"/>
      <c r="N78" s="60" t="s">
        <v>35</v>
      </c>
      <c r="P78" s="69">
        <v>0</v>
      </c>
    </row>
    <row r="79" spans="1:16" ht="15.75" thickBot="1" x14ac:dyDescent="0.25">
      <c r="A79" s="11"/>
      <c r="H79" s="61"/>
      <c r="N79" s="60" t="s">
        <v>36</v>
      </c>
      <c r="P79" s="69">
        <v>0</v>
      </c>
    </row>
    <row r="80" spans="1:16" x14ac:dyDescent="0.2">
      <c r="A80" s="11"/>
      <c r="H80" s="61"/>
      <c r="N80" s="64" t="s">
        <v>37</v>
      </c>
      <c r="O80" s="65"/>
      <c r="P80" s="68">
        <f>O75-P76+P77</f>
        <v>5746650</v>
      </c>
    </row>
    <row r="81" spans="1:16" x14ac:dyDescent="0.2">
      <c r="B81" s="54"/>
      <c r="C81" s="53"/>
      <c r="D81" s="55"/>
    </row>
    <row r="83" spans="1:16" x14ac:dyDescent="0.2">
      <c r="A83" s="11"/>
      <c r="C83" s="53" t="s">
        <v>1205</v>
      </c>
      <c r="H83" s="61"/>
      <c r="P83" s="70"/>
    </row>
    <row r="84" spans="1:16" x14ac:dyDescent="0.2">
      <c r="A84" s="11"/>
      <c r="C84" s="2" t="s">
        <v>1200</v>
      </c>
      <c r="H84" s="61"/>
      <c r="O84" s="56"/>
      <c r="P84" s="70"/>
    </row>
    <row r="85" spans="1:16" s="3" customFormat="1" x14ac:dyDescent="0.25">
      <c r="A85" s="11"/>
      <c r="B85" s="2"/>
      <c r="C85" s="2" t="s">
        <v>1206</v>
      </c>
      <c r="E85" s="12"/>
      <c r="H85" s="61"/>
      <c r="N85" s="14"/>
      <c r="O85" s="14"/>
      <c r="P85" s="14"/>
    </row>
    <row r="86" spans="1:16" s="3" customFormat="1" x14ac:dyDescent="0.25">
      <c r="A86" s="11"/>
      <c r="B86" s="2"/>
      <c r="C86" s="2" t="s">
        <v>3533</v>
      </c>
      <c r="E86" s="12"/>
      <c r="H86" s="61"/>
      <c r="N86" s="14"/>
      <c r="O86" s="14"/>
      <c r="P86" s="14"/>
    </row>
    <row r="87" spans="1:16" s="3" customFormat="1" x14ac:dyDescent="0.2">
      <c r="A87" s="11"/>
      <c r="B87" s="2"/>
      <c r="C87" s="53" t="s">
        <v>1198</v>
      </c>
      <c r="E87" s="12"/>
      <c r="H87" s="61"/>
      <c r="N87" s="14"/>
      <c r="O87" s="14"/>
      <c r="P87" s="14"/>
    </row>
    <row r="88" spans="1:16" s="3" customFormat="1" x14ac:dyDescent="0.25">
      <c r="A88" s="11"/>
      <c r="B88" s="2"/>
      <c r="C88" s="2" t="s">
        <v>3534</v>
      </c>
      <c r="E88" s="12"/>
      <c r="H88" s="61"/>
      <c r="N88" s="14"/>
      <c r="O88" s="14"/>
      <c r="P88" s="14"/>
    </row>
    <row r="89" spans="1:16" s="3" customFormat="1" x14ac:dyDescent="0.25">
      <c r="A89" s="11"/>
      <c r="B89" s="2"/>
      <c r="C89" s="2" t="s">
        <v>1204</v>
      </c>
      <c r="E89" s="12"/>
      <c r="H89" s="61"/>
      <c r="N89" s="14"/>
      <c r="O89" s="14"/>
      <c r="P89" s="14"/>
    </row>
    <row r="90" spans="1:16" s="3" customFormat="1" x14ac:dyDescent="0.25">
      <c r="A90" s="11"/>
      <c r="B90" s="2"/>
      <c r="C90" s="2" t="s">
        <v>3535</v>
      </c>
      <c r="E90" s="12"/>
      <c r="H90" s="61"/>
      <c r="N90" s="14"/>
      <c r="O90" s="14"/>
      <c r="P90" s="14"/>
    </row>
    <row r="91" spans="1:16" s="3" customFormat="1" x14ac:dyDescent="0.25">
      <c r="A91" s="11"/>
      <c r="B91" s="2"/>
      <c r="C91" s="2" t="s">
        <v>3536</v>
      </c>
      <c r="E91" s="12"/>
      <c r="H91" s="61"/>
      <c r="N91" s="14"/>
      <c r="O91" s="14"/>
      <c r="P91" s="14"/>
    </row>
    <row r="92" spans="1:16" s="3" customFormat="1" x14ac:dyDescent="0.25">
      <c r="A92" s="11"/>
      <c r="B92" s="2"/>
      <c r="C92" s="2" t="s">
        <v>3537</v>
      </c>
      <c r="E92" s="12"/>
      <c r="H92" s="61"/>
      <c r="N92" s="14"/>
      <c r="O92" s="14"/>
      <c r="P92" s="14"/>
    </row>
    <row r="93" spans="1:16" s="3" customFormat="1" x14ac:dyDescent="0.25">
      <c r="A93" s="11"/>
      <c r="B93" s="2"/>
      <c r="C93" s="2" t="s">
        <v>3538</v>
      </c>
      <c r="E93" s="12"/>
      <c r="H93" s="61"/>
      <c r="N93" s="14"/>
      <c r="O93" s="14"/>
      <c r="P93" s="14"/>
    </row>
    <row r="94" spans="1:16" s="3" customFormat="1" x14ac:dyDescent="0.25">
      <c r="A94" s="11"/>
      <c r="B94" s="2"/>
      <c r="C94" s="2" t="s">
        <v>3539</v>
      </c>
      <c r="E94" s="12"/>
      <c r="H94" s="61"/>
      <c r="N94" s="14"/>
      <c r="O94" s="14"/>
      <c r="P94" s="14"/>
    </row>
    <row r="95" spans="1:16" s="3" customFormat="1" x14ac:dyDescent="0.25">
      <c r="A95" s="11"/>
      <c r="B95" s="2"/>
      <c r="C95" s="2" t="s">
        <v>3540</v>
      </c>
      <c r="E95" s="12"/>
      <c r="H95" s="61"/>
      <c r="N95" s="14"/>
      <c r="O95" s="14"/>
      <c r="P95" s="14"/>
    </row>
    <row r="96" spans="1:16" s="3" customFormat="1" x14ac:dyDescent="0.25">
      <c r="A96" s="11"/>
      <c r="B96" s="2"/>
      <c r="C96" s="2" t="s">
        <v>3541</v>
      </c>
      <c r="E96" s="12"/>
      <c r="H96" s="61"/>
      <c r="N96" s="14"/>
      <c r="O96" s="14"/>
      <c r="P96" s="14"/>
    </row>
    <row r="97" spans="3:3" x14ac:dyDescent="0.2">
      <c r="C97" s="2" t="s">
        <v>3542</v>
      </c>
    </row>
    <row r="98" spans="3:3" x14ac:dyDescent="0.2">
      <c r="C98" s="2" t="s">
        <v>3543</v>
      </c>
    </row>
    <row r="99" spans="3:3" x14ac:dyDescent="0.2">
      <c r="C99" s="2" t="s">
        <v>3544</v>
      </c>
    </row>
    <row r="100" spans="3:3" x14ac:dyDescent="0.2">
      <c r="C100" s="2" t="s">
        <v>3545</v>
      </c>
    </row>
    <row r="101" spans="3:3" x14ac:dyDescent="0.2">
      <c r="C101" s="2" t="s">
        <v>3546</v>
      </c>
    </row>
    <row r="102" spans="3:3" x14ac:dyDescent="0.2">
      <c r="C102" s="2" t="s">
        <v>3547</v>
      </c>
    </row>
    <row r="103" spans="3:3" x14ac:dyDescent="0.2">
      <c r="C103" s="2" t="s">
        <v>3548</v>
      </c>
    </row>
    <row r="104" spans="3:3" x14ac:dyDescent="0.2">
      <c r="C104" s="2" t="s">
        <v>3549</v>
      </c>
    </row>
    <row r="105" spans="3:3" x14ac:dyDescent="0.2">
      <c r="C105" s="2" t="s">
        <v>3550</v>
      </c>
    </row>
    <row r="106" spans="3:3" x14ac:dyDescent="0.2">
      <c r="C106" s="2" t="s">
        <v>3551</v>
      </c>
    </row>
    <row r="107" spans="3:3" x14ac:dyDescent="0.2">
      <c r="C107" s="2" t="s">
        <v>3552</v>
      </c>
    </row>
    <row r="108" spans="3:3" x14ac:dyDescent="0.2">
      <c r="C108" s="2" t="s">
        <v>3553</v>
      </c>
    </row>
    <row r="109" spans="3:3" x14ac:dyDescent="0.2">
      <c r="C109" s="2" t="s">
        <v>3554</v>
      </c>
    </row>
    <row r="110" spans="3:3" x14ac:dyDescent="0.2">
      <c r="C110" s="2" t="s">
        <v>3555</v>
      </c>
    </row>
    <row r="111" spans="3:3" x14ac:dyDescent="0.2">
      <c r="C111" s="2" t="s">
        <v>3556</v>
      </c>
    </row>
    <row r="112" spans="3:3" x14ac:dyDescent="0.2">
      <c r="C112" s="2" t="s">
        <v>3557</v>
      </c>
    </row>
    <row r="113" spans="3:3" x14ac:dyDescent="0.2">
      <c r="C113" s="2" t="s">
        <v>3558</v>
      </c>
    </row>
    <row r="114" spans="3:3" x14ac:dyDescent="0.2">
      <c r="C114" s="2" t="s">
        <v>3559</v>
      </c>
    </row>
    <row r="115" spans="3:3" x14ac:dyDescent="0.2">
      <c r="C115" s="2" t="s">
        <v>3560</v>
      </c>
    </row>
    <row r="116" spans="3:3" x14ac:dyDescent="0.2">
      <c r="C116" s="2" t="s">
        <v>3561</v>
      </c>
    </row>
    <row r="117" spans="3:3" x14ac:dyDescent="0.2">
      <c r="C117" s="2" t="s">
        <v>3562</v>
      </c>
    </row>
    <row r="118" spans="3:3" x14ac:dyDescent="0.2">
      <c r="C118" s="2" t="s">
        <v>3563</v>
      </c>
    </row>
    <row r="119" spans="3:3" x14ac:dyDescent="0.2">
      <c r="C119" s="2" t="s">
        <v>3564</v>
      </c>
    </row>
    <row r="120" spans="3:3" x14ac:dyDescent="0.2">
      <c r="C120" s="2" t="s">
        <v>3565</v>
      </c>
    </row>
    <row r="121" spans="3:3" x14ac:dyDescent="0.2">
      <c r="C121" s="2" t="s">
        <v>3566</v>
      </c>
    </row>
    <row r="122" spans="3:3" x14ac:dyDescent="0.2">
      <c r="C122" s="2" t="s">
        <v>3567</v>
      </c>
    </row>
    <row r="123" spans="3:3" x14ac:dyDescent="0.2">
      <c r="C123" s="2" t="s">
        <v>3568</v>
      </c>
    </row>
    <row r="124" spans="3:3" x14ac:dyDescent="0.2">
      <c r="C124" s="2" t="s">
        <v>3569</v>
      </c>
    </row>
    <row r="125" spans="3:3" x14ac:dyDescent="0.2">
      <c r="C125" s="2" t="s">
        <v>3570</v>
      </c>
    </row>
    <row r="126" spans="3:3" x14ac:dyDescent="0.2">
      <c r="C126" s="2" t="s">
        <v>3571</v>
      </c>
    </row>
    <row r="127" spans="3:3" x14ac:dyDescent="0.2">
      <c r="C127" s="2" t="s">
        <v>3572</v>
      </c>
    </row>
    <row r="128" spans="3:3" x14ac:dyDescent="0.2">
      <c r="C128" s="2" t="s">
        <v>3573</v>
      </c>
    </row>
    <row r="129" spans="3:3" x14ac:dyDescent="0.2">
      <c r="C129" s="2" t="s">
        <v>3574</v>
      </c>
    </row>
    <row r="130" spans="3:3" x14ac:dyDescent="0.2">
      <c r="C130" s="2" t="s">
        <v>3575</v>
      </c>
    </row>
    <row r="131" spans="3:3" x14ac:dyDescent="0.2">
      <c r="C131" s="2" t="s">
        <v>3576</v>
      </c>
    </row>
    <row r="132" spans="3:3" x14ac:dyDescent="0.2">
      <c r="C132" s="2" t="s">
        <v>3577</v>
      </c>
    </row>
    <row r="133" spans="3:3" x14ac:dyDescent="0.2">
      <c r="C133" s="2" t="s">
        <v>3578</v>
      </c>
    </row>
    <row r="134" spans="3:3" x14ac:dyDescent="0.2">
      <c r="C134" s="2" t="s">
        <v>3579</v>
      </c>
    </row>
    <row r="135" spans="3:3" x14ac:dyDescent="0.2">
      <c r="C135" s="2" t="s">
        <v>3580</v>
      </c>
    </row>
    <row r="136" spans="3:3" x14ac:dyDescent="0.2">
      <c r="C136" s="2" t="s">
        <v>3581</v>
      </c>
    </row>
    <row r="137" spans="3:3" x14ac:dyDescent="0.2">
      <c r="C137" s="2" t="s">
        <v>3582</v>
      </c>
    </row>
    <row r="138" spans="3:3" x14ac:dyDescent="0.2">
      <c r="C138" s="2" t="s">
        <v>3583</v>
      </c>
    </row>
    <row r="139" spans="3:3" x14ac:dyDescent="0.2">
      <c r="C139" s="2" t="s">
        <v>3584</v>
      </c>
    </row>
    <row r="140" spans="3:3" x14ac:dyDescent="0.2">
      <c r="C140" s="2" t="s">
        <v>3585</v>
      </c>
    </row>
    <row r="141" spans="3:3" x14ac:dyDescent="0.2">
      <c r="C141" s="2" t="s">
        <v>3586</v>
      </c>
    </row>
    <row r="142" spans="3:3" x14ac:dyDescent="0.2">
      <c r="C142" s="2" t="s">
        <v>3587</v>
      </c>
    </row>
    <row r="143" spans="3:3" x14ac:dyDescent="0.2">
      <c r="C143" s="2" t="s">
        <v>3588</v>
      </c>
    </row>
    <row r="144" spans="3:3" x14ac:dyDescent="0.2">
      <c r="C144" s="2" t="s">
        <v>3589</v>
      </c>
    </row>
    <row r="145" spans="3:3" x14ac:dyDescent="0.2">
      <c r="C145" s="2" t="s">
        <v>3590</v>
      </c>
    </row>
    <row r="146" spans="3:3" x14ac:dyDescent="0.2">
      <c r="C146" s="2" t="s">
        <v>3591</v>
      </c>
    </row>
    <row r="147" spans="3:3" x14ac:dyDescent="0.2">
      <c r="C147" s="2" t="s">
        <v>3592</v>
      </c>
    </row>
    <row r="148" spans="3:3" x14ac:dyDescent="0.2">
      <c r="C148" s="2" t="s">
        <v>3593</v>
      </c>
    </row>
    <row r="149" spans="3:3" x14ac:dyDescent="0.2">
      <c r="C149" s="2" t="s">
        <v>3594</v>
      </c>
    </row>
    <row r="150" spans="3:3" x14ac:dyDescent="0.2">
      <c r="C150" s="2" t="s">
        <v>3595</v>
      </c>
    </row>
    <row r="151" spans="3:3" x14ac:dyDescent="0.2">
      <c r="C151" s="2" t="s">
        <v>3596</v>
      </c>
    </row>
    <row r="152" spans="3:3" x14ac:dyDescent="0.2">
      <c r="C152" s="2" t="s">
        <v>3597</v>
      </c>
    </row>
    <row r="153" spans="3:3" x14ac:dyDescent="0.2">
      <c r="C153" s="2" t="s">
        <v>3598</v>
      </c>
    </row>
    <row r="154" spans="3:3" x14ac:dyDescent="0.2">
      <c r="C154" s="2" t="s">
        <v>3599</v>
      </c>
    </row>
    <row r="155" spans="3:3" x14ac:dyDescent="0.2">
      <c r="C155" s="2" t="s">
        <v>3600</v>
      </c>
    </row>
    <row r="156" spans="3:3" x14ac:dyDescent="0.2">
      <c r="C156" s="2" t="s">
        <v>3601</v>
      </c>
    </row>
    <row r="157" spans="3:3" x14ac:dyDescent="0.2">
      <c r="C157" s="2" t="s">
        <v>3602</v>
      </c>
    </row>
    <row r="158" spans="3:3" x14ac:dyDescent="0.2">
      <c r="C158" s="2" t="s">
        <v>3603</v>
      </c>
    </row>
    <row r="159" spans="3:3" x14ac:dyDescent="0.2">
      <c r="C159" s="2" t="s">
        <v>3604</v>
      </c>
    </row>
    <row r="160" spans="3:3" x14ac:dyDescent="0.2">
      <c r="C160" s="2" t="s">
        <v>3605</v>
      </c>
    </row>
    <row r="161" spans="3:3" x14ac:dyDescent="0.2">
      <c r="C161" s="2" t="s">
        <v>3606</v>
      </c>
    </row>
    <row r="162" spans="3:3" x14ac:dyDescent="0.2">
      <c r="C162" s="2" t="s">
        <v>3607</v>
      </c>
    </row>
    <row r="163" spans="3:3" x14ac:dyDescent="0.2">
      <c r="C163" s="2" t="s">
        <v>3608</v>
      </c>
    </row>
    <row r="164" spans="3:3" x14ac:dyDescent="0.2">
      <c r="C164" s="2" t="s">
        <v>3609</v>
      </c>
    </row>
    <row r="165" spans="3:3" x14ac:dyDescent="0.2">
      <c r="C165" s="2" t="s">
        <v>3610</v>
      </c>
    </row>
    <row r="166" spans="3:3" x14ac:dyDescent="0.2">
      <c r="C166" s="2" t="s">
        <v>3611</v>
      </c>
    </row>
    <row r="167" spans="3:3" x14ac:dyDescent="0.2">
      <c r="C167" s="2" t="s">
        <v>3612</v>
      </c>
    </row>
    <row r="168" spans="3:3" x14ac:dyDescent="0.2">
      <c r="C168" s="2" t="s">
        <v>3613</v>
      </c>
    </row>
    <row r="169" spans="3:3" x14ac:dyDescent="0.2">
      <c r="C169" s="2" t="s">
        <v>3614</v>
      </c>
    </row>
    <row r="170" spans="3:3" x14ac:dyDescent="0.2">
      <c r="C170" s="2" t="s">
        <v>3615</v>
      </c>
    </row>
    <row r="171" spans="3:3" x14ac:dyDescent="0.2">
      <c r="C171" s="2" t="s">
        <v>3616</v>
      </c>
    </row>
    <row r="172" spans="3:3" x14ac:dyDescent="0.2">
      <c r="C172" s="2" t="s">
        <v>3617</v>
      </c>
    </row>
    <row r="173" spans="3:3" x14ac:dyDescent="0.2">
      <c r="C173" s="2" t="s">
        <v>3618</v>
      </c>
    </row>
    <row r="174" spans="3:3" x14ac:dyDescent="0.2">
      <c r="C174" s="2" t="s">
        <v>3619</v>
      </c>
    </row>
    <row r="175" spans="3:3" x14ac:dyDescent="0.2">
      <c r="C175" s="2" t="s">
        <v>3620</v>
      </c>
    </row>
    <row r="176" spans="3:3" x14ac:dyDescent="0.2">
      <c r="C176" s="2" t="s">
        <v>3621</v>
      </c>
    </row>
    <row r="177" spans="3:3" x14ac:dyDescent="0.2">
      <c r="C177" s="2" t="s">
        <v>3622</v>
      </c>
    </row>
    <row r="178" spans="3:3" x14ac:dyDescent="0.2">
      <c r="C178" s="2" t="s">
        <v>3623</v>
      </c>
    </row>
    <row r="179" spans="3:3" x14ac:dyDescent="0.2">
      <c r="C179" s="2" t="s">
        <v>3624</v>
      </c>
    </row>
    <row r="180" spans="3:3" x14ac:dyDescent="0.2">
      <c r="C180" s="2" t="s">
        <v>3625</v>
      </c>
    </row>
    <row r="181" spans="3:3" x14ac:dyDescent="0.2">
      <c r="C181" s="2" t="s">
        <v>3626</v>
      </c>
    </row>
    <row r="182" spans="3:3" x14ac:dyDescent="0.2">
      <c r="C182" s="2" t="s">
        <v>3627</v>
      </c>
    </row>
    <row r="183" spans="3:3" x14ac:dyDescent="0.2">
      <c r="C183" s="2" t="s">
        <v>3628</v>
      </c>
    </row>
    <row r="184" spans="3:3" x14ac:dyDescent="0.2">
      <c r="C184" s="2" t="s">
        <v>3629</v>
      </c>
    </row>
    <row r="185" spans="3:3" x14ac:dyDescent="0.2">
      <c r="C185" s="2" t="s">
        <v>3630</v>
      </c>
    </row>
    <row r="186" spans="3:3" x14ac:dyDescent="0.2">
      <c r="C186" s="2" t="s">
        <v>3631</v>
      </c>
    </row>
    <row r="187" spans="3:3" x14ac:dyDescent="0.2">
      <c r="C187" s="2" t="s">
        <v>3632</v>
      </c>
    </row>
    <row r="188" spans="3:3" x14ac:dyDescent="0.2">
      <c r="C188" s="2" t="s">
        <v>3633</v>
      </c>
    </row>
    <row r="189" spans="3:3" x14ac:dyDescent="0.2">
      <c r="C189" s="2" t="s">
        <v>3634</v>
      </c>
    </row>
    <row r="190" spans="3:3" x14ac:dyDescent="0.2">
      <c r="C190" s="2" t="s">
        <v>3635</v>
      </c>
    </row>
    <row r="191" spans="3:3" x14ac:dyDescent="0.2">
      <c r="C191" s="2" t="s">
        <v>3636</v>
      </c>
    </row>
    <row r="192" spans="3:3" x14ac:dyDescent="0.2">
      <c r="C192" s="2" t="s">
        <v>3637</v>
      </c>
    </row>
    <row r="193" spans="3:3" x14ac:dyDescent="0.2">
      <c r="C193" s="2" t="s">
        <v>3638</v>
      </c>
    </row>
    <row r="194" spans="3:3" x14ac:dyDescent="0.2">
      <c r="C194" s="2" t="s">
        <v>3639</v>
      </c>
    </row>
    <row r="195" spans="3:3" x14ac:dyDescent="0.2">
      <c r="C195" s="2" t="s">
        <v>3640</v>
      </c>
    </row>
    <row r="196" spans="3:3" x14ac:dyDescent="0.2">
      <c r="C196" s="2" t="s">
        <v>3641</v>
      </c>
    </row>
    <row r="197" spans="3:3" x14ac:dyDescent="0.2">
      <c r="C197" s="2" t="s">
        <v>3642</v>
      </c>
    </row>
    <row r="198" spans="3:3" x14ac:dyDescent="0.2">
      <c r="C198" s="2" t="s">
        <v>3643</v>
      </c>
    </row>
    <row r="199" spans="3:3" x14ac:dyDescent="0.2">
      <c r="C199" s="2" t="s">
        <v>3644</v>
      </c>
    </row>
    <row r="200" spans="3:3" x14ac:dyDescent="0.2">
      <c r="C200" s="2" t="s">
        <v>3645</v>
      </c>
    </row>
    <row r="201" spans="3:3" x14ac:dyDescent="0.2">
      <c r="C201" s="2" t="s">
        <v>3646</v>
      </c>
    </row>
    <row r="202" spans="3:3" x14ac:dyDescent="0.2">
      <c r="C202" s="2" t="s">
        <v>3647</v>
      </c>
    </row>
    <row r="203" spans="3:3" x14ac:dyDescent="0.2">
      <c r="C203" s="2" t="s">
        <v>3648</v>
      </c>
    </row>
    <row r="204" spans="3:3" x14ac:dyDescent="0.2">
      <c r="C204" s="2" t="s">
        <v>3649</v>
      </c>
    </row>
    <row r="205" spans="3:3" x14ac:dyDescent="0.2">
      <c r="C205" s="2" t="s">
        <v>3650</v>
      </c>
    </row>
    <row r="206" spans="3:3" x14ac:dyDescent="0.2">
      <c r="C206" s="2" t="s">
        <v>3651</v>
      </c>
    </row>
    <row r="207" spans="3:3" x14ac:dyDescent="0.2">
      <c r="C207" s="2" t="s">
        <v>3652</v>
      </c>
    </row>
    <row r="208" spans="3:3" x14ac:dyDescent="0.2">
      <c r="C208" s="2" t="s">
        <v>3653</v>
      </c>
    </row>
    <row r="209" spans="3:3" x14ac:dyDescent="0.2">
      <c r="C209" s="2" t="s">
        <v>3654</v>
      </c>
    </row>
    <row r="210" spans="3:3" x14ac:dyDescent="0.2">
      <c r="C210" s="2" t="s">
        <v>3655</v>
      </c>
    </row>
    <row r="211" spans="3:3" x14ac:dyDescent="0.2">
      <c r="C211" s="2" t="s">
        <v>3656</v>
      </c>
    </row>
    <row r="212" spans="3:3" x14ac:dyDescent="0.2">
      <c r="C212" s="2" t="s">
        <v>3657</v>
      </c>
    </row>
    <row r="213" spans="3:3" x14ac:dyDescent="0.2">
      <c r="C213" s="2" t="s">
        <v>3658</v>
      </c>
    </row>
    <row r="214" spans="3:3" x14ac:dyDescent="0.2">
      <c r="C214" s="2" t="s">
        <v>3659</v>
      </c>
    </row>
    <row r="215" spans="3:3" x14ac:dyDescent="0.2">
      <c r="C215" s="2" t="s">
        <v>3660</v>
      </c>
    </row>
    <row r="216" spans="3:3" x14ac:dyDescent="0.2">
      <c r="C216" s="2" t="s">
        <v>3661</v>
      </c>
    </row>
    <row r="217" spans="3:3" x14ac:dyDescent="0.2">
      <c r="C217" s="2" t="s">
        <v>3662</v>
      </c>
    </row>
    <row r="218" spans="3:3" x14ac:dyDescent="0.2">
      <c r="C218" s="2" t="s">
        <v>3663</v>
      </c>
    </row>
    <row r="219" spans="3:3" x14ac:dyDescent="0.2">
      <c r="C219" s="2" t="s">
        <v>3664</v>
      </c>
    </row>
    <row r="220" spans="3:3" x14ac:dyDescent="0.2">
      <c r="C220" s="2" t="s">
        <v>3665</v>
      </c>
    </row>
    <row r="221" spans="3:3" x14ac:dyDescent="0.2">
      <c r="C221" s="2" t="s">
        <v>3666</v>
      </c>
    </row>
    <row r="222" spans="3:3" x14ac:dyDescent="0.2">
      <c r="C222" s="2" t="s">
        <v>3667</v>
      </c>
    </row>
    <row r="223" spans="3:3" x14ac:dyDescent="0.2">
      <c r="C223" s="2" t="s">
        <v>3668</v>
      </c>
    </row>
    <row r="224" spans="3:3" x14ac:dyDescent="0.2">
      <c r="C224" s="2" t="s">
        <v>3669</v>
      </c>
    </row>
    <row r="225" spans="3:3" x14ac:dyDescent="0.2">
      <c r="C225" s="2" t="s">
        <v>3670</v>
      </c>
    </row>
    <row r="226" spans="3:3" x14ac:dyDescent="0.2">
      <c r="C226" s="2" t="s">
        <v>3671</v>
      </c>
    </row>
    <row r="227" spans="3:3" x14ac:dyDescent="0.2">
      <c r="C227" s="2" t="s">
        <v>3672</v>
      </c>
    </row>
    <row r="228" spans="3:3" x14ac:dyDescent="0.2">
      <c r="C228" s="2" t="s">
        <v>3673</v>
      </c>
    </row>
    <row r="229" spans="3:3" x14ac:dyDescent="0.2">
      <c r="C229" s="2" t="s">
        <v>3674</v>
      </c>
    </row>
    <row r="230" spans="3:3" x14ac:dyDescent="0.2">
      <c r="C230" s="2" t="s">
        <v>3675</v>
      </c>
    </row>
    <row r="231" spans="3:3" x14ac:dyDescent="0.2">
      <c r="C231" s="2" t="s">
        <v>3676</v>
      </c>
    </row>
    <row r="232" spans="3:3" x14ac:dyDescent="0.2">
      <c r="C232" s="2" t="s">
        <v>3677</v>
      </c>
    </row>
    <row r="233" spans="3:3" x14ac:dyDescent="0.2">
      <c r="C233" s="2" t="s">
        <v>3678</v>
      </c>
    </row>
    <row r="234" spans="3:3" x14ac:dyDescent="0.2">
      <c r="C234" s="2" t="s">
        <v>3679</v>
      </c>
    </row>
    <row r="235" spans="3:3" x14ac:dyDescent="0.2">
      <c r="C235" s="2" t="s">
        <v>3680</v>
      </c>
    </row>
    <row r="236" spans="3:3" x14ac:dyDescent="0.2">
      <c r="C236" s="2" t="s">
        <v>3681</v>
      </c>
    </row>
    <row r="237" spans="3:3" x14ac:dyDescent="0.2">
      <c r="C237" s="2" t="s">
        <v>3682</v>
      </c>
    </row>
    <row r="238" spans="3:3" x14ac:dyDescent="0.2">
      <c r="C238" s="2" t="s">
        <v>3683</v>
      </c>
    </row>
    <row r="239" spans="3:3" x14ac:dyDescent="0.2">
      <c r="C239" s="2" t="s">
        <v>3684</v>
      </c>
    </row>
    <row r="240" spans="3:3" x14ac:dyDescent="0.2">
      <c r="C240" s="2" t="s">
        <v>3685</v>
      </c>
    </row>
    <row r="241" spans="3:3" x14ac:dyDescent="0.2">
      <c r="C241" s="2" t="s">
        <v>3686</v>
      </c>
    </row>
    <row r="242" spans="3:3" x14ac:dyDescent="0.2">
      <c r="C242" s="2" t="s">
        <v>3687</v>
      </c>
    </row>
    <row r="243" spans="3:3" x14ac:dyDescent="0.2">
      <c r="C243" s="2" t="s">
        <v>3688</v>
      </c>
    </row>
    <row r="244" spans="3:3" x14ac:dyDescent="0.2">
      <c r="C244" s="2" t="s">
        <v>3689</v>
      </c>
    </row>
    <row r="245" spans="3:3" x14ac:dyDescent="0.2">
      <c r="C245" s="2" t="s">
        <v>3690</v>
      </c>
    </row>
    <row r="246" spans="3:3" x14ac:dyDescent="0.2">
      <c r="C246" s="2" t="s">
        <v>3691</v>
      </c>
    </row>
    <row r="247" spans="3:3" x14ac:dyDescent="0.2">
      <c r="C247" s="2" t="s">
        <v>3692</v>
      </c>
    </row>
    <row r="248" spans="3:3" x14ac:dyDescent="0.2">
      <c r="C248" s="2" t="s">
        <v>3693</v>
      </c>
    </row>
    <row r="249" spans="3:3" x14ac:dyDescent="0.2">
      <c r="C249" s="2" t="s">
        <v>3694</v>
      </c>
    </row>
    <row r="250" spans="3:3" x14ac:dyDescent="0.2">
      <c r="C250" s="2" t="s">
        <v>1174</v>
      </c>
    </row>
    <row r="251" spans="3:3" x14ac:dyDescent="0.2">
      <c r="C251" s="2" t="s">
        <v>1189</v>
      </c>
    </row>
    <row r="252" spans="3:3" x14ac:dyDescent="0.2">
      <c r="C252" s="2" t="s">
        <v>1175</v>
      </c>
    </row>
    <row r="253" spans="3:3" x14ac:dyDescent="0.2">
      <c r="C253" s="2" t="s">
        <v>1180</v>
      </c>
    </row>
    <row r="254" spans="3:3" x14ac:dyDescent="0.2">
      <c r="C254" s="2" t="s">
        <v>1181</v>
      </c>
    </row>
    <row r="255" spans="3:3" x14ac:dyDescent="0.2">
      <c r="C255" s="2" t="s">
        <v>1178</v>
      </c>
    </row>
    <row r="256" spans="3:3" x14ac:dyDescent="0.2">
      <c r="C256" s="2" t="s">
        <v>3695</v>
      </c>
    </row>
    <row r="257" spans="3:3" x14ac:dyDescent="0.2">
      <c r="C257" s="2" t="s">
        <v>1184</v>
      </c>
    </row>
    <row r="258" spans="3:3" x14ac:dyDescent="0.2">
      <c r="C258" s="2" t="s">
        <v>1191</v>
      </c>
    </row>
    <row r="259" spans="3:3" x14ac:dyDescent="0.2">
      <c r="C259" s="2" t="s">
        <v>1192</v>
      </c>
    </row>
    <row r="260" spans="3:3" x14ac:dyDescent="0.2">
      <c r="C260" s="2" t="s">
        <v>1193</v>
      </c>
    </row>
    <row r="261" spans="3:3" x14ac:dyDescent="0.2">
      <c r="C261" s="2" t="s">
        <v>1118</v>
      </c>
    </row>
    <row r="262" spans="3:3" x14ac:dyDescent="0.2">
      <c r="C262" s="2" t="s">
        <v>1081</v>
      </c>
    </row>
    <row r="263" spans="3:3" x14ac:dyDescent="0.2">
      <c r="C263" s="2" t="s">
        <v>1091</v>
      </c>
    </row>
    <row r="264" spans="3:3" x14ac:dyDescent="0.2">
      <c r="C264" s="2" t="s">
        <v>1092</v>
      </c>
    </row>
    <row r="265" spans="3:3" x14ac:dyDescent="0.2">
      <c r="C265" s="2" t="s">
        <v>1113</v>
      </c>
    </row>
    <row r="266" spans="3:3" x14ac:dyDescent="0.2">
      <c r="C266" s="2" t="s">
        <v>1106</v>
      </c>
    </row>
    <row r="267" spans="3:3" x14ac:dyDescent="0.2">
      <c r="C267" s="2" t="s">
        <v>1068</v>
      </c>
    </row>
    <row r="268" spans="3:3" x14ac:dyDescent="0.2">
      <c r="C268" s="2" t="s">
        <v>1076</v>
      </c>
    </row>
    <row r="269" spans="3:3" x14ac:dyDescent="0.2">
      <c r="C269" s="2" t="s">
        <v>1124</v>
      </c>
    </row>
    <row r="270" spans="3:3" x14ac:dyDescent="0.2">
      <c r="C270" s="2" t="s">
        <v>1120</v>
      </c>
    </row>
    <row r="271" spans="3:3" x14ac:dyDescent="0.2">
      <c r="C271" s="2" t="s">
        <v>1070</v>
      </c>
    </row>
    <row r="272" spans="3:3" x14ac:dyDescent="0.2">
      <c r="C272" s="2" t="s">
        <v>1152</v>
      </c>
    </row>
    <row r="273" spans="3:3" x14ac:dyDescent="0.2">
      <c r="C273" s="2" t="s">
        <v>1056</v>
      </c>
    </row>
    <row r="274" spans="3:3" x14ac:dyDescent="0.2">
      <c r="C274" s="2" t="s">
        <v>1093</v>
      </c>
    </row>
    <row r="275" spans="3:3" x14ac:dyDescent="0.2">
      <c r="C275" s="2" t="s">
        <v>1164</v>
      </c>
    </row>
    <row r="276" spans="3:3" x14ac:dyDescent="0.2">
      <c r="C276" s="2" t="s">
        <v>1064</v>
      </c>
    </row>
    <row r="277" spans="3:3" x14ac:dyDescent="0.2">
      <c r="C277" s="2" t="s">
        <v>1057</v>
      </c>
    </row>
    <row r="278" spans="3:3" x14ac:dyDescent="0.2">
      <c r="C278" s="2" t="s">
        <v>1088</v>
      </c>
    </row>
    <row r="279" spans="3:3" x14ac:dyDescent="0.2">
      <c r="C279" s="2" t="s">
        <v>1054</v>
      </c>
    </row>
    <row r="280" spans="3:3" x14ac:dyDescent="0.2">
      <c r="C280" s="2" t="s">
        <v>1042</v>
      </c>
    </row>
    <row r="281" spans="3:3" x14ac:dyDescent="0.2">
      <c r="C281" s="2" t="s">
        <v>1094</v>
      </c>
    </row>
    <row r="282" spans="3:3" x14ac:dyDescent="0.2">
      <c r="C282" s="2" t="s">
        <v>1153</v>
      </c>
    </row>
    <row r="283" spans="3:3" x14ac:dyDescent="0.2">
      <c r="C283" s="2" t="s">
        <v>1122</v>
      </c>
    </row>
    <row r="284" spans="3:3" x14ac:dyDescent="0.2">
      <c r="C284" s="2" t="s">
        <v>1194</v>
      </c>
    </row>
    <row r="285" spans="3:3" x14ac:dyDescent="0.2">
      <c r="C285" s="2" t="s">
        <v>1073</v>
      </c>
    </row>
    <row r="286" spans="3:3" x14ac:dyDescent="0.2">
      <c r="C286" s="2" t="s">
        <v>1069</v>
      </c>
    </row>
    <row r="287" spans="3:3" x14ac:dyDescent="0.2">
      <c r="C287" s="2" t="s">
        <v>1063</v>
      </c>
    </row>
    <row r="288" spans="3:3" x14ac:dyDescent="0.2">
      <c r="C288" s="2" t="s">
        <v>1044</v>
      </c>
    </row>
    <row r="289" spans="3:3" x14ac:dyDescent="0.2">
      <c r="C289" s="2" t="s">
        <v>1135</v>
      </c>
    </row>
    <row r="290" spans="3:3" x14ac:dyDescent="0.2">
      <c r="C290" s="2" t="s">
        <v>1060</v>
      </c>
    </row>
    <row r="291" spans="3:3" x14ac:dyDescent="0.2">
      <c r="C291" s="2" t="s">
        <v>1053</v>
      </c>
    </row>
    <row r="292" spans="3:3" x14ac:dyDescent="0.2">
      <c r="C292" s="2" t="s">
        <v>1036</v>
      </c>
    </row>
    <row r="293" spans="3:3" x14ac:dyDescent="0.2">
      <c r="C293" s="2" t="s">
        <v>1047</v>
      </c>
    </row>
    <row r="294" spans="3:3" x14ac:dyDescent="0.2">
      <c r="C294" s="2" t="s">
        <v>1033</v>
      </c>
    </row>
    <row r="295" spans="3:3" x14ac:dyDescent="0.2">
      <c r="C295" s="2" t="s">
        <v>1031</v>
      </c>
    </row>
    <row r="296" spans="3:3" x14ac:dyDescent="0.2">
      <c r="C296" s="2" t="s">
        <v>1083</v>
      </c>
    </row>
    <row r="297" spans="3:3" x14ac:dyDescent="0.2">
      <c r="C297" s="2" t="s">
        <v>1098</v>
      </c>
    </row>
    <row r="298" spans="3:3" x14ac:dyDescent="0.2">
      <c r="C298" s="2" t="s">
        <v>1067</v>
      </c>
    </row>
    <row r="299" spans="3:3" x14ac:dyDescent="0.2">
      <c r="C299" s="2" t="s">
        <v>1052</v>
      </c>
    </row>
    <row r="300" spans="3:3" x14ac:dyDescent="0.2">
      <c r="C300" s="2" t="s">
        <v>1074</v>
      </c>
    </row>
    <row r="301" spans="3:3" x14ac:dyDescent="0.2">
      <c r="C301" s="2" t="s">
        <v>1128</v>
      </c>
    </row>
    <row r="302" spans="3:3" x14ac:dyDescent="0.2">
      <c r="C302" s="2" t="s">
        <v>1146</v>
      </c>
    </row>
    <row r="303" spans="3:3" x14ac:dyDescent="0.2">
      <c r="C303" s="2" t="s">
        <v>1090</v>
      </c>
    </row>
    <row r="304" spans="3:3" x14ac:dyDescent="0.2">
      <c r="C304" s="2" t="s">
        <v>1119</v>
      </c>
    </row>
    <row r="305" spans="3:3" x14ac:dyDescent="0.2">
      <c r="C305" s="2" t="s">
        <v>1126</v>
      </c>
    </row>
    <row r="306" spans="3:3" x14ac:dyDescent="0.2">
      <c r="C306" s="2" t="s">
        <v>1127</v>
      </c>
    </row>
    <row r="307" spans="3:3" x14ac:dyDescent="0.2">
      <c r="C307" s="2" t="s">
        <v>1030</v>
      </c>
    </row>
    <row r="308" spans="3:3" x14ac:dyDescent="0.2">
      <c r="C308" s="2" t="s">
        <v>1013</v>
      </c>
    </row>
    <row r="309" spans="3:3" x14ac:dyDescent="0.2">
      <c r="C309" s="2" t="s">
        <v>1111</v>
      </c>
    </row>
    <row r="310" spans="3:3" x14ac:dyDescent="0.2">
      <c r="C310" s="2" t="s">
        <v>1121</v>
      </c>
    </row>
    <row r="311" spans="3:3" x14ac:dyDescent="0.2">
      <c r="C311" s="2" t="s">
        <v>1107</v>
      </c>
    </row>
    <row r="312" spans="3:3" x14ac:dyDescent="0.2">
      <c r="C312" s="2" t="s">
        <v>1058</v>
      </c>
    </row>
    <row r="313" spans="3:3" x14ac:dyDescent="0.2">
      <c r="C313" s="2" t="s">
        <v>1123</v>
      </c>
    </row>
    <row r="314" spans="3:3" x14ac:dyDescent="0.2">
      <c r="C314" s="2" t="s">
        <v>1086</v>
      </c>
    </row>
    <row r="315" spans="3:3" x14ac:dyDescent="0.2">
      <c r="C315" s="2" t="s">
        <v>1046</v>
      </c>
    </row>
    <row r="316" spans="3:3" x14ac:dyDescent="0.2">
      <c r="C316" s="2" t="s">
        <v>1103</v>
      </c>
    </row>
    <row r="317" spans="3:3" x14ac:dyDescent="0.2">
      <c r="C317" s="2" t="s">
        <v>1077</v>
      </c>
    </row>
    <row r="318" spans="3:3" x14ac:dyDescent="0.2">
      <c r="C318" s="2" t="s">
        <v>1114</v>
      </c>
    </row>
    <row r="319" spans="3:3" x14ac:dyDescent="0.2">
      <c r="C319" s="2" t="s">
        <v>1110</v>
      </c>
    </row>
    <row r="320" spans="3:3" x14ac:dyDescent="0.2">
      <c r="C320" s="2" t="s">
        <v>1129</v>
      </c>
    </row>
    <row r="321" spans="3:3" x14ac:dyDescent="0.2">
      <c r="C321" s="2" t="s">
        <v>1148</v>
      </c>
    </row>
    <row r="322" spans="3:3" x14ac:dyDescent="0.2">
      <c r="C322" s="2" t="s">
        <v>1147</v>
      </c>
    </row>
    <row r="323" spans="3:3" x14ac:dyDescent="0.2">
      <c r="C323" s="2" t="s">
        <v>1151</v>
      </c>
    </row>
    <row r="324" spans="3:3" x14ac:dyDescent="0.2">
      <c r="C324" s="2" t="s">
        <v>1197</v>
      </c>
    </row>
    <row r="325" spans="3:3" x14ac:dyDescent="0.2">
      <c r="C325" s="2" t="s">
        <v>3696</v>
      </c>
    </row>
    <row r="326" spans="3:3" x14ac:dyDescent="0.2">
      <c r="C326" s="2" t="s">
        <v>3697</v>
      </c>
    </row>
    <row r="327" spans="3:3" x14ac:dyDescent="0.2">
      <c r="C327" s="2" t="s">
        <v>1202</v>
      </c>
    </row>
    <row r="328" spans="3:3" x14ac:dyDescent="0.2">
      <c r="C328" s="2" t="s">
        <v>3698</v>
      </c>
    </row>
    <row r="329" spans="3:3" x14ac:dyDescent="0.2">
      <c r="C329" s="2" t="s">
        <v>3699</v>
      </c>
    </row>
    <row r="330" spans="3:3" x14ac:dyDescent="0.2">
      <c r="C330" s="2" t="s">
        <v>3700</v>
      </c>
    </row>
    <row r="331" spans="3:3" x14ac:dyDescent="0.2">
      <c r="C331" s="2" t="s">
        <v>3701</v>
      </c>
    </row>
    <row r="332" spans="3:3" x14ac:dyDescent="0.2">
      <c r="C332" s="2" t="s">
        <v>1203</v>
      </c>
    </row>
    <row r="333" spans="3:3" x14ac:dyDescent="0.2">
      <c r="C333" s="2" t="s">
        <v>3702</v>
      </c>
    </row>
    <row r="334" spans="3:3" x14ac:dyDescent="0.2">
      <c r="C334" s="2" t="s">
        <v>1201</v>
      </c>
    </row>
    <row r="335" spans="3:3" x14ac:dyDescent="0.2">
      <c r="C335" s="2" t="s">
        <v>1196</v>
      </c>
    </row>
    <row r="336" spans="3:3" x14ac:dyDescent="0.2">
      <c r="C336" s="2" t="s">
        <v>3703</v>
      </c>
    </row>
    <row r="337" spans="3:3" x14ac:dyDescent="0.2">
      <c r="C337" s="2" t="s">
        <v>1199</v>
      </c>
    </row>
    <row r="338" spans="3:3" x14ac:dyDescent="0.2">
      <c r="C338" s="2" t="s">
        <v>3704</v>
      </c>
    </row>
    <row r="339" spans="3:3" x14ac:dyDescent="0.2">
      <c r="C339" s="2" t="s">
        <v>3705</v>
      </c>
    </row>
    <row r="340" spans="3:3" x14ac:dyDescent="0.2">
      <c r="C340" s="2" t="s">
        <v>3706</v>
      </c>
    </row>
    <row r="341" spans="3:3" x14ac:dyDescent="0.2">
      <c r="C341" s="2" t="s">
        <v>3707</v>
      </c>
    </row>
    <row r="342" spans="3:3" x14ac:dyDescent="0.2">
      <c r="C342" s="2" t="s">
        <v>3708</v>
      </c>
    </row>
    <row r="343" spans="3:3" x14ac:dyDescent="0.2">
      <c r="C343" s="2" t="s">
        <v>3709</v>
      </c>
    </row>
    <row r="344" spans="3:3" x14ac:dyDescent="0.2">
      <c r="C344" s="2" t="s">
        <v>3710</v>
      </c>
    </row>
    <row r="345" spans="3:3" x14ac:dyDescent="0.2">
      <c r="C345" s="2" t="s">
        <v>3711</v>
      </c>
    </row>
    <row r="346" spans="3:3" x14ac:dyDescent="0.2">
      <c r="C346" s="2" t="s">
        <v>3712</v>
      </c>
    </row>
    <row r="347" spans="3:3" x14ac:dyDescent="0.2">
      <c r="C347" s="2" t="s">
        <v>3713</v>
      </c>
    </row>
    <row r="348" spans="3:3" x14ac:dyDescent="0.2">
      <c r="C348" s="2" t="s">
        <v>3714</v>
      </c>
    </row>
    <row r="349" spans="3:3" x14ac:dyDescent="0.2">
      <c r="C349" s="2" t="s">
        <v>3715</v>
      </c>
    </row>
    <row r="350" spans="3:3" x14ac:dyDescent="0.2">
      <c r="C350" s="2" t="s">
        <v>3716</v>
      </c>
    </row>
    <row r="351" spans="3:3" x14ac:dyDescent="0.2">
      <c r="C351" s="2" t="s">
        <v>3717</v>
      </c>
    </row>
    <row r="352" spans="3:3" x14ac:dyDescent="0.2">
      <c r="C352" s="2" t="s">
        <v>3718</v>
      </c>
    </row>
    <row r="353" spans="3:3" x14ac:dyDescent="0.2">
      <c r="C353" s="2" t="s">
        <v>3719</v>
      </c>
    </row>
    <row r="354" spans="3:3" x14ac:dyDescent="0.2">
      <c r="C354" s="2" t="s">
        <v>3720</v>
      </c>
    </row>
    <row r="355" spans="3:3" x14ac:dyDescent="0.2">
      <c r="C355" s="2" t="s">
        <v>3721</v>
      </c>
    </row>
    <row r="356" spans="3:3" x14ac:dyDescent="0.2">
      <c r="C356" s="2" t="s">
        <v>3722</v>
      </c>
    </row>
    <row r="357" spans="3:3" x14ac:dyDescent="0.2">
      <c r="C357" s="2" t="s">
        <v>3723</v>
      </c>
    </row>
    <row r="358" spans="3:3" x14ac:dyDescent="0.2">
      <c r="C358" s="2" t="s">
        <v>3724</v>
      </c>
    </row>
    <row r="359" spans="3:3" x14ac:dyDescent="0.2">
      <c r="C359" s="2" t="s">
        <v>3725</v>
      </c>
    </row>
    <row r="360" spans="3:3" x14ac:dyDescent="0.2">
      <c r="C360" s="2" t="s">
        <v>3726</v>
      </c>
    </row>
    <row r="361" spans="3:3" x14ac:dyDescent="0.2">
      <c r="C361" s="2" t="s">
        <v>3727</v>
      </c>
    </row>
    <row r="362" spans="3:3" x14ac:dyDescent="0.2">
      <c r="C362" s="2" t="s">
        <v>3728</v>
      </c>
    </row>
    <row r="363" spans="3:3" x14ac:dyDescent="0.2">
      <c r="C363" s="2" t="s">
        <v>3729</v>
      </c>
    </row>
    <row r="364" spans="3:3" x14ac:dyDescent="0.2">
      <c r="C364" s="2" t="s">
        <v>3730</v>
      </c>
    </row>
    <row r="365" spans="3:3" x14ac:dyDescent="0.2">
      <c r="C365" s="2" t="s">
        <v>3731</v>
      </c>
    </row>
    <row r="366" spans="3:3" x14ac:dyDescent="0.2">
      <c r="C366" s="2" t="s">
        <v>3732</v>
      </c>
    </row>
    <row r="367" spans="3:3" x14ac:dyDescent="0.2">
      <c r="C367" s="2" t="s">
        <v>3733</v>
      </c>
    </row>
    <row r="368" spans="3:3" x14ac:dyDescent="0.2">
      <c r="C368" s="2" t="s">
        <v>3734</v>
      </c>
    </row>
    <row r="369" spans="3:3" x14ac:dyDescent="0.2">
      <c r="C369" s="2" t="s">
        <v>3735</v>
      </c>
    </row>
    <row r="370" spans="3:3" x14ac:dyDescent="0.2">
      <c r="C370" s="2" t="s">
        <v>3736</v>
      </c>
    </row>
    <row r="371" spans="3:3" x14ac:dyDescent="0.2">
      <c r="C371" s="2" t="s">
        <v>3737</v>
      </c>
    </row>
    <row r="372" spans="3:3" x14ac:dyDescent="0.2">
      <c r="C372" s="2" t="s">
        <v>3738</v>
      </c>
    </row>
    <row r="373" spans="3:3" x14ac:dyDescent="0.2">
      <c r="C373" s="2" t="s">
        <v>3739</v>
      </c>
    </row>
    <row r="374" spans="3:3" x14ac:dyDescent="0.2">
      <c r="C374" s="2" t="s">
        <v>3740</v>
      </c>
    </row>
    <row r="375" spans="3:3" x14ac:dyDescent="0.2">
      <c r="C375" s="2" t="s">
        <v>3741</v>
      </c>
    </row>
    <row r="376" spans="3:3" x14ac:dyDescent="0.2">
      <c r="C376" s="2" t="s">
        <v>3742</v>
      </c>
    </row>
    <row r="377" spans="3:3" x14ac:dyDescent="0.2">
      <c r="C377" s="2" t="s">
        <v>3743</v>
      </c>
    </row>
    <row r="378" spans="3:3" x14ac:dyDescent="0.2">
      <c r="C378" s="2" t="s">
        <v>3744</v>
      </c>
    </row>
    <row r="379" spans="3:3" x14ac:dyDescent="0.2">
      <c r="C379" s="2" t="s">
        <v>3745</v>
      </c>
    </row>
    <row r="380" spans="3:3" x14ac:dyDescent="0.2">
      <c r="C380" s="2" t="s">
        <v>3746</v>
      </c>
    </row>
    <row r="381" spans="3:3" x14ac:dyDescent="0.2">
      <c r="C381" s="2" t="s">
        <v>3747</v>
      </c>
    </row>
    <row r="382" spans="3:3" x14ac:dyDescent="0.2">
      <c r="C382" s="2" t="s">
        <v>3748</v>
      </c>
    </row>
    <row r="383" spans="3:3" x14ac:dyDescent="0.2">
      <c r="C383" s="2" t="s">
        <v>3749</v>
      </c>
    </row>
    <row r="384" spans="3:3" x14ac:dyDescent="0.2">
      <c r="C384" s="2" t="s">
        <v>3750</v>
      </c>
    </row>
    <row r="385" spans="3:3" x14ac:dyDescent="0.2">
      <c r="C385" s="2" t="s">
        <v>3751</v>
      </c>
    </row>
    <row r="386" spans="3:3" x14ac:dyDescent="0.2">
      <c r="C386" s="2" t="s">
        <v>3752</v>
      </c>
    </row>
    <row r="387" spans="3:3" x14ac:dyDescent="0.2">
      <c r="C387" s="2" t="s">
        <v>3753</v>
      </c>
    </row>
    <row r="388" spans="3:3" x14ac:dyDescent="0.2">
      <c r="C388" s="2" t="s">
        <v>3754</v>
      </c>
    </row>
    <row r="389" spans="3:3" x14ac:dyDescent="0.2">
      <c r="C389" s="2" t="s">
        <v>3755</v>
      </c>
    </row>
    <row r="390" spans="3:3" x14ac:dyDescent="0.2">
      <c r="C390" s="2" t="s">
        <v>3756</v>
      </c>
    </row>
    <row r="391" spans="3:3" x14ac:dyDescent="0.2">
      <c r="C391" s="2" t="s">
        <v>3757</v>
      </c>
    </row>
    <row r="392" spans="3:3" x14ac:dyDescent="0.2">
      <c r="C392" s="2" t="s">
        <v>3758</v>
      </c>
    </row>
    <row r="393" spans="3:3" x14ac:dyDescent="0.2">
      <c r="C393" s="2" t="s">
        <v>3759</v>
      </c>
    </row>
    <row r="394" spans="3:3" x14ac:dyDescent="0.2">
      <c r="C394" s="2" t="s">
        <v>3760</v>
      </c>
    </row>
    <row r="395" spans="3:3" x14ac:dyDescent="0.2">
      <c r="C395" s="2" t="s">
        <v>3761</v>
      </c>
    </row>
    <row r="396" spans="3:3" x14ac:dyDescent="0.2">
      <c r="C396" s="2" t="s">
        <v>3762</v>
      </c>
    </row>
    <row r="397" spans="3:3" x14ac:dyDescent="0.2">
      <c r="C397" s="2" t="s">
        <v>3763</v>
      </c>
    </row>
    <row r="398" spans="3:3" x14ac:dyDescent="0.2">
      <c r="C398" s="2" t="s">
        <v>3764</v>
      </c>
    </row>
    <row r="399" spans="3:3" x14ac:dyDescent="0.2">
      <c r="C399" s="2" t="s">
        <v>3765</v>
      </c>
    </row>
    <row r="400" spans="3:3" x14ac:dyDescent="0.2">
      <c r="C400" s="2" t="s">
        <v>3766</v>
      </c>
    </row>
    <row r="401" spans="3:3" x14ac:dyDescent="0.2">
      <c r="C401" s="2" t="s">
        <v>3767</v>
      </c>
    </row>
    <row r="402" spans="3:3" x14ac:dyDescent="0.2">
      <c r="C402" s="2" t="s">
        <v>3768</v>
      </c>
    </row>
    <row r="403" spans="3:3" x14ac:dyDescent="0.2">
      <c r="C403" s="2" t="s">
        <v>3769</v>
      </c>
    </row>
    <row r="404" spans="3:3" x14ac:dyDescent="0.2">
      <c r="C404" s="2" t="s">
        <v>3770</v>
      </c>
    </row>
    <row r="405" spans="3:3" x14ac:dyDescent="0.2">
      <c r="C405" s="2" t="s">
        <v>3771</v>
      </c>
    </row>
    <row r="406" spans="3:3" x14ac:dyDescent="0.2">
      <c r="C406" s="2" t="s">
        <v>3772</v>
      </c>
    </row>
    <row r="407" spans="3:3" x14ac:dyDescent="0.2">
      <c r="C407" s="2" t="s">
        <v>3773</v>
      </c>
    </row>
    <row r="408" spans="3:3" x14ac:dyDescent="0.2">
      <c r="C408" s="2" t="s">
        <v>3774</v>
      </c>
    </row>
    <row r="409" spans="3:3" x14ac:dyDescent="0.2">
      <c r="C409" s="2" t="s">
        <v>3775</v>
      </c>
    </row>
    <row r="410" spans="3:3" x14ac:dyDescent="0.2">
      <c r="C410" s="2" t="s">
        <v>3776</v>
      </c>
    </row>
    <row r="411" spans="3:3" x14ac:dyDescent="0.2">
      <c r="C411" s="2" t="s">
        <v>3777</v>
      </c>
    </row>
    <row r="412" spans="3:3" x14ac:dyDescent="0.2">
      <c r="C412" s="2" t="s">
        <v>3778</v>
      </c>
    </row>
    <row r="413" spans="3:3" x14ac:dyDescent="0.2">
      <c r="C413" s="2" t="s">
        <v>3779</v>
      </c>
    </row>
    <row r="414" spans="3:3" x14ac:dyDescent="0.2">
      <c r="C414" s="2" t="s">
        <v>3780</v>
      </c>
    </row>
    <row r="415" spans="3:3" x14ac:dyDescent="0.2">
      <c r="C415" s="2" t="s">
        <v>3781</v>
      </c>
    </row>
    <row r="416" spans="3:3" x14ac:dyDescent="0.2">
      <c r="C416" s="2" t="s">
        <v>3782</v>
      </c>
    </row>
    <row r="417" spans="3:3" x14ac:dyDescent="0.2">
      <c r="C417" s="2" t="s">
        <v>3783</v>
      </c>
    </row>
    <row r="418" spans="3:3" x14ac:dyDescent="0.2">
      <c r="C418" s="2" t="s">
        <v>3784</v>
      </c>
    </row>
    <row r="419" spans="3:3" x14ac:dyDescent="0.2">
      <c r="C419" s="2" t="s">
        <v>3785</v>
      </c>
    </row>
    <row r="420" spans="3:3" x14ac:dyDescent="0.2">
      <c r="C420" s="2" t="s">
        <v>3786</v>
      </c>
    </row>
    <row r="421" spans="3:3" x14ac:dyDescent="0.2">
      <c r="C421" s="2" t="s">
        <v>3787</v>
      </c>
    </row>
    <row r="422" spans="3:3" x14ac:dyDescent="0.2">
      <c r="C422" s="2" t="s">
        <v>3788</v>
      </c>
    </row>
    <row r="423" spans="3:3" x14ac:dyDescent="0.2">
      <c r="C423" s="2" t="s">
        <v>3789</v>
      </c>
    </row>
    <row r="424" spans="3:3" x14ac:dyDescent="0.2">
      <c r="C424" s="2" t="s">
        <v>3790</v>
      </c>
    </row>
    <row r="425" spans="3:3" x14ac:dyDescent="0.2">
      <c r="C425" s="2" t="s">
        <v>3791</v>
      </c>
    </row>
    <row r="426" spans="3:3" x14ac:dyDescent="0.2">
      <c r="C426" s="2" t="s">
        <v>3792</v>
      </c>
    </row>
    <row r="427" spans="3:3" x14ac:dyDescent="0.2">
      <c r="C427" s="2" t="s">
        <v>3793</v>
      </c>
    </row>
    <row r="428" spans="3:3" x14ac:dyDescent="0.2">
      <c r="C428" s="2" t="s">
        <v>3794</v>
      </c>
    </row>
    <row r="429" spans="3:3" x14ac:dyDescent="0.2">
      <c r="C429" s="2" t="s">
        <v>3795</v>
      </c>
    </row>
    <row r="430" spans="3:3" x14ac:dyDescent="0.2">
      <c r="C430" s="2" t="s">
        <v>3796</v>
      </c>
    </row>
    <row r="431" spans="3:3" x14ac:dyDescent="0.2">
      <c r="C431" s="2" t="s">
        <v>3797</v>
      </c>
    </row>
    <row r="432" spans="3:3" x14ac:dyDescent="0.2">
      <c r="C432" s="2" t="s">
        <v>3798</v>
      </c>
    </row>
    <row r="433" spans="3:3" x14ac:dyDescent="0.2">
      <c r="C433" s="2" t="s">
        <v>3799</v>
      </c>
    </row>
    <row r="434" spans="3:3" x14ac:dyDescent="0.2">
      <c r="C434" s="2" t="s">
        <v>3800</v>
      </c>
    </row>
    <row r="435" spans="3:3" x14ac:dyDescent="0.2">
      <c r="C435" s="2" t="s">
        <v>3801</v>
      </c>
    </row>
    <row r="436" spans="3:3" x14ac:dyDescent="0.2">
      <c r="C436" s="2" t="s">
        <v>3802</v>
      </c>
    </row>
    <row r="437" spans="3:3" x14ac:dyDescent="0.2">
      <c r="C437" s="2" t="s">
        <v>3803</v>
      </c>
    </row>
    <row r="438" spans="3:3" x14ac:dyDescent="0.2">
      <c r="C438" s="2" t="s">
        <v>3804</v>
      </c>
    </row>
    <row r="439" spans="3:3" x14ac:dyDescent="0.2">
      <c r="C439" s="2" t="s">
        <v>3805</v>
      </c>
    </row>
    <row r="440" spans="3:3" x14ac:dyDescent="0.2">
      <c r="C440" s="2" t="s">
        <v>3806</v>
      </c>
    </row>
    <row r="441" spans="3:3" x14ac:dyDescent="0.2">
      <c r="C441" s="2" t="s">
        <v>3807</v>
      </c>
    </row>
    <row r="442" spans="3:3" x14ac:dyDescent="0.2">
      <c r="C442" s="2" t="s">
        <v>3808</v>
      </c>
    </row>
    <row r="443" spans="3:3" x14ac:dyDescent="0.2">
      <c r="C443" s="2" t="s">
        <v>3809</v>
      </c>
    </row>
    <row r="444" spans="3:3" x14ac:dyDescent="0.2">
      <c r="C444" s="2" t="s">
        <v>3810</v>
      </c>
    </row>
    <row r="445" spans="3:3" x14ac:dyDescent="0.2">
      <c r="C445" s="2" t="s">
        <v>3811</v>
      </c>
    </row>
    <row r="446" spans="3:3" x14ac:dyDescent="0.2">
      <c r="C446" s="2" t="s">
        <v>3812</v>
      </c>
    </row>
    <row r="447" spans="3:3" x14ac:dyDescent="0.2">
      <c r="C447" s="2" t="s">
        <v>3813</v>
      </c>
    </row>
    <row r="448" spans="3:3" x14ac:dyDescent="0.2">
      <c r="C448" s="2" t="s">
        <v>3814</v>
      </c>
    </row>
    <row r="449" spans="3:3" x14ac:dyDescent="0.2">
      <c r="C449" s="2" t="s">
        <v>3815</v>
      </c>
    </row>
    <row r="450" spans="3:3" x14ac:dyDescent="0.2">
      <c r="C450" s="2" t="s">
        <v>3816</v>
      </c>
    </row>
    <row r="451" spans="3:3" x14ac:dyDescent="0.2">
      <c r="C451" s="2" t="s">
        <v>3817</v>
      </c>
    </row>
    <row r="452" spans="3:3" x14ac:dyDescent="0.2">
      <c r="C452" s="2" t="s">
        <v>3818</v>
      </c>
    </row>
    <row r="453" spans="3:3" x14ac:dyDescent="0.2">
      <c r="C453" s="2" t="s">
        <v>3819</v>
      </c>
    </row>
    <row r="454" spans="3:3" x14ac:dyDescent="0.2">
      <c r="C454" s="2" t="s">
        <v>3820</v>
      </c>
    </row>
    <row r="455" spans="3:3" x14ac:dyDescent="0.2">
      <c r="C455" s="2" t="s">
        <v>3821</v>
      </c>
    </row>
    <row r="456" spans="3:3" x14ac:dyDescent="0.2">
      <c r="C456" s="2" t="s">
        <v>3822</v>
      </c>
    </row>
    <row r="457" spans="3:3" x14ac:dyDescent="0.2">
      <c r="C457" s="2" t="s">
        <v>3823</v>
      </c>
    </row>
    <row r="458" spans="3:3" x14ac:dyDescent="0.2">
      <c r="C458" s="2" t="s">
        <v>3824</v>
      </c>
    </row>
    <row r="459" spans="3:3" x14ac:dyDescent="0.2">
      <c r="C459" s="2" t="s">
        <v>3825</v>
      </c>
    </row>
    <row r="460" spans="3:3" x14ac:dyDescent="0.2">
      <c r="C460" s="2" t="s">
        <v>3826</v>
      </c>
    </row>
    <row r="461" spans="3:3" x14ac:dyDescent="0.2">
      <c r="C461" s="2" t="s">
        <v>3827</v>
      </c>
    </row>
    <row r="462" spans="3:3" x14ac:dyDescent="0.2">
      <c r="C462" s="2" t="s">
        <v>3828</v>
      </c>
    </row>
    <row r="463" spans="3:3" x14ac:dyDescent="0.2">
      <c r="C463" s="2" t="s">
        <v>3829</v>
      </c>
    </row>
    <row r="464" spans="3:3" x14ac:dyDescent="0.2">
      <c r="C464" s="2" t="s">
        <v>3830</v>
      </c>
    </row>
    <row r="465" spans="3:3" x14ac:dyDescent="0.2">
      <c r="C465" s="2" t="s">
        <v>3831</v>
      </c>
    </row>
    <row r="466" spans="3:3" x14ac:dyDescent="0.2">
      <c r="C466" s="2" t="s">
        <v>3832</v>
      </c>
    </row>
    <row r="467" spans="3:3" x14ac:dyDescent="0.2">
      <c r="C467" s="2" t="s">
        <v>3833</v>
      </c>
    </row>
    <row r="468" spans="3:3" x14ac:dyDescent="0.2">
      <c r="C468" s="2" t="s">
        <v>3834</v>
      </c>
    </row>
    <row r="469" spans="3:3" x14ac:dyDescent="0.2">
      <c r="C469" s="2" t="s">
        <v>3835</v>
      </c>
    </row>
    <row r="470" spans="3:3" x14ac:dyDescent="0.2">
      <c r="C470" s="2" t="s">
        <v>3836</v>
      </c>
    </row>
    <row r="471" spans="3:3" x14ac:dyDescent="0.2">
      <c r="C471" s="2" t="s">
        <v>3837</v>
      </c>
    </row>
    <row r="472" spans="3:3" x14ac:dyDescent="0.2">
      <c r="C472" s="2" t="s">
        <v>3838</v>
      </c>
    </row>
    <row r="473" spans="3:3" x14ac:dyDescent="0.2">
      <c r="C473" s="2" t="s">
        <v>3839</v>
      </c>
    </row>
    <row r="474" spans="3:3" x14ac:dyDescent="0.2">
      <c r="C474" s="2" t="s">
        <v>3840</v>
      </c>
    </row>
    <row r="475" spans="3:3" x14ac:dyDescent="0.2">
      <c r="C475" s="2" t="s">
        <v>3841</v>
      </c>
    </row>
    <row r="476" spans="3:3" x14ac:dyDescent="0.2">
      <c r="C476" s="2" t="s">
        <v>3842</v>
      </c>
    </row>
    <row r="477" spans="3:3" x14ac:dyDescent="0.2">
      <c r="C477" s="2" t="s">
        <v>3843</v>
      </c>
    </row>
    <row r="478" spans="3:3" x14ac:dyDescent="0.2">
      <c r="C478" s="2" t="s">
        <v>3844</v>
      </c>
    </row>
    <row r="479" spans="3:3" x14ac:dyDescent="0.2">
      <c r="C479" s="2" t="s">
        <v>3845</v>
      </c>
    </row>
    <row r="480" spans="3:3" x14ac:dyDescent="0.2">
      <c r="C480" s="2" t="s">
        <v>3846</v>
      </c>
    </row>
    <row r="481" spans="3:3" x14ac:dyDescent="0.2">
      <c r="C481" s="2" t="s">
        <v>3847</v>
      </c>
    </row>
    <row r="482" spans="3:3" x14ac:dyDescent="0.2">
      <c r="C482" s="2" t="s">
        <v>3848</v>
      </c>
    </row>
    <row r="483" spans="3:3" x14ac:dyDescent="0.2">
      <c r="C483" s="2" t="s">
        <v>3849</v>
      </c>
    </row>
    <row r="484" spans="3:3" x14ac:dyDescent="0.2">
      <c r="C484" s="2" t="s">
        <v>3850</v>
      </c>
    </row>
    <row r="485" spans="3:3" x14ac:dyDescent="0.2">
      <c r="C485" s="2" t="s">
        <v>3851</v>
      </c>
    </row>
    <row r="486" spans="3:3" x14ac:dyDescent="0.2">
      <c r="C486" s="2" t="s">
        <v>3852</v>
      </c>
    </row>
    <row r="487" spans="3:3" x14ac:dyDescent="0.2">
      <c r="C487" s="2" t="s">
        <v>3853</v>
      </c>
    </row>
    <row r="488" spans="3:3" x14ac:dyDescent="0.2">
      <c r="C488" s="2" t="s">
        <v>3854</v>
      </c>
    </row>
    <row r="489" spans="3:3" x14ac:dyDescent="0.2">
      <c r="C489" s="2" t="s">
        <v>3855</v>
      </c>
    </row>
    <row r="490" spans="3:3" x14ac:dyDescent="0.2">
      <c r="C490" s="2" t="s">
        <v>3856</v>
      </c>
    </row>
    <row r="491" spans="3:3" x14ac:dyDescent="0.2">
      <c r="C491" s="2" t="s">
        <v>3857</v>
      </c>
    </row>
    <row r="492" spans="3:3" x14ac:dyDescent="0.2">
      <c r="C492" s="2" t="s">
        <v>3858</v>
      </c>
    </row>
    <row r="493" spans="3:3" x14ac:dyDescent="0.2">
      <c r="C493" s="2" t="s">
        <v>3859</v>
      </c>
    </row>
    <row r="494" spans="3:3" x14ac:dyDescent="0.2">
      <c r="C494" s="2" t="s">
        <v>3860</v>
      </c>
    </row>
    <row r="495" spans="3:3" x14ac:dyDescent="0.2">
      <c r="C495" s="2" t="s">
        <v>3861</v>
      </c>
    </row>
    <row r="496" spans="3:3" x14ac:dyDescent="0.2">
      <c r="C496" s="2" t="s">
        <v>3862</v>
      </c>
    </row>
    <row r="497" spans="3:3" x14ac:dyDescent="0.2">
      <c r="C497" s="2" t="s">
        <v>3863</v>
      </c>
    </row>
    <row r="498" spans="3:3" x14ac:dyDescent="0.2">
      <c r="C498" s="2" t="s">
        <v>3864</v>
      </c>
    </row>
    <row r="499" spans="3:3" x14ac:dyDescent="0.2">
      <c r="C499" s="2" t="s">
        <v>3865</v>
      </c>
    </row>
    <row r="500" spans="3:3" x14ac:dyDescent="0.2">
      <c r="C500" s="2" t="s">
        <v>3866</v>
      </c>
    </row>
    <row r="501" spans="3:3" x14ac:dyDescent="0.2">
      <c r="C501" s="2" t="s">
        <v>3867</v>
      </c>
    </row>
    <row r="502" spans="3:3" x14ac:dyDescent="0.2">
      <c r="C502" s="2" t="s">
        <v>3868</v>
      </c>
    </row>
    <row r="503" spans="3:3" x14ac:dyDescent="0.2">
      <c r="C503" s="2" t="s">
        <v>3869</v>
      </c>
    </row>
    <row r="504" spans="3:3" x14ac:dyDescent="0.2">
      <c r="C504" s="2" t="s">
        <v>3870</v>
      </c>
    </row>
    <row r="505" spans="3:3" x14ac:dyDescent="0.2">
      <c r="C505" s="2" t="s">
        <v>3871</v>
      </c>
    </row>
    <row r="506" spans="3:3" x14ac:dyDescent="0.2">
      <c r="C506" s="2" t="s">
        <v>3872</v>
      </c>
    </row>
    <row r="507" spans="3:3" x14ac:dyDescent="0.2">
      <c r="C507" s="2" t="s">
        <v>3873</v>
      </c>
    </row>
    <row r="508" spans="3:3" x14ac:dyDescent="0.2">
      <c r="C508" s="2" t="s">
        <v>3874</v>
      </c>
    </row>
    <row r="509" spans="3:3" x14ac:dyDescent="0.2">
      <c r="C509" s="2" t="s">
        <v>3875</v>
      </c>
    </row>
    <row r="510" spans="3:3" x14ac:dyDescent="0.2">
      <c r="C510" s="2" t="s">
        <v>3876</v>
      </c>
    </row>
    <row r="511" spans="3:3" x14ac:dyDescent="0.2">
      <c r="C511" s="2" t="s">
        <v>3877</v>
      </c>
    </row>
    <row r="512" spans="3:3" x14ac:dyDescent="0.2">
      <c r="C512" s="2" t="s">
        <v>3878</v>
      </c>
    </row>
    <row r="513" spans="3:3" x14ac:dyDescent="0.2">
      <c r="C513" s="2" t="s">
        <v>3879</v>
      </c>
    </row>
    <row r="514" spans="3:3" x14ac:dyDescent="0.2">
      <c r="C514" s="2" t="s">
        <v>3880</v>
      </c>
    </row>
    <row r="515" spans="3:3" x14ac:dyDescent="0.2">
      <c r="C515" s="2" t="s">
        <v>3881</v>
      </c>
    </row>
    <row r="516" spans="3:3" x14ac:dyDescent="0.2">
      <c r="C516" s="2" t="s">
        <v>3882</v>
      </c>
    </row>
    <row r="517" spans="3:3" x14ac:dyDescent="0.2">
      <c r="C517" s="2" t="s">
        <v>3883</v>
      </c>
    </row>
    <row r="518" spans="3:3" x14ac:dyDescent="0.2">
      <c r="C518" s="2" t="s">
        <v>3884</v>
      </c>
    </row>
    <row r="519" spans="3:3" x14ac:dyDescent="0.2">
      <c r="C519" s="2" t="s">
        <v>1190</v>
      </c>
    </row>
    <row r="520" spans="3:3" x14ac:dyDescent="0.2">
      <c r="C520" s="2" t="s">
        <v>3885</v>
      </c>
    </row>
    <row r="521" spans="3:3" x14ac:dyDescent="0.2">
      <c r="C521" s="2" t="s">
        <v>3886</v>
      </c>
    </row>
    <row r="522" spans="3:3" x14ac:dyDescent="0.2">
      <c r="C522" s="2" t="s">
        <v>3887</v>
      </c>
    </row>
    <row r="523" spans="3:3" x14ac:dyDescent="0.2">
      <c r="C523" s="2" t="s">
        <v>3888</v>
      </c>
    </row>
    <row r="524" spans="3:3" x14ac:dyDescent="0.2">
      <c r="C524" s="2" t="s">
        <v>1177</v>
      </c>
    </row>
    <row r="525" spans="3:3" x14ac:dyDescent="0.2">
      <c r="C525" s="2" t="s">
        <v>3889</v>
      </c>
    </row>
    <row r="526" spans="3:3" x14ac:dyDescent="0.2">
      <c r="C526" s="2" t="s">
        <v>1156</v>
      </c>
    </row>
    <row r="527" spans="3:3" x14ac:dyDescent="0.2">
      <c r="C527" s="2" t="s">
        <v>3890</v>
      </c>
    </row>
    <row r="528" spans="3:3" x14ac:dyDescent="0.2">
      <c r="C528" s="2" t="s">
        <v>1172</v>
      </c>
    </row>
    <row r="529" spans="3:3" x14ac:dyDescent="0.2">
      <c r="C529" s="2" t="s">
        <v>3891</v>
      </c>
    </row>
    <row r="530" spans="3:3" x14ac:dyDescent="0.2">
      <c r="C530" s="2" t="s">
        <v>3892</v>
      </c>
    </row>
    <row r="531" spans="3:3" x14ac:dyDescent="0.2">
      <c r="C531" s="2" t="s">
        <v>3893</v>
      </c>
    </row>
    <row r="532" spans="3:3" x14ac:dyDescent="0.2">
      <c r="C532" s="2" t="s">
        <v>3894</v>
      </c>
    </row>
    <row r="533" spans="3:3" x14ac:dyDescent="0.2">
      <c r="C533" s="2" t="s">
        <v>3895</v>
      </c>
    </row>
    <row r="534" spans="3:3" x14ac:dyDescent="0.2">
      <c r="C534" s="2" t="s">
        <v>3896</v>
      </c>
    </row>
    <row r="535" spans="3:3" x14ac:dyDescent="0.2">
      <c r="C535" s="2" t="s">
        <v>3897</v>
      </c>
    </row>
    <row r="536" spans="3:3" x14ac:dyDescent="0.2">
      <c r="C536" s="2" t="s">
        <v>1188</v>
      </c>
    </row>
    <row r="537" spans="3:3" x14ac:dyDescent="0.2">
      <c r="C537" s="2" t="s">
        <v>3898</v>
      </c>
    </row>
    <row r="538" spans="3:3" x14ac:dyDescent="0.2">
      <c r="C538" s="2" t="s">
        <v>1171</v>
      </c>
    </row>
    <row r="539" spans="3:3" x14ac:dyDescent="0.2">
      <c r="C539" s="2" t="s">
        <v>3899</v>
      </c>
    </row>
    <row r="540" spans="3:3" x14ac:dyDescent="0.2">
      <c r="C540" s="2" t="s">
        <v>3900</v>
      </c>
    </row>
    <row r="541" spans="3:3" x14ac:dyDescent="0.2">
      <c r="C541" s="2" t="s">
        <v>1162</v>
      </c>
    </row>
    <row r="542" spans="3:3" x14ac:dyDescent="0.2">
      <c r="C542" s="2" t="s">
        <v>1158</v>
      </c>
    </row>
    <row r="543" spans="3:3" x14ac:dyDescent="0.2">
      <c r="C543" s="2" t="s">
        <v>3901</v>
      </c>
    </row>
    <row r="544" spans="3:3" x14ac:dyDescent="0.2">
      <c r="C544" s="2" t="s">
        <v>1161</v>
      </c>
    </row>
    <row r="545" spans="3:3" x14ac:dyDescent="0.2">
      <c r="C545" s="2" t="s">
        <v>1139</v>
      </c>
    </row>
    <row r="546" spans="3:3" x14ac:dyDescent="0.2">
      <c r="C546" s="2" t="s">
        <v>3902</v>
      </c>
    </row>
    <row r="547" spans="3:3" x14ac:dyDescent="0.2">
      <c r="C547" s="2" t="s">
        <v>1165</v>
      </c>
    </row>
    <row r="548" spans="3:3" x14ac:dyDescent="0.2">
      <c r="C548" s="2" t="s">
        <v>1179</v>
      </c>
    </row>
    <row r="549" spans="3:3" x14ac:dyDescent="0.2">
      <c r="C549" s="2" t="s">
        <v>1176</v>
      </c>
    </row>
    <row r="550" spans="3:3" x14ac:dyDescent="0.2">
      <c r="C550" s="2" t="s">
        <v>1185</v>
      </c>
    </row>
    <row r="551" spans="3:3" x14ac:dyDescent="0.2">
      <c r="C551" s="2" t="s">
        <v>1182</v>
      </c>
    </row>
    <row r="552" spans="3:3" x14ac:dyDescent="0.2">
      <c r="C552" s="2" t="s">
        <v>1183</v>
      </c>
    </row>
    <row r="553" spans="3:3" x14ac:dyDescent="0.2">
      <c r="C553" s="2" t="s">
        <v>1170</v>
      </c>
    </row>
    <row r="554" spans="3:3" x14ac:dyDescent="0.2">
      <c r="C554" s="2" t="s">
        <v>1186</v>
      </c>
    </row>
    <row r="555" spans="3:3" x14ac:dyDescent="0.2">
      <c r="C555" s="2" t="s">
        <v>1187</v>
      </c>
    </row>
    <row r="556" spans="3:3" x14ac:dyDescent="0.2">
      <c r="C556" s="2" t="s">
        <v>1167</v>
      </c>
    </row>
    <row r="557" spans="3:3" x14ac:dyDescent="0.2">
      <c r="C557" s="2" t="s">
        <v>1163</v>
      </c>
    </row>
    <row r="558" spans="3:3" x14ac:dyDescent="0.2">
      <c r="C558" s="2" t="s">
        <v>1169</v>
      </c>
    </row>
    <row r="559" spans="3:3" x14ac:dyDescent="0.2">
      <c r="C559" s="2" t="s">
        <v>1160</v>
      </c>
    </row>
    <row r="560" spans="3:3" x14ac:dyDescent="0.2">
      <c r="C560" s="2" t="s">
        <v>1159</v>
      </c>
    </row>
    <row r="561" spans="3:3" x14ac:dyDescent="0.2">
      <c r="C561" s="2" t="s">
        <v>1168</v>
      </c>
    </row>
    <row r="562" spans="3:3" x14ac:dyDescent="0.2">
      <c r="C562" s="2" t="s">
        <v>1166</v>
      </c>
    </row>
    <row r="563" spans="3:3" x14ac:dyDescent="0.2">
      <c r="C563" s="2" t="s">
        <v>1041</v>
      </c>
    </row>
    <row r="564" spans="3:3" x14ac:dyDescent="0.2">
      <c r="C564" s="2" t="s">
        <v>1018</v>
      </c>
    </row>
    <row r="565" spans="3:3" x14ac:dyDescent="0.2">
      <c r="C565" s="2" t="s">
        <v>1019</v>
      </c>
    </row>
    <row r="566" spans="3:3" x14ac:dyDescent="0.2">
      <c r="C566" s="2" t="s">
        <v>1038</v>
      </c>
    </row>
    <row r="567" spans="3:3" x14ac:dyDescent="0.2">
      <c r="C567" s="2" t="s">
        <v>1039</v>
      </c>
    </row>
    <row r="568" spans="3:3" x14ac:dyDescent="0.2">
      <c r="C568" s="2" t="s">
        <v>1029</v>
      </c>
    </row>
    <row r="569" spans="3:3" x14ac:dyDescent="0.2">
      <c r="C569" s="2" t="s">
        <v>1020</v>
      </c>
    </row>
    <row r="570" spans="3:3" x14ac:dyDescent="0.2">
      <c r="C570" s="2" t="s">
        <v>1014</v>
      </c>
    </row>
    <row r="571" spans="3:3" x14ac:dyDescent="0.2">
      <c r="C571" s="2" t="s">
        <v>1027</v>
      </c>
    </row>
    <row r="572" spans="3:3" x14ac:dyDescent="0.2">
      <c r="C572" s="2" t="s">
        <v>1021</v>
      </c>
    </row>
    <row r="573" spans="3:3" x14ac:dyDescent="0.2">
      <c r="C573" s="2" t="s">
        <v>1040</v>
      </c>
    </row>
    <row r="574" spans="3:3" x14ac:dyDescent="0.2">
      <c r="C574" s="2" t="s">
        <v>1157</v>
      </c>
    </row>
    <row r="575" spans="3:3" x14ac:dyDescent="0.2">
      <c r="C575" s="2" t="s">
        <v>1155</v>
      </c>
    </row>
    <row r="576" spans="3:3" x14ac:dyDescent="0.2">
      <c r="C576" s="2" t="s">
        <v>1022</v>
      </c>
    </row>
    <row r="577" spans="3:3" x14ac:dyDescent="0.2">
      <c r="C577" s="2" t="s">
        <v>1173</v>
      </c>
    </row>
    <row r="578" spans="3:3" x14ac:dyDescent="0.2">
      <c r="C578" s="2" t="s">
        <v>1150</v>
      </c>
    </row>
    <row r="579" spans="3:3" x14ac:dyDescent="0.2">
      <c r="C579" s="2" t="s">
        <v>1195</v>
      </c>
    </row>
    <row r="580" spans="3:3" x14ac:dyDescent="0.2">
      <c r="C580" s="2" t="s">
        <v>1048</v>
      </c>
    </row>
    <row r="581" spans="3:3" x14ac:dyDescent="0.2">
      <c r="C581" s="2" t="s">
        <v>1061</v>
      </c>
    </row>
    <row r="582" spans="3:3" x14ac:dyDescent="0.2">
      <c r="C582" s="2" t="s">
        <v>1143</v>
      </c>
    </row>
    <row r="583" spans="3:3" x14ac:dyDescent="0.2">
      <c r="C583" s="2" t="s">
        <v>1096</v>
      </c>
    </row>
    <row r="584" spans="3:3" x14ac:dyDescent="0.2">
      <c r="C584" s="2" t="s">
        <v>1133</v>
      </c>
    </row>
    <row r="585" spans="3:3" x14ac:dyDescent="0.2">
      <c r="C585" s="2" t="s">
        <v>1117</v>
      </c>
    </row>
    <row r="586" spans="3:3" x14ac:dyDescent="0.2">
      <c r="C586" s="2" t="s">
        <v>1080</v>
      </c>
    </row>
    <row r="587" spans="3:3" x14ac:dyDescent="0.2">
      <c r="C587" s="2" t="s">
        <v>1149</v>
      </c>
    </row>
    <row r="588" spans="3:3" x14ac:dyDescent="0.2">
      <c r="C588" s="2" t="s">
        <v>1066</v>
      </c>
    </row>
    <row r="589" spans="3:3" x14ac:dyDescent="0.2">
      <c r="C589" s="2" t="s">
        <v>1087</v>
      </c>
    </row>
    <row r="590" spans="3:3" x14ac:dyDescent="0.2">
      <c r="C590" s="2" t="s">
        <v>1154</v>
      </c>
    </row>
    <row r="591" spans="3:3" x14ac:dyDescent="0.2">
      <c r="C591" s="2" t="s">
        <v>1112</v>
      </c>
    </row>
    <row r="592" spans="3:3" x14ac:dyDescent="0.2">
      <c r="C592" s="2" t="s">
        <v>1078</v>
      </c>
    </row>
    <row r="593" spans="3:3" x14ac:dyDescent="0.2">
      <c r="C593" s="2" t="s">
        <v>1062</v>
      </c>
    </row>
    <row r="594" spans="3:3" x14ac:dyDescent="0.2">
      <c r="C594" s="2" t="s">
        <v>1085</v>
      </c>
    </row>
    <row r="595" spans="3:3" x14ac:dyDescent="0.2">
      <c r="C595" s="2" t="s">
        <v>1104</v>
      </c>
    </row>
    <row r="596" spans="3:3" x14ac:dyDescent="0.2">
      <c r="C596" s="2" t="s">
        <v>1079</v>
      </c>
    </row>
    <row r="597" spans="3:3" x14ac:dyDescent="0.2">
      <c r="C597" s="2" t="s">
        <v>1100</v>
      </c>
    </row>
    <row r="598" spans="3:3" x14ac:dyDescent="0.2">
      <c r="C598" s="2" t="s">
        <v>1116</v>
      </c>
    </row>
    <row r="599" spans="3:3" x14ac:dyDescent="0.2">
      <c r="C599" s="2" t="s">
        <v>1115</v>
      </c>
    </row>
    <row r="600" spans="3:3" x14ac:dyDescent="0.2">
      <c r="C600" s="2" t="s">
        <v>1102</v>
      </c>
    </row>
    <row r="601" spans="3:3" x14ac:dyDescent="0.2">
      <c r="C601" s="2" t="s">
        <v>1025</v>
      </c>
    </row>
    <row r="602" spans="3:3" x14ac:dyDescent="0.2">
      <c r="C602" s="2" t="s">
        <v>1028</v>
      </c>
    </row>
    <row r="603" spans="3:3" x14ac:dyDescent="0.2">
      <c r="C603" s="2" t="s">
        <v>1049</v>
      </c>
    </row>
    <row r="604" spans="3:3" x14ac:dyDescent="0.2">
      <c r="C604" s="2" t="s">
        <v>1043</v>
      </c>
    </row>
    <row r="605" spans="3:3" x14ac:dyDescent="0.2">
      <c r="C605" s="2" t="s">
        <v>1059</v>
      </c>
    </row>
    <row r="606" spans="3:3" x14ac:dyDescent="0.2">
      <c r="C606" s="2" t="s">
        <v>1051</v>
      </c>
    </row>
    <row r="607" spans="3:3" x14ac:dyDescent="0.2">
      <c r="C607" s="2" t="s">
        <v>1037</v>
      </c>
    </row>
    <row r="608" spans="3:3" x14ac:dyDescent="0.2">
      <c r="C608" s="2" t="s">
        <v>1024</v>
      </c>
    </row>
    <row r="609" spans="3:3" x14ac:dyDescent="0.2">
      <c r="C609" s="2" t="s">
        <v>1016</v>
      </c>
    </row>
    <row r="610" spans="3:3" x14ac:dyDescent="0.2">
      <c r="C610" s="2" t="s">
        <v>1015</v>
      </c>
    </row>
    <row r="611" spans="3:3" x14ac:dyDescent="0.2">
      <c r="C611" s="2" t="s">
        <v>1050</v>
      </c>
    </row>
    <row r="612" spans="3:3" x14ac:dyDescent="0.2">
      <c r="C612" s="2" t="s">
        <v>1137</v>
      </c>
    </row>
    <row r="613" spans="3:3" x14ac:dyDescent="0.2">
      <c r="C613" s="2" t="s">
        <v>1099</v>
      </c>
    </row>
    <row r="614" spans="3:3" x14ac:dyDescent="0.2">
      <c r="C614" s="2" t="s">
        <v>1101</v>
      </c>
    </row>
    <row r="615" spans="3:3" x14ac:dyDescent="0.2">
      <c r="C615" s="2" t="s">
        <v>1071</v>
      </c>
    </row>
    <row r="616" spans="3:3" x14ac:dyDescent="0.2">
      <c r="C616" s="2" t="s">
        <v>1109</v>
      </c>
    </row>
    <row r="617" spans="3:3" x14ac:dyDescent="0.2">
      <c r="C617" s="2" t="s">
        <v>1034</v>
      </c>
    </row>
    <row r="618" spans="3:3" x14ac:dyDescent="0.2">
      <c r="C618" s="2" t="s">
        <v>1026</v>
      </c>
    </row>
    <row r="619" spans="3:3" x14ac:dyDescent="0.2">
      <c r="C619" s="2" t="s">
        <v>1089</v>
      </c>
    </row>
    <row r="620" spans="3:3" x14ac:dyDescent="0.2">
      <c r="C620" s="2" t="s">
        <v>1136</v>
      </c>
    </row>
    <row r="621" spans="3:3" x14ac:dyDescent="0.2">
      <c r="C621" s="2" t="s">
        <v>1035</v>
      </c>
    </row>
    <row r="622" spans="3:3" x14ac:dyDescent="0.2">
      <c r="C622" s="2" t="s">
        <v>1134</v>
      </c>
    </row>
    <row r="623" spans="3:3" x14ac:dyDescent="0.2">
      <c r="C623" s="2" t="s">
        <v>1084</v>
      </c>
    </row>
    <row r="624" spans="3:3" x14ac:dyDescent="0.2">
      <c r="C624" s="2" t="s">
        <v>3903</v>
      </c>
    </row>
    <row r="625" spans="3:3" x14ac:dyDescent="0.2">
      <c r="C625" s="2" t="s">
        <v>1017</v>
      </c>
    </row>
    <row r="626" spans="3:3" x14ac:dyDescent="0.2">
      <c r="C626" s="2" t="s">
        <v>1032</v>
      </c>
    </row>
    <row r="627" spans="3:3" x14ac:dyDescent="0.2">
      <c r="C627" s="2" t="s">
        <v>1141</v>
      </c>
    </row>
    <row r="628" spans="3:3" x14ac:dyDescent="0.2">
      <c r="C628" s="2" t="s">
        <v>1023</v>
      </c>
    </row>
    <row r="629" spans="3:3" x14ac:dyDescent="0.2">
      <c r="C629" s="2" t="s">
        <v>1142</v>
      </c>
    </row>
    <row r="630" spans="3:3" x14ac:dyDescent="0.2">
      <c r="C630" s="2" t="s">
        <v>1045</v>
      </c>
    </row>
    <row r="631" spans="3:3" x14ac:dyDescent="0.2">
      <c r="C631" s="2" t="s">
        <v>1130</v>
      </c>
    </row>
    <row r="632" spans="3:3" x14ac:dyDescent="0.2">
      <c r="C632" s="2" t="s">
        <v>1095</v>
      </c>
    </row>
    <row r="633" spans="3:3" x14ac:dyDescent="0.2">
      <c r="C633" s="2" t="s">
        <v>1072</v>
      </c>
    </row>
    <row r="634" spans="3:3" x14ac:dyDescent="0.2">
      <c r="C634" s="2" t="s">
        <v>1131</v>
      </c>
    </row>
    <row r="635" spans="3:3" x14ac:dyDescent="0.2">
      <c r="C635" s="2" t="s">
        <v>1105</v>
      </c>
    </row>
    <row r="636" spans="3:3" x14ac:dyDescent="0.2">
      <c r="C636" s="2" t="s">
        <v>1065</v>
      </c>
    </row>
    <row r="637" spans="3:3" x14ac:dyDescent="0.2">
      <c r="C637" s="2" t="s">
        <v>1138</v>
      </c>
    </row>
    <row r="638" spans="3:3" x14ac:dyDescent="0.2">
      <c r="C638" s="2" t="s">
        <v>1075</v>
      </c>
    </row>
    <row r="639" spans="3:3" x14ac:dyDescent="0.2">
      <c r="C639" s="2" t="s">
        <v>1132</v>
      </c>
    </row>
    <row r="640" spans="3:3" x14ac:dyDescent="0.2">
      <c r="C640" s="2" t="s">
        <v>1097</v>
      </c>
    </row>
    <row r="641" spans="3:3" x14ac:dyDescent="0.2">
      <c r="C641" s="2" t="s">
        <v>1145</v>
      </c>
    </row>
    <row r="642" spans="3:3" x14ac:dyDescent="0.2">
      <c r="C642" s="2" t="s">
        <v>3904</v>
      </c>
    </row>
    <row r="643" spans="3:3" x14ac:dyDescent="0.2">
      <c r="C643" s="2" t="s">
        <v>3905</v>
      </c>
    </row>
    <row r="644" spans="3:3" x14ac:dyDescent="0.2">
      <c r="C644" s="2" t="s">
        <v>3906</v>
      </c>
    </row>
    <row r="645" spans="3:3" x14ac:dyDescent="0.2">
      <c r="C645" s="2" t="s">
        <v>3907</v>
      </c>
    </row>
    <row r="646" spans="3:3" x14ac:dyDescent="0.2">
      <c r="C646" s="2" t="s">
        <v>1144</v>
      </c>
    </row>
    <row r="647" spans="3:3" x14ac:dyDescent="0.2">
      <c r="C647" s="2" t="s">
        <v>1108</v>
      </c>
    </row>
    <row r="648" spans="3:3" x14ac:dyDescent="0.2">
      <c r="C648" s="2" t="s">
        <v>3908</v>
      </c>
    </row>
    <row r="649" spans="3:3" x14ac:dyDescent="0.2">
      <c r="C649" s="2" t="s">
        <v>3909</v>
      </c>
    </row>
    <row r="650" spans="3:3" x14ac:dyDescent="0.2">
      <c r="C650" s="2" t="s">
        <v>1140</v>
      </c>
    </row>
    <row r="651" spans="3:3" x14ac:dyDescent="0.2">
      <c r="C651" s="2" t="s">
        <v>1082</v>
      </c>
    </row>
    <row r="652" spans="3:3" x14ac:dyDescent="0.2">
      <c r="C652" s="2" t="s">
        <v>1055</v>
      </c>
    </row>
    <row r="653" spans="3:3" x14ac:dyDescent="0.2">
      <c r="C653" s="2" t="s">
        <v>3910</v>
      </c>
    </row>
    <row r="654" spans="3:3" x14ac:dyDescent="0.2">
      <c r="C654" s="2" t="s">
        <v>3911</v>
      </c>
    </row>
    <row r="655" spans="3:3" x14ac:dyDescent="0.2">
      <c r="C655" s="2" t="s">
        <v>3912</v>
      </c>
    </row>
    <row r="656" spans="3:3" x14ac:dyDescent="0.2">
      <c r="C656" s="2" t="s">
        <v>3913</v>
      </c>
    </row>
    <row r="657" spans="3:3" x14ac:dyDescent="0.2">
      <c r="C657" s="2" t="s">
        <v>1125</v>
      </c>
    </row>
    <row r="658" spans="3:3" x14ac:dyDescent="0.2">
      <c r="C658" s="2" t="s">
        <v>3914</v>
      </c>
    </row>
    <row r="659" spans="3:3" x14ac:dyDescent="0.2">
      <c r="C659" s="2" t="s">
        <v>3915</v>
      </c>
    </row>
  </sheetData>
  <mergeCells count="3">
    <mergeCell ref="A3:A4"/>
    <mergeCell ref="A75:L75"/>
    <mergeCell ref="O75:P75"/>
  </mergeCells>
  <conditionalFormatting sqref="B3">
    <cfRule type="duplicateValues" dxfId="19" priority="4"/>
  </conditionalFormatting>
  <conditionalFormatting sqref="B4:B74">
    <cfRule type="duplicateValues" dxfId="18" priority="96"/>
  </conditionalFormatting>
  <conditionalFormatting sqref="C83:C659">
    <cfRule type="duplicateValues" dxfId="17" priority="3"/>
  </conditionalFormatting>
  <conditionalFormatting sqref="C83:C659">
    <cfRule type="duplicateValues" dxfId="16" priority="2"/>
  </conditionalFormatting>
  <conditionalFormatting sqref="C1:C1048576">
    <cfRule type="duplicateValues" dxfId="15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17"/>
  <sheetViews>
    <sheetView zoomScale="110" zoomScaleNormal="110" workbookViewId="0">
      <pane xSplit="3" ySplit="2" topLeftCell="D234" activePane="bottomRight" state="frozen"/>
      <selection activeCell="F3" sqref="F3"/>
      <selection pane="topRight" activeCell="F3" sqref="F3"/>
      <selection pane="bottomLeft" activeCell="F3" sqref="F3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26.25" customHeight="1" x14ac:dyDescent="0.2">
      <c r="A3" s="142" t="s">
        <v>3508</v>
      </c>
      <c r="B3" s="73" t="s">
        <v>1408</v>
      </c>
      <c r="C3" s="9" t="s">
        <v>1409</v>
      </c>
      <c r="D3" s="75" t="s">
        <v>63</v>
      </c>
      <c r="E3" s="13">
        <v>44414</v>
      </c>
      <c r="F3" s="75" t="s">
        <v>425</v>
      </c>
      <c r="G3" s="13">
        <v>44419</v>
      </c>
      <c r="H3" s="76" t="s">
        <v>3532</v>
      </c>
      <c r="I3" s="1">
        <v>65</v>
      </c>
      <c r="J3" s="1">
        <v>58</v>
      </c>
      <c r="K3" s="1">
        <v>16</v>
      </c>
      <c r="L3" s="1">
        <v>6</v>
      </c>
      <c r="M3" s="81">
        <f>I3*J3*K3/4000</f>
        <v>15.08</v>
      </c>
      <c r="N3" s="8">
        <v>15</v>
      </c>
      <c r="O3" s="62">
        <v>3000</v>
      </c>
      <c r="P3" s="63">
        <f>Table224523689101112131415161718192021222423456723[[#This Row],[PEMBULATAN]]*O3</f>
        <v>45000</v>
      </c>
    </row>
    <row r="4" spans="1:16" ht="26.25" customHeight="1" x14ac:dyDescent="0.2">
      <c r="A4" s="143"/>
      <c r="B4" s="74"/>
      <c r="C4" s="9" t="s">
        <v>1410</v>
      </c>
      <c r="D4" s="75" t="s">
        <v>63</v>
      </c>
      <c r="E4" s="13">
        <v>44414</v>
      </c>
      <c r="F4" s="75" t="s">
        <v>425</v>
      </c>
      <c r="G4" s="13">
        <v>44419</v>
      </c>
      <c r="H4" s="76" t="s">
        <v>3532</v>
      </c>
      <c r="I4" s="1">
        <v>60</v>
      </c>
      <c r="J4" s="1">
        <v>60</v>
      </c>
      <c r="K4" s="1">
        <v>23</v>
      </c>
      <c r="L4" s="1">
        <v>10</v>
      </c>
      <c r="M4" s="81">
        <f t="shared" ref="M4:M67" si="0">I4*J4*K4/4000</f>
        <v>20.7</v>
      </c>
      <c r="N4" s="8">
        <v>21</v>
      </c>
      <c r="O4" s="62">
        <v>3000</v>
      </c>
      <c r="P4" s="63">
        <f>Table224523689101112131415161718192021222423456723[[#This Row],[PEMBULATAN]]*O4</f>
        <v>63000</v>
      </c>
    </row>
    <row r="5" spans="1:16" ht="26.25" customHeight="1" x14ac:dyDescent="0.2">
      <c r="A5" s="101"/>
      <c r="B5" s="74"/>
      <c r="C5" s="88" t="s">
        <v>1411</v>
      </c>
      <c r="D5" s="77" t="s">
        <v>63</v>
      </c>
      <c r="E5" s="13">
        <v>44414</v>
      </c>
      <c r="F5" s="75" t="s">
        <v>425</v>
      </c>
      <c r="G5" s="13">
        <v>44419</v>
      </c>
      <c r="H5" s="76" t="s">
        <v>3532</v>
      </c>
      <c r="I5" s="15">
        <v>68</v>
      </c>
      <c r="J5" s="15">
        <v>55</v>
      </c>
      <c r="K5" s="15">
        <v>28</v>
      </c>
      <c r="L5" s="15">
        <v>10</v>
      </c>
      <c r="M5" s="82">
        <f t="shared" si="0"/>
        <v>26.18</v>
      </c>
      <c r="N5" s="71">
        <v>26</v>
      </c>
      <c r="O5" s="62">
        <v>3000</v>
      </c>
      <c r="P5" s="63">
        <f>Table224523689101112131415161718192021222423456723[[#This Row],[PEMBULATAN]]*O5</f>
        <v>78000</v>
      </c>
    </row>
    <row r="6" spans="1:16" ht="26.25" customHeight="1" x14ac:dyDescent="0.2">
      <c r="A6" s="118"/>
      <c r="B6" s="74"/>
      <c r="C6" s="88" t="s">
        <v>1412</v>
      </c>
      <c r="D6" s="77" t="s">
        <v>63</v>
      </c>
      <c r="E6" s="13">
        <v>44414</v>
      </c>
      <c r="F6" s="75" t="s">
        <v>425</v>
      </c>
      <c r="G6" s="13">
        <v>44419</v>
      </c>
      <c r="H6" s="76" t="s">
        <v>3532</v>
      </c>
      <c r="I6" s="15">
        <v>90</v>
      </c>
      <c r="J6" s="15">
        <v>58</v>
      </c>
      <c r="K6" s="15">
        <v>23</v>
      </c>
      <c r="L6" s="15">
        <v>11</v>
      </c>
      <c r="M6" s="82">
        <f t="shared" si="0"/>
        <v>30.015000000000001</v>
      </c>
      <c r="N6" s="71">
        <v>30</v>
      </c>
      <c r="O6" s="62">
        <v>3000</v>
      </c>
      <c r="P6" s="63">
        <f>Table224523689101112131415161718192021222423456723[[#This Row],[PEMBULATAN]]*O6</f>
        <v>90000</v>
      </c>
    </row>
    <row r="7" spans="1:16" ht="26.25" customHeight="1" x14ac:dyDescent="0.2">
      <c r="A7" s="118"/>
      <c r="B7" s="74"/>
      <c r="C7" s="88" t="s">
        <v>1413</v>
      </c>
      <c r="D7" s="77" t="s">
        <v>63</v>
      </c>
      <c r="E7" s="13">
        <v>44414</v>
      </c>
      <c r="F7" s="75" t="s">
        <v>425</v>
      </c>
      <c r="G7" s="13">
        <v>44419</v>
      </c>
      <c r="H7" s="76" t="s">
        <v>3532</v>
      </c>
      <c r="I7" s="15">
        <v>58</v>
      </c>
      <c r="J7" s="15">
        <v>43</v>
      </c>
      <c r="K7" s="15">
        <v>25</v>
      </c>
      <c r="L7" s="15">
        <v>6</v>
      </c>
      <c r="M7" s="82">
        <f t="shared" si="0"/>
        <v>15.5875</v>
      </c>
      <c r="N7" s="71">
        <v>16</v>
      </c>
      <c r="O7" s="62">
        <v>3000</v>
      </c>
      <c r="P7" s="63">
        <f>Table224523689101112131415161718192021222423456723[[#This Row],[PEMBULATAN]]*O7</f>
        <v>48000</v>
      </c>
    </row>
    <row r="8" spans="1:16" ht="26.25" customHeight="1" x14ac:dyDescent="0.2">
      <c r="A8" s="118"/>
      <c r="B8" s="74"/>
      <c r="C8" s="88" t="s">
        <v>1414</v>
      </c>
      <c r="D8" s="77" t="s">
        <v>63</v>
      </c>
      <c r="E8" s="13">
        <v>44414</v>
      </c>
      <c r="F8" s="75" t="s">
        <v>425</v>
      </c>
      <c r="G8" s="13">
        <v>44419</v>
      </c>
      <c r="H8" s="76" t="s">
        <v>3532</v>
      </c>
      <c r="I8" s="15">
        <v>50</v>
      </c>
      <c r="J8" s="15">
        <v>56</v>
      </c>
      <c r="K8" s="15">
        <v>30</v>
      </c>
      <c r="L8" s="15">
        <v>11</v>
      </c>
      <c r="M8" s="82">
        <f t="shared" si="0"/>
        <v>21</v>
      </c>
      <c r="N8" s="71">
        <v>21</v>
      </c>
      <c r="O8" s="62">
        <v>3000</v>
      </c>
      <c r="P8" s="63">
        <f>Table224523689101112131415161718192021222423456723[[#This Row],[PEMBULATAN]]*O8</f>
        <v>63000</v>
      </c>
    </row>
    <row r="9" spans="1:16" ht="26.25" customHeight="1" x14ac:dyDescent="0.2">
      <c r="A9" s="118"/>
      <c r="B9" s="74"/>
      <c r="C9" s="88" t="s">
        <v>1415</v>
      </c>
      <c r="D9" s="77" t="s">
        <v>63</v>
      </c>
      <c r="E9" s="13">
        <v>44414</v>
      </c>
      <c r="F9" s="75" t="s">
        <v>425</v>
      </c>
      <c r="G9" s="13">
        <v>44419</v>
      </c>
      <c r="H9" s="76" t="s">
        <v>3532</v>
      </c>
      <c r="I9" s="15">
        <v>90</v>
      </c>
      <c r="J9" s="15">
        <v>56</v>
      </c>
      <c r="K9" s="15">
        <v>27</v>
      </c>
      <c r="L9" s="15">
        <v>12</v>
      </c>
      <c r="M9" s="82">
        <f t="shared" si="0"/>
        <v>34.020000000000003</v>
      </c>
      <c r="N9" s="71">
        <v>34</v>
      </c>
      <c r="O9" s="62">
        <v>3000</v>
      </c>
      <c r="P9" s="63">
        <f>Table224523689101112131415161718192021222423456723[[#This Row],[PEMBULATAN]]*O9</f>
        <v>102000</v>
      </c>
    </row>
    <row r="10" spans="1:16" ht="26.25" customHeight="1" x14ac:dyDescent="0.2">
      <c r="A10" s="118"/>
      <c r="B10" s="74"/>
      <c r="C10" s="88" t="s">
        <v>1416</v>
      </c>
      <c r="D10" s="77" t="s">
        <v>63</v>
      </c>
      <c r="E10" s="13">
        <v>44414</v>
      </c>
      <c r="F10" s="75" t="s">
        <v>425</v>
      </c>
      <c r="G10" s="13">
        <v>44419</v>
      </c>
      <c r="H10" s="76" t="s">
        <v>3532</v>
      </c>
      <c r="I10" s="15">
        <v>55</v>
      </c>
      <c r="J10" s="15">
        <v>60</v>
      </c>
      <c r="K10" s="15">
        <v>18</v>
      </c>
      <c r="L10" s="15">
        <v>8</v>
      </c>
      <c r="M10" s="82">
        <f t="shared" si="0"/>
        <v>14.85</v>
      </c>
      <c r="N10" s="71">
        <v>15</v>
      </c>
      <c r="O10" s="62">
        <v>3000</v>
      </c>
      <c r="P10" s="63">
        <f>Table224523689101112131415161718192021222423456723[[#This Row],[PEMBULATAN]]*O10</f>
        <v>45000</v>
      </c>
    </row>
    <row r="11" spans="1:16" ht="26.25" customHeight="1" x14ac:dyDescent="0.2">
      <c r="A11" s="118"/>
      <c r="B11" s="74"/>
      <c r="C11" s="88" t="s">
        <v>1417</v>
      </c>
      <c r="D11" s="77" t="s">
        <v>63</v>
      </c>
      <c r="E11" s="13">
        <v>44414</v>
      </c>
      <c r="F11" s="75" t="s">
        <v>425</v>
      </c>
      <c r="G11" s="13">
        <v>44419</v>
      </c>
      <c r="H11" s="76" t="s">
        <v>3532</v>
      </c>
      <c r="I11" s="15">
        <v>60</v>
      </c>
      <c r="J11" s="15">
        <v>57</v>
      </c>
      <c r="K11" s="15">
        <v>28</v>
      </c>
      <c r="L11" s="15">
        <v>7</v>
      </c>
      <c r="M11" s="82">
        <f t="shared" si="0"/>
        <v>23.94</v>
      </c>
      <c r="N11" s="71">
        <v>24</v>
      </c>
      <c r="O11" s="62">
        <v>3000</v>
      </c>
      <c r="P11" s="63">
        <f>Table224523689101112131415161718192021222423456723[[#This Row],[PEMBULATAN]]*O11</f>
        <v>72000</v>
      </c>
    </row>
    <row r="12" spans="1:16" ht="26.25" customHeight="1" x14ac:dyDescent="0.2">
      <c r="A12" s="118"/>
      <c r="B12" s="74"/>
      <c r="C12" s="88" t="s">
        <v>1418</v>
      </c>
      <c r="D12" s="77" t="s">
        <v>63</v>
      </c>
      <c r="E12" s="13">
        <v>44414</v>
      </c>
      <c r="F12" s="75" t="s">
        <v>425</v>
      </c>
      <c r="G12" s="13">
        <v>44419</v>
      </c>
      <c r="H12" s="76" t="s">
        <v>3532</v>
      </c>
      <c r="I12" s="15">
        <v>60</v>
      </c>
      <c r="J12" s="15">
        <v>55</v>
      </c>
      <c r="K12" s="15">
        <v>25</v>
      </c>
      <c r="L12" s="15">
        <v>9</v>
      </c>
      <c r="M12" s="82">
        <f t="shared" si="0"/>
        <v>20.625</v>
      </c>
      <c r="N12" s="71">
        <v>21</v>
      </c>
      <c r="O12" s="62">
        <v>3000</v>
      </c>
      <c r="P12" s="63">
        <f>Table224523689101112131415161718192021222423456723[[#This Row],[PEMBULATAN]]*O12</f>
        <v>63000</v>
      </c>
    </row>
    <row r="13" spans="1:16" ht="26.25" customHeight="1" x14ac:dyDescent="0.2">
      <c r="A13" s="118"/>
      <c r="B13" s="74"/>
      <c r="C13" s="88" t="s">
        <v>1419</v>
      </c>
      <c r="D13" s="77" t="s">
        <v>63</v>
      </c>
      <c r="E13" s="13">
        <v>44414</v>
      </c>
      <c r="F13" s="75" t="s">
        <v>425</v>
      </c>
      <c r="G13" s="13">
        <v>44419</v>
      </c>
      <c r="H13" s="76" t="s">
        <v>3532</v>
      </c>
      <c r="I13" s="15">
        <v>50</v>
      </c>
      <c r="J13" s="15">
        <v>46</v>
      </c>
      <c r="K13" s="15">
        <v>28</v>
      </c>
      <c r="L13" s="15">
        <v>7</v>
      </c>
      <c r="M13" s="82">
        <f t="shared" si="0"/>
        <v>16.100000000000001</v>
      </c>
      <c r="N13" s="71">
        <v>16</v>
      </c>
      <c r="O13" s="62">
        <v>3000</v>
      </c>
      <c r="P13" s="63">
        <f>Table224523689101112131415161718192021222423456723[[#This Row],[PEMBULATAN]]*O13</f>
        <v>48000</v>
      </c>
    </row>
    <row r="14" spans="1:16" ht="26.25" customHeight="1" x14ac:dyDescent="0.2">
      <c r="A14" s="118"/>
      <c r="B14" s="74"/>
      <c r="C14" s="88" t="s">
        <v>1420</v>
      </c>
      <c r="D14" s="77" t="s">
        <v>63</v>
      </c>
      <c r="E14" s="13">
        <v>44414</v>
      </c>
      <c r="F14" s="75" t="s">
        <v>425</v>
      </c>
      <c r="G14" s="13">
        <v>44419</v>
      </c>
      <c r="H14" s="76" t="s">
        <v>3532</v>
      </c>
      <c r="I14" s="15">
        <v>58</v>
      </c>
      <c r="J14" s="15">
        <v>47</v>
      </c>
      <c r="K14" s="15">
        <v>32</v>
      </c>
      <c r="L14" s="15">
        <v>11</v>
      </c>
      <c r="M14" s="82">
        <f t="shared" si="0"/>
        <v>21.808</v>
      </c>
      <c r="N14" s="71">
        <v>22</v>
      </c>
      <c r="O14" s="62">
        <v>3000</v>
      </c>
      <c r="P14" s="63">
        <f>Table224523689101112131415161718192021222423456723[[#This Row],[PEMBULATAN]]*O14</f>
        <v>66000</v>
      </c>
    </row>
    <row r="15" spans="1:16" ht="26.25" customHeight="1" x14ac:dyDescent="0.2">
      <c r="A15" s="118"/>
      <c r="B15" s="74"/>
      <c r="C15" s="88" t="s">
        <v>1421</v>
      </c>
      <c r="D15" s="77" t="s">
        <v>63</v>
      </c>
      <c r="E15" s="13">
        <v>44414</v>
      </c>
      <c r="F15" s="75" t="s">
        <v>425</v>
      </c>
      <c r="G15" s="13">
        <v>44419</v>
      </c>
      <c r="H15" s="76" t="s">
        <v>3532</v>
      </c>
      <c r="I15" s="15">
        <v>66</v>
      </c>
      <c r="J15" s="15">
        <v>49</v>
      </c>
      <c r="K15" s="15">
        <v>18</v>
      </c>
      <c r="L15" s="15">
        <v>9</v>
      </c>
      <c r="M15" s="82">
        <f t="shared" si="0"/>
        <v>14.553000000000001</v>
      </c>
      <c r="N15" s="71">
        <v>15</v>
      </c>
      <c r="O15" s="62">
        <v>3000</v>
      </c>
      <c r="P15" s="63">
        <f>Table224523689101112131415161718192021222423456723[[#This Row],[PEMBULATAN]]*O15</f>
        <v>45000</v>
      </c>
    </row>
    <row r="16" spans="1:16" ht="26.25" customHeight="1" x14ac:dyDescent="0.2">
      <c r="A16" s="118"/>
      <c r="B16" s="74"/>
      <c r="C16" s="88" t="s">
        <v>1422</v>
      </c>
      <c r="D16" s="77" t="s">
        <v>63</v>
      </c>
      <c r="E16" s="13">
        <v>44414</v>
      </c>
      <c r="F16" s="75" t="s">
        <v>425</v>
      </c>
      <c r="G16" s="13">
        <v>44419</v>
      </c>
      <c r="H16" s="76" t="s">
        <v>3532</v>
      </c>
      <c r="I16" s="15">
        <v>70</v>
      </c>
      <c r="J16" s="15">
        <v>55</v>
      </c>
      <c r="K16" s="15">
        <v>34</v>
      </c>
      <c r="L16" s="15">
        <v>8</v>
      </c>
      <c r="M16" s="82">
        <f t="shared" si="0"/>
        <v>32.725000000000001</v>
      </c>
      <c r="N16" s="71">
        <v>33</v>
      </c>
      <c r="O16" s="62">
        <v>3000</v>
      </c>
      <c r="P16" s="63">
        <f>Table224523689101112131415161718192021222423456723[[#This Row],[PEMBULATAN]]*O16</f>
        <v>99000</v>
      </c>
    </row>
    <row r="17" spans="1:16" ht="26.25" customHeight="1" x14ac:dyDescent="0.2">
      <c r="A17" s="118"/>
      <c r="B17" s="74"/>
      <c r="C17" s="88" t="s">
        <v>1423</v>
      </c>
      <c r="D17" s="77" t="s">
        <v>63</v>
      </c>
      <c r="E17" s="13">
        <v>44414</v>
      </c>
      <c r="F17" s="75" t="s">
        <v>425</v>
      </c>
      <c r="G17" s="13">
        <v>44419</v>
      </c>
      <c r="H17" s="76" t="s">
        <v>3532</v>
      </c>
      <c r="I17" s="15">
        <v>90</v>
      </c>
      <c r="J17" s="15">
        <v>64</v>
      </c>
      <c r="K17" s="15">
        <v>34</v>
      </c>
      <c r="L17" s="15">
        <v>17</v>
      </c>
      <c r="M17" s="82">
        <f t="shared" si="0"/>
        <v>48.96</v>
      </c>
      <c r="N17" s="71">
        <v>49</v>
      </c>
      <c r="O17" s="62">
        <v>3000</v>
      </c>
      <c r="P17" s="63">
        <f>Table224523689101112131415161718192021222423456723[[#This Row],[PEMBULATAN]]*O17</f>
        <v>147000</v>
      </c>
    </row>
    <row r="18" spans="1:16" ht="26.25" customHeight="1" x14ac:dyDescent="0.2">
      <c r="A18" s="118"/>
      <c r="B18" s="74"/>
      <c r="C18" s="88" t="s">
        <v>1424</v>
      </c>
      <c r="D18" s="77" t="s">
        <v>63</v>
      </c>
      <c r="E18" s="13">
        <v>44414</v>
      </c>
      <c r="F18" s="75" t="s">
        <v>425</v>
      </c>
      <c r="G18" s="13">
        <v>44419</v>
      </c>
      <c r="H18" s="76" t="s">
        <v>3532</v>
      </c>
      <c r="I18" s="15">
        <v>80</v>
      </c>
      <c r="J18" s="15">
        <v>55</v>
      </c>
      <c r="K18" s="15">
        <v>35</v>
      </c>
      <c r="L18" s="15">
        <v>14</v>
      </c>
      <c r="M18" s="82">
        <f t="shared" si="0"/>
        <v>38.5</v>
      </c>
      <c r="N18" s="71">
        <v>39</v>
      </c>
      <c r="O18" s="62">
        <v>3000</v>
      </c>
      <c r="P18" s="63">
        <f>Table224523689101112131415161718192021222423456723[[#This Row],[PEMBULATAN]]*O18</f>
        <v>117000</v>
      </c>
    </row>
    <row r="19" spans="1:16" ht="26.25" customHeight="1" x14ac:dyDescent="0.2">
      <c r="A19" s="118"/>
      <c r="B19" s="74"/>
      <c r="C19" s="88" t="s">
        <v>1425</v>
      </c>
      <c r="D19" s="77" t="s">
        <v>63</v>
      </c>
      <c r="E19" s="13">
        <v>44414</v>
      </c>
      <c r="F19" s="75" t="s">
        <v>425</v>
      </c>
      <c r="G19" s="13">
        <v>44419</v>
      </c>
      <c r="H19" s="76" t="s">
        <v>3532</v>
      </c>
      <c r="I19" s="15">
        <v>55</v>
      </c>
      <c r="J19" s="15">
        <v>70</v>
      </c>
      <c r="K19" s="15">
        <v>25</v>
      </c>
      <c r="L19" s="15">
        <v>9</v>
      </c>
      <c r="M19" s="82">
        <f t="shared" si="0"/>
        <v>24.0625</v>
      </c>
      <c r="N19" s="71">
        <v>24</v>
      </c>
      <c r="O19" s="62">
        <v>3000</v>
      </c>
      <c r="P19" s="63">
        <f>Table224523689101112131415161718192021222423456723[[#This Row],[PEMBULATAN]]*O19</f>
        <v>72000</v>
      </c>
    </row>
    <row r="20" spans="1:16" ht="26.25" customHeight="1" x14ac:dyDescent="0.2">
      <c r="A20" s="118"/>
      <c r="B20" s="74"/>
      <c r="C20" s="88" t="s">
        <v>1426</v>
      </c>
      <c r="D20" s="77" t="s">
        <v>63</v>
      </c>
      <c r="E20" s="13">
        <v>44414</v>
      </c>
      <c r="F20" s="75" t="s">
        <v>425</v>
      </c>
      <c r="G20" s="13">
        <v>44419</v>
      </c>
      <c r="H20" s="76" t="s">
        <v>3532</v>
      </c>
      <c r="I20" s="15">
        <v>90</v>
      </c>
      <c r="J20" s="15">
        <v>65</v>
      </c>
      <c r="K20" s="15">
        <v>30</v>
      </c>
      <c r="L20" s="15">
        <v>17</v>
      </c>
      <c r="M20" s="82">
        <f t="shared" si="0"/>
        <v>43.875</v>
      </c>
      <c r="N20" s="71">
        <v>44</v>
      </c>
      <c r="O20" s="62">
        <v>3000</v>
      </c>
      <c r="P20" s="63">
        <f>Table224523689101112131415161718192021222423456723[[#This Row],[PEMBULATAN]]*O20</f>
        <v>132000</v>
      </c>
    </row>
    <row r="21" spans="1:16" ht="26.25" customHeight="1" x14ac:dyDescent="0.2">
      <c r="A21" s="118"/>
      <c r="B21" s="74"/>
      <c r="C21" s="88" t="s">
        <v>1427</v>
      </c>
      <c r="D21" s="77" t="s">
        <v>63</v>
      </c>
      <c r="E21" s="13">
        <v>44414</v>
      </c>
      <c r="F21" s="75" t="s">
        <v>425</v>
      </c>
      <c r="G21" s="13">
        <v>44419</v>
      </c>
      <c r="H21" s="76" t="s">
        <v>3532</v>
      </c>
      <c r="I21" s="15">
        <v>80</v>
      </c>
      <c r="J21" s="15">
        <v>50</v>
      </c>
      <c r="K21" s="15">
        <v>20</v>
      </c>
      <c r="L21" s="15">
        <v>11</v>
      </c>
      <c r="M21" s="82">
        <f t="shared" si="0"/>
        <v>20</v>
      </c>
      <c r="N21" s="71">
        <v>20</v>
      </c>
      <c r="O21" s="62">
        <v>3000</v>
      </c>
      <c r="P21" s="63">
        <f>Table224523689101112131415161718192021222423456723[[#This Row],[PEMBULATAN]]*O21</f>
        <v>60000</v>
      </c>
    </row>
    <row r="22" spans="1:16" ht="26.25" customHeight="1" x14ac:dyDescent="0.2">
      <c r="A22" s="118"/>
      <c r="B22" s="74"/>
      <c r="C22" s="88" t="s">
        <v>1428</v>
      </c>
      <c r="D22" s="77" t="s">
        <v>63</v>
      </c>
      <c r="E22" s="13">
        <v>44414</v>
      </c>
      <c r="F22" s="75" t="s">
        <v>425</v>
      </c>
      <c r="G22" s="13">
        <v>44419</v>
      </c>
      <c r="H22" s="76" t="s">
        <v>3532</v>
      </c>
      <c r="I22" s="15">
        <v>60</v>
      </c>
      <c r="J22" s="15">
        <v>55</v>
      </c>
      <c r="K22" s="15">
        <v>18</v>
      </c>
      <c r="L22" s="15">
        <v>4</v>
      </c>
      <c r="M22" s="82">
        <f t="shared" si="0"/>
        <v>14.85</v>
      </c>
      <c r="N22" s="71">
        <v>15</v>
      </c>
      <c r="O22" s="62">
        <v>3000</v>
      </c>
      <c r="P22" s="63">
        <f>Table224523689101112131415161718192021222423456723[[#This Row],[PEMBULATAN]]*O22</f>
        <v>45000</v>
      </c>
    </row>
    <row r="23" spans="1:16" ht="26.25" customHeight="1" x14ac:dyDescent="0.2">
      <c r="A23" s="118"/>
      <c r="B23" s="74"/>
      <c r="C23" s="88" t="s">
        <v>1429</v>
      </c>
      <c r="D23" s="77" t="s">
        <v>63</v>
      </c>
      <c r="E23" s="13">
        <v>44414</v>
      </c>
      <c r="F23" s="75" t="s">
        <v>425</v>
      </c>
      <c r="G23" s="13">
        <v>44419</v>
      </c>
      <c r="H23" s="76" t="s">
        <v>3532</v>
      </c>
      <c r="I23" s="15">
        <v>50</v>
      </c>
      <c r="J23" s="15">
        <v>35</v>
      </c>
      <c r="K23" s="15">
        <v>20</v>
      </c>
      <c r="L23" s="15">
        <v>5</v>
      </c>
      <c r="M23" s="82">
        <f t="shared" si="0"/>
        <v>8.75</v>
      </c>
      <c r="N23" s="71">
        <v>9</v>
      </c>
      <c r="O23" s="62">
        <v>3000</v>
      </c>
      <c r="P23" s="63">
        <f>Table224523689101112131415161718192021222423456723[[#This Row],[PEMBULATAN]]*O23</f>
        <v>27000</v>
      </c>
    </row>
    <row r="24" spans="1:16" ht="26.25" customHeight="1" x14ac:dyDescent="0.2">
      <c r="A24" s="118"/>
      <c r="B24" s="74"/>
      <c r="C24" s="88" t="s">
        <v>1430</v>
      </c>
      <c r="D24" s="77" t="s">
        <v>63</v>
      </c>
      <c r="E24" s="13">
        <v>44414</v>
      </c>
      <c r="F24" s="75" t="s">
        <v>425</v>
      </c>
      <c r="G24" s="13">
        <v>44419</v>
      </c>
      <c r="H24" s="76" t="s">
        <v>3532</v>
      </c>
      <c r="I24" s="15">
        <v>80</v>
      </c>
      <c r="J24" s="15">
        <v>50</v>
      </c>
      <c r="K24" s="15">
        <v>40</v>
      </c>
      <c r="L24" s="15">
        <v>24</v>
      </c>
      <c r="M24" s="82">
        <f t="shared" si="0"/>
        <v>40</v>
      </c>
      <c r="N24" s="71">
        <v>40</v>
      </c>
      <c r="O24" s="62">
        <v>3000</v>
      </c>
      <c r="P24" s="63">
        <f>Table224523689101112131415161718192021222423456723[[#This Row],[PEMBULATAN]]*O24</f>
        <v>120000</v>
      </c>
    </row>
    <row r="25" spans="1:16" ht="26.25" customHeight="1" x14ac:dyDescent="0.2">
      <c r="A25" s="118"/>
      <c r="B25" s="74"/>
      <c r="C25" s="88" t="s">
        <v>1431</v>
      </c>
      <c r="D25" s="77" t="s">
        <v>63</v>
      </c>
      <c r="E25" s="13">
        <v>44414</v>
      </c>
      <c r="F25" s="75" t="s">
        <v>425</v>
      </c>
      <c r="G25" s="13">
        <v>44419</v>
      </c>
      <c r="H25" s="76" t="s">
        <v>3532</v>
      </c>
      <c r="I25" s="15">
        <v>90</v>
      </c>
      <c r="J25" s="15">
        <v>50</v>
      </c>
      <c r="K25" s="15">
        <v>35</v>
      </c>
      <c r="L25" s="15">
        <v>22</v>
      </c>
      <c r="M25" s="82">
        <f t="shared" si="0"/>
        <v>39.375</v>
      </c>
      <c r="N25" s="71">
        <v>40</v>
      </c>
      <c r="O25" s="62">
        <v>3000</v>
      </c>
      <c r="P25" s="63">
        <f>Table224523689101112131415161718192021222423456723[[#This Row],[PEMBULATAN]]*O25</f>
        <v>120000</v>
      </c>
    </row>
    <row r="26" spans="1:16" ht="26.25" customHeight="1" x14ac:dyDescent="0.2">
      <c r="A26" s="118"/>
      <c r="B26" s="74"/>
      <c r="C26" s="88" t="s">
        <v>1432</v>
      </c>
      <c r="D26" s="77" t="s">
        <v>63</v>
      </c>
      <c r="E26" s="13">
        <v>44414</v>
      </c>
      <c r="F26" s="75" t="s">
        <v>425</v>
      </c>
      <c r="G26" s="13">
        <v>44419</v>
      </c>
      <c r="H26" s="76" t="s">
        <v>3532</v>
      </c>
      <c r="I26" s="15">
        <v>50</v>
      </c>
      <c r="J26" s="15">
        <v>38</v>
      </c>
      <c r="K26" s="15">
        <v>15</v>
      </c>
      <c r="L26" s="15">
        <v>4</v>
      </c>
      <c r="M26" s="82">
        <f t="shared" si="0"/>
        <v>7.125</v>
      </c>
      <c r="N26" s="71">
        <v>7</v>
      </c>
      <c r="O26" s="62">
        <v>3000</v>
      </c>
      <c r="P26" s="63">
        <f>Table224523689101112131415161718192021222423456723[[#This Row],[PEMBULATAN]]*O26</f>
        <v>21000</v>
      </c>
    </row>
    <row r="27" spans="1:16" ht="26.25" customHeight="1" x14ac:dyDescent="0.2">
      <c r="A27" s="118"/>
      <c r="B27" s="74"/>
      <c r="C27" s="88" t="s">
        <v>1433</v>
      </c>
      <c r="D27" s="77" t="s">
        <v>63</v>
      </c>
      <c r="E27" s="13">
        <v>44414</v>
      </c>
      <c r="F27" s="75" t="s">
        <v>425</v>
      </c>
      <c r="G27" s="13">
        <v>44419</v>
      </c>
      <c r="H27" s="76" t="s">
        <v>3532</v>
      </c>
      <c r="I27" s="15">
        <v>55</v>
      </c>
      <c r="J27" s="15">
        <v>50</v>
      </c>
      <c r="K27" s="15">
        <v>18</v>
      </c>
      <c r="L27" s="15">
        <v>6</v>
      </c>
      <c r="M27" s="82">
        <f t="shared" si="0"/>
        <v>12.375</v>
      </c>
      <c r="N27" s="71">
        <v>13</v>
      </c>
      <c r="O27" s="62">
        <v>3000</v>
      </c>
      <c r="P27" s="63">
        <f>Table224523689101112131415161718192021222423456723[[#This Row],[PEMBULATAN]]*O27</f>
        <v>39000</v>
      </c>
    </row>
    <row r="28" spans="1:16" ht="26.25" customHeight="1" x14ac:dyDescent="0.2">
      <c r="A28" s="118"/>
      <c r="B28" s="74"/>
      <c r="C28" s="88" t="s">
        <v>1434</v>
      </c>
      <c r="D28" s="77" t="s">
        <v>63</v>
      </c>
      <c r="E28" s="13">
        <v>44414</v>
      </c>
      <c r="F28" s="75" t="s">
        <v>425</v>
      </c>
      <c r="G28" s="13">
        <v>44419</v>
      </c>
      <c r="H28" s="76" t="s">
        <v>3532</v>
      </c>
      <c r="I28" s="15">
        <v>85</v>
      </c>
      <c r="J28" s="15">
        <v>60</v>
      </c>
      <c r="K28" s="15">
        <v>28</v>
      </c>
      <c r="L28" s="15">
        <v>17</v>
      </c>
      <c r="M28" s="82">
        <f t="shared" si="0"/>
        <v>35.700000000000003</v>
      </c>
      <c r="N28" s="71">
        <v>36</v>
      </c>
      <c r="O28" s="62">
        <v>3000</v>
      </c>
      <c r="P28" s="63">
        <f>Table224523689101112131415161718192021222423456723[[#This Row],[PEMBULATAN]]*O28</f>
        <v>108000</v>
      </c>
    </row>
    <row r="29" spans="1:16" ht="26.25" customHeight="1" x14ac:dyDescent="0.2">
      <c r="A29" s="118"/>
      <c r="B29" s="74"/>
      <c r="C29" s="88" t="s">
        <v>1435</v>
      </c>
      <c r="D29" s="77" t="s">
        <v>63</v>
      </c>
      <c r="E29" s="13">
        <v>44414</v>
      </c>
      <c r="F29" s="75" t="s">
        <v>425</v>
      </c>
      <c r="G29" s="13">
        <v>44419</v>
      </c>
      <c r="H29" s="76" t="s">
        <v>3532</v>
      </c>
      <c r="I29" s="15">
        <v>119</v>
      </c>
      <c r="J29" s="15">
        <v>30</v>
      </c>
      <c r="K29" s="15">
        <v>30</v>
      </c>
      <c r="L29" s="15">
        <v>14</v>
      </c>
      <c r="M29" s="82">
        <f t="shared" si="0"/>
        <v>26.774999999999999</v>
      </c>
      <c r="N29" s="71">
        <v>27</v>
      </c>
      <c r="O29" s="62">
        <v>3000</v>
      </c>
      <c r="P29" s="63">
        <f>Table224523689101112131415161718192021222423456723[[#This Row],[PEMBULATAN]]*O29</f>
        <v>81000</v>
      </c>
    </row>
    <row r="30" spans="1:16" ht="26.25" customHeight="1" x14ac:dyDescent="0.2">
      <c r="A30" s="118"/>
      <c r="B30" s="74"/>
      <c r="C30" s="88" t="s">
        <v>1436</v>
      </c>
      <c r="D30" s="77" t="s">
        <v>63</v>
      </c>
      <c r="E30" s="13">
        <v>44414</v>
      </c>
      <c r="F30" s="75" t="s">
        <v>425</v>
      </c>
      <c r="G30" s="13">
        <v>44419</v>
      </c>
      <c r="H30" s="76" t="s">
        <v>3532</v>
      </c>
      <c r="I30" s="15">
        <v>75</v>
      </c>
      <c r="J30" s="15">
        <v>50</v>
      </c>
      <c r="K30" s="15">
        <v>35</v>
      </c>
      <c r="L30" s="15">
        <v>24</v>
      </c>
      <c r="M30" s="82">
        <f t="shared" si="0"/>
        <v>32.8125</v>
      </c>
      <c r="N30" s="71">
        <v>33</v>
      </c>
      <c r="O30" s="62">
        <v>3000</v>
      </c>
      <c r="P30" s="63">
        <f>Table224523689101112131415161718192021222423456723[[#This Row],[PEMBULATAN]]*O30</f>
        <v>99000</v>
      </c>
    </row>
    <row r="31" spans="1:16" ht="26.25" customHeight="1" x14ac:dyDescent="0.2">
      <c r="A31" s="118"/>
      <c r="B31" s="74"/>
      <c r="C31" s="88" t="s">
        <v>1437</v>
      </c>
      <c r="D31" s="77" t="s">
        <v>63</v>
      </c>
      <c r="E31" s="13">
        <v>44414</v>
      </c>
      <c r="F31" s="75" t="s">
        <v>425</v>
      </c>
      <c r="G31" s="13">
        <v>44419</v>
      </c>
      <c r="H31" s="76" t="s">
        <v>3532</v>
      </c>
      <c r="I31" s="15">
        <v>46</v>
      </c>
      <c r="J31" s="15">
        <v>37</v>
      </c>
      <c r="K31" s="15">
        <v>17</v>
      </c>
      <c r="L31" s="15">
        <v>3</v>
      </c>
      <c r="M31" s="82">
        <f t="shared" si="0"/>
        <v>7.2335000000000003</v>
      </c>
      <c r="N31" s="71">
        <v>7</v>
      </c>
      <c r="O31" s="62">
        <v>3000</v>
      </c>
      <c r="P31" s="63">
        <f>Table224523689101112131415161718192021222423456723[[#This Row],[PEMBULATAN]]*O31</f>
        <v>21000</v>
      </c>
    </row>
    <row r="32" spans="1:16" ht="26.25" customHeight="1" x14ac:dyDescent="0.2">
      <c r="A32" s="118"/>
      <c r="B32" s="74"/>
      <c r="C32" s="88" t="s">
        <v>1438</v>
      </c>
      <c r="D32" s="77" t="s">
        <v>63</v>
      </c>
      <c r="E32" s="13">
        <v>44414</v>
      </c>
      <c r="F32" s="75" t="s">
        <v>425</v>
      </c>
      <c r="G32" s="13">
        <v>44419</v>
      </c>
      <c r="H32" s="76" t="s">
        <v>3532</v>
      </c>
      <c r="I32" s="15">
        <v>55</v>
      </c>
      <c r="J32" s="15">
        <v>48</v>
      </c>
      <c r="K32" s="15">
        <v>25</v>
      </c>
      <c r="L32" s="15">
        <v>6</v>
      </c>
      <c r="M32" s="82">
        <f t="shared" si="0"/>
        <v>16.5</v>
      </c>
      <c r="N32" s="71">
        <v>17</v>
      </c>
      <c r="O32" s="62">
        <v>3000</v>
      </c>
      <c r="P32" s="63">
        <f>Table224523689101112131415161718192021222423456723[[#This Row],[PEMBULATAN]]*O32</f>
        <v>51000</v>
      </c>
    </row>
    <row r="33" spans="1:16" ht="26.25" customHeight="1" x14ac:dyDescent="0.2">
      <c r="A33" s="118"/>
      <c r="B33" s="74"/>
      <c r="C33" s="88" t="s">
        <v>1439</v>
      </c>
      <c r="D33" s="77" t="s">
        <v>63</v>
      </c>
      <c r="E33" s="13">
        <v>44414</v>
      </c>
      <c r="F33" s="75" t="s">
        <v>425</v>
      </c>
      <c r="G33" s="13">
        <v>44419</v>
      </c>
      <c r="H33" s="76" t="s">
        <v>3532</v>
      </c>
      <c r="I33" s="15">
        <v>30</v>
      </c>
      <c r="J33" s="15">
        <v>38</v>
      </c>
      <c r="K33" s="15">
        <v>16</v>
      </c>
      <c r="L33" s="15">
        <v>4</v>
      </c>
      <c r="M33" s="82">
        <f t="shared" si="0"/>
        <v>4.5599999999999996</v>
      </c>
      <c r="N33" s="71">
        <v>5</v>
      </c>
      <c r="O33" s="62">
        <v>3000</v>
      </c>
      <c r="P33" s="63">
        <f>Table224523689101112131415161718192021222423456723[[#This Row],[PEMBULATAN]]*O33</f>
        <v>15000</v>
      </c>
    </row>
    <row r="34" spans="1:16" ht="26.25" customHeight="1" x14ac:dyDescent="0.2">
      <c r="A34" s="118"/>
      <c r="B34" s="74"/>
      <c r="C34" s="88" t="s">
        <v>1440</v>
      </c>
      <c r="D34" s="77" t="s">
        <v>63</v>
      </c>
      <c r="E34" s="13">
        <v>44414</v>
      </c>
      <c r="F34" s="75" t="s">
        <v>425</v>
      </c>
      <c r="G34" s="13">
        <v>44419</v>
      </c>
      <c r="H34" s="76" t="s">
        <v>3532</v>
      </c>
      <c r="I34" s="15">
        <v>90</v>
      </c>
      <c r="J34" s="15">
        <v>58</v>
      </c>
      <c r="K34" s="15">
        <v>30</v>
      </c>
      <c r="L34" s="15">
        <v>15</v>
      </c>
      <c r="M34" s="82">
        <f t="shared" si="0"/>
        <v>39.15</v>
      </c>
      <c r="N34" s="71">
        <v>39</v>
      </c>
      <c r="O34" s="62">
        <v>3000</v>
      </c>
      <c r="P34" s="63">
        <f>Table224523689101112131415161718192021222423456723[[#This Row],[PEMBULATAN]]*O34</f>
        <v>117000</v>
      </c>
    </row>
    <row r="35" spans="1:16" ht="26.25" customHeight="1" x14ac:dyDescent="0.2">
      <c r="A35" s="118"/>
      <c r="B35" s="74"/>
      <c r="C35" s="88" t="s">
        <v>1441</v>
      </c>
      <c r="D35" s="77" t="s">
        <v>63</v>
      </c>
      <c r="E35" s="13">
        <v>44414</v>
      </c>
      <c r="F35" s="75" t="s">
        <v>425</v>
      </c>
      <c r="G35" s="13">
        <v>44419</v>
      </c>
      <c r="H35" s="76" t="s">
        <v>3532</v>
      </c>
      <c r="I35" s="15">
        <v>90</v>
      </c>
      <c r="J35" s="15">
        <v>55</v>
      </c>
      <c r="K35" s="15">
        <v>35</v>
      </c>
      <c r="L35" s="15">
        <v>22</v>
      </c>
      <c r="M35" s="82">
        <f t="shared" si="0"/>
        <v>43.3125</v>
      </c>
      <c r="N35" s="71">
        <v>44</v>
      </c>
      <c r="O35" s="62">
        <v>3000</v>
      </c>
      <c r="P35" s="63">
        <f>Table224523689101112131415161718192021222423456723[[#This Row],[PEMBULATAN]]*O35</f>
        <v>132000</v>
      </c>
    </row>
    <row r="36" spans="1:16" ht="26.25" customHeight="1" x14ac:dyDescent="0.2">
      <c r="A36" s="118"/>
      <c r="B36" s="74"/>
      <c r="C36" s="88" t="s">
        <v>1442</v>
      </c>
      <c r="D36" s="77" t="s">
        <v>63</v>
      </c>
      <c r="E36" s="13">
        <v>44414</v>
      </c>
      <c r="F36" s="75" t="s">
        <v>425</v>
      </c>
      <c r="G36" s="13">
        <v>44419</v>
      </c>
      <c r="H36" s="76" t="s">
        <v>3532</v>
      </c>
      <c r="I36" s="15">
        <v>85</v>
      </c>
      <c r="J36" s="15">
        <v>60</v>
      </c>
      <c r="K36" s="15">
        <v>30</v>
      </c>
      <c r="L36" s="15">
        <v>18</v>
      </c>
      <c r="M36" s="82">
        <f t="shared" si="0"/>
        <v>38.25</v>
      </c>
      <c r="N36" s="71">
        <v>38</v>
      </c>
      <c r="O36" s="62">
        <v>3000</v>
      </c>
      <c r="P36" s="63">
        <f>Table224523689101112131415161718192021222423456723[[#This Row],[PEMBULATAN]]*O36</f>
        <v>114000</v>
      </c>
    </row>
    <row r="37" spans="1:16" ht="26.25" customHeight="1" x14ac:dyDescent="0.2">
      <c r="A37" s="118"/>
      <c r="B37" s="74"/>
      <c r="C37" s="88" t="s">
        <v>1443</v>
      </c>
      <c r="D37" s="77" t="s">
        <v>63</v>
      </c>
      <c r="E37" s="13">
        <v>44414</v>
      </c>
      <c r="F37" s="75" t="s">
        <v>425</v>
      </c>
      <c r="G37" s="13">
        <v>44419</v>
      </c>
      <c r="H37" s="76" t="s">
        <v>3532</v>
      </c>
      <c r="I37" s="15">
        <v>80</v>
      </c>
      <c r="J37" s="15">
        <v>50</v>
      </c>
      <c r="K37" s="15">
        <v>44</v>
      </c>
      <c r="L37" s="15">
        <v>15</v>
      </c>
      <c r="M37" s="82">
        <f t="shared" si="0"/>
        <v>44</v>
      </c>
      <c r="N37" s="71">
        <v>44</v>
      </c>
      <c r="O37" s="62">
        <v>3000</v>
      </c>
      <c r="P37" s="63">
        <f>Table224523689101112131415161718192021222423456723[[#This Row],[PEMBULATAN]]*O37</f>
        <v>132000</v>
      </c>
    </row>
    <row r="38" spans="1:16" ht="26.25" customHeight="1" x14ac:dyDescent="0.2">
      <c r="A38" s="118"/>
      <c r="B38" s="74"/>
      <c r="C38" s="88" t="s">
        <v>1444</v>
      </c>
      <c r="D38" s="77" t="s">
        <v>63</v>
      </c>
      <c r="E38" s="13">
        <v>44414</v>
      </c>
      <c r="F38" s="75" t="s">
        <v>425</v>
      </c>
      <c r="G38" s="13">
        <v>44419</v>
      </c>
      <c r="H38" s="76" t="s">
        <v>3532</v>
      </c>
      <c r="I38" s="15">
        <v>77</v>
      </c>
      <c r="J38" s="15">
        <v>50</v>
      </c>
      <c r="K38" s="15">
        <v>40</v>
      </c>
      <c r="L38" s="15">
        <v>17</v>
      </c>
      <c r="M38" s="82">
        <f t="shared" si="0"/>
        <v>38.5</v>
      </c>
      <c r="N38" s="71">
        <v>39</v>
      </c>
      <c r="O38" s="62">
        <v>3000</v>
      </c>
      <c r="P38" s="63">
        <f>Table224523689101112131415161718192021222423456723[[#This Row],[PEMBULATAN]]*O38</f>
        <v>117000</v>
      </c>
    </row>
    <row r="39" spans="1:16" ht="26.25" customHeight="1" x14ac:dyDescent="0.2">
      <c r="A39" s="118"/>
      <c r="B39" s="74"/>
      <c r="C39" s="88" t="s">
        <v>1445</v>
      </c>
      <c r="D39" s="77" t="s">
        <v>63</v>
      </c>
      <c r="E39" s="13">
        <v>44414</v>
      </c>
      <c r="F39" s="75" t="s">
        <v>425</v>
      </c>
      <c r="G39" s="13">
        <v>44419</v>
      </c>
      <c r="H39" s="76" t="s">
        <v>3532</v>
      </c>
      <c r="I39" s="15">
        <v>50</v>
      </c>
      <c r="J39" s="15">
        <v>48</v>
      </c>
      <c r="K39" s="15">
        <v>28</v>
      </c>
      <c r="L39" s="15">
        <v>6</v>
      </c>
      <c r="M39" s="82">
        <f t="shared" si="0"/>
        <v>16.8</v>
      </c>
      <c r="N39" s="71">
        <v>17</v>
      </c>
      <c r="O39" s="62">
        <v>3000</v>
      </c>
      <c r="P39" s="63">
        <f>Table224523689101112131415161718192021222423456723[[#This Row],[PEMBULATAN]]*O39</f>
        <v>51000</v>
      </c>
    </row>
    <row r="40" spans="1:16" ht="26.25" customHeight="1" x14ac:dyDescent="0.2">
      <c r="A40" s="118"/>
      <c r="B40" s="74"/>
      <c r="C40" s="88" t="s">
        <v>1446</v>
      </c>
      <c r="D40" s="77" t="s">
        <v>63</v>
      </c>
      <c r="E40" s="13">
        <v>44414</v>
      </c>
      <c r="F40" s="75" t="s">
        <v>425</v>
      </c>
      <c r="G40" s="13">
        <v>44419</v>
      </c>
      <c r="H40" s="76" t="s">
        <v>3532</v>
      </c>
      <c r="I40" s="15">
        <v>50</v>
      </c>
      <c r="J40" s="15">
        <v>47</v>
      </c>
      <c r="K40" s="15">
        <v>25</v>
      </c>
      <c r="L40" s="15">
        <v>4</v>
      </c>
      <c r="M40" s="82">
        <f t="shared" si="0"/>
        <v>14.6875</v>
      </c>
      <c r="N40" s="71">
        <v>15</v>
      </c>
      <c r="O40" s="62">
        <v>3000</v>
      </c>
      <c r="P40" s="63">
        <f>Table224523689101112131415161718192021222423456723[[#This Row],[PEMBULATAN]]*O40</f>
        <v>45000</v>
      </c>
    </row>
    <row r="41" spans="1:16" ht="26.25" customHeight="1" x14ac:dyDescent="0.2">
      <c r="A41" s="118"/>
      <c r="B41" s="74"/>
      <c r="C41" s="88" t="s">
        <v>1447</v>
      </c>
      <c r="D41" s="77" t="s">
        <v>63</v>
      </c>
      <c r="E41" s="13">
        <v>44414</v>
      </c>
      <c r="F41" s="75" t="s">
        <v>425</v>
      </c>
      <c r="G41" s="13">
        <v>44419</v>
      </c>
      <c r="H41" s="76" t="s">
        <v>3532</v>
      </c>
      <c r="I41" s="15">
        <v>44</v>
      </c>
      <c r="J41" s="15">
        <v>39</v>
      </c>
      <c r="K41" s="15">
        <v>23</v>
      </c>
      <c r="L41" s="15">
        <v>3</v>
      </c>
      <c r="M41" s="82">
        <f t="shared" si="0"/>
        <v>9.8670000000000009</v>
      </c>
      <c r="N41" s="71">
        <v>10</v>
      </c>
      <c r="O41" s="62">
        <v>3000</v>
      </c>
      <c r="P41" s="63">
        <f>Table224523689101112131415161718192021222423456723[[#This Row],[PEMBULATAN]]*O41</f>
        <v>30000</v>
      </c>
    </row>
    <row r="42" spans="1:16" ht="26.25" customHeight="1" x14ac:dyDescent="0.2">
      <c r="A42" s="118"/>
      <c r="B42" s="74"/>
      <c r="C42" s="88" t="s">
        <v>1448</v>
      </c>
      <c r="D42" s="77" t="s">
        <v>63</v>
      </c>
      <c r="E42" s="13">
        <v>44414</v>
      </c>
      <c r="F42" s="75" t="s">
        <v>425</v>
      </c>
      <c r="G42" s="13">
        <v>44419</v>
      </c>
      <c r="H42" s="76" t="s">
        <v>3532</v>
      </c>
      <c r="I42" s="15">
        <v>90</v>
      </c>
      <c r="J42" s="15">
        <v>60</v>
      </c>
      <c r="K42" s="15">
        <v>38</v>
      </c>
      <c r="L42" s="15">
        <v>33</v>
      </c>
      <c r="M42" s="82">
        <f t="shared" si="0"/>
        <v>51.3</v>
      </c>
      <c r="N42" s="71">
        <v>52</v>
      </c>
      <c r="O42" s="62">
        <v>3000</v>
      </c>
      <c r="P42" s="63">
        <f>Table224523689101112131415161718192021222423456723[[#This Row],[PEMBULATAN]]*O42</f>
        <v>156000</v>
      </c>
    </row>
    <row r="43" spans="1:16" ht="26.25" customHeight="1" x14ac:dyDescent="0.2">
      <c r="A43" s="118"/>
      <c r="B43" s="74"/>
      <c r="C43" s="88" t="s">
        <v>1449</v>
      </c>
      <c r="D43" s="77" t="s">
        <v>63</v>
      </c>
      <c r="E43" s="13">
        <v>44414</v>
      </c>
      <c r="F43" s="75" t="s">
        <v>425</v>
      </c>
      <c r="G43" s="13">
        <v>44419</v>
      </c>
      <c r="H43" s="76" t="s">
        <v>3532</v>
      </c>
      <c r="I43" s="15">
        <v>73</v>
      </c>
      <c r="J43" s="15">
        <v>30</v>
      </c>
      <c r="K43" s="15">
        <v>37</v>
      </c>
      <c r="L43" s="15">
        <v>7</v>
      </c>
      <c r="M43" s="82">
        <f t="shared" si="0"/>
        <v>20.2575</v>
      </c>
      <c r="N43" s="71">
        <v>20</v>
      </c>
      <c r="O43" s="62">
        <v>3000</v>
      </c>
      <c r="P43" s="63">
        <f>Table224523689101112131415161718192021222423456723[[#This Row],[PEMBULATAN]]*O43</f>
        <v>60000</v>
      </c>
    </row>
    <row r="44" spans="1:16" ht="26.25" customHeight="1" x14ac:dyDescent="0.2">
      <c r="A44" s="118"/>
      <c r="B44" s="74"/>
      <c r="C44" s="88" t="s">
        <v>1450</v>
      </c>
      <c r="D44" s="77" t="s">
        <v>63</v>
      </c>
      <c r="E44" s="13">
        <v>44414</v>
      </c>
      <c r="F44" s="75" t="s">
        <v>425</v>
      </c>
      <c r="G44" s="13">
        <v>44419</v>
      </c>
      <c r="H44" s="76" t="s">
        <v>3532</v>
      </c>
      <c r="I44" s="15">
        <v>95</v>
      </c>
      <c r="J44" s="15">
        <v>50</v>
      </c>
      <c r="K44" s="15">
        <v>33</v>
      </c>
      <c r="L44" s="15">
        <v>29</v>
      </c>
      <c r="M44" s="82">
        <f t="shared" si="0"/>
        <v>39.1875</v>
      </c>
      <c r="N44" s="71">
        <v>39</v>
      </c>
      <c r="O44" s="62">
        <v>3000</v>
      </c>
      <c r="P44" s="63">
        <f>Table224523689101112131415161718192021222423456723[[#This Row],[PEMBULATAN]]*O44</f>
        <v>117000</v>
      </c>
    </row>
    <row r="45" spans="1:16" ht="26.25" customHeight="1" x14ac:dyDescent="0.2">
      <c r="A45" s="118"/>
      <c r="B45" s="74"/>
      <c r="C45" s="88" t="s">
        <v>1451</v>
      </c>
      <c r="D45" s="77" t="s">
        <v>63</v>
      </c>
      <c r="E45" s="13">
        <v>44414</v>
      </c>
      <c r="F45" s="75" t="s">
        <v>425</v>
      </c>
      <c r="G45" s="13">
        <v>44419</v>
      </c>
      <c r="H45" s="76" t="s">
        <v>3532</v>
      </c>
      <c r="I45" s="15">
        <v>48</v>
      </c>
      <c r="J45" s="15">
        <v>37</v>
      </c>
      <c r="K45" s="15">
        <v>23</v>
      </c>
      <c r="L45" s="15">
        <v>4</v>
      </c>
      <c r="M45" s="82">
        <f t="shared" si="0"/>
        <v>10.212</v>
      </c>
      <c r="N45" s="71">
        <v>10</v>
      </c>
      <c r="O45" s="62">
        <v>3000</v>
      </c>
      <c r="P45" s="63">
        <f>Table224523689101112131415161718192021222423456723[[#This Row],[PEMBULATAN]]*O45</f>
        <v>30000</v>
      </c>
    </row>
    <row r="46" spans="1:16" ht="26.25" customHeight="1" x14ac:dyDescent="0.2">
      <c r="A46" s="118"/>
      <c r="B46" s="74"/>
      <c r="C46" s="88" t="s">
        <v>1452</v>
      </c>
      <c r="D46" s="77" t="s">
        <v>63</v>
      </c>
      <c r="E46" s="13">
        <v>44414</v>
      </c>
      <c r="F46" s="75" t="s">
        <v>425</v>
      </c>
      <c r="G46" s="13">
        <v>44419</v>
      </c>
      <c r="H46" s="76" t="s">
        <v>3532</v>
      </c>
      <c r="I46" s="15">
        <v>70</v>
      </c>
      <c r="J46" s="15">
        <v>58</v>
      </c>
      <c r="K46" s="15">
        <v>25</v>
      </c>
      <c r="L46" s="15">
        <v>12</v>
      </c>
      <c r="M46" s="82">
        <f t="shared" si="0"/>
        <v>25.375</v>
      </c>
      <c r="N46" s="71">
        <v>26</v>
      </c>
      <c r="O46" s="62">
        <v>3000</v>
      </c>
      <c r="P46" s="63">
        <f>Table224523689101112131415161718192021222423456723[[#This Row],[PEMBULATAN]]*O46</f>
        <v>78000</v>
      </c>
    </row>
    <row r="47" spans="1:16" ht="26.25" customHeight="1" x14ac:dyDescent="0.2">
      <c r="A47" s="118"/>
      <c r="B47" s="74"/>
      <c r="C47" s="88" t="s">
        <v>1453</v>
      </c>
      <c r="D47" s="77" t="s">
        <v>63</v>
      </c>
      <c r="E47" s="13">
        <v>44414</v>
      </c>
      <c r="F47" s="75" t="s">
        <v>425</v>
      </c>
      <c r="G47" s="13">
        <v>44419</v>
      </c>
      <c r="H47" s="76" t="s">
        <v>3532</v>
      </c>
      <c r="I47" s="15">
        <v>60</v>
      </c>
      <c r="J47" s="15">
        <v>50</v>
      </c>
      <c r="K47" s="15">
        <v>30</v>
      </c>
      <c r="L47" s="15">
        <v>10</v>
      </c>
      <c r="M47" s="82">
        <f t="shared" si="0"/>
        <v>22.5</v>
      </c>
      <c r="N47" s="71">
        <v>23</v>
      </c>
      <c r="O47" s="62">
        <v>3000</v>
      </c>
      <c r="P47" s="63">
        <f>Table224523689101112131415161718192021222423456723[[#This Row],[PEMBULATAN]]*O47</f>
        <v>69000</v>
      </c>
    </row>
    <row r="48" spans="1:16" ht="26.25" customHeight="1" x14ac:dyDescent="0.2">
      <c r="A48" s="118"/>
      <c r="B48" s="74"/>
      <c r="C48" s="88" t="s">
        <v>1454</v>
      </c>
      <c r="D48" s="77" t="s">
        <v>63</v>
      </c>
      <c r="E48" s="13">
        <v>44414</v>
      </c>
      <c r="F48" s="75" t="s">
        <v>425</v>
      </c>
      <c r="G48" s="13">
        <v>44419</v>
      </c>
      <c r="H48" s="76" t="s">
        <v>3532</v>
      </c>
      <c r="I48" s="15">
        <v>90</v>
      </c>
      <c r="J48" s="15">
        <v>47</v>
      </c>
      <c r="K48" s="15">
        <v>30</v>
      </c>
      <c r="L48" s="15">
        <v>18</v>
      </c>
      <c r="M48" s="82">
        <f t="shared" si="0"/>
        <v>31.725000000000001</v>
      </c>
      <c r="N48" s="71">
        <v>32</v>
      </c>
      <c r="O48" s="62">
        <v>3000</v>
      </c>
      <c r="P48" s="63">
        <f>Table224523689101112131415161718192021222423456723[[#This Row],[PEMBULATAN]]*O48</f>
        <v>96000</v>
      </c>
    </row>
    <row r="49" spans="1:16" ht="26.25" customHeight="1" x14ac:dyDescent="0.2">
      <c r="A49" s="118"/>
      <c r="B49" s="74"/>
      <c r="C49" s="88" t="s">
        <v>1455</v>
      </c>
      <c r="D49" s="77" t="s">
        <v>63</v>
      </c>
      <c r="E49" s="13">
        <v>44414</v>
      </c>
      <c r="F49" s="75" t="s">
        <v>425</v>
      </c>
      <c r="G49" s="13">
        <v>44419</v>
      </c>
      <c r="H49" s="76" t="s">
        <v>3532</v>
      </c>
      <c r="I49" s="15">
        <v>68</v>
      </c>
      <c r="J49" s="15">
        <v>60</v>
      </c>
      <c r="K49" s="15">
        <v>28</v>
      </c>
      <c r="L49" s="15">
        <v>12</v>
      </c>
      <c r="M49" s="82">
        <f t="shared" si="0"/>
        <v>28.56</v>
      </c>
      <c r="N49" s="71">
        <v>29</v>
      </c>
      <c r="O49" s="62">
        <v>3000</v>
      </c>
      <c r="P49" s="63">
        <f>Table224523689101112131415161718192021222423456723[[#This Row],[PEMBULATAN]]*O49</f>
        <v>87000</v>
      </c>
    </row>
    <row r="50" spans="1:16" ht="26.25" customHeight="1" x14ac:dyDescent="0.2">
      <c r="A50" s="118"/>
      <c r="B50" s="74"/>
      <c r="C50" s="88" t="s">
        <v>1456</v>
      </c>
      <c r="D50" s="77" t="s">
        <v>63</v>
      </c>
      <c r="E50" s="13">
        <v>44414</v>
      </c>
      <c r="F50" s="75" t="s">
        <v>425</v>
      </c>
      <c r="G50" s="13">
        <v>44419</v>
      </c>
      <c r="H50" s="76" t="s">
        <v>3532</v>
      </c>
      <c r="I50" s="15">
        <v>50</v>
      </c>
      <c r="J50" s="15">
        <v>33</v>
      </c>
      <c r="K50" s="15">
        <v>20</v>
      </c>
      <c r="L50" s="15">
        <v>6</v>
      </c>
      <c r="M50" s="82">
        <f t="shared" si="0"/>
        <v>8.25</v>
      </c>
      <c r="N50" s="71">
        <v>8</v>
      </c>
      <c r="O50" s="62">
        <v>3000</v>
      </c>
      <c r="P50" s="63">
        <f>Table224523689101112131415161718192021222423456723[[#This Row],[PEMBULATAN]]*O50</f>
        <v>24000</v>
      </c>
    </row>
    <row r="51" spans="1:16" ht="26.25" customHeight="1" x14ac:dyDescent="0.2">
      <c r="A51" s="118"/>
      <c r="B51" s="74"/>
      <c r="C51" s="88" t="s">
        <v>1457</v>
      </c>
      <c r="D51" s="77" t="s">
        <v>63</v>
      </c>
      <c r="E51" s="13">
        <v>44414</v>
      </c>
      <c r="F51" s="75" t="s">
        <v>425</v>
      </c>
      <c r="G51" s="13">
        <v>44419</v>
      </c>
      <c r="H51" s="76" t="s">
        <v>3532</v>
      </c>
      <c r="I51" s="15">
        <v>70</v>
      </c>
      <c r="J51" s="15">
        <v>55</v>
      </c>
      <c r="K51" s="15">
        <v>30</v>
      </c>
      <c r="L51" s="15">
        <v>10</v>
      </c>
      <c r="M51" s="82">
        <f t="shared" si="0"/>
        <v>28.875</v>
      </c>
      <c r="N51" s="71">
        <v>29</v>
      </c>
      <c r="O51" s="62">
        <v>3000</v>
      </c>
      <c r="P51" s="63">
        <f>Table224523689101112131415161718192021222423456723[[#This Row],[PEMBULATAN]]*O51</f>
        <v>87000</v>
      </c>
    </row>
    <row r="52" spans="1:16" ht="26.25" customHeight="1" x14ac:dyDescent="0.2">
      <c r="A52" s="118"/>
      <c r="B52" s="74"/>
      <c r="C52" s="88" t="s">
        <v>1458</v>
      </c>
      <c r="D52" s="77" t="s">
        <v>63</v>
      </c>
      <c r="E52" s="13">
        <v>44414</v>
      </c>
      <c r="F52" s="75" t="s">
        <v>425</v>
      </c>
      <c r="G52" s="13">
        <v>44419</v>
      </c>
      <c r="H52" s="76" t="s">
        <v>3532</v>
      </c>
      <c r="I52" s="15">
        <v>80</v>
      </c>
      <c r="J52" s="15">
        <v>43</v>
      </c>
      <c r="K52" s="15">
        <v>45</v>
      </c>
      <c r="L52" s="15">
        <v>30</v>
      </c>
      <c r="M52" s="82">
        <f t="shared" si="0"/>
        <v>38.700000000000003</v>
      </c>
      <c r="N52" s="71">
        <v>39</v>
      </c>
      <c r="O52" s="62">
        <v>3000</v>
      </c>
      <c r="P52" s="63">
        <f>Table224523689101112131415161718192021222423456723[[#This Row],[PEMBULATAN]]*O52</f>
        <v>117000</v>
      </c>
    </row>
    <row r="53" spans="1:16" ht="26.25" customHeight="1" x14ac:dyDescent="0.2">
      <c r="A53" s="118"/>
      <c r="B53" s="74"/>
      <c r="C53" s="88" t="s">
        <v>1459</v>
      </c>
      <c r="D53" s="77" t="s">
        <v>63</v>
      </c>
      <c r="E53" s="13">
        <v>44414</v>
      </c>
      <c r="F53" s="75" t="s">
        <v>425</v>
      </c>
      <c r="G53" s="13">
        <v>44419</v>
      </c>
      <c r="H53" s="76" t="s">
        <v>3532</v>
      </c>
      <c r="I53" s="15">
        <v>60</v>
      </c>
      <c r="J53" s="15">
        <v>45</v>
      </c>
      <c r="K53" s="15">
        <v>28</v>
      </c>
      <c r="L53" s="15">
        <v>14</v>
      </c>
      <c r="M53" s="82">
        <f t="shared" si="0"/>
        <v>18.899999999999999</v>
      </c>
      <c r="N53" s="71">
        <v>19</v>
      </c>
      <c r="O53" s="62">
        <v>3000</v>
      </c>
      <c r="P53" s="63">
        <f>Table224523689101112131415161718192021222423456723[[#This Row],[PEMBULATAN]]*O53</f>
        <v>57000</v>
      </c>
    </row>
    <row r="54" spans="1:16" ht="26.25" customHeight="1" x14ac:dyDescent="0.2">
      <c r="A54" s="118"/>
      <c r="B54" s="74"/>
      <c r="C54" s="88" t="s">
        <v>1460</v>
      </c>
      <c r="D54" s="77" t="s">
        <v>63</v>
      </c>
      <c r="E54" s="13">
        <v>44414</v>
      </c>
      <c r="F54" s="75" t="s">
        <v>425</v>
      </c>
      <c r="G54" s="13">
        <v>44419</v>
      </c>
      <c r="H54" s="76" t="s">
        <v>3532</v>
      </c>
      <c r="I54" s="15">
        <v>50</v>
      </c>
      <c r="J54" s="15">
        <v>40</v>
      </c>
      <c r="K54" s="15">
        <v>23</v>
      </c>
      <c r="L54" s="15">
        <v>5</v>
      </c>
      <c r="M54" s="82">
        <f t="shared" si="0"/>
        <v>11.5</v>
      </c>
      <c r="N54" s="71">
        <v>12</v>
      </c>
      <c r="O54" s="62">
        <v>3000</v>
      </c>
      <c r="P54" s="63">
        <f>Table224523689101112131415161718192021222423456723[[#This Row],[PEMBULATAN]]*O54</f>
        <v>36000</v>
      </c>
    </row>
    <row r="55" spans="1:16" ht="26.25" customHeight="1" x14ac:dyDescent="0.2">
      <c r="A55" s="118"/>
      <c r="B55" s="74"/>
      <c r="C55" s="88" t="s">
        <v>1461</v>
      </c>
      <c r="D55" s="77" t="s">
        <v>63</v>
      </c>
      <c r="E55" s="13">
        <v>44414</v>
      </c>
      <c r="F55" s="75" t="s">
        <v>425</v>
      </c>
      <c r="G55" s="13">
        <v>44419</v>
      </c>
      <c r="H55" s="76" t="s">
        <v>3532</v>
      </c>
      <c r="I55" s="15">
        <v>51</v>
      </c>
      <c r="J55" s="15">
        <v>37</v>
      </c>
      <c r="K55" s="15">
        <v>20</v>
      </c>
      <c r="L55" s="15">
        <v>2</v>
      </c>
      <c r="M55" s="82">
        <f t="shared" si="0"/>
        <v>9.4350000000000005</v>
      </c>
      <c r="N55" s="71">
        <v>10</v>
      </c>
      <c r="O55" s="62">
        <v>3000</v>
      </c>
      <c r="P55" s="63">
        <f>Table224523689101112131415161718192021222423456723[[#This Row],[PEMBULATAN]]*O55</f>
        <v>30000</v>
      </c>
    </row>
    <row r="56" spans="1:16" ht="26.25" customHeight="1" x14ac:dyDescent="0.2">
      <c r="A56" s="118"/>
      <c r="B56" s="74"/>
      <c r="C56" s="88" t="s">
        <v>1462</v>
      </c>
      <c r="D56" s="77" t="s">
        <v>63</v>
      </c>
      <c r="E56" s="13">
        <v>44414</v>
      </c>
      <c r="F56" s="75" t="s">
        <v>425</v>
      </c>
      <c r="G56" s="13">
        <v>44419</v>
      </c>
      <c r="H56" s="76" t="s">
        <v>3532</v>
      </c>
      <c r="I56" s="15">
        <v>70</v>
      </c>
      <c r="J56" s="15">
        <v>55</v>
      </c>
      <c r="K56" s="15">
        <v>45</v>
      </c>
      <c r="L56" s="15">
        <v>11</v>
      </c>
      <c r="M56" s="82">
        <f t="shared" si="0"/>
        <v>43.3125</v>
      </c>
      <c r="N56" s="71">
        <v>44</v>
      </c>
      <c r="O56" s="62">
        <v>3000</v>
      </c>
      <c r="P56" s="63">
        <f>Table224523689101112131415161718192021222423456723[[#This Row],[PEMBULATAN]]*O56</f>
        <v>132000</v>
      </c>
    </row>
    <row r="57" spans="1:16" ht="26.25" customHeight="1" x14ac:dyDescent="0.2">
      <c r="A57" s="118"/>
      <c r="B57" s="74"/>
      <c r="C57" s="88" t="s">
        <v>1463</v>
      </c>
      <c r="D57" s="77" t="s">
        <v>63</v>
      </c>
      <c r="E57" s="13">
        <v>44414</v>
      </c>
      <c r="F57" s="75" t="s">
        <v>425</v>
      </c>
      <c r="G57" s="13">
        <v>44419</v>
      </c>
      <c r="H57" s="76" t="s">
        <v>3532</v>
      </c>
      <c r="I57" s="15">
        <v>87</v>
      </c>
      <c r="J57" s="15">
        <v>50</v>
      </c>
      <c r="K57" s="15">
        <v>35</v>
      </c>
      <c r="L57" s="15">
        <v>30</v>
      </c>
      <c r="M57" s="82">
        <f t="shared" si="0"/>
        <v>38.0625</v>
      </c>
      <c r="N57" s="71">
        <v>38</v>
      </c>
      <c r="O57" s="62">
        <v>3000</v>
      </c>
      <c r="P57" s="63">
        <f>Table224523689101112131415161718192021222423456723[[#This Row],[PEMBULATAN]]*O57</f>
        <v>114000</v>
      </c>
    </row>
    <row r="58" spans="1:16" ht="26.25" customHeight="1" x14ac:dyDescent="0.2">
      <c r="A58" s="118"/>
      <c r="B58" s="74"/>
      <c r="C58" s="88" t="s">
        <v>1464</v>
      </c>
      <c r="D58" s="77" t="s">
        <v>63</v>
      </c>
      <c r="E58" s="13">
        <v>44414</v>
      </c>
      <c r="F58" s="75" t="s">
        <v>425</v>
      </c>
      <c r="G58" s="13">
        <v>44419</v>
      </c>
      <c r="H58" s="76" t="s">
        <v>3532</v>
      </c>
      <c r="I58" s="15">
        <v>78</v>
      </c>
      <c r="J58" s="15">
        <v>52</v>
      </c>
      <c r="K58" s="15">
        <v>34</v>
      </c>
      <c r="L58" s="15">
        <v>21</v>
      </c>
      <c r="M58" s="82">
        <f t="shared" si="0"/>
        <v>34.475999999999999</v>
      </c>
      <c r="N58" s="71">
        <v>35</v>
      </c>
      <c r="O58" s="62">
        <v>3000</v>
      </c>
      <c r="P58" s="63">
        <f>Table224523689101112131415161718192021222423456723[[#This Row],[PEMBULATAN]]*O58</f>
        <v>105000</v>
      </c>
    </row>
    <row r="59" spans="1:16" ht="26.25" customHeight="1" x14ac:dyDescent="0.2">
      <c r="A59" s="118"/>
      <c r="B59" s="74"/>
      <c r="C59" s="88" t="s">
        <v>1465</v>
      </c>
      <c r="D59" s="77" t="s">
        <v>63</v>
      </c>
      <c r="E59" s="13">
        <v>44414</v>
      </c>
      <c r="F59" s="75" t="s">
        <v>425</v>
      </c>
      <c r="G59" s="13">
        <v>44419</v>
      </c>
      <c r="H59" s="76" t="s">
        <v>3532</v>
      </c>
      <c r="I59" s="15">
        <v>60</v>
      </c>
      <c r="J59" s="15">
        <v>57</v>
      </c>
      <c r="K59" s="15">
        <v>30</v>
      </c>
      <c r="L59" s="15">
        <v>7</v>
      </c>
      <c r="M59" s="82">
        <f t="shared" si="0"/>
        <v>25.65</v>
      </c>
      <c r="N59" s="71">
        <v>26</v>
      </c>
      <c r="O59" s="62">
        <v>3000</v>
      </c>
      <c r="P59" s="63">
        <f>Table224523689101112131415161718192021222423456723[[#This Row],[PEMBULATAN]]*O59</f>
        <v>78000</v>
      </c>
    </row>
    <row r="60" spans="1:16" ht="26.25" customHeight="1" x14ac:dyDescent="0.2">
      <c r="A60" s="118"/>
      <c r="B60" s="74"/>
      <c r="C60" s="88" t="s">
        <v>1466</v>
      </c>
      <c r="D60" s="77" t="s">
        <v>63</v>
      </c>
      <c r="E60" s="13">
        <v>44414</v>
      </c>
      <c r="F60" s="75" t="s">
        <v>425</v>
      </c>
      <c r="G60" s="13">
        <v>44419</v>
      </c>
      <c r="H60" s="76" t="s">
        <v>3532</v>
      </c>
      <c r="I60" s="15">
        <v>85</v>
      </c>
      <c r="J60" s="15">
        <v>60</v>
      </c>
      <c r="K60" s="15">
        <v>25</v>
      </c>
      <c r="L60" s="15">
        <v>13</v>
      </c>
      <c r="M60" s="82">
        <f t="shared" si="0"/>
        <v>31.875</v>
      </c>
      <c r="N60" s="71">
        <v>32</v>
      </c>
      <c r="O60" s="62">
        <v>3000</v>
      </c>
      <c r="P60" s="63">
        <f>Table224523689101112131415161718192021222423456723[[#This Row],[PEMBULATAN]]*O60</f>
        <v>96000</v>
      </c>
    </row>
    <row r="61" spans="1:16" ht="26.25" customHeight="1" x14ac:dyDescent="0.2">
      <c r="A61" s="118"/>
      <c r="B61" s="74"/>
      <c r="C61" s="88" t="s">
        <v>1467</v>
      </c>
      <c r="D61" s="77" t="s">
        <v>63</v>
      </c>
      <c r="E61" s="13">
        <v>44414</v>
      </c>
      <c r="F61" s="75" t="s">
        <v>425</v>
      </c>
      <c r="G61" s="13">
        <v>44419</v>
      </c>
      <c r="H61" s="76" t="s">
        <v>3532</v>
      </c>
      <c r="I61" s="15">
        <v>80</v>
      </c>
      <c r="J61" s="15">
        <v>60</v>
      </c>
      <c r="K61" s="15">
        <v>30</v>
      </c>
      <c r="L61" s="15">
        <v>24</v>
      </c>
      <c r="M61" s="82">
        <f t="shared" si="0"/>
        <v>36</v>
      </c>
      <c r="N61" s="71">
        <v>36</v>
      </c>
      <c r="O61" s="62">
        <v>3000</v>
      </c>
      <c r="P61" s="63">
        <f>Table224523689101112131415161718192021222423456723[[#This Row],[PEMBULATAN]]*O61</f>
        <v>108000</v>
      </c>
    </row>
    <row r="62" spans="1:16" ht="26.25" customHeight="1" x14ac:dyDescent="0.2">
      <c r="A62" s="118"/>
      <c r="B62" s="74"/>
      <c r="C62" s="88" t="s">
        <v>1468</v>
      </c>
      <c r="D62" s="77" t="s">
        <v>63</v>
      </c>
      <c r="E62" s="13">
        <v>44414</v>
      </c>
      <c r="F62" s="75" t="s">
        <v>425</v>
      </c>
      <c r="G62" s="13">
        <v>44419</v>
      </c>
      <c r="H62" s="76" t="s">
        <v>3532</v>
      </c>
      <c r="I62" s="15">
        <v>55</v>
      </c>
      <c r="J62" s="15">
        <v>58</v>
      </c>
      <c r="K62" s="15">
        <v>27</v>
      </c>
      <c r="L62" s="15">
        <v>18</v>
      </c>
      <c r="M62" s="82">
        <f t="shared" si="0"/>
        <v>21.532499999999999</v>
      </c>
      <c r="N62" s="71">
        <v>22</v>
      </c>
      <c r="O62" s="62">
        <v>3000</v>
      </c>
      <c r="P62" s="63">
        <f>Table224523689101112131415161718192021222423456723[[#This Row],[PEMBULATAN]]*O62</f>
        <v>66000</v>
      </c>
    </row>
    <row r="63" spans="1:16" ht="26.25" customHeight="1" x14ac:dyDescent="0.2">
      <c r="A63" s="118"/>
      <c r="B63" s="74"/>
      <c r="C63" s="88" t="s">
        <v>1469</v>
      </c>
      <c r="D63" s="77" t="s">
        <v>63</v>
      </c>
      <c r="E63" s="13">
        <v>44414</v>
      </c>
      <c r="F63" s="75" t="s">
        <v>425</v>
      </c>
      <c r="G63" s="13">
        <v>44419</v>
      </c>
      <c r="H63" s="76" t="s">
        <v>3532</v>
      </c>
      <c r="I63" s="15">
        <v>118</v>
      </c>
      <c r="J63" s="15">
        <v>56</v>
      </c>
      <c r="K63" s="15">
        <v>36</v>
      </c>
      <c r="L63" s="15">
        <v>25</v>
      </c>
      <c r="M63" s="82">
        <f t="shared" si="0"/>
        <v>59.472000000000001</v>
      </c>
      <c r="N63" s="71">
        <v>60</v>
      </c>
      <c r="O63" s="62">
        <v>3000</v>
      </c>
      <c r="P63" s="63">
        <f>Table224523689101112131415161718192021222423456723[[#This Row],[PEMBULATAN]]*O63</f>
        <v>180000</v>
      </c>
    </row>
    <row r="64" spans="1:16" ht="26.25" customHeight="1" x14ac:dyDescent="0.2">
      <c r="A64" s="118"/>
      <c r="B64" s="74"/>
      <c r="C64" s="88" t="s">
        <v>1470</v>
      </c>
      <c r="D64" s="77" t="s">
        <v>63</v>
      </c>
      <c r="E64" s="13">
        <v>44414</v>
      </c>
      <c r="F64" s="75" t="s">
        <v>425</v>
      </c>
      <c r="G64" s="13">
        <v>44419</v>
      </c>
      <c r="H64" s="76" t="s">
        <v>3532</v>
      </c>
      <c r="I64" s="15">
        <v>43</v>
      </c>
      <c r="J64" s="15">
        <v>22</v>
      </c>
      <c r="K64" s="15">
        <v>47</v>
      </c>
      <c r="L64" s="15">
        <v>3</v>
      </c>
      <c r="M64" s="82">
        <f t="shared" si="0"/>
        <v>11.115500000000001</v>
      </c>
      <c r="N64" s="71">
        <v>11</v>
      </c>
      <c r="O64" s="62">
        <v>3000</v>
      </c>
      <c r="P64" s="63">
        <f>Table224523689101112131415161718192021222423456723[[#This Row],[PEMBULATAN]]*O64</f>
        <v>33000</v>
      </c>
    </row>
    <row r="65" spans="1:16" ht="26.25" customHeight="1" x14ac:dyDescent="0.2">
      <c r="A65" s="118"/>
      <c r="B65" s="74"/>
      <c r="C65" s="88" t="s">
        <v>1471</v>
      </c>
      <c r="D65" s="77" t="s">
        <v>63</v>
      </c>
      <c r="E65" s="13">
        <v>44414</v>
      </c>
      <c r="F65" s="75" t="s">
        <v>425</v>
      </c>
      <c r="G65" s="13">
        <v>44419</v>
      </c>
      <c r="H65" s="76" t="s">
        <v>3532</v>
      </c>
      <c r="I65" s="15">
        <v>45</v>
      </c>
      <c r="J65" s="15">
        <v>20</v>
      </c>
      <c r="K65" s="15">
        <v>30</v>
      </c>
      <c r="L65" s="15">
        <v>2</v>
      </c>
      <c r="M65" s="82">
        <f t="shared" si="0"/>
        <v>6.75</v>
      </c>
      <c r="N65" s="71">
        <v>7</v>
      </c>
      <c r="O65" s="62">
        <v>3000</v>
      </c>
      <c r="P65" s="63">
        <f>Table224523689101112131415161718192021222423456723[[#This Row],[PEMBULATAN]]*O65</f>
        <v>21000</v>
      </c>
    </row>
    <row r="66" spans="1:16" ht="26.25" customHeight="1" x14ac:dyDescent="0.2">
      <c r="A66" s="118"/>
      <c r="B66" s="74"/>
      <c r="C66" s="88" t="s">
        <v>1472</v>
      </c>
      <c r="D66" s="77" t="s">
        <v>63</v>
      </c>
      <c r="E66" s="13">
        <v>44414</v>
      </c>
      <c r="F66" s="75" t="s">
        <v>425</v>
      </c>
      <c r="G66" s="13">
        <v>44419</v>
      </c>
      <c r="H66" s="76" t="s">
        <v>3532</v>
      </c>
      <c r="I66" s="15">
        <v>24</v>
      </c>
      <c r="J66" s="15">
        <v>24</v>
      </c>
      <c r="K66" s="15">
        <v>24</v>
      </c>
      <c r="L66" s="15">
        <v>1</v>
      </c>
      <c r="M66" s="82">
        <f t="shared" si="0"/>
        <v>3.456</v>
      </c>
      <c r="N66" s="71">
        <v>4</v>
      </c>
      <c r="O66" s="62">
        <v>3000</v>
      </c>
      <c r="P66" s="63">
        <f>Table224523689101112131415161718192021222423456723[[#This Row],[PEMBULATAN]]*O66</f>
        <v>12000</v>
      </c>
    </row>
    <row r="67" spans="1:16" ht="26.25" customHeight="1" x14ac:dyDescent="0.2">
      <c r="A67" s="118"/>
      <c r="B67" s="74"/>
      <c r="C67" s="88" t="s">
        <v>1473</v>
      </c>
      <c r="D67" s="77" t="s">
        <v>63</v>
      </c>
      <c r="E67" s="13">
        <v>44414</v>
      </c>
      <c r="F67" s="75" t="s">
        <v>425</v>
      </c>
      <c r="G67" s="13">
        <v>44419</v>
      </c>
      <c r="H67" s="76" t="s">
        <v>3532</v>
      </c>
      <c r="I67" s="15">
        <v>87</v>
      </c>
      <c r="J67" s="15">
        <v>17</v>
      </c>
      <c r="K67" s="15">
        <v>22</v>
      </c>
      <c r="L67" s="15">
        <v>3</v>
      </c>
      <c r="M67" s="82">
        <f t="shared" si="0"/>
        <v>8.1344999999999992</v>
      </c>
      <c r="N67" s="71">
        <v>8</v>
      </c>
      <c r="O67" s="62">
        <v>3000</v>
      </c>
      <c r="P67" s="63">
        <f>Table224523689101112131415161718192021222423456723[[#This Row],[PEMBULATAN]]*O67</f>
        <v>24000</v>
      </c>
    </row>
    <row r="68" spans="1:16" ht="26.25" customHeight="1" x14ac:dyDescent="0.2">
      <c r="A68" s="118"/>
      <c r="B68" s="74"/>
      <c r="C68" s="88" t="s">
        <v>1474</v>
      </c>
      <c r="D68" s="77" t="s">
        <v>63</v>
      </c>
      <c r="E68" s="13">
        <v>44414</v>
      </c>
      <c r="F68" s="75" t="s">
        <v>425</v>
      </c>
      <c r="G68" s="13">
        <v>44419</v>
      </c>
      <c r="H68" s="76" t="s">
        <v>3532</v>
      </c>
      <c r="I68" s="15">
        <v>54</v>
      </c>
      <c r="J68" s="15">
        <v>29</v>
      </c>
      <c r="K68" s="15">
        <v>17</v>
      </c>
      <c r="L68" s="15">
        <v>5</v>
      </c>
      <c r="M68" s="82">
        <f t="shared" ref="M68:M131" si="1">I68*J68*K68/4000</f>
        <v>6.6555</v>
      </c>
      <c r="N68" s="71">
        <v>7</v>
      </c>
      <c r="O68" s="62">
        <v>3000</v>
      </c>
      <c r="P68" s="63">
        <f>Table224523689101112131415161718192021222423456723[[#This Row],[PEMBULATAN]]*O68</f>
        <v>21000</v>
      </c>
    </row>
    <row r="69" spans="1:16" ht="26.25" customHeight="1" x14ac:dyDescent="0.2">
      <c r="A69" s="118"/>
      <c r="B69" s="74"/>
      <c r="C69" s="88" t="s">
        <v>1475</v>
      </c>
      <c r="D69" s="77" t="s">
        <v>63</v>
      </c>
      <c r="E69" s="13">
        <v>44414</v>
      </c>
      <c r="F69" s="75" t="s">
        <v>425</v>
      </c>
      <c r="G69" s="13">
        <v>44419</v>
      </c>
      <c r="H69" s="76" t="s">
        <v>3532</v>
      </c>
      <c r="I69" s="15">
        <v>48</v>
      </c>
      <c r="J69" s="15">
        <v>44</v>
      </c>
      <c r="K69" s="15">
        <v>20</v>
      </c>
      <c r="L69" s="15">
        <v>5</v>
      </c>
      <c r="M69" s="82">
        <f t="shared" si="1"/>
        <v>10.56</v>
      </c>
      <c r="N69" s="71">
        <v>11</v>
      </c>
      <c r="O69" s="62">
        <v>3000</v>
      </c>
      <c r="P69" s="63">
        <f>Table224523689101112131415161718192021222423456723[[#This Row],[PEMBULATAN]]*O69</f>
        <v>33000</v>
      </c>
    </row>
    <row r="70" spans="1:16" ht="26.25" customHeight="1" x14ac:dyDescent="0.2">
      <c r="A70" s="118"/>
      <c r="B70" s="74"/>
      <c r="C70" s="88" t="s">
        <v>1476</v>
      </c>
      <c r="D70" s="77" t="s">
        <v>63</v>
      </c>
      <c r="E70" s="13">
        <v>44414</v>
      </c>
      <c r="F70" s="75" t="s">
        <v>425</v>
      </c>
      <c r="G70" s="13">
        <v>44419</v>
      </c>
      <c r="H70" s="76" t="s">
        <v>3532</v>
      </c>
      <c r="I70" s="15">
        <v>49</v>
      </c>
      <c r="J70" s="15">
        <v>20</v>
      </c>
      <c r="K70" s="15">
        <v>17</v>
      </c>
      <c r="L70" s="15">
        <v>1</v>
      </c>
      <c r="M70" s="82">
        <f t="shared" si="1"/>
        <v>4.165</v>
      </c>
      <c r="N70" s="71">
        <v>4</v>
      </c>
      <c r="O70" s="62">
        <v>3000</v>
      </c>
      <c r="P70" s="63">
        <f>Table224523689101112131415161718192021222423456723[[#This Row],[PEMBULATAN]]*O70</f>
        <v>12000</v>
      </c>
    </row>
    <row r="71" spans="1:16" ht="26.25" customHeight="1" x14ac:dyDescent="0.2">
      <c r="A71" s="118"/>
      <c r="B71" s="74"/>
      <c r="C71" s="88" t="s">
        <v>1477</v>
      </c>
      <c r="D71" s="77" t="s">
        <v>63</v>
      </c>
      <c r="E71" s="13">
        <v>44414</v>
      </c>
      <c r="F71" s="75" t="s">
        <v>425</v>
      </c>
      <c r="G71" s="13">
        <v>44419</v>
      </c>
      <c r="H71" s="76" t="s">
        <v>3532</v>
      </c>
      <c r="I71" s="15">
        <v>32</v>
      </c>
      <c r="J71" s="15">
        <v>32</v>
      </c>
      <c r="K71" s="15">
        <v>35</v>
      </c>
      <c r="L71" s="15">
        <v>1</v>
      </c>
      <c r="M71" s="82">
        <f t="shared" si="1"/>
        <v>8.9600000000000009</v>
      </c>
      <c r="N71" s="71">
        <v>9</v>
      </c>
      <c r="O71" s="62">
        <v>3000</v>
      </c>
      <c r="P71" s="63">
        <f>Table224523689101112131415161718192021222423456723[[#This Row],[PEMBULATAN]]*O71</f>
        <v>27000</v>
      </c>
    </row>
    <row r="72" spans="1:16" ht="26.25" customHeight="1" x14ac:dyDescent="0.2">
      <c r="A72" s="118"/>
      <c r="B72" s="74"/>
      <c r="C72" s="88" t="s">
        <v>1478</v>
      </c>
      <c r="D72" s="77" t="s">
        <v>63</v>
      </c>
      <c r="E72" s="13">
        <v>44414</v>
      </c>
      <c r="F72" s="75" t="s">
        <v>425</v>
      </c>
      <c r="G72" s="13">
        <v>44419</v>
      </c>
      <c r="H72" s="76" t="s">
        <v>3532</v>
      </c>
      <c r="I72" s="15">
        <v>54</v>
      </c>
      <c r="J72" s="15">
        <v>23</v>
      </c>
      <c r="K72" s="15">
        <v>17</v>
      </c>
      <c r="L72" s="15">
        <v>6</v>
      </c>
      <c r="M72" s="82">
        <f t="shared" si="1"/>
        <v>5.2785000000000002</v>
      </c>
      <c r="N72" s="71">
        <v>6</v>
      </c>
      <c r="O72" s="62">
        <v>3000</v>
      </c>
      <c r="P72" s="63">
        <f>Table224523689101112131415161718192021222423456723[[#This Row],[PEMBULATAN]]*O72</f>
        <v>18000</v>
      </c>
    </row>
    <row r="73" spans="1:16" ht="26.25" customHeight="1" x14ac:dyDescent="0.2">
      <c r="A73" s="118"/>
      <c r="B73" s="74"/>
      <c r="C73" s="88" t="s">
        <v>1479</v>
      </c>
      <c r="D73" s="77" t="s">
        <v>63</v>
      </c>
      <c r="E73" s="13">
        <v>44414</v>
      </c>
      <c r="F73" s="75" t="s">
        <v>425</v>
      </c>
      <c r="G73" s="13">
        <v>44419</v>
      </c>
      <c r="H73" s="76" t="s">
        <v>3532</v>
      </c>
      <c r="I73" s="15">
        <v>26</v>
      </c>
      <c r="J73" s="15">
        <v>29</v>
      </c>
      <c r="K73" s="15">
        <v>37</v>
      </c>
      <c r="L73" s="15">
        <v>4</v>
      </c>
      <c r="M73" s="82">
        <f t="shared" si="1"/>
        <v>6.9744999999999999</v>
      </c>
      <c r="N73" s="71">
        <v>7</v>
      </c>
      <c r="O73" s="62">
        <v>3000</v>
      </c>
      <c r="P73" s="63">
        <f>Table224523689101112131415161718192021222423456723[[#This Row],[PEMBULATAN]]*O73</f>
        <v>21000</v>
      </c>
    </row>
    <row r="74" spans="1:16" ht="26.25" customHeight="1" x14ac:dyDescent="0.2">
      <c r="A74" s="118"/>
      <c r="B74" s="74"/>
      <c r="C74" s="88" t="s">
        <v>1480</v>
      </c>
      <c r="D74" s="77" t="s">
        <v>63</v>
      </c>
      <c r="E74" s="13">
        <v>44414</v>
      </c>
      <c r="F74" s="75" t="s">
        <v>425</v>
      </c>
      <c r="G74" s="13">
        <v>44419</v>
      </c>
      <c r="H74" s="76" t="s">
        <v>3532</v>
      </c>
      <c r="I74" s="15">
        <v>72</v>
      </c>
      <c r="J74" s="15">
        <v>44</v>
      </c>
      <c r="K74" s="15">
        <v>2</v>
      </c>
      <c r="L74" s="15">
        <v>2</v>
      </c>
      <c r="M74" s="82">
        <f t="shared" si="1"/>
        <v>1.5840000000000001</v>
      </c>
      <c r="N74" s="71">
        <v>2</v>
      </c>
      <c r="O74" s="62">
        <v>3000</v>
      </c>
      <c r="P74" s="63">
        <f>Table224523689101112131415161718192021222423456723[[#This Row],[PEMBULATAN]]*O74</f>
        <v>6000</v>
      </c>
    </row>
    <row r="75" spans="1:16" ht="26.25" customHeight="1" x14ac:dyDescent="0.2">
      <c r="A75" s="118"/>
      <c r="B75" s="74"/>
      <c r="C75" s="88" t="s">
        <v>1481</v>
      </c>
      <c r="D75" s="77" t="s">
        <v>63</v>
      </c>
      <c r="E75" s="13">
        <v>44414</v>
      </c>
      <c r="F75" s="75" t="s">
        <v>425</v>
      </c>
      <c r="G75" s="13">
        <v>44419</v>
      </c>
      <c r="H75" s="76" t="s">
        <v>3532</v>
      </c>
      <c r="I75" s="15">
        <v>60</v>
      </c>
      <c r="J75" s="15">
        <v>60</v>
      </c>
      <c r="K75" s="15">
        <v>16</v>
      </c>
      <c r="L75" s="15">
        <v>18</v>
      </c>
      <c r="M75" s="82">
        <f t="shared" si="1"/>
        <v>14.4</v>
      </c>
      <c r="N75" s="71">
        <v>18</v>
      </c>
      <c r="O75" s="62">
        <v>3000</v>
      </c>
      <c r="P75" s="63">
        <f>Table224523689101112131415161718192021222423456723[[#This Row],[PEMBULATAN]]*O75</f>
        <v>54000</v>
      </c>
    </row>
    <row r="76" spans="1:16" ht="26.25" customHeight="1" x14ac:dyDescent="0.2">
      <c r="A76" s="118"/>
      <c r="B76" s="74"/>
      <c r="C76" s="88" t="s">
        <v>1482</v>
      </c>
      <c r="D76" s="77" t="s">
        <v>63</v>
      </c>
      <c r="E76" s="13">
        <v>44414</v>
      </c>
      <c r="F76" s="75" t="s">
        <v>425</v>
      </c>
      <c r="G76" s="13">
        <v>44419</v>
      </c>
      <c r="H76" s="76" t="s">
        <v>3532</v>
      </c>
      <c r="I76" s="15">
        <v>48</v>
      </c>
      <c r="J76" s="15">
        <v>50</v>
      </c>
      <c r="K76" s="15">
        <v>42</v>
      </c>
      <c r="L76" s="15">
        <v>11</v>
      </c>
      <c r="M76" s="82">
        <f t="shared" si="1"/>
        <v>25.2</v>
      </c>
      <c r="N76" s="71">
        <v>25</v>
      </c>
      <c r="O76" s="62">
        <v>3000</v>
      </c>
      <c r="P76" s="63">
        <f>Table224523689101112131415161718192021222423456723[[#This Row],[PEMBULATAN]]*O76</f>
        <v>75000</v>
      </c>
    </row>
    <row r="77" spans="1:16" ht="26.25" customHeight="1" x14ac:dyDescent="0.2">
      <c r="A77" s="118"/>
      <c r="B77" s="74"/>
      <c r="C77" s="88" t="s">
        <v>1483</v>
      </c>
      <c r="D77" s="77" t="s">
        <v>63</v>
      </c>
      <c r="E77" s="13">
        <v>44414</v>
      </c>
      <c r="F77" s="75" t="s">
        <v>425</v>
      </c>
      <c r="G77" s="13">
        <v>44419</v>
      </c>
      <c r="H77" s="76" t="s">
        <v>3532</v>
      </c>
      <c r="I77" s="15">
        <v>90</v>
      </c>
      <c r="J77" s="15">
        <v>40</v>
      </c>
      <c r="K77" s="15">
        <v>10</v>
      </c>
      <c r="L77" s="15">
        <v>2</v>
      </c>
      <c r="M77" s="82">
        <f t="shared" si="1"/>
        <v>9</v>
      </c>
      <c r="N77" s="71">
        <v>9</v>
      </c>
      <c r="O77" s="62">
        <v>3000</v>
      </c>
      <c r="P77" s="63">
        <f>Table224523689101112131415161718192021222423456723[[#This Row],[PEMBULATAN]]*O77</f>
        <v>27000</v>
      </c>
    </row>
    <row r="78" spans="1:16" ht="26.25" customHeight="1" x14ac:dyDescent="0.2">
      <c r="A78" s="118"/>
      <c r="B78" s="74"/>
      <c r="C78" s="88" t="s">
        <v>1484</v>
      </c>
      <c r="D78" s="77" t="s">
        <v>63</v>
      </c>
      <c r="E78" s="13">
        <v>44414</v>
      </c>
      <c r="F78" s="75" t="s">
        <v>425</v>
      </c>
      <c r="G78" s="13">
        <v>44419</v>
      </c>
      <c r="H78" s="76" t="s">
        <v>3532</v>
      </c>
      <c r="I78" s="15">
        <v>90</v>
      </c>
      <c r="J78" s="15">
        <v>40</v>
      </c>
      <c r="K78" s="15">
        <v>10</v>
      </c>
      <c r="L78" s="15">
        <v>2</v>
      </c>
      <c r="M78" s="82">
        <f t="shared" si="1"/>
        <v>9</v>
      </c>
      <c r="N78" s="71">
        <v>9</v>
      </c>
      <c r="O78" s="62">
        <v>3000</v>
      </c>
      <c r="P78" s="63">
        <f>Table224523689101112131415161718192021222423456723[[#This Row],[PEMBULATAN]]*O78</f>
        <v>27000</v>
      </c>
    </row>
    <row r="79" spans="1:16" ht="26.25" customHeight="1" x14ac:dyDescent="0.2">
      <c r="A79" s="118"/>
      <c r="B79" s="74"/>
      <c r="C79" s="88" t="s">
        <v>1485</v>
      </c>
      <c r="D79" s="77" t="s">
        <v>63</v>
      </c>
      <c r="E79" s="13">
        <v>44414</v>
      </c>
      <c r="F79" s="75" t="s">
        <v>425</v>
      </c>
      <c r="G79" s="13">
        <v>44419</v>
      </c>
      <c r="H79" s="76" t="s">
        <v>3532</v>
      </c>
      <c r="I79" s="15">
        <v>33</v>
      </c>
      <c r="J79" s="15">
        <v>43</v>
      </c>
      <c r="K79" s="15">
        <v>23</v>
      </c>
      <c r="L79" s="15">
        <v>8</v>
      </c>
      <c r="M79" s="82">
        <f t="shared" si="1"/>
        <v>8.1592500000000001</v>
      </c>
      <c r="N79" s="71">
        <v>8</v>
      </c>
      <c r="O79" s="62">
        <v>3000</v>
      </c>
      <c r="P79" s="63">
        <f>Table224523689101112131415161718192021222423456723[[#This Row],[PEMBULATAN]]*O79</f>
        <v>24000</v>
      </c>
    </row>
    <row r="80" spans="1:16" ht="26.25" customHeight="1" x14ac:dyDescent="0.2">
      <c r="A80" s="118"/>
      <c r="B80" s="74"/>
      <c r="C80" s="88" t="s">
        <v>1486</v>
      </c>
      <c r="D80" s="77" t="s">
        <v>63</v>
      </c>
      <c r="E80" s="13">
        <v>44414</v>
      </c>
      <c r="F80" s="75" t="s">
        <v>425</v>
      </c>
      <c r="G80" s="13">
        <v>44419</v>
      </c>
      <c r="H80" s="76" t="s">
        <v>3532</v>
      </c>
      <c r="I80" s="15">
        <v>67</v>
      </c>
      <c r="J80" s="15">
        <v>25</v>
      </c>
      <c r="K80" s="15">
        <v>65</v>
      </c>
      <c r="L80" s="15">
        <v>18</v>
      </c>
      <c r="M80" s="82">
        <f t="shared" si="1"/>
        <v>27.21875</v>
      </c>
      <c r="N80" s="71">
        <v>27</v>
      </c>
      <c r="O80" s="62">
        <v>3000</v>
      </c>
      <c r="P80" s="63">
        <f>Table224523689101112131415161718192021222423456723[[#This Row],[PEMBULATAN]]*O80</f>
        <v>81000</v>
      </c>
    </row>
    <row r="81" spans="1:16" ht="26.25" customHeight="1" x14ac:dyDescent="0.2">
      <c r="A81" s="118"/>
      <c r="B81" s="74"/>
      <c r="C81" s="88" t="s">
        <v>1487</v>
      </c>
      <c r="D81" s="77" t="s">
        <v>63</v>
      </c>
      <c r="E81" s="13">
        <v>44414</v>
      </c>
      <c r="F81" s="75" t="s">
        <v>425</v>
      </c>
      <c r="G81" s="13">
        <v>44419</v>
      </c>
      <c r="H81" s="76" t="s">
        <v>3532</v>
      </c>
      <c r="I81" s="15">
        <v>46</v>
      </c>
      <c r="J81" s="15">
        <v>38</v>
      </c>
      <c r="K81" s="15">
        <v>60</v>
      </c>
      <c r="L81" s="15">
        <v>36</v>
      </c>
      <c r="M81" s="82">
        <f t="shared" si="1"/>
        <v>26.22</v>
      </c>
      <c r="N81" s="71">
        <v>36</v>
      </c>
      <c r="O81" s="62">
        <v>3000</v>
      </c>
      <c r="P81" s="63">
        <f>Table224523689101112131415161718192021222423456723[[#This Row],[PEMBULATAN]]*O81</f>
        <v>108000</v>
      </c>
    </row>
    <row r="82" spans="1:16" ht="26.25" customHeight="1" x14ac:dyDescent="0.2">
      <c r="A82" s="101"/>
      <c r="B82" s="74"/>
      <c r="C82" s="92" t="s">
        <v>1488</v>
      </c>
      <c r="D82" s="93" t="s">
        <v>63</v>
      </c>
      <c r="E82" s="94">
        <v>44414</v>
      </c>
      <c r="F82" s="95" t="s">
        <v>425</v>
      </c>
      <c r="G82" s="94">
        <v>44419</v>
      </c>
      <c r="H82" s="76" t="s">
        <v>3532</v>
      </c>
      <c r="I82" s="97">
        <v>35</v>
      </c>
      <c r="J82" s="97">
        <v>38</v>
      </c>
      <c r="K82" s="97">
        <v>15</v>
      </c>
      <c r="L82" s="97">
        <v>8</v>
      </c>
      <c r="M82" s="98">
        <f t="shared" si="1"/>
        <v>4.9874999999999998</v>
      </c>
      <c r="N82" s="99">
        <v>8</v>
      </c>
      <c r="O82" s="62">
        <v>3000</v>
      </c>
      <c r="P82" s="63">
        <f>Table224523689101112131415161718192021222423456723[[#This Row],[PEMBULATAN]]*O82</f>
        <v>24000</v>
      </c>
    </row>
    <row r="83" spans="1:16" ht="26.25" customHeight="1" x14ac:dyDescent="0.2">
      <c r="A83" s="101"/>
      <c r="B83" s="74"/>
      <c r="C83" s="92" t="s">
        <v>1489</v>
      </c>
      <c r="D83" s="93" t="s">
        <v>63</v>
      </c>
      <c r="E83" s="94">
        <v>44414</v>
      </c>
      <c r="F83" s="95" t="s">
        <v>425</v>
      </c>
      <c r="G83" s="94">
        <v>44419</v>
      </c>
      <c r="H83" s="76" t="s">
        <v>3532</v>
      </c>
      <c r="I83" s="97">
        <v>38</v>
      </c>
      <c r="J83" s="97">
        <v>37</v>
      </c>
      <c r="K83" s="97">
        <v>22</v>
      </c>
      <c r="L83" s="97">
        <v>11</v>
      </c>
      <c r="M83" s="98">
        <f t="shared" si="1"/>
        <v>7.7329999999999997</v>
      </c>
      <c r="N83" s="99">
        <v>11</v>
      </c>
      <c r="O83" s="62">
        <v>3000</v>
      </c>
      <c r="P83" s="63">
        <f>Table224523689101112131415161718192021222423456723[[#This Row],[PEMBULATAN]]*O83</f>
        <v>33000</v>
      </c>
    </row>
    <row r="84" spans="1:16" ht="26.25" customHeight="1" x14ac:dyDescent="0.2">
      <c r="A84" s="101"/>
      <c r="B84" s="74"/>
      <c r="C84" s="92" t="s">
        <v>1490</v>
      </c>
      <c r="D84" s="93" t="s">
        <v>63</v>
      </c>
      <c r="E84" s="94">
        <v>44414</v>
      </c>
      <c r="F84" s="95" t="s">
        <v>425</v>
      </c>
      <c r="G84" s="94">
        <v>44419</v>
      </c>
      <c r="H84" s="76" t="s">
        <v>3532</v>
      </c>
      <c r="I84" s="97">
        <v>45</v>
      </c>
      <c r="J84" s="97">
        <v>40</v>
      </c>
      <c r="K84" s="97">
        <v>44</v>
      </c>
      <c r="L84" s="97">
        <v>11</v>
      </c>
      <c r="M84" s="98">
        <f t="shared" si="1"/>
        <v>19.8</v>
      </c>
      <c r="N84" s="99">
        <v>20</v>
      </c>
      <c r="O84" s="62">
        <v>3000</v>
      </c>
      <c r="P84" s="63">
        <f>Table224523689101112131415161718192021222423456723[[#This Row],[PEMBULATAN]]*O84</f>
        <v>60000</v>
      </c>
    </row>
    <row r="85" spans="1:16" ht="26.25" customHeight="1" x14ac:dyDescent="0.2">
      <c r="A85" s="101"/>
      <c r="B85" s="74"/>
      <c r="C85" s="92" t="s">
        <v>1491</v>
      </c>
      <c r="D85" s="93" t="s">
        <v>63</v>
      </c>
      <c r="E85" s="94">
        <v>44414</v>
      </c>
      <c r="F85" s="95" t="s">
        <v>425</v>
      </c>
      <c r="G85" s="94">
        <v>44419</v>
      </c>
      <c r="H85" s="76" t="s">
        <v>3532</v>
      </c>
      <c r="I85" s="97">
        <v>80</v>
      </c>
      <c r="J85" s="97">
        <v>58</v>
      </c>
      <c r="K85" s="97">
        <v>30</v>
      </c>
      <c r="L85" s="97">
        <v>23</v>
      </c>
      <c r="M85" s="98">
        <f t="shared" si="1"/>
        <v>34.799999999999997</v>
      </c>
      <c r="N85" s="99">
        <v>35</v>
      </c>
      <c r="O85" s="62">
        <v>3000</v>
      </c>
      <c r="P85" s="63">
        <f>Table224523689101112131415161718192021222423456723[[#This Row],[PEMBULATAN]]*O85</f>
        <v>105000</v>
      </c>
    </row>
    <row r="86" spans="1:16" ht="26.25" customHeight="1" x14ac:dyDescent="0.2">
      <c r="A86" s="101"/>
      <c r="B86" s="74"/>
      <c r="C86" s="92" t="s">
        <v>1492</v>
      </c>
      <c r="D86" s="93" t="s">
        <v>63</v>
      </c>
      <c r="E86" s="94">
        <v>44414</v>
      </c>
      <c r="F86" s="95" t="s">
        <v>425</v>
      </c>
      <c r="G86" s="94">
        <v>44419</v>
      </c>
      <c r="H86" s="76" t="s">
        <v>3532</v>
      </c>
      <c r="I86" s="97">
        <v>30</v>
      </c>
      <c r="J86" s="97">
        <v>35</v>
      </c>
      <c r="K86" s="97">
        <v>16</v>
      </c>
      <c r="L86" s="97">
        <v>2</v>
      </c>
      <c r="M86" s="98">
        <f t="shared" si="1"/>
        <v>4.2</v>
      </c>
      <c r="N86" s="99">
        <v>4</v>
      </c>
      <c r="O86" s="62">
        <v>3000</v>
      </c>
      <c r="P86" s="63">
        <f>Table224523689101112131415161718192021222423456723[[#This Row],[PEMBULATAN]]*O86</f>
        <v>12000</v>
      </c>
    </row>
    <row r="87" spans="1:16" ht="26.25" customHeight="1" x14ac:dyDescent="0.2">
      <c r="A87" s="101"/>
      <c r="B87" s="74"/>
      <c r="C87" s="92" t="s">
        <v>1493</v>
      </c>
      <c r="D87" s="93" t="s">
        <v>63</v>
      </c>
      <c r="E87" s="94">
        <v>44414</v>
      </c>
      <c r="F87" s="95" t="s">
        <v>425</v>
      </c>
      <c r="G87" s="94">
        <v>44419</v>
      </c>
      <c r="H87" s="76" t="s">
        <v>3532</v>
      </c>
      <c r="I87" s="97">
        <v>55</v>
      </c>
      <c r="J87" s="97">
        <v>28</v>
      </c>
      <c r="K87" s="97">
        <v>58</v>
      </c>
      <c r="L87" s="97">
        <v>8</v>
      </c>
      <c r="M87" s="98">
        <f t="shared" si="1"/>
        <v>22.33</v>
      </c>
      <c r="N87" s="99">
        <v>23</v>
      </c>
      <c r="O87" s="62">
        <v>3000</v>
      </c>
      <c r="P87" s="63">
        <f>Table224523689101112131415161718192021222423456723[[#This Row],[PEMBULATAN]]*O87</f>
        <v>69000</v>
      </c>
    </row>
    <row r="88" spans="1:16" ht="26.25" customHeight="1" x14ac:dyDescent="0.2">
      <c r="A88" s="101"/>
      <c r="B88" s="74"/>
      <c r="C88" s="92" t="s">
        <v>1494</v>
      </c>
      <c r="D88" s="93" t="s">
        <v>63</v>
      </c>
      <c r="E88" s="94">
        <v>44414</v>
      </c>
      <c r="F88" s="95" t="s">
        <v>425</v>
      </c>
      <c r="G88" s="94">
        <v>44419</v>
      </c>
      <c r="H88" s="76" t="s">
        <v>3532</v>
      </c>
      <c r="I88" s="97">
        <v>68</v>
      </c>
      <c r="J88" s="97">
        <v>54</v>
      </c>
      <c r="K88" s="97">
        <v>30</v>
      </c>
      <c r="L88" s="97">
        <v>11</v>
      </c>
      <c r="M88" s="98">
        <f t="shared" si="1"/>
        <v>27.54</v>
      </c>
      <c r="N88" s="99">
        <v>28</v>
      </c>
      <c r="O88" s="62">
        <v>3000</v>
      </c>
      <c r="P88" s="63">
        <f>Table224523689101112131415161718192021222423456723[[#This Row],[PEMBULATAN]]*O88</f>
        <v>84000</v>
      </c>
    </row>
    <row r="89" spans="1:16" ht="26.25" customHeight="1" x14ac:dyDescent="0.2">
      <c r="A89" s="101"/>
      <c r="B89" s="74"/>
      <c r="C89" s="92" t="s">
        <v>1495</v>
      </c>
      <c r="D89" s="93" t="s">
        <v>63</v>
      </c>
      <c r="E89" s="94">
        <v>44414</v>
      </c>
      <c r="F89" s="95" t="s">
        <v>425</v>
      </c>
      <c r="G89" s="94">
        <v>44419</v>
      </c>
      <c r="H89" s="76" t="s">
        <v>3532</v>
      </c>
      <c r="I89" s="97">
        <v>80</v>
      </c>
      <c r="J89" s="97">
        <v>57</v>
      </c>
      <c r="K89" s="97">
        <v>35</v>
      </c>
      <c r="L89" s="97">
        <v>24</v>
      </c>
      <c r="M89" s="98">
        <f t="shared" si="1"/>
        <v>39.9</v>
      </c>
      <c r="N89" s="99">
        <v>40</v>
      </c>
      <c r="O89" s="62">
        <v>3000</v>
      </c>
      <c r="P89" s="63">
        <f>Table224523689101112131415161718192021222423456723[[#This Row],[PEMBULATAN]]*O89</f>
        <v>120000</v>
      </c>
    </row>
    <row r="90" spans="1:16" ht="26.25" customHeight="1" x14ac:dyDescent="0.2">
      <c r="A90" s="101"/>
      <c r="B90" s="74"/>
      <c r="C90" s="92" t="s">
        <v>1496</v>
      </c>
      <c r="D90" s="93" t="s">
        <v>63</v>
      </c>
      <c r="E90" s="94">
        <v>44414</v>
      </c>
      <c r="F90" s="95" t="s">
        <v>425</v>
      </c>
      <c r="G90" s="94">
        <v>44419</v>
      </c>
      <c r="H90" s="76" t="s">
        <v>3532</v>
      </c>
      <c r="I90" s="97">
        <v>114</v>
      </c>
      <c r="J90" s="97">
        <v>20</v>
      </c>
      <c r="K90" s="97">
        <v>24</v>
      </c>
      <c r="L90" s="97">
        <v>2</v>
      </c>
      <c r="M90" s="98">
        <f t="shared" si="1"/>
        <v>13.68</v>
      </c>
      <c r="N90" s="99">
        <v>14</v>
      </c>
      <c r="O90" s="62">
        <v>3000</v>
      </c>
      <c r="P90" s="63">
        <f>Table224523689101112131415161718192021222423456723[[#This Row],[PEMBULATAN]]*O90</f>
        <v>42000</v>
      </c>
    </row>
    <row r="91" spans="1:16" ht="26.25" customHeight="1" x14ac:dyDescent="0.2">
      <c r="A91" s="101"/>
      <c r="B91" s="74"/>
      <c r="C91" s="92" t="s">
        <v>1497</v>
      </c>
      <c r="D91" s="93" t="s">
        <v>63</v>
      </c>
      <c r="E91" s="94">
        <v>44414</v>
      </c>
      <c r="F91" s="95" t="s">
        <v>425</v>
      </c>
      <c r="G91" s="94">
        <v>44419</v>
      </c>
      <c r="H91" s="76" t="s">
        <v>3532</v>
      </c>
      <c r="I91" s="97">
        <v>116</v>
      </c>
      <c r="J91" s="97">
        <v>10</v>
      </c>
      <c r="K91" s="97">
        <v>6</v>
      </c>
      <c r="L91" s="97">
        <v>8</v>
      </c>
      <c r="M91" s="98">
        <f t="shared" si="1"/>
        <v>1.74</v>
      </c>
      <c r="N91" s="99">
        <v>8</v>
      </c>
      <c r="O91" s="62">
        <v>3000</v>
      </c>
      <c r="P91" s="63">
        <f>Table224523689101112131415161718192021222423456723[[#This Row],[PEMBULATAN]]*O91</f>
        <v>24000</v>
      </c>
    </row>
    <row r="92" spans="1:16" ht="26.25" customHeight="1" x14ac:dyDescent="0.2">
      <c r="A92" s="101"/>
      <c r="B92" s="74"/>
      <c r="C92" s="92" t="s">
        <v>1498</v>
      </c>
      <c r="D92" s="93" t="s">
        <v>63</v>
      </c>
      <c r="E92" s="94">
        <v>44414</v>
      </c>
      <c r="F92" s="95" t="s">
        <v>425</v>
      </c>
      <c r="G92" s="94">
        <v>44419</v>
      </c>
      <c r="H92" s="76" t="s">
        <v>3532</v>
      </c>
      <c r="I92" s="97">
        <v>200</v>
      </c>
      <c r="J92" s="97">
        <v>13</v>
      </c>
      <c r="K92" s="97">
        <v>10</v>
      </c>
      <c r="L92" s="97">
        <v>3</v>
      </c>
      <c r="M92" s="98">
        <f t="shared" si="1"/>
        <v>6.5</v>
      </c>
      <c r="N92" s="99">
        <v>7</v>
      </c>
      <c r="O92" s="62">
        <v>3000</v>
      </c>
      <c r="P92" s="63">
        <f>Table224523689101112131415161718192021222423456723[[#This Row],[PEMBULATAN]]*O92</f>
        <v>21000</v>
      </c>
    </row>
    <row r="93" spans="1:16" ht="26.25" customHeight="1" x14ac:dyDescent="0.2">
      <c r="A93" s="101"/>
      <c r="B93" s="74"/>
      <c r="C93" s="92" t="s">
        <v>1499</v>
      </c>
      <c r="D93" s="93" t="s">
        <v>63</v>
      </c>
      <c r="E93" s="94">
        <v>44414</v>
      </c>
      <c r="F93" s="95" t="s">
        <v>425</v>
      </c>
      <c r="G93" s="94">
        <v>44419</v>
      </c>
      <c r="H93" s="76" t="s">
        <v>3532</v>
      </c>
      <c r="I93" s="97">
        <v>70</v>
      </c>
      <c r="J93" s="97">
        <v>55</v>
      </c>
      <c r="K93" s="97">
        <v>30</v>
      </c>
      <c r="L93" s="97">
        <v>21</v>
      </c>
      <c r="M93" s="98">
        <f t="shared" si="1"/>
        <v>28.875</v>
      </c>
      <c r="N93" s="99">
        <v>29</v>
      </c>
      <c r="O93" s="62">
        <v>3000</v>
      </c>
      <c r="P93" s="63">
        <f>Table224523689101112131415161718192021222423456723[[#This Row],[PEMBULATAN]]*O93</f>
        <v>87000</v>
      </c>
    </row>
    <row r="94" spans="1:16" ht="26.25" customHeight="1" x14ac:dyDescent="0.2">
      <c r="A94" s="101"/>
      <c r="B94" s="74"/>
      <c r="C94" s="92" t="s">
        <v>1500</v>
      </c>
      <c r="D94" s="93" t="s">
        <v>63</v>
      </c>
      <c r="E94" s="94">
        <v>44414</v>
      </c>
      <c r="F94" s="95" t="s">
        <v>425</v>
      </c>
      <c r="G94" s="94">
        <v>44419</v>
      </c>
      <c r="H94" s="76" t="s">
        <v>3532</v>
      </c>
      <c r="I94" s="97">
        <v>63</v>
      </c>
      <c r="J94" s="97">
        <v>57</v>
      </c>
      <c r="K94" s="97">
        <v>20</v>
      </c>
      <c r="L94" s="97">
        <v>10</v>
      </c>
      <c r="M94" s="98">
        <f t="shared" si="1"/>
        <v>17.954999999999998</v>
      </c>
      <c r="N94" s="99">
        <v>18</v>
      </c>
      <c r="O94" s="62">
        <v>3000</v>
      </c>
      <c r="P94" s="63">
        <f>Table224523689101112131415161718192021222423456723[[#This Row],[PEMBULATAN]]*O94</f>
        <v>54000</v>
      </c>
    </row>
    <row r="95" spans="1:16" ht="26.25" customHeight="1" x14ac:dyDescent="0.2">
      <c r="A95" s="101"/>
      <c r="B95" s="74"/>
      <c r="C95" s="92" t="s">
        <v>1501</v>
      </c>
      <c r="D95" s="93" t="s">
        <v>63</v>
      </c>
      <c r="E95" s="94">
        <v>44414</v>
      </c>
      <c r="F95" s="95" t="s">
        <v>425</v>
      </c>
      <c r="G95" s="94">
        <v>44419</v>
      </c>
      <c r="H95" s="76" t="s">
        <v>3532</v>
      </c>
      <c r="I95" s="97">
        <v>55</v>
      </c>
      <c r="J95" s="97">
        <v>60</v>
      </c>
      <c r="K95" s="97">
        <v>28</v>
      </c>
      <c r="L95" s="97">
        <v>6</v>
      </c>
      <c r="M95" s="98">
        <f t="shared" si="1"/>
        <v>23.1</v>
      </c>
      <c r="N95" s="99">
        <v>23</v>
      </c>
      <c r="O95" s="62">
        <v>3000</v>
      </c>
      <c r="P95" s="63">
        <f>Table224523689101112131415161718192021222423456723[[#This Row],[PEMBULATAN]]*O95</f>
        <v>69000</v>
      </c>
    </row>
    <row r="96" spans="1:16" ht="26.25" customHeight="1" x14ac:dyDescent="0.2">
      <c r="A96" s="101"/>
      <c r="B96" s="74"/>
      <c r="C96" s="92" t="s">
        <v>1502</v>
      </c>
      <c r="D96" s="93" t="s">
        <v>63</v>
      </c>
      <c r="E96" s="94">
        <v>44414</v>
      </c>
      <c r="F96" s="95" t="s">
        <v>425</v>
      </c>
      <c r="G96" s="94">
        <v>44419</v>
      </c>
      <c r="H96" s="76" t="s">
        <v>3532</v>
      </c>
      <c r="I96" s="97">
        <v>55</v>
      </c>
      <c r="J96" s="97">
        <v>42</v>
      </c>
      <c r="K96" s="97">
        <v>30</v>
      </c>
      <c r="L96" s="97">
        <v>11</v>
      </c>
      <c r="M96" s="98">
        <f t="shared" si="1"/>
        <v>17.324999999999999</v>
      </c>
      <c r="N96" s="99">
        <v>18</v>
      </c>
      <c r="O96" s="62">
        <v>3000</v>
      </c>
      <c r="P96" s="63">
        <f>Table224523689101112131415161718192021222423456723[[#This Row],[PEMBULATAN]]*O96</f>
        <v>54000</v>
      </c>
    </row>
    <row r="97" spans="1:16" ht="26.25" customHeight="1" x14ac:dyDescent="0.2">
      <c r="A97" s="101"/>
      <c r="B97" s="74"/>
      <c r="C97" s="92" t="s">
        <v>1503</v>
      </c>
      <c r="D97" s="93" t="s">
        <v>63</v>
      </c>
      <c r="E97" s="94">
        <v>44414</v>
      </c>
      <c r="F97" s="95" t="s">
        <v>425</v>
      </c>
      <c r="G97" s="94">
        <v>44419</v>
      </c>
      <c r="H97" s="76" t="s">
        <v>3532</v>
      </c>
      <c r="I97" s="97">
        <v>48</v>
      </c>
      <c r="J97" s="97">
        <v>50</v>
      </c>
      <c r="K97" s="97">
        <v>34</v>
      </c>
      <c r="L97" s="97">
        <v>11</v>
      </c>
      <c r="M97" s="98">
        <f t="shared" si="1"/>
        <v>20.399999999999999</v>
      </c>
      <c r="N97" s="99">
        <v>21</v>
      </c>
      <c r="O97" s="62">
        <v>3000</v>
      </c>
      <c r="P97" s="63">
        <f>Table224523689101112131415161718192021222423456723[[#This Row],[PEMBULATAN]]*O97</f>
        <v>63000</v>
      </c>
    </row>
    <row r="98" spans="1:16" ht="26.25" customHeight="1" x14ac:dyDescent="0.2">
      <c r="A98" s="101"/>
      <c r="B98" s="74"/>
      <c r="C98" s="92" t="s">
        <v>1504</v>
      </c>
      <c r="D98" s="93" t="s">
        <v>63</v>
      </c>
      <c r="E98" s="94">
        <v>44414</v>
      </c>
      <c r="F98" s="95" t="s">
        <v>425</v>
      </c>
      <c r="G98" s="94">
        <v>44419</v>
      </c>
      <c r="H98" s="76" t="s">
        <v>3532</v>
      </c>
      <c r="I98" s="97">
        <v>90</v>
      </c>
      <c r="J98" s="97">
        <v>58</v>
      </c>
      <c r="K98" s="97">
        <v>35</v>
      </c>
      <c r="L98" s="97">
        <v>28</v>
      </c>
      <c r="M98" s="98">
        <f t="shared" si="1"/>
        <v>45.674999999999997</v>
      </c>
      <c r="N98" s="99">
        <v>46</v>
      </c>
      <c r="O98" s="62">
        <v>3000</v>
      </c>
      <c r="P98" s="63">
        <f>Table224523689101112131415161718192021222423456723[[#This Row],[PEMBULATAN]]*O98</f>
        <v>138000</v>
      </c>
    </row>
    <row r="99" spans="1:16" ht="26.25" customHeight="1" x14ac:dyDescent="0.2">
      <c r="A99" s="101"/>
      <c r="B99" s="74"/>
      <c r="C99" s="92" t="s">
        <v>1505</v>
      </c>
      <c r="D99" s="93" t="s">
        <v>63</v>
      </c>
      <c r="E99" s="94">
        <v>44414</v>
      </c>
      <c r="F99" s="95" t="s">
        <v>425</v>
      </c>
      <c r="G99" s="94">
        <v>44419</v>
      </c>
      <c r="H99" s="76" t="s">
        <v>3532</v>
      </c>
      <c r="I99" s="97">
        <v>65</v>
      </c>
      <c r="J99" s="97">
        <v>50</v>
      </c>
      <c r="K99" s="97">
        <v>37</v>
      </c>
      <c r="L99" s="97">
        <v>12</v>
      </c>
      <c r="M99" s="98">
        <f t="shared" si="1"/>
        <v>30.0625</v>
      </c>
      <c r="N99" s="99">
        <v>30</v>
      </c>
      <c r="O99" s="62">
        <v>3000</v>
      </c>
      <c r="P99" s="63">
        <f>Table224523689101112131415161718192021222423456723[[#This Row],[PEMBULATAN]]*O99</f>
        <v>90000</v>
      </c>
    </row>
    <row r="100" spans="1:16" ht="26.25" customHeight="1" x14ac:dyDescent="0.2">
      <c r="A100" s="101"/>
      <c r="B100" s="74"/>
      <c r="C100" s="92" t="s">
        <v>1506</v>
      </c>
      <c r="D100" s="93" t="s">
        <v>63</v>
      </c>
      <c r="E100" s="94">
        <v>44414</v>
      </c>
      <c r="F100" s="95" t="s">
        <v>425</v>
      </c>
      <c r="G100" s="94">
        <v>44419</v>
      </c>
      <c r="H100" s="76" t="s">
        <v>3532</v>
      </c>
      <c r="I100" s="97">
        <v>68</v>
      </c>
      <c r="J100" s="97">
        <v>58</v>
      </c>
      <c r="K100" s="97">
        <v>25</v>
      </c>
      <c r="L100" s="97">
        <v>23</v>
      </c>
      <c r="M100" s="98">
        <f t="shared" si="1"/>
        <v>24.65</v>
      </c>
      <c r="N100" s="99">
        <v>25</v>
      </c>
      <c r="O100" s="62">
        <v>3000</v>
      </c>
      <c r="P100" s="63">
        <f>Table224523689101112131415161718192021222423456723[[#This Row],[PEMBULATAN]]*O100</f>
        <v>75000</v>
      </c>
    </row>
    <row r="101" spans="1:16" ht="26.25" customHeight="1" x14ac:dyDescent="0.2">
      <c r="A101" s="101"/>
      <c r="B101" s="74"/>
      <c r="C101" s="92" t="s">
        <v>1507</v>
      </c>
      <c r="D101" s="93" t="s">
        <v>63</v>
      </c>
      <c r="E101" s="94">
        <v>44414</v>
      </c>
      <c r="F101" s="95" t="s">
        <v>425</v>
      </c>
      <c r="G101" s="94">
        <v>44419</v>
      </c>
      <c r="H101" s="76" t="s">
        <v>3532</v>
      </c>
      <c r="I101" s="97">
        <v>58</v>
      </c>
      <c r="J101" s="97">
        <v>38</v>
      </c>
      <c r="K101" s="97">
        <v>20</v>
      </c>
      <c r="L101" s="97">
        <v>6</v>
      </c>
      <c r="M101" s="98">
        <f t="shared" si="1"/>
        <v>11.02</v>
      </c>
      <c r="N101" s="99">
        <v>11</v>
      </c>
      <c r="O101" s="62">
        <v>3000</v>
      </c>
      <c r="P101" s="63">
        <f>Table224523689101112131415161718192021222423456723[[#This Row],[PEMBULATAN]]*O101</f>
        <v>33000</v>
      </c>
    </row>
    <row r="102" spans="1:16" ht="26.25" customHeight="1" x14ac:dyDescent="0.2">
      <c r="A102" s="101"/>
      <c r="B102" s="74"/>
      <c r="C102" s="92" t="s">
        <v>1508</v>
      </c>
      <c r="D102" s="93" t="s">
        <v>63</v>
      </c>
      <c r="E102" s="94">
        <v>44414</v>
      </c>
      <c r="F102" s="95" t="s">
        <v>425</v>
      </c>
      <c r="G102" s="94">
        <v>44419</v>
      </c>
      <c r="H102" s="76" t="s">
        <v>3532</v>
      </c>
      <c r="I102" s="97">
        <v>60</v>
      </c>
      <c r="J102" s="97">
        <v>55</v>
      </c>
      <c r="K102" s="97">
        <v>20</v>
      </c>
      <c r="L102" s="97">
        <v>27</v>
      </c>
      <c r="M102" s="98">
        <f t="shared" si="1"/>
        <v>16.5</v>
      </c>
      <c r="N102" s="99">
        <v>27</v>
      </c>
      <c r="O102" s="62">
        <v>3000</v>
      </c>
      <c r="P102" s="63">
        <f>Table224523689101112131415161718192021222423456723[[#This Row],[PEMBULATAN]]*O102</f>
        <v>81000</v>
      </c>
    </row>
    <row r="103" spans="1:16" ht="26.25" customHeight="1" x14ac:dyDescent="0.2">
      <c r="A103" s="101"/>
      <c r="B103" s="74"/>
      <c r="C103" s="92" t="s">
        <v>1509</v>
      </c>
      <c r="D103" s="93" t="s">
        <v>63</v>
      </c>
      <c r="E103" s="94">
        <v>44414</v>
      </c>
      <c r="F103" s="95" t="s">
        <v>425</v>
      </c>
      <c r="G103" s="94">
        <v>44419</v>
      </c>
      <c r="H103" s="76" t="s">
        <v>3532</v>
      </c>
      <c r="I103" s="97">
        <v>61</v>
      </c>
      <c r="J103" s="97">
        <v>52</v>
      </c>
      <c r="K103" s="97">
        <v>20</v>
      </c>
      <c r="L103" s="97">
        <v>7</v>
      </c>
      <c r="M103" s="98">
        <f t="shared" si="1"/>
        <v>15.86</v>
      </c>
      <c r="N103" s="99">
        <v>16</v>
      </c>
      <c r="O103" s="62">
        <v>3000</v>
      </c>
      <c r="P103" s="63">
        <f>Table224523689101112131415161718192021222423456723[[#This Row],[PEMBULATAN]]*O103</f>
        <v>48000</v>
      </c>
    </row>
    <row r="104" spans="1:16" ht="26.25" customHeight="1" x14ac:dyDescent="0.2">
      <c r="A104" s="101"/>
      <c r="B104" s="74"/>
      <c r="C104" s="92" t="s">
        <v>1510</v>
      </c>
      <c r="D104" s="93" t="s">
        <v>63</v>
      </c>
      <c r="E104" s="94">
        <v>44414</v>
      </c>
      <c r="F104" s="95" t="s">
        <v>425</v>
      </c>
      <c r="G104" s="94">
        <v>44419</v>
      </c>
      <c r="H104" s="76" t="s">
        <v>3532</v>
      </c>
      <c r="I104" s="97">
        <v>79</v>
      </c>
      <c r="J104" s="97">
        <v>42</v>
      </c>
      <c r="K104" s="97">
        <v>15</v>
      </c>
      <c r="L104" s="97">
        <v>8</v>
      </c>
      <c r="M104" s="98">
        <f t="shared" si="1"/>
        <v>12.442500000000001</v>
      </c>
      <c r="N104" s="99">
        <v>13</v>
      </c>
      <c r="O104" s="62">
        <v>3000</v>
      </c>
      <c r="P104" s="63">
        <f>Table224523689101112131415161718192021222423456723[[#This Row],[PEMBULATAN]]*O104</f>
        <v>39000</v>
      </c>
    </row>
    <row r="105" spans="1:16" ht="26.25" customHeight="1" x14ac:dyDescent="0.2">
      <c r="A105" s="101"/>
      <c r="B105" s="74"/>
      <c r="C105" s="92" t="s">
        <v>1511</v>
      </c>
      <c r="D105" s="93" t="s">
        <v>63</v>
      </c>
      <c r="E105" s="94">
        <v>44414</v>
      </c>
      <c r="F105" s="95" t="s">
        <v>425</v>
      </c>
      <c r="G105" s="94">
        <v>44419</v>
      </c>
      <c r="H105" s="76" t="s">
        <v>3532</v>
      </c>
      <c r="I105" s="97">
        <v>62</v>
      </c>
      <c r="J105" s="97">
        <v>70</v>
      </c>
      <c r="K105" s="97">
        <v>31</v>
      </c>
      <c r="L105" s="97">
        <v>18</v>
      </c>
      <c r="M105" s="98">
        <f t="shared" si="1"/>
        <v>33.634999999999998</v>
      </c>
      <c r="N105" s="99">
        <v>34</v>
      </c>
      <c r="O105" s="62">
        <v>3000</v>
      </c>
      <c r="P105" s="63">
        <f>Table224523689101112131415161718192021222423456723[[#This Row],[PEMBULATAN]]*O105</f>
        <v>102000</v>
      </c>
    </row>
    <row r="106" spans="1:16" ht="26.25" customHeight="1" x14ac:dyDescent="0.2">
      <c r="A106" s="101"/>
      <c r="B106" s="74"/>
      <c r="C106" s="92" t="s">
        <v>1512</v>
      </c>
      <c r="D106" s="93" t="s">
        <v>63</v>
      </c>
      <c r="E106" s="94">
        <v>44414</v>
      </c>
      <c r="F106" s="95" t="s">
        <v>425</v>
      </c>
      <c r="G106" s="94">
        <v>44419</v>
      </c>
      <c r="H106" s="76" t="s">
        <v>3532</v>
      </c>
      <c r="I106" s="97">
        <v>53</v>
      </c>
      <c r="J106" s="97">
        <v>43</v>
      </c>
      <c r="K106" s="97">
        <v>8</v>
      </c>
      <c r="L106" s="97">
        <v>18</v>
      </c>
      <c r="M106" s="98">
        <f t="shared" si="1"/>
        <v>4.5579999999999998</v>
      </c>
      <c r="N106" s="99">
        <v>18</v>
      </c>
      <c r="O106" s="62">
        <v>3000</v>
      </c>
      <c r="P106" s="63">
        <f>Table224523689101112131415161718192021222423456723[[#This Row],[PEMBULATAN]]*O106</f>
        <v>54000</v>
      </c>
    </row>
    <row r="107" spans="1:16" ht="26.25" customHeight="1" x14ac:dyDescent="0.2">
      <c r="A107" s="101"/>
      <c r="B107" s="74"/>
      <c r="C107" s="92" t="s">
        <v>1513</v>
      </c>
      <c r="D107" s="93" t="s">
        <v>63</v>
      </c>
      <c r="E107" s="94">
        <v>44414</v>
      </c>
      <c r="F107" s="95" t="s">
        <v>425</v>
      </c>
      <c r="G107" s="94">
        <v>44419</v>
      </c>
      <c r="H107" s="76" t="s">
        <v>3532</v>
      </c>
      <c r="I107" s="97">
        <v>87</v>
      </c>
      <c r="J107" s="97">
        <v>54</v>
      </c>
      <c r="K107" s="97">
        <v>30</v>
      </c>
      <c r="L107" s="97">
        <v>18</v>
      </c>
      <c r="M107" s="98">
        <f t="shared" si="1"/>
        <v>35.234999999999999</v>
      </c>
      <c r="N107" s="99">
        <v>35</v>
      </c>
      <c r="O107" s="62">
        <v>3000</v>
      </c>
      <c r="P107" s="63">
        <f>Table224523689101112131415161718192021222423456723[[#This Row],[PEMBULATAN]]*O107</f>
        <v>105000</v>
      </c>
    </row>
    <row r="108" spans="1:16" ht="26.25" customHeight="1" x14ac:dyDescent="0.2">
      <c r="A108" s="101"/>
      <c r="B108" s="74"/>
      <c r="C108" s="92" t="s">
        <v>1514</v>
      </c>
      <c r="D108" s="93" t="s">
        <v>63</v>
      </c>
      <c r="E108" s="94">
        <v>44414</v>
      </c>
      <c r="F108" s="95" t="s">
        <v>425</v>
      </c>
      <c r="G108" s="94">
        <v>44419</v>
      </c>
      <c r="H108" s="76" t="s">
        <v>3532</v>
      </c>
      <c r="I108" s="97">
        <v>70</v>
      </c>
      <c r="J108" s="97">
        <v>54</v>
      </c>
      <c r="K108" s="97">
        <v>22</v>
      </c>
      <c r="L108" s="97">
        <v>11</v>
      </c>
      <c r="M108" s="98">
        <f t="shared" si="1"/>
        <v>20.79</v>
      </c>
      <c r="N108" s="99">
        <v>21</v>
      </c>
      <c r="O108" s="62">
        <v>3000</v>
      </c>
      <c r="P108" s="63">
        <f>Table224523689101112131415161718192021222423456723[[#This Row],[PEMBULATAN]]*O108</f>
        <v>63000</v>
      </c>
    </row>
    <row r="109" spans="1:16" ht="26.25" customHeight="1" x14ac:dyDescent="0.2">
      <c r="A109" s="101"/>
      <c r="B109" s="74"/>
      <c r="C109" s="92" t="s">
        <v>1515</v>
      </c>
      <c r="D109" s="93" t="s">
        <v>63</v>
      </c>
      <c r="E109" s="94">
        <v>44414</v>
      </c>
      <c r="F109" s="95" t="s">
        <v>425</v>
      </c>
      <c r="G109" s="94">
        <v>44419</v>
      </c>
      <c r="H109" s="76" t="s">
        <v>3532</v>
      </c>
      <c r="I109" s="97">
        <v>66</v>
      </c>
      <c r="J109" s="97">
        <v>40</v>
      </c>
      <c r="K109" s="97">
        <v>24</v>
      </c>
      <c r="L109" s="97">
        <v>6</v>
      </c>
      <c r="M109" s="98">
        <f t="shared" si="1"/>
        <v>15.84</v>
      </c>
      <c r="N109" s="99">
        <v>16</v>
      </c>
      <c r="O109" s="62">
        <v>3000</v>
      </c>
      <c r="P109" s="63">
        <f>Table224523689101112131415161718192021222423456723[[#This Row],[PEMBULATAN]]*O109</f>
        <v>48000</v>
      </c>
    </row>
    <row r="110" spans="1:16" ht="26.25" customHeight="1" x14ac:dyDescent="0.2">
      <c r="A110" s="101"/>
      <c r="B110" s="74"/>
      <c r="C110" s="92" t="s">
        <v>1516</v>
      </c>
      <c r="D110" s="93" t="s">
        <v>63</v>
      </c>
      <c r="E110" s="94">
        <v>44414</v>
      </c>
      <c r="F110" s="95" t="s">
        <v>425</v>
      </c>
      <c r="G110" s="94">
        <v>44419</v>
      </c>
      <c r="H110" s="76" t="s">
        <v>3532</v>
      </c>
      <c r="I110" s="97">
        <v>83</v>
      </c>
      <c r="J110" s="97">
        <v>52</v>
      </c>
      <c r="K110" s="97">
        <v>27</v>
      </c>
      <c r="L110" s="97">
        <v>16</v>
      </c>
      <c r="M110" s="98">
        <f t="shared" si="1"/>
        <v>29.132999999999999</v>
      </c>
      <c r="N110" s="99">
        <v>29</v>
      </c>
      <c r="O110" s="62">
        <v>3000</v>
      </c>
      <c r="P110" s="63">
        <f>Table224523689101112131415161718192021222423456723[[#This Row],[PEMBULATAN]]*O110</f>
        <v>87000</v>
      </c>
    </row>
    <row r="111" spans="1:16" ht="26.25" customHeight="1" x14ac:dyDescent="0.2">
      <c r="A111" s="101"/>
      <c r="B111" s="74"/>
      <c r="C111" s="92" t="s">
        <v>1517</v>
      </c>
      <c r="D111" s="93" t="s">
        <v>63</v>
      </c>
      <c r="E111" s="94">
        <v>44414</v>
      </c>
      <c r="F111" s="95" t="s">
        <v>425</v>
      </c>
      <c r="G111" s="94">
        <v>44419</v>
      </c>
      <c r="H111" s="76" t="s">
        <v>3532</v>
      </c>
      <c r="I111" s="97">
        <v>72</v>
      </c>
      <c r="J111" s="97">
        <v>60</v>
      </c>
      <c r="K111" s="97">
        <v>20</v>
      </c>
      <c r="L111" s="97">
        <v>10</v>
      </c>
      <c r="M111" s="98">
        <f t="shared" si="1"/>
        <v>21.6</v>
      </c>
      <c r="N111" s="99">
        <v>22</v>
      </c>
      <c r="O111" s="62">
        <v>3000</v>
      </c>
      <c r="P111" s="63">
        <f>Table224523689101112131415161718192021222423456723[[#This Row],[PEMBULATAN]]*O111</f>
        <v>66000</v>
      </c>
    </row>
    <row r="112" spans="1:16" ht="26.25" customHeight="1" x14ac:dyDescent="0.2">
      <c r="A112" s="101"/>
      <c r="B112" s="74"/>
      <c r="C112" s="92" t="s">
        <v>1518</v>
      </c>
      <c r="D112" s="93" t="s">
        <v>63</v>
      </c>
      <c r="E112" s="94">
        <v>44414</v>
      </c>
      <c r="F112" s="95" t="s">
        <v>425</v>
      </c>
      <c r="G112" s="94">
        <v>44419</v>
      </c>
      <c r="H112" s="76" t="s">
        <v>3532</v>
      </c>
      <c r="I112" s="97">
        <v>63</v>
      </c>
      <c r="J112" s="97">
        <v>62</v>
      </c>
      <c r="K112" s="97">
        <v>21</v>
      </c>
      <c r="L112" s="97">
        <v>5</v>
      </c>
      <c r="M112" s="98">
        <f t="shared" si="1"/>
        <v>20.506499999999999</v>
      </c>
      <c r="N112" s="99">
        <v>21</v>
      </c>
      <c r="O112" s="62">
        <v>3000</v>
      </c>
      <c r="P112" s="63">
        <f>Table224523689101112131415161718192021222423456723[[#This Row],[PEMBULATAN]]*O112</f>
        <v>63000</v>
      </c>
    </row>
    <row r="113" spans="1:16" ht="26.25" customHeight="1" x14ac:dyDescent="0.2">
      <c r="A113" s="101"/>
      <c r="B113" s="74"/>
      <c r="C113" s="92" t="s">
        <v>1519</v>
      </c>
      <c r="D113" s="93" t="s">
        <v>63</v>
      </c>
      <c r="E113" s="94">
        <v>44414</v>
      </c>
      <c r="F113" s="95" t="s">
        <v>425</v>
      </c>
      <c r="G113" s="94">
        <v>44419</v>
      </c>
      <c r="H113" s="76" t="s">
        <v>3532</v>
      </c>
      <c r="I113" s="97">
        <v>70</v>
      </c>
      <c r="J113" s="97">
        <v>60</v>
      </c>
      <c r="K113" s="97">
        <v>23</v>
      </c>
      <c r="L113" s="97">
        <v>10</v>
      </c>
      <c r="M113" s="98">
        <f t="shared" si="1"/>
        <v>24.15</v>
      </c>
      <c r="N113" s="99">
        <v>24</v>
      </c>
      <c r="O113" s="62">
        <v>3000</v>
      </c>
      <c r="P113" s="63">
        <f>Table224523689101112131415161718192021222423456723[[#This Row],[PEMBULATAN]]*O113</f>
        <v>72000</v>
      </c>
    </row>
    <row r="114" spans="1:16" ht="26.25" customHeight="1" x14ac:dyDescent="0.2">
      <c r="A114" s="101"/>
      <c r="B114" s="74"/>
      <c r="C114" s="92" t="s">
        <v>1520</v>
      </c>
      <c r="D114" s="93" t="s">
        <v>63</v>
      </c>
      <c r="E114" s="94">
        <v>44414</v>
      </c>
      <c r="F114" s="95" t="s">
        <v>425</v>
      </c>
      <c r="G114" s="94">
        <v>44419</v>
      </c>
      <c r="H114" s="76" t="s">
        <v>3532</v>
      </c>
      <c r="I114" s="97">
        <v>61</v>
      </c>
      <c r="J114" s="97">
        <v>60</v>
      </c>
      <c r="K114" s="97">
        <v>21</v>
      </c>
      <c r="L114" s="97">
        <v>10</v>
      </c>
      <c r="M114" s="98">
        <f t="shared" si="1"/>
        <v>19.215</v>
      </c>
      <c r="N114" s="99">
        <v>19</v>
      </c>
      <c r="O114" s="62">
        <v>3000</v>
      </c>
      <c r="P114" s="63">
        <f>Table224523689101112131415161718192021222423456723[[#This Row],[PEMBULATAN]]*O114</f>
        <v>57000</v>
      </c>
    </row>
    <row r="115" spans="1:16" ht="26.25" customHeight="1" x14ac:dyDescent="0.2">
      <c r="A115" s="101"/>
      <c r="B115" s="74"/>
      <c r="C115" s="92" t="s">
        <v>1521</v>
      </c>
      <c r="D115" s="93" t="s">
        <v>63</v>
      </c>
      <c r="E115" s="94">
        <v>44414</v>
      </c>
      <c r="F115" s="95" t="s">
        <v>425</v>
      </c>
      <c r="G115" s="94">
        <v>44419</v>
      </c>
      <c r="H115" s="76" t="s">
        <v>3532</v>
      </c>
      <c r="I115" s="97">
        <v>47</v>
      </c>
      <c r="J115" s="97">
        <v>104</v>
      </c>
      <c r="K115" s="97">
        <v>14</v>
      </c>
      <c r="L115" s="97">
        <v>5</v>
      </c>
      <c r="M115" s="98">
        <f t="shared" si="1"/>
        <v>17.108000000000001</v>
      </c>
      <c r="N115" s="99">
        <v>17</v>
      </c>
      <c r="O115" s="62">
        <v>3000</v>
      </c>
      <c r="P115" s="63">
        <f>Table224523689101112131415161718192021222423456723[[#This Row],[PEMBULATAN]]*O115</f>
        <v>51000</v>
      </c>
    </row>
    <row r="116" spans="1:16" ht="26.25" customHeight="1" x14ac:dyDescent="0.2">
      <c r="A116" s="101"/>
      <c r="B116" s="74"/>
      <c r="C116" s="92" t="s">
        <v>1522</v>
      </c>
      <c r="D116" s="93" t="s">
        <v>63</v>
      </c>
      <c r="E116" s="94">
        <v>44414</v>
      </c>
      <c r="F116" s="95" t="s">
        <v>425</v>
      </c>
      <c r="G116" s="94">
        <v>44419</v>
      </c>
      <c r="H116" s="76" t="s">
        <v>3532</v>
      </c>
      <c r="I116" s="97">
        <v>82</v>
      </c>
      <c r="J116" s="97">
        <v>50</v>
      </c>
      <c r="K116" s="97">
        <v>32</v>
      </c>
      <c r="L116" s="97">
        <v>6</v>
      </c>
      <c r="M116" s="98">
        <f t="shared" si="1"/>
        <v>32.799999999999997</v>
      </c>
      <c r="N116" s="99">
        <v>33</v>
      </c>
      <c r="O116" s="62">
        <v>3000</v>
      </c>
      <c r="P116" s="63">
        <f>Table224523689101112131415161718192021222423456723[[#This Row],[PEMBULATAN]]*O116</f>
        <v>99000</v>
      </c>
    </row>
    <row r="117" spans="1:16" ht="26.25" customHeight="1" x14ac:dyDescent="0.2">
      <c r="A117" s="101"/>
      <c r="B117" s="74"/>
      <c r="C117" s="92" t="s">
        <v>1523</v>
      </c>
      <c r="D117" s="93" t="s">
        <v>63</v>
      </c>
      <c r="E117" s="94">
        <v>44414</v>
      </c>
      <c r="F117" s="95" t="s">
        <v>425</v>
      </c>
      <c r="G117" s="94">
        <v>44419</v>
      </c>
      <c r="H117" s="76" t="s">
        <v>3532</v>
      </c>
      <c r="I117" s="97">
        <v>60</v>
      </c>
      <c r="J117" s="97">
        <v>60</v>
      </c>
      <c r="K117" s="97">
        <v>23</v>
      </c>
      <c r="L117" s="97">
        <v>6</v>
      </c>
      <c r="M117" s="98">
        <f t="shared" si="1"/>
        <v>20.7</v>
      </c>
      <c r="N117" s="99">
        <v>21</v>
      </c>
      <c r="O117" s="62">
        <v>3000</v>
      </c>
      <c r="P117" s="63">
        <f>Table224523689101112131415161718192021222423456723[[#This Row],[PEMBULATAN]]*O117</f>
        <v>63000</v>
      </c>
    </row>
    <row r="118" spans="1:16" ht="26.25" customHeight="1" x14ac:dyDescent="0.2">
      <c r="A118" s="101"/>
      <c r="B118" s="74"/>
      <c r="C118" s="92" t="s">
        <v>1524</v>
      </c>
      <c r="D118" s="93" t="s">
        <v>63</v>
      </c>
      <c r="E118" s="94">
        <v>44414</v>
      </c>
      <c r="F118" s="95" t="s">
        <v>425</v>
      </c>
      <c r="G118" s="94">
        <v>44419</v>
      </c>
      <c r="H118" s="76" t="s">
        <v>3532</v>
      </c>
      <c r="I118" s="97">
        <v>83</v>
      </c>
      <c r="J118" s="97">
        <v>50</v>
      </c>
      <c r="K118" s="97">
        <v>42</v>
      </c>
      <c r="L118" s="97">
        <v>22</v>
      </c>
      <c r="M118" s="98">
        <f t="shared" si="1"/>
        <v>43.575000000000003</v>
      </c>
      <c r="N118" s="99">
        <v>44</v>
      </c>
      <c r="O118" s="62">
        <v>3000</v>
      </c>
      <c r="P118" s="63">
        <f>Table224523689101112131415161718192021222423456723[[#This Row],[PEMBULATAN]]*O118</f>
        <v>132000</v>
      </c>
    </row>
    <row r="119" spans="1:16" ht="26.25" customHeight="1" x14ac:dyDescent="0.2">
      <c r="A119" s="101"/>
      <c r="B119" s="74"/>
      <c r="C119" s="92" t="s">
        <v>1525</v>
      </c>
      <c r="D119" s="93" t="s">
        <v>63</v>
      </c>
      <c r="E119" s="94">
        <v>44414</v>
      </c>
      <c r="F119" s="95" t="s">
        <v>425</v>
      </c>
      <c r="G119" s="94">
        <v>44419</v>
      </c>
      <c r="H119" s="76" t="s">
        <v>3532</v>
      </c>
      <c r="I119" s="97">
        <v>90</v>
      </c>
      <c r="J119" s="97">
        <v>46</v>
      </c>
      <c r="K119" s="97">
        <v>40</v>
      </c>
      <c r="L119" s="97">
        <v>16</v>
      </c>
      <c r="M119" s="98">
        <f t="shared" si="1"/>
        <v>41.4</v>
      </c>
      <c r="N119" s="99">
        <v>42</v>
      </c>
      <c r="O119" s="62">
        <v>3000</v>
      </c>
      <c r="P119" s="63">
        <f>Table224523689101112131415161718192021222423456723[[#This Row],[PEMBULATAN]]*O119</f>
        <v>126000</v>
      </c>
    </row>
    <row r="120" spans="1:16" ht="26.25" customHeight="1" x14ac:dyDescent="0.2">
      <c r="A120" s="101"/>
      <c r="B120" s="74"/>
      <c r="C120" s="92" t="s">
        <v>1526</v>
      </c>
      <c r="D120" s="93" t="s">
        <v>63</v>
      </c>
      <c r="E120" s="94">
        <v>44414</v>
      </c>
      <c r="F120" s="95" t="s">
        <v>425</v>
      </c>
      <c r="G120" s="94">
        <v>44419</v>
      </c>
      <c r="H120" s="76" t="s">
        <v>3532</v>
      </c>
      <c r="I120" s="97">
        <v>97</v>
      </c>
      <c r="J120" s="97">
        <v>50</v>
      </c>
      <c r="K120" s="97">
        <v>40</v>
      </c>
      <c r="L120" s="97">
        <v>21</v>
      </c>
      <c r="M120" s="98">
        <f t="shared" si="1"/>
        <v>48.5</v>
      </c>
      <c r="N120" s="99">
        <v>49</v>
      </c>
      <c r="O120" s="62">
        <v>3000</v>
      </c>
      <c r="P120" s="63">
        <f>Table224523689101112131415161718192021222423456723[[#This Row],[PEMBULATAN]]*O120</f>
        <v>147000</v>
      </c>
    </row>
    <row r="121" spans="1:16" ht="26.25" customHeight="1" x14ac:dyDescent="0.2">
      <c r="A121" s="101"/>
      <c r="B121" s="74"/>
      <c r="C121" s="92" t="s">
        <v>1527</v>
      </c>
      <c r="D121" s="93" t="s">
        <v>63</v>
      </c>
      <c r="E121" s="94">
        <v>44414</v>
      </c>
      <c r="F121" s="95" t="s">
        <v>425</v>
      </c>
      <c r="G121" s="94">
        <v>44419</v>
      </c>
      <c r="H121" s="76" t="s">
        <v>3532</v>
      </c>
      <c r="I121" s="97">
        <v>80</v>
      </c>
      <c r="J121" s="97">
        <v>50</v>
      </c>
      <c r="K121" s="97">
        <v>30</v>
      </c>
      <c r="L121" s="97">
        <v>14</v>
      </c>
      <c r="M121" s="98">
        <f t="shared" si="1"/>
        <v>30</v>
      </c>
      <c r="N121" s="99">
        <v>30</v>
      </c>
      <c r="O121" s="62">
        <v>3000</v>
      </c>
      <c r="P121" s="63">
        <f>Table224523689101112131415161718192021222423456723[[#This Row],[PEMBULATAN]]*O121</f>
        <v>90000</v>
      </c>
    </row>
    <row r="122" spans="1:16" ht="26.25" customHeight="1" x14ac:dyDescent="0.2">
      <c r="A122" s="101"/>
      <c r="B122" s="74"/>
      <c r="C122" s="92" t="s">
        <v>1528</v>
      </c>
      <c r="D122" s="93" t="s">
        <v>63</v>
      </c>
      <c r="E122" s="94">
        <v>44414</v>
      </c>
      <c r="F122" s="95" t="s">
        <v>425</v>
      </c>
      <c r="G122" s="94">
        <v>44419</v>
      </c>
      <c r="H122" s="76" t="s">
        <v>3532</v>
      </c>
      <c r="I122" s="97">
        <v>70</v>
      </c>
      <c r="J122" s="97">
        <v>58</v>
      </c>
      <c r="K122" s="97">
        <v>34</v>
      </c>
      <c r="L122" s="97">
        <v>9</v>
      </c>
      <c r="M122" s="98">
        <f t="shared" si="1"/>
        <v>34.51</v>
      </c>
      <c r="N122" s="99">
        <v>35</v>
      </c>
      <c r="O122" s="62">
        <v>3000</v>
      </c>
      <c r="P122" s="63">
        <f>Table224523689101112131415161718192021222423456723[[#This Row],[PEMBULATAN]]*O122</f>
        <v>105000</v>
      </c>
    </row>
    <row r="123" spans="1:16" ht="26.25" customHeight="1" x14ac:dyDescent="0.2">
      <c r="A123" s="101"/>
      <c r="B123" s="74"/>
      <c r="C123" s="92" t="s">
        <v>1529</v>
      </c>
      <c r="D123" s="93" t="s">
        <v>63</v>
      </c>
      <c r="E123" s="94">
        <v>44414</v>
      </c>
      <c r="F123" s="95" t="s">
        <v>425</v>
      </c>
      <c r="G123" s="94">
        <v>44419</v>
      </c>
      <c r="H123" s="76" t="s">
        <v>3532</v>
      </c>
      <c r="I123" s="97">
        <v>40</v>
      </c>
      <c r="J123" s="97">
        <v>43</v>
      </c>
      <c r="K123" s="97">
        <v>10</v>
      </c>
      <c r="L123" s="97">
        <v>2</v>
      </c>
      <c r="M123" s="98">
        <f t="shared" si="1"/>
        <v>4.3</v>
      </c>
      <c r="N123" s="99">
        <v>5</v>
      </c>
      <c r="O123" s="62">
        <v>3000</v>
      </c>
      <c r="P123" s="63">
        <f>Table224523689101112131415161718192021222423456723[[#This Row],[PEMBULATAN]]*O123</f>
        <v>15000</v>
      </c>
    </row>
    <row r="124" spans="1:16" ht="26.25" customHeight="1" x14ac:dyDescent="0.2">
      <c r="A124" s="101"/>
      <c r="B124" s="74"/>
      <c r="C124" s="92" t="s">
        <v>1530</v>
      </c>
      <c r="D124" s="93" t="s">
        <v>63</v>
      </c>
      <c r="E124" s="94">
        <v>44414</v>
      </c>
      <c r="F124" s="95" t="s">
        <v>425</v>
      </c>
      <c r="G124" s="94">
        <v>44419</v>
      </c>
      <c r="H124" s="76" t="s">
        <v>3532</v>
      </c>
      <c r="I124" s="97">
        <v>55</v>
      </c>
      <c r="J124" s="97">
        <v>30</v>
      </c>
      <c r="K124" s="97">
        <v>18</v>
      </c>
      <c r="L124" s="97">
        <v>4</v>
      </c>
      <c r="M124" s="98">
        <f t="shared" si="1"/>
        <v>7.4249999999999998</v>
      </c>
      <c r="N124" s="99">
        <v>8</v>
      </c>
      <c r="O124" s="62">
        <v>3000</v>
      </c>
      <c r="P124" s="63">
        <f>Table224523689101112131415161718192021222423456723[[#This Row],[PEMBULATAN]]*O124</f>
        <v>24000</v>
      </c>
    </row>
    <row r="125" spans="1:16" ht="26.25" customHeight="1" x14ac:dyDescent="0.2">
      <c r="A125" s="101"/>
      <c r="B125" s="74"/>
      <c r="C125" s="92" t="s">
        <v>1531</v>
      </c>
      <c r="D125" s="93" t="s">
        <v>63</v>
      </c>
      <c r="E125" s="94">
        <v>44414</v>
      </c>
      <c r="F125" s="95" t="s">
        <v>425</v>
      </c>
      <c r="G125" s="94">
        <v>44419</v>
      </c>
      <c r="H125" s="76" t="s">
        <v>3532</v>
      </c>
      <c r="I125" s="97">
        <v>59</v>
      </c>
      <c r="J125" s="97">
        <v>40</v>
      </c>
      <c r="K125" s="97">
        <v>17</v>
      </c>
      <c r="L125" s="97">
        <v>2</v>
      </c>
      <c r="M125" s="98">
        <f t="shared" si="1"/>
        <v>10.029999999999999</v>
      </c>
      <c r="N125" s="99">
        <v>10</v>
      </c>
      <c r="O125" s="62">
        <v>3000</v>
      </c>
      <c r="P125" s="63">
        <f>Table224523689101112131415161718192021222423456723[[#This Row],[PEMBULATAN]]*O125</f>
        <v>30000</v>
      </c>
    </row>
    <row r="126" spans="1:16" ht="26.25" customHeight="1" x14ac:dyDescent="0.2">
      <c r="A126" s="101"/>
      <c r="B126" s="74"/>
      <c r="C126" s="92" t="s">
        <v>1532</v>
      </c>
      <c r="D126" s="93" t="s">
        <v>63</v>
      </c>
      <c r="E126" s="94">
        <v>44414</v>
      </c>
      <c r="F126" s="95" t="s">
        <v>425</v>
      </c>
      <c r="G126" s="94">
        <v>44419</v>
      </c>
      <c r="H126" s="76" t="s">
        <v>3532</v>
      </c>
      <c r="I126" s="97">
        <v>73</v>
      </c>
      <c r="J126" s="97">
        <v>51</v>
      </c>
      <c r="K126" s="97">
        <v>23</v>
      </c>
      <c r="L126" s="97">
        <v>12</v>
      </c>
      <c r="M126" s="98">
        <f t="shared" si="1"/>
        <v>21.407250000000001</v>
      </c>
      <c r="N126" s="99">
        <v>22</v>
      </c>
      <c r="O126" s="62">
        <v>3000</v>
      </c>
      <c r="P126" s="63">
        <f>Table224523689101112131415161718192021222423456723[[#This Row],[PEMBULATAN]]*O126</f>
        <v>66000</v>
      </c>
    </row>
    <row r="127" spans="1:16" ht="26.25" customHeight="1" x14ac:dyDescent="0.2">
      <c r="A127" s="101"/>
      <c r="B127" s="74"/>
      <c r="C127" s="92" t="s">
        <v>1533</v>
      </c>
      <c r="D127" s="93" t="s">
        <v>63</v>
      </c>
      <c r="E127" s="94">
        <v>44414</v>
      </c>
      <c r="F127" s="95" t="s">
        <v>425</v>
      </c>
      <c r="G127" s="94">
        <v>44419</v>
      </c>
      <c r="H127" s="76" t="s">
        <v>3532</v>
      </c>
      <c r="I127" s="97">
        <v>76</v>
      </c>
      <c r="J127" s="97">
        <v>66</v>
      </c>
      <c r="K127" s="97">
        <v>26</v>
      </c>
      <c r="L127" s="97">
        <v>7</v>
      </c>
      <c r="M127" s="98">
        <f t="shared" si="1"/>
        <v>32.603999999999999</v>
      </c>
      <c r="N127" s="99">
        <v>33</v>
      </c>
      <c r="O127" s="62">
        <v>3000</v>
      </c>
      <c r="P127" s="63">
        <f>Table224523689101112131415161718192021222423456723[[#This Row],[PEMBULATAN]]*O127</f>
        <v>99000</v>
      </c>
    </row>
    <row r="128" spans="1:16" ht="26.25" customHeight="1" x14ac:dyDescent="0.2">
      <c r="A128" s="101"/>
      <c r="B128" s="74"/>
      <c r="C128" s="92" t="s">
        <v>1534</v>
      </c>
      <c r="D128" s="93" t="s">
        <v>63</v>
      </c>
      <c r="E128" s="94">
        <v>44414</v>
      </c>
      <c r="F128" s="95" t="s">
        <v>425</v>
      </c>
      <c r="G128" s="94">
        <v>44419</v>
      </c>
      <c r="H128" s="76" t="s">
        <v>3532</v>
      </c>
      <c r="I128" s="97">
        <v>30</v>
      </c>
      <c r="J128" s="97">
        <v>40</v>
      </c>
      <c r="K128" s="97">
        <v>10</v>
      </c>
      <c r="L128" s="97">
        <v>2</v>
      </c>
      <c r="M128" s="98">
        <f t="shared" si="1"/>
        <v>3</v>
      </c>
      <c r="N128" s="99">
        <v>3</v>
      </c>
      <c r="O128" s="62">
        <v>3000</v>
      </c>
      <c r="P128" s="63">
        <f>Table224523689101112131415161718192021222423456723[[#This Row],[PEMBULATAN]]*O128</f>
        <v>9000</v>
      </c>
    </row>
    <row r="129" spans="1:16" ht="26.25" customHeight="1" x14ac:dyDescent="0.2">
      <c r="A129" s="101"/>
      <c r="B129" s="74"/>
      <c r="C129" s="92" t="s">
        <v>1535</v>
      </c>
      <c r="D129" s="93" t="s">
        <v>63</v>
      </c>
      <c r="E129" s="94">
        <v>44414</v>
      </c>
      <c r="F129" s="95" t="s">
        <v>425</v>
      </c>
      <c r="G129" s="94">
        <v>44419</v>
      </c>
      <c r="H129" s="76" t="s">
        <v>3532</v>
      </c>
      <c r="I129" s="97">
        <v>60</v>
      </c>
      <c r="J129" s="97">
        <v>105</v>
      </c>
      <c r="K129" s="97">
        <v>33</v>
      </c>
      <c r="L129" s="97">
        <v>28</v>
      </c>
      <c r="M129" s="98">
        <f t="shared" si="1"/>
        <v>51.975000000000001</v>
      </c>
      <c r="N129" s="99">
        <v>52</v>
      </c>
      <c r="O129" s="62">
        <v>3000</v>
      </c>
      <c r="P129" s="63">
        <f>Table224523689101112131415161718192021222423456723[[#This Row],[PEMBULATAN]]*O129</f>
        <v>156000</v>
      </c>
    </row>
    <row r="130" spans="1:16" ht="26.25" customHeight="1" x14ac:dyDescent="0.2">
      <c r="A130" s="101"/>
      <c r="B130" s="74"/>
      <c r="C130" s="92" t="s">
        <v>1536</v>
      </c>
      <c r="D130" s="93" t="s">
        <v>63</v>
      </c>
      <c r="E130" s="94">
        <v>44414</v>
      </c>
      <c r="F130" s="95" t="s">
        <v>425</v>
      </c>
      <c r="G130" s="94">
        <v>44419</v>
      </c>
      <c r="H130" s="76" t="s">
        <v>3532</v>
      </c>
      <c r="I130" s="97">
        <v>85</v>
      </c>
      <c r="J130" s="97">
        <v>60</v>
      </c>
      <c r="K130" s="97">
        <v>30</v>
      </c>
      <c r="L130" s="97">
        <v>15</v>
      </c>
      <c r="M130" s="98">
        <f t="shared" si="1"/>
        <v>38.25</v>
      </c>
      <c r="N130" s="99">
        <v>38</v>
      </c>
      <c r="O130" s="62">
        <v>3000</v>
      </c>
      <c r="P130" s="63">
        <f>Table224523689101112131415161718192021222423456723[[#This Row],[PEMBULATAN]]*O130</f>
        <v>114000</v>
      </c>
    </row>
    <row r="131" spans="1:16" ht="26.25" customHeight="1" x14ac:dyDescent="0.2">
      <c r="A131" s="101"/>
      <c r="B131" s="74"/>
      <c r="C131" s="92" t="s">
        <v>1537</v>
      </c>
      <c r="D131" s="93" t="s">
        <v>63</v>
      </c>
      <c r="E131" s="94">
        <v>44414</v>
      </c>
      <c r="F131" s="95" t="s">
        <v>425</v>
      </c>
      <c r="G131" s="94">
        <v>44419</v>
      </c>
      <c r="H131" s="76" t="s">
        <v>3532</v>
      </c>
      <c r="I131" s="97">
        <v>97</v>
      </c>
      <c r="J131" s="97">
        <v>50</v>
      </c>
      <c r="K131" s="97">
        <v>36</v>
      </c>
      <c r="L131" s="97">
        <v>21</v>
      </c>
      <c r="M131" s="98">
        <f t="shared" si="1"/>
        <v>43.65</v>
      </c>
      <c r="N131" s="99">
        <v>44</v>
      </c>
      <c r="O131" s="62">
        <v>3000</v>
      </c>
      <c r="P131" s="63">
        <f>Table224523689101112131415161718192021222423456723[[#This Row],[PEMBULATAN]]*O131</f>
        <v>132000</v>
      </c>
    </row>
    <row r="132" spans="1:16" ht="26.25" customHeight="1" x14ac:dyDescent="0.2">
      <c r="A132" s="101"/>
      <c r="B132" s="74"/>
      <c r="C132" s="92" t="s">
        <v>1538</v>
      </c>
      <c r="D132" s="93" t="s">
        <v>63</v>
      </c>
      <c r="E132" s="94">
        <v>44414</v>
      </c>
      <c r="F132" s="95" t="s">
        <v>425</v>
      </c>
      <c r="G132" s="94">
        <v>44419</v>
      </c>
      <c r="H132" s="76" t="s">
        <v>3532</v>
      </c>
      <c r="I132" s="97">
        <v>60</v>
      </c>
      <c r="J132" s="97">
        <v>63</v>
      </c>
      <c r="K132" s="97">
        <v>21</v>
      </c>
      <c r="L132" s="97">
        <v>7</v>
      </c>
      <c r="M132" s="98">
        <f t="shared" ref="M132:M195" si="2">I132*J132*K132/4000</f>
        <v>19.844999999999999</v>
      </c>
      <c r="N132" s="99">
        <v>20</v>
      </c>
      <c r="O132" s="62">
        <v>3000</v>
      </c>
      <c r="P132" s="63">
        <f>Table224523689101112131415161718192021222423456723[[#This Row],[PEMBULATAN]]*O132</f>
        <v>60000</v>
      </c>
    </row>
    <row r="133" spans="1:16" ht="26.25" customHeight="1" x14ac:dyDescent="0.2">
      <c r="A133" s="101"/>
      <c r="B133" s="74"/>
      <c r="C133" s="92" t="s">
        <v>1539</v>
      </c>
      <c r="D133" s="93" t="s">
        <v>63</v>
      </c>
      <c r="E133" s="94">
        <v>44414</v>
      </c>
      <c r="F133" s="95" t="s">
        <v>425</v>
      </c>
      <c r="G133" s="94">
        <v>44419</v>
      </c>
      <c r="H133" s="76" t="s">
        <v>3532</v>
      </c>
      <c r="I133" s="97">
        <v>43</v>
      </c>
      <c r="J133" s="97">
        <v>38</v>
      </c>
      <c r="K133" s="97">
        <v>12</v>
      </c>
      <c r="L133" s="97">
        <v>2</v>
      </c>
      <c r="M133" s="98">
        <f t="shared" si="2"/>
        <v>4.9020000000000001</v>
      </c>
      <c r="N133" s="99">
        <v>5</v>
      </c>
      <c r="O133" s="62">
        <v>3000</v>
      </c>
      <c r="P133" s="63">
        <f>Table224523689101112131415161718192021222423456723[[#This Row],[PEMBULATAN]]*O133</f>
        <v>15000</v>
      </c>
    </row>
    <row r="134" spans="1:16" ht="26.25" customHeight="1" x14ac:dyDescent="0.2">
      <c r="A134" s="101"/>
      <c r="B134" s="74"/>
      <c r="C134" s="92" t="s">
        <v>1540</v>
      </c>
      <c r="D134" s="93" t="s">
        <v>63</v>
      </c>
      <c r="E134" s="94">
        <v>44414</v>
      </c>
      <c r="F134" s="95" t="s">
        <v>425</v>
      </c>
      <c r="G134" s="94">
        <v>44419</v>
      </c>
      <c r="H134" s="76" t="s">
        <v>3532</v>
      </c>
      <c r="I134" s="97">
        <v>87</v>
      </c>
      <c r="J134" s="97">
        <v>45</v>
      </c>
      <c r="K134" s="97">
        <v>40</v>
      </c>
      <c r="L134" s="97">
        <v>22</v>
      </c>
      <c r="M134" s="98">
        <f t="shared" si="2"/>
        <v>39.15</v>
      </c>
      <c r="N134" s="99">
        <v>39</v>
      </c>
      <c r="O134" s="62">
        <v>3000</v>
      </c>
      <c r="P134" s="63">
        <f>Table224523689101112131415161718192021222423456723[[#This Row],[PEMBULATAN]]*O134</f>
        <v>117000</v>
      </c>
    </row>
    <row r="135" spans="1:16" ht="26.25" customHeight="1" x14ac:dyDescent="0.2">
      <c r="A135" s="101"/>
      <c r="B135" s="74"/>
      <c r="C135" s="92" t="s">
        <v>1541</v>
      </c>
      <c r="D135" s="93" t="s">
        <v>63</v>
      </c>
      <c r="E135" s="94">
        <v>44414</v>
      </c>
      <c r="F135" s="95" t="s">
        <v>425</v>
      </c>
      <c r="G135" s="94">
        <v>44419</v>
      </c>
      <c r="H135" s="76" t="s">
        <v>3532</v>
      </c>
      <c r="I135" s="97">
        <v>42</v>
      </c>
      <c r="J135" s="97">
        <v>29</v>
      </c>
      <c r="K135" s="97">
        <v>30</v>
      </c>
      <c r="L135" s="97">
        <v>11</v>
      </c>
      <c r="M135" s="98">
        <f t="shared" si="2"/>
        <v>9.1349999999999998</v>
      </c>
      <c r="N135" s="99">
        <v>11</v>
      </c>
      <c r="O135" s="62">
        <v>3000</v>
      </c>
      <c r="P135" s="63">
        <f>Table224523689101112131415161718192021222423456723[[#This Row],[PEMBULATAN]]*O135</f>
        <v>33000</v>
      </c>
    </row>
    <row r="136" spans="1:16" ht="26.25" customHeight="1" x14ac:dyDescent="0.2">
      <c r="A136" s="101"/>
      <c r="B136" s="74"/>
      <c r="C136" s="92" t="s">
        <v>1542</v>
      </c>
      <c r="D136" s="93" t="s">
        <v>63</v>
      </c>
      <c r="E136" s="94">
        <v>44414</v>
      </c>
      <c r="F136" s="95" t="s">
        <v>425</v>
      </c>
      <c r="G136" s="94">
        <v>44419</v>
      </c>
      <c r="H136" s="76" t="s">
        <v>3532</v>
      </c>
      <c r="I136" s="97">
        <v>49</v>
      </c>
      <c r="J136" s="97">
        <v>43</v>
      </c>
      <c r="K136" s="97">
        <v>37</v>
      </c>
      <c r="L136" s="97">
        <v>12</v>
      </c>
      <c r="M136" s="98">
        <f t="shared" si="2"/>
        <v>19.489750000000001</v>
      </c>
      <c r="N136" s="99">
        <v>20</v>
      </c>
      <c r="O136" s="62">
        <v>3000</v>
      </c>
      <c r="P136" s="63">
        <f>Table224523689101112131415161718192021222423456723[[#This Row],[PEMBULATAN]]*O136</f>
        <v>60000</v>
      </c>
    </row>
    <row r="137" spans="1:16" ht="26.25" customHeight="1" x14ac:dyDescent="0.2">
      <c r="A137" s="101"/>
      <c r="B137" s="74"/>
      <c r="C137" s="92" t="s">
        <v>1543</v>
      </c>
      <c r="D137" s="93" t="s">
        <v>63</v>
      </c>
      <c r="E137" s="94">
        <v>44414</v>
      </c>
      <c r="F137" s="95" t="s">
        <v>425</v>
      </c>
      <c r="G137" s="94">
        <v>44419</v>
      </c>
      <c r="H137" s="76" t="s">
        <v>3532</v>
      </c>
      <c r="I137" s="97">
        <v>68</v>
      </c>
      <c r="J137" s="97">
        <v>50</v>
      </c>
      <c r="K137" s="97">
        <v>28</v>
      </c>
      <c r="L137" s="97">
        <v>16</v>
      </c>
      <c r="M137" s="98">
        <f t="shared" si="2"/>
        <v>23.8</v>
      </c>
      <c r="N137" s="99">
        <v>24</v>
      </c>
      <c r="O137" s="62">
        <v>3000</v>
      </c>
      <c r="P137" s="63">
        <f>Table224523689101112131415161718192021222423456723[[#This Row],[PEMBULATAN]]*O137</f>
        <v>72000</v>
      </c>
    </row>
    <row r="138" spans="1:16" ht="26.25" customHeight="1" x14ac:dyDescent="0.2">
      <c r="A138" s="101"/>
      <c r="B138" s="74"/>
      <c r="C138" s="92" t="s">
        <v>1544</v>
      </c>
      <c r="D138" s="93" t="s">
        <v>63</v>
      </c>
      <c r="E138" s="94">
        <v>44414</v>
      </c>
      <c r="F138" s="95" t="s">
        <v>425</v>
      </c>
      <c r="G138" s="94">
        <v>44419</v>
      </c>
      <c r="H138" s="76" t="s">
        <v>3532</v>
      </c>
      <c r="I138" s="97">
        <v>104</v>
      </c>
      <c r="J138" s="97">
        <v>44</v>
      </c>
      <c r="K138" s="97">
        <v>7</v>
      </c>
      <c r="L138" s="97">
        <v>5</v>
      </c>
      <c r="M138" s="98">
        <f t="shared" si="2"/>
        <v>8.0079999999999991</v>
      </c>
      <c r="N138" s="99">
        <v>8</v>
      </c>
      <c r="O138" s="62">
        <v>3000</v>
      </c>
      <c r="P138" s="63">
        <f>Table224523689101112131415161718192021222423456723[[#This Row],[PEMBULATAN]]*O138</f>
        <v>24000</v>
      </c>
    </row>
    <row r="139" spans="1:16" ht="26.25" customHeight="1" x14ac:dyDescent="0.2">
      <c r="A139" s="101"/>
      <c r="B139" s="74"/>
      <c r="C139" s="92" t="s">
        <v>1545</v>
      </c>
      <c r="D139" s="93" t="s">
        <v>63</v>
      </c>
      <c r="E139" s="94">
        <v>44414</v>
      </c>
      <c r="F139" s="95" t="s">
        <v>425</v>
      </c>
      <c r="G139" s="94">
        <v>44419</v>
      </c>
      <c r="H139" s="76" t="s">
        <v>3532</v>
      </c>
      <c r="I139" s="97">
        <v>58</v>
      </c>
      <c r="J139" s="97">
        <v>36</v>
      </c>
      <c r="K139" s="97">
        <v>22</v>
      </c>
      <c r="L139" s="97">
        <v>7</v>
      </c>
      <c r="M139" s="98">
        <f t="shared" si="2"/>
        <v>11.484</v>
      </c>
      <c r="N139" s="99">
        <v>12</v>
      </c>
      <c r="O139" s="62">
        <v>3000</v>
      </c>
      <c r="P139" s="63">
        <f>Table224523689101112131415161718192021222423456723[[#This Row],[PEMBULATAN]]*O139</f>
        <v>36000</v>
      </c>
    </row>
    <row r="140" spans="1:16" ht="26.25" customHeight="1" x14ac:dyDescent="0.2">
      <c r="A140" s="101"/>
      <c r="B140" s="74"/>
      <c r="C140" s="92" t="s">
        <v>1546</v>
      </c>
      <c r="D140" s="93" t="s">
        <v>63</v>
      </c>
      <c r="E140" s="94">
        <v>44414</v>
      </c>
      <c r="F140" s="95" t="s">
        <v>425</v>
      </c>
      <c r="G140" s="94">
        <v>44419</v>
      </c>
      <c r="H140" s="76" t="s">
        <v>3532</v>
      </c>
      <c r="I140" s="97">
        <v>63</v>
      </c>
      <c r="J140" s="97">
        <v>23</v>
      </c>
      <c r="K140" s="97">
        <v>26</v>
      </c>
      <c r="L140" s="97">
        <v>2</v>
      </c>
      <c r="M140" s="98">
        <f t="shared" si="2"/>
        <v>9.4184999999999999</v>
      </c>
      <c r="N140" s="99">
        <v>10</v>
      </c>
      <c r="O140" s="62">
        <v>3000</v>
      </c>
      <c r="P140" s="63">
        <f>Table224523689101112131415161718192021222423456723[[#This Row],[PEMBULATAN]]*O140</f>
        <v>30000</v>
      </c>
    </row>
    <row r="141" spans="1:16" ht="26.25" customHeight="1" x14ac:dyDescent="0.2">
      <c r="A141" s="101"/>
      <c r="B141" s="74"/>
      <c r="C141" s="92" t="s">
        <v>1547</v>
      </c>
      <c r="D141" s="93" t="s">
        <v>63</v>
      </c>
      <c r="E141" s="94">
        <v>44414</v>
      </c>
      <c r="F141" s="95" t="s">
        <v>425</v>
      </c>
      <c r="G141" s="94">
        <v>44419</v>
      </c>
      <c r="H141" s="76" t="s">
        <v>3532</v>
      </c>
      <c r="I141" s="97">
        <v>72</v>
      </c>
      <c r="J141" s="97">
        <v>64</v>
      </c>
      <c r="K141" s="97">
        <v>34</v>
      </c>
      <c r="L141" s="97">
        <v>26</v>
      </c>
      <c r="M141" s="98">
        <f t="shared" si="2"/>
        <v>39.167999999999999</v>
      </c>
      <c r="N141" s="99">
        <v>39</v>
      </c>
      <c r="O141" s="62">
        <v>3000</v>
      </c>
      <c r="P141" s="63">
        <f>Table224523689101112131415161718192021222423456723[[#This Row],[PEMBULATAN]]*O141</f>
        <v>117000</v>
      </c>
    </row>
    <row r="142" spans="1:16" ht="26.25" customHeight="1" x14ac:dyDescent="0.2">
      <c r="A142" s="101"/>
      <c r="B142" s="74"/>
      <c r="C142" s="92" t="s">
        <v>1548</v>
      </c>
      <c r="D142" s="93" t="s">
        <v>63</v>
      </c>
      <c r="E142" s="94">
        <v>44414</v>
      </c>
      <c r="F142" s="95" t="s">
        <v>425</v>
      </c>
      <c r="G142" s="94">
        <v>44419</v>
      </c>
      <c r="H142" s="76" t="s">
        <v>3532</v>
      </c>
      <c r="I142" s="97">
        <v>154</v>
      </c>
      <c r="J142" s="97">
        <v>10</v>
      </c>
      <c r="K142" s="97">
        <v>2</v>
      </c>
      <c r="L142" s="97">
        <v>1</v>
      </c>
      <c r="M142" s="98">
        <f t="shared" si="2"/>
        <v>0.77</v>
      </c>
      <c r="N142" s="99">
        <v>1</v>
      </c>
      <c r="O142" s="62">
        <v>3000</v>
      </c>
      <c r="P142" s="63">
        <f>Table224523689101112131415161718192021222423456723[[#This Row],[PEMBULATAN]]*O142</f>
        <v>3000</v>
      </c>
    </row>
    <row r="143" spans="1:16" ht="26.25" customHeight="1" x14ac:dyDescent="0.2">
      <c r="A143" s="101"/>
      <c r="B143" s="74"/>
      <c r="C143" s="92" t="s">
        <v>1549</v>
      </c>
      <c r="D143" s="93" t="s">
        <v>63</v>
      </c>
      <c r="E143" s="94">
        <v>44414</v>
      </c>
      <c r="F143" s="95" t="s">
        <v>425</v>
      </c>
      <c r="G143" s="94">
        <v>44419</v>
      </c>
      <c r="H143" s="76" t="s">
        <v>3532</v>
      </c>
      <c r="I143" s="97">
        <v>33</v>
      </c>
      <c r="J143" s="97">
        <v>25</v>
      </c>
      <c r="K143" s="97">
        <v>24</v>
      </c>
      <c r="L143" s="97">
        <v>2</v>
      </c>
      <c r="M143" s="98">
        <f t="shared" si="2"/>
        <v>4.95</v>
      </c>
      <c r="N143" s="99">
        <v>5</v>
      </c>
      <c r="O143" s="62">
        <v>3000</v>
      </c>
      <c r="P143" s="63">
        <f>Table224523689101112131415161718192021222423456723[[#This Row],[PEMBULATAN]]*O143</f>
        <v>15000</v>
      </c>
    </row>
    <row r="144" spans="1:16" ht="26.25" customHeight="1" x14ac:dyDescent="0.2">
      <c r="A144" s="101"/>
      <c r="B144" s="74"/>
      <c r="C144" s="92" t="s">
        <v>1550</v>
      </c>
      <c r="D144" s="93" t="s">
        <v>63</v>
      </c>
      <c r="E144" s="94">
        <v>44414</v>
      </c>
      <c r="F144" s="95" t="s">
        <v>425</v>
      </c>
      <c r="G144" s="94">
        <v>44419</v>
      </c>
      <c r="H144" s="76" t="s">
        <v>3532</v>
      </c>
      <c r="I144" s="97">
        <v>60</v>
      </c>
      <c r="J144" s="97">
        <v>52</v>
      </c>
      <c r="K144" s="97">
        <v>13</v>
      </c>
      <c r="L144" s="97">
        <v>2</v>
      </c>
      <c r="M144" s="98">
        <f t="shared" si="2"/>
        <v>10.14</v>
      </c>
      <c r="N144" s="99">
        <v>10</v>
      </c>
      <c r="O144" s="62">
        <v>3000</v>
      </c>
      <c r="P144" s="63">
        <f>Table224523689101112131415161718192021222423456723[[#This Row],[PEMBULATAN]]*O144</f>
        <v>30000</v>
      </c>
    </row>
    <row r="145" spans="1:16" ht="26.25" customHeight="1" x14ac:dyDescent="0.2">
      <c r="A145" s="101"/>
      <c r="B145" s="74"/>
      <c r="C145" s="92" t="s">
        <v>1551</v>
      </c>
      <c r="D145" s="93" t="s">
        <v>63</v>
      </c>
      <c r="E145" s="94">
        <v>44414</v>
      </c>
      <c r="F145" s="95" t="s">
        <v>425</v>
      </c>
      <c r="G145" s="94">
        <v>44419</v>
      </c>
      <c r="H145" s="76" t="s">
        <v>3532</v>
      </c>
      <c r="I145" s="97">
        <v>98</v>
      </c>
      <c r="J145" s="97">
        <v>27</v>
      </c>
      <c r="K145" s="97">
        <v>6</v>
      </c>
      <c r="L145" s="97">
        <v>2</v>
      </c>
      <c r="M145" s="98">
        <f t="shared" si="2"/>
        <v>3.9689999999999999</v>
      </c>
      <c r="N145" s="99">
        <v>4</v>
      </c>
      <c r="O145" s="62">
        <v>3000</v>
      </c>
      <c r="P145" s="63">
        <f>Table224523689101112131415161718192021222423456723[[#This Row],[PEMBULATAN]]*O145</f>
        <v>12000</v>
      </c>
    </row>
    <row r="146" spans="1:16" ht="26.25" customHeight="1" x14ac:dyDescent="0.2">
      <c r="A146" s="101"/>
      <c r="B146" s="74"/>
      <c r="C146" s="92" t="s">
        <v>1552</v>
      </c>
      <c r="D146" s="93" t="s">
        <v>63</v>
      </c>
      <c r="E146" s="94">
        <v>44414</v>
      </c>
      <c r="F146" s="95" t="s">
        <v>425</v>
      </c>
      <c r="G146" s="94">
        <v>44419</v>
      </c>
      <c r="H146" s="76" t="s">
        <v>3532</v>
      </c>
      <c r="I146" s="97">
        <v>153</v>
      </c>
      <c r="J146" s="97">
        <v>20</v>
      </c>
      <c r="K146" s="97">
        <v>14</v>
      </c>
      <c r="L146" s="97">
        <v>5</v>
      </c>
      <c r="M146" s="98">
        <f t="shared" si="2"/>
        <v>10.71</v>
      </c>
      <c r="N146" s="99">
        <v>11</v>
      </c>
      <c r="O146" s="62">
        <v>3000</v>
      </c>
      <c r="P146" s="63">
        <f>Table224523689101112131415161718192021222423456723[[#This Row],[PEMBULATAN]]*O146</f>
        <v>33000</v>
      </c>
    </row>
    <row r="147" spans="1:16" ht="26.25" customHeight="1" x14ac:dyDescent="0.2">
      <c r="A147" s="101"/>
      <c r="B147" s="74"/>
      <c r="C147" s="92" t="s">
        <v>1553</v>
      </c>
      <c r="D147" s="93" t="s">
        <v>63</v>
      </c>
      <c r="E147" s="94">
        <v>44414</v>
      </c>
      <c r="F147" s="95" t="s">
        <v>425</v>
      </c>
      <c r="G147" s="94">
        <v>44419</v>
      </c>
      <c r="H147" s="76" t="s">
        <v>3532</v>
      </c>
      <c r="I147" s="97">
        <v>109</v>
      </c>
      <c r="J147" s="97">
        <v>30</v>
      </c>
      <c r="K147" s="97">
        <v>6</v>
      </c>
      <c r="L147" s="97">
        <v>1</v>
      </c>
      <c r="M147" s="98">
        <f t="shared" si="2"/>
        <v>4.9050000000000002</v>
      </c>
      <c r="N147" s="99">
        <v>5</v>
      </c>
      <c r="O147" s="62">
        <v>3000</v>
      </c>
      <c r="P147" s="63">
        <f>Table224523689101112131415161718192021222423456723[[#This Row],[PEMBULATAN]]*O147</f>
        <v>15000</v>
      </c>
    </row>
    <row r="148" spans="1:16" ht="26.25" customHeight="1" x14ac:dyDescent="0.2">
      <c r="A148" s="101"/>
      <c r="B148" s="74"/>
      <c r="C148" s="92" t="s">
        <v>1554</v>
      </c>
      <c r="D148" s="93" t="s">
        <v>63</v>
      </c>
      <c r="E148" s="94">
        <v>44414</v>
      </c>
      <c r="F148" s="95" t="s">
        <v>425</v>
      </c>
      <c r="G148" s="94">
        <v>44419</v>
      </c>
      <c r="H148" s="76" t="s">
        <v>3532</v>
      </c>
      <c r="I148" s="97">
        <v>36</v>
      </c>
      <c r="J148" s="97">
        <v>37</v>
      </c>
      <c r="K148" s="97">
        <v>10</v>
      </c>
      <c r="L148" s="97">
        <v>3</v>
      </c>
      <c r="M148" s="98">
        <f t="shared" si="2"/>
        <v>3.33</v>
      </c>
      <c r="N148" s="99">
        <v>3</v>
      </c>
      <c r="O148" s="62">
        <v>3000</v>
      </c>
      <c r="P148" s="63">
        <f>Table224523689101112131415161718192021222423456723[[#This Row],[PEMBULATAN]]*O148</f>
        <v>9000</v>
      </c>
    </row>
    <row r="149" spans="1:16" ht="26.25" customHeight="1" x14ac:dyDescent="0.2">
      <c r="A149" s="101"/>
      <c r="B149" s="74"/>
      <c r="C149" s="92" t="s">
        <v>1555</v>
      </c>
      <c r="D149" s="93" t="s">
        <v>63</v>
      </c>
      <c r="E149" s="94">
        <v>44414</v>
      </c>
      <c r="F149" s="95" t="s">
        <v>425</v>
      </c>
      <c r="G149" s="94">
        <v>44419</v>
      </c>
      <c r="H149" s="76" t="s">
        <v>3532</v>
      </c>
      <c r="I149" s="97">
        <v>80</v>
      </c>
      <c r="J149" s="97">
        <v>68</v>
      </c>
      <c r="K149" s="97">
        <v>15</v>
      </c>
      <c r="L149" s="97">
        <v>4</v>
      </c>
      <c r="M149" s="98">
        <f t="shared" si="2"/>
        <v>20.399999999999999</v>
      </c>
      <c r="N149" s="99">
        <v>21</v>
      </c>
      <c r="O149" s="62">
        <v>3000</v>
      </c>
      <c r="P149" s="63">
        <f>Table224523689101112131415161718192021222423456723[[#This Row],[PEMBULATAN]]*O149</f>
        <v>63000</v>
      </c>
    </row>
    <row r="150" spans="1:16" ht="26.25" customHeight="1" x14ac:dyDescent="0.2">
      <c r="A150" s="101"/>
      <c r="B150" s="74"/>
      <c r="C150" s="88" t="s">
        <v>1556</v>
      </c>
      <c r="D150" s="77" t="s">
        <v>63</v>
      </c>
      <c r="E150" s="13">
        <v>44414</v>
      </c>
      <c r="F150" s="75" t="s">
        <v>425</v>
      </c>
      <c r="G150" s="13">
        <v>44419</v>
      </c>
      <c r="H150" s="76" t="s">
        <v>3532</v>
      </c>
      <c r="I150" s="15">
        <v>48</v>
      </c>
      <c r="J150" s="15">
        <v>32</v>
      </c>
      <c r="K150" s="15">
        <v>9</v>
      </c>
      <c r="L150" s="15">
        <v>2</v>
      </c>
      <c r="M150" s="82">
        <f t="shared" si="2"/>
        <v>3.456</v>
      </c>
      <c r="N150" s="71">
        <v>4</v>
      </c>
      <c r="O150" s="62">
        <v>3000</v>
      </c>
      <c r="P150" s="63">
        <f>Table224523689101112131415161718192021222423456723[[#This Row],[PEMBULATAN]]*O150</f>
        <v>12000</v>
      </c>
    </row>
    <row r="151" spans="1:16" ht="26.25" customHeight="1" x14ac:dyDescent="0.2">
      <c r="A151" s="101"/>
      <c r="B151" s="74"/>
      <c r="C151" s="88" t="s">
        <v>1557</v>
      </c>
      <c r="D151" s="77" t="s">
        <v>63</v>
      </c>
      <c r="E151" s="13">
        <v>44414</v>
      </c>
      <c r="F151" s="75" t="s">
        <v>425</v>
      </c>
      <c r="G151" s="13">
        <v>44419</v>
      </c>
      <c r="H151" s="76" t="s">
        <v>3532</v>
      </c>
      <c r="I151" s="15">
        <v>23</v>
      </c>
      <c r="J151" s="15">
        <v>23</v>
      </c>
      <c r="K151" s="15">
        <v>18</v>
      </c>
      <c r="L151" s="15">
        <v>1</v>
      </c>
      <c r="M151" s="82">
        <f t="shared" si="2"/>
        <v>2.3805000000000001</v>
      </c>
      <c r="N151" s="71">
        <v>3</v>
      </c>
      <c r="O151" s="62">
        <v>3000</v>
      </c>
      <c r="P151" s="63">
        <f>Table224523689101112131415161718192021222423456723[[#This Row],[PEMBULATAN]]*O151</f>
        <v>9000</v>
      </c>
    </row>
    <row r="152" spans="1:16" ht="26.25" customHeight="1" x14ac:dyDescent="0.2">
      <c r="A152" s="101"/>
      <c r="B152" s="74"/>
      <c r="C152" s="88" t="s">
        <v>1558</v>
      </c>
      <c r="D152" s="77" t="s">
        <v>63</v>
      </c>
      <c r="E152" s="13">
        <v>44414</v>
      </c>
      <c r="F152" s="75" t="s">
        <v>425</v>
      </c>
      <c r="G152" s="13">
        <v>44419</v>
      </c>
      <c r="H152" s="76" t="s">
        <v>3532</v>
      </c>
      <c r="I152" s="15">
        <v>70</v>
      </c>
      <c r="J152" s="15">
        <v>66</v>
      </c>
      <c r="K152" s="15">
        <v>30</v>
      </c>
      <c r="L152" s="15">
        <v>7</v>
      </c>
      <c r="M152" s="82">
        <f t="shared" si="2"/>
        <v>34.65</v>
      </c>
      <c r="N152" s="71">
        <v>35</v>
      </c>
      <c r="O152" s="62">
        <v>3000</v>
      </c>
      <c r="P152" s="63">
        <f>Table224523689101112131415161718192021222423456723[[#This Row],[PEMBULATAN]]*O152</f>
        <v>105000</v>
      </c>
    </row>
    <row r="153" spans="1:16" ht="26.25" customHeight="1" x14ac:dyDescent="0.2">
      <c r="A153" s="101"/>
      <c r="B153" s="74"/>
      <c r="C153" s="88" t="s">
        <v>1559</v>
      </c>
      <c r="D153" s="77" t="s">
        <v>63</v>
      </c>
      <c r="E153" s="13">
        <v>44414</v>
      </c>
      <c r="F153" s="75" t="s">
        <v>425</v>
      </c>
      <c r="G153" s="13">
        <v>44419</v>
      </c>
      <c r="H153" s="76" t="s">
        <v>3532</v>
      </c>
      <c r="I153" s="15">
        <v>77</v>
      </c>
      <c r="J153" s="15">
        <v>60</v>
      </c>
      <c r="K153" s="15">
        <v>34</v>
      </c>
      <c r="L153" s="15">
        <v>12</v>
      </c>
      <c r="M153" s="82">
        <f t="shared" si="2"/>
        <v>39.270000000000003</v>
      </c>
      <c r="N153" s="71">
        <v>39</v>
      </c>
      <c r="O153" s="62">
        <v>3000</v>
      </c>
      <c r="P153" s="63">
        <f>Table224523689101112131415161718192021222423456723[[#This Row],[PEMBULATAN]]*O153</f>
        <v>117000</v>
      </c>
    </row>
    <row r="154" spans="1:16" ht="26.25" customHeight="1" x14ac:dyDescent="0.2">
      <c r="A154" s="101"/>
      <c r="B154" s="74"/>
      <c r="C154" s="88" t="s">
        <v>1560</v>
      </c>
      <c r="D154" s="77" t="s">
        <v>63</v>
      </c>
      <c r="E154" s="13">
        <v>44414</v>
      </c>
      <c r="F154" s="75" t="s">
        <v>425</v>
      </c>
      <c r="G154" s="13">
        <v>44419</v>
      </c>
      <c r="H154" s="76" t="s">
        <v>3532</v>
      </c>
      <c r="I154" s="15">
        <v>47</v>
      </c>
      <c r="J154" s="15">
        <v>50</v>
      </c>
      <c r="K154" s="15">
        <v>30</v>
      </c>
      <c r="L154" s="15">
        <v>3</v>
      </c>
      <c r="M154" s="82">
        <f t="shared" si="2"/>
        <v>17.625</v>
      </c>
      <c r="N154" s="71">
        <v>18</v>
      </c>
      <c r="O154" s="62">
        <v>3000</v>
      </c>
      <c r="P154" s="63">
        <f>Table224523689101112131415161718192021222423456723[[#This Row],[PEMBULATAN]]*O154</f>
        <v>54000</v>
      </c>
    </row>
    <row r="155" spans="1:16" ht="26.25" customHeight="1" x14ac:dyDescent="0.2">
      <c r="A155" s="101"/>
      <c r="B155" s="74"/>
      <c r="C155" s="88" t="s">
        <v>1561</v>
      </c>
      <c r="D155" s="77" t="s">
        <v>63</v>
      </c>
      <c r="E155" s="13">
        <v>44414</v>
      </c>
      <c r="F155" s="75" t="s">
        <v>425</v>
      </c>
      <c r="G155" s="13">
        <v>44419</v>
      </c>
      <c r="H155" s="76" t="s">
        <v>3532</v>
      </c>
      <c r="I155" s="15">
        <v>70</v>
      </c>
      <c r="J155" s="15">
        <v>59</v>
      </c>
      <c r="K155" s="15">
        <v>30</v>
      </c>
      <c r="L155" s="15">
        <v>14</v>
      </c>
      <c r="M155" s="82">
        <f t="shared" si="2"/>
        <v>30.975000000000001</v>
      </c>
      <c r="N155" s="71">
        <v>31</v>
      </c>
      <c r="O155" s="62">
        <v>3000</v>
      </c>
      <c r="P155" s="63">
        <f>Table224523689101112131415161718192021222423456723[[#This Row],[PEMBULATAN]]*O155</f>
        <v>93000</v>
      </c>
    </row>
    <row r="156" spans="1:16" ht="26.25" customHeight="1" x14ac:dyDescent="0.2">
      <c r="A156" s="101"/>
      <c r="B156" s="74"/>
      <c r="C156" s="88" t="s">
        <v>1562</v>
      </c>
      <c r="D156" s="77" t="s">
        <v>63</v>
      </c>
      <c r="E156" s="13">
        <v>44414</v>
      </c>
      <c r="F156" s="75" t="s">
        <v>425</v>
      </c>
      <c r="G156" s="13">
        <v>44419</v>
      </c>
      <c r="H156" s="76" t="s">
        <v>3532</v>
      </c>
      <c r="I156" s="15">
        <v>54</v>
      </c>
      <c r="J156" s="15">
        <v>42</v>
      </c>
      <c r="K156" s="15">
        <v>21</v>
      </c>
      <c r="L156" s="15">
        <v>7</v>
      </c>
      <c r="M156" s="82">
        <f t="shared" si="2"/>
        <v>11.907</v>
      </c>
      <c r="N156" s="71">
        <v>12</v>
      </c>
      <c r="O156" s="62">
        <v>3000</v>
      </c>
      <c r="P156" s="63">
        <f>Table224523689101112131415161718192021222423456723[[#This Row],[PEMBULATAN]]*O156</f>
        <v>36000</v>
      </c>
    </row>
    <row r="157" spans="1:16" ht="26.25" customHeight="1" x14ac:dyDescent="0.2">
      <c r="A157" s="101"/>
      <c r="B157" s="74"/>
      <c r="C157" s="88" t="s">
        <v>1563</v>
      </c>
      <c r="D157" s="77" t="s">
        <v>63</v>
      </c>
      <c r="E157" s="13">
        <v>44414</v>
      </c>
      <c r="F157" s="75" t="s">
        <v>425</v>
      </c>
      <c r="G157" s="13">
        <v>44419</v>
      </c>
      <c r="H157" s="76" t="s">
        <v>3532</v>
      </c>
      <c r="I157" s="15">
        <v>75</v>
      </c>
      <c r="J157" s="15">
        <v>62</v>
      </c>
      <c r="K157" s="15">
        <v>26</v>
      </c>
      <c r="L157" s="15">
        <v>11</v>
      </c>
      <c r="M157" s="82">
        <f t="shared" si="2"/>
        <v>30.225000000000001</v>
      </c>
      <c r="N157" s="71">
        <v>30</v>
      </c>
      <c r="O157" s="62">
        <v>3000</v>
      </c>
      <c r="P157" s="63">
        <f>Table224523689101112131415161718192021222423456723[[#This Row],[PEMBULATAN]]*O157</f>
        <v>90000</v>
      </c>
    </row>
    <row r="158" spans="1:16" ht="26.25" customHeight="1" x14ac:dyDescent="0.2">
      <c r="A158" s="101"/>
      <c r="B158" s="74"/>
      <c r="C158" s="88" t="s">
        <v>1564</v>
      </c>
      <c r="D158" s="77" t="s">
        <v>63</v>
      </c>
      <c r="E158" s="13">
        <v>44414</v>
      </c>
      <c r="F158" s="75" t="s">
        <v>425</v>
      </c>
      <c r="G158" s="13">
        <v>44419</v>
      </c>
      <c r="H158" s="76" t="s">
        <v>3532</v>
      </c>
      <c r="I158" s="15">
        <v>70</v>
      </c>
      <c r="J158" s="15">
        <v>60</v>
      </c>
      <c r="K158" s="15">
        <v>30</v>
      </c>
      <c r="L158" s="15">
        <v>8</v>
      </c>
      <c r="M158" s="82">
        <f t="shared" si="2"/>
        <v>31.5</v>
      </c>
      <c r="N158" s="71">
        <v>32</v>
      </c>
      <c r="O158" s="62">
        <v>3000</v>
      </c>
      <c r="P158" s="63">
        <f>Table224523689101112131415161718192021222423456723[[#This Row],[PEMBULATAN]]*O158</f>
        <v>96000</v>
      </c>
    </row>
    <row r="159" spans="1:16" ht="26.25" customHeight="1" x14ac:dyDescent="0.2">
      <c r="A159" s="101"/>
      <c r="B159" s="74"/>
      <c r="C159" s="88" t="s">
        <v>1565</v>
      </c>
      <c r="D159" s="77" t="s">
        <v>63</v>
      </c>
      <c r="E159" s="13">
        <v>44414</v>
      </c>
      <c r="F159" s="75" t="s">
        <v>425</v>
      </c>
      <c r="G159" s="13">
        <v>44419</v>
      </c>
      <c r="H159" s="76" t="s">
        <v>3532</v>
      </c>
      <c r="I159" s="15">
        <v>70</v>
      </c>
      <c r="J159" s="15">
        <v>65</v>
      </c>
      <c r="K159" s="15">
        <v>32</v>
      </c>
      <c r="L159" s="15">
        <v>10</v>
      </c>
      <c r="M159" s="82">
        <f t="shared" si="2"/>
        <v>36.4</v>
      </c>
      <c r="N159" s="71">
        <v>37</v>
      </c>
      <c r="O159" s="62">
        <v>3000</v>
      </c>
      <c r="P159" s="63">
        <f>Table224523689101112131415161718192021222423456723[[#This Row],[PEMBULATAN]]*O159</f>
        <v>111000</v>
      </c>
    </row>
    <row r="160" spans="1:16" ht="26.25" customHeight="1" x14ac:dyDescent="0.2">
      <c r="A160" s="101"/>
      <c r="B160" s="74"/>
      <c r="C160" s="88" t="s">
        <v>1566</v>
      </c>
      <c r="D160" s="77" t="s">
        <v>63</v>
      </c>
      <c r="E160" s="13">
        <v>44414</v>
      </c>
      <c r="F160" s="75" t="s">
        <v>425</v>
      </c>
      <c r="G160" s="13">
        <v>44419</v>
      </c>
      <c r="H160" s="76" t="s">
        <v>3532</v>
      </c>
      <c r="I160" s="15">
        <v>94</v>
      </c>
      <c r="J160" s="15">
        <v>57</v>
      </c>
      <c r="K160" s="15">
        <v>30</v>
      </c>
      <c r="L160" s="15">
        <v>23</v>
      </c>
      <c r="M160" s="82">
        <f t="shared" si="2"/>
        <v>40.185000000000002</v>
      </c>
      <c r="N160" s="71">
        <v>40</v>
      </c>
      <c r="O160" s="62">
        <v>3000</v>
      </c>
      <c r="P160" s="63">
        <f>Table224523689101112131415161718192021222423456723[[#This Row],[PEMBULATAN]]*O160</f>
        <v>120000</v>
      </c>
    </row>
    <row r="161" spans="1:16" ht="26.25" customHeight="1" x14ac:dyDescent="0.2">
      <c r="A161" s="101"/>
      <c r="B161" s="74"/>
      <c r="C161" s="88" t="s">
        <v>1567</v>
      </c>
      <c r="D161" s="77" t="s">
        <v>63</v>
      </c>
      <c r="E161" s="13">
        <v>44414</v>
      </c>
      <c r="F161" s="75" t="s">
        <v>425</v>
      </c>
      <c r="G161" s="13">
        <v>44419</v>
      </c>
      <c r="H161" s="76" t="s">
        <v>3532</v>
      </c>
      <c r="I161" s="15">
        <v>58</v>
      </c>
      <c r="J161" s="15">
        <v>35</v>
      </c>
      <c r="K161" s="15">
        <v>20</v>
      </c>
      <c r="L161" s="15">
        <v>7</v>
      </c>
      <c r="M161" s="82">
        <f t="shared" si="2"/>
        <v>10.15</v>
      </c>
      <c r="N161" s="71">
        <v>10</v>
      </c>
      <c r="O161" s="62">
        <v>3000</v>
      </c>
      <c r="P161" s="63">
        <f>Table224523689101112131415161718192021222423456723[[#This Row],[PEMBULATAN]]*O161</f>
        <v>30000</v>
      </c>
    </row>
    <row r="162" spans="1:16" ht="26.25" customHeight="1" x14ac:dyDescent="0.2">
      <c r="A162" s="101"/>
      <c r="B162" s="74"/>
      <c r="C162" s="88" t="s">
        <v>1568</v>
      </c>
      <c r="D162" s="77" t="s">
        <v>63</v>
      </c>
      <c r="E162" s="13">
        <v>44414</v>
      </c>
      <c r="F162" s="75" t="s">
        <v>425</v>
      </c>
      <c r="G162" s="13">
        <v>44419</v>
      </c>
      <c r="H162" s="76" t="s">
        <v>3532</v>
      </c>
      <c r="I162" s="15">
        <v>56</v>
      </c>
      <c r="J162" s="15">
        <v>50</v>
      </c>
      <c r="K162" s="15">
        <v>24</v>
      </c>
      <c r="L162" s="15">
        <v>3</v>
      </c>
      <c r="M162" s="82">
        <f t="shared" si="2"/>
        <v>16.8</v>
      </c>
      <c r="N162" s="71">
        <v>17</v>
      </c>
      <c r="O162" s="62">
        <v>3000</v>
      </c>
      <c r="P162" s="63">
        <f>Table224523689101112131415161718192021222423456723[[#This Row],[PEMBULATAN]]*O162</f>
        <v>51000</v>
      </c>
    </row>
    <row r="163" spans="1:16" ht="26.25" customHeight="1" x14ac:dyDescent="0.2">
      <c r="A163" s="101"/>
      <c r="B163" s="74"/>
      <c r="C163" s="88" t="s">
        <v>1569</v>
      </c>
      <c r="D163" s="77" t="s">
        <v>63</v>
      </c>
      <c r="E163" s="13">
        <v>44414</v>
      </c>
      <c r="F163" s="75" t="s">
        <v>425</v>
      </c>
      <c r="G163" s="13">
        <v>44419</v>
      </c>
      <c r="H163" s="76" t="s">
        <v>3532</v>
      </c>
      <c r="I163" s="15">
        <v>60</v>
      </c>
      <c r="J163" s="15">
        <v>38</v>
      </c>
      <c r="K163" s="15">
        <v>20</v>
      </c>
      <c r="L163" s="15">
        <v>15</v>
      </c>
      <c r="M163" s="82">
        <f t="shared" si="2"/>
        <v>11.4</v>
      </c>
      <c r="N163" s="71">
        <v>15</v>
      </c>
      <c r="O163" s="62">
        <v>3000</v>
      </c>
      <c r="P163" s="63">
        <f>Table224523689101112131415161718192021222423456723[[#This Row],[PEMBULATAN]]*O163</f>
        <v>45000</v>
      </c>
    </row>
    <row r="164" spans="1:16" ht="26.25" customHeight="1" x14ac:dyDescent="0.2">
      <c r="A164" s="101"/>
      <c r="B164" s="74"/>
      <c r="C164" s="88" t="s">
        <v>1570</v>
      </c>
      <c r="D164" s="77" t="s">
        <v>63</v>
      </c>
      <c r="E164" s="13">
        <v>44414</v>
      </c>
      <c r="F164" s="75" t="s">
        <v>425</v>
      </c>
      <c r="G164" s="13">
        <v>44419</v>
      </c>
      <c r="H164" s="76" t="s">
        <v>3532</v>
      </c>
      <c r="I164" s="15">
        <v>57</v>
      </c>
      <c r="J164" s="15">
        <v>57</v>
      </c>
      <c r="K164" s="15">
        <v>9</v>
      </c>
      <c r="L164" s="15">
        <v>2</v>
      </c>
      <c r="M164" s="82">
        <f t="shared" si="2"/>
        <v>7.3102499999999999</v>
      </c>
      <c r="N164" s="71">
        <v>8</v>
      </c>
      <c r="O164" s="62">
        <v>3000</v>
      </c>
      <c r="P164" s="63">
        <f>Table224523689101112131415161718192021222423456723[[#This Row],[PEMBULATAN]]*O164</f>
        <v>24000</v>
      </c>
    </row>
    <row r="165" spans="1:16" ht="26.25" customHeight="1" x14ac:dyDescent="0.2">
      <c r="A165" s="101"/>
      <c r="B165" s="74"/>
      <c r="C165" s="88" t="s">
        <v>1571</v>
      </c>
      <c r="D165" s="77" t="s">
        <v>63</v>
      </c>
      <c r="E165" s="13">
        <v>44414</v>
      </c>
      <c r="F165" s="75" t="s">
        <v>425</v>
      </c>
      <c r="G165" s="13">
        <v>44419</v>
      </c>
      <c r="H165" s="76" t="s">
        <v>3532</v>
      </c>
      <c r="I165" s="15">
        <v>43</v>
      </c>
      <c r="J165" s="15">
        <v>26</v>
      </c>
      <c r="K165" s="15">
        <v>32</v>
      </c>
      <c r="L165" s="15">
        <v>11</v>
      </c>
      <c r="M165" s="82">
        <f t="shared" si="2"/>
        <v>8.9440000000000008</v>
      </c>
      <c r="N165" s="71">
        <v>11</v>
      </c>
      <c r="O165" s="62">
        <v>3000</v>
      </c>
      <c r="P165" s="63">
        <f>Table224523689101112131415161718192021222423456723[[#This Row],[PEMBULATAN]]*O165</f>
        <v>33000</v>
      </c>
    </row>
    <row r="166" spans="1:16" ht="26.25" customHeight="1" x14ac:dyDescent="0.2">
      <c r="A166" s="101"/>
      <c r="B166" s="74"/>
      <c r="C166" s="88" t="s">
        <v>1572</v>
      </c>
      <c r="D166" s="77" t="s">
        <v>63</v>
      </c>
      <c r="E166" s="13">
        <v>44414</v>
      </c>
      <c r="F166" s="75" t="s">
        <v>425</v>
      </c>
      <c r="G166" s="13">
        <v>44419</v>
      </c>
      <c r="H166" s="76" t="s">
        <v>3532</v>
      </c>
      <c r="I166" s="15">
        <v>48</v>
      </c>
      <c r="J166" s="15">
        <v>26</v>
      </c>
      <c r="K166" s="15">
        <v>30</v>
      </c>
      <c r="L166" s="15">
        <v>8</v>
      </c>
      <c r="M166" s="82">
        <f t="shared" si="2"/>
        <v>9.36</v>
      </c>
      <c r="N166" s="71">
        <v>10</v>
      </c>
      <c r="O166" s="62">
        <v>3000</v>
      </c>
      <c r="P166" s="63">
        <f>Table224523689101112131415161718192021222423456723[[#This Row],[PEMBULATAN]]*O166</f>
        <v>30000</v>
      </c>
    </row>
    <row r="167" spans="1:16" ht="26.25" customHeight="1" x14ac:dyDescent="0.2">
      <c r="A167" s="101"/>
      <c r="B167" s="74"/>
      <c r="C167" s="88" t="s">
        <v>1573</v>
      </c>
      <c r="D167" s="77" t="s">
        <v>63</v>
      </c>
      <c r="E167" s="13">
        <v>44414</v>
      </c>
      <c r="F167" s="75" t="s">
        <v>425</v>
      </c>
      <c r="G167" s="13">
        <v>44419</v>
      </c>
      <c r="H167" s="76" t="s">
        <v>3532</v>
      </c>
      <c r="I167" s="15">
        <v>100</v>
      </c>
      <c r="J167" s="15">
        <v>30</v>
      </c>
      <c r="K167" s="15">
        <v>20</v>
      </c>
      <c r="L167" s="15">
        <v>3</v>
      </c>
      <c r="M167" s="82">
        <f t="shared" si="2"/>
        <v>15</v>
      </c>
      <c r="N167" s="71">
        <v>15</v>
      </c>
      <c r="O167" s="62">
        <v>3000</v>
      </c>
      <c r="P167" s="63">
        <f>Table224523689101112131415161718192021222423456723[[#This Row],[PEMBULATAN]]*O167</f>
        <v>45000</v>
      </c>
    </row>
    <row r="168" spans="1:16" ht="26.25" customHeight="1" x14ac:dyDescent="0.2">
      <c r="A168" s="101"/>
      <c r="B168" s="74"/>
      <c r="C168" s="88" t="s">
        <v>1574</v>
      </c>
      <c r="D168" s="77" t="s">
        <v>63</v>
      </c>
      <c r="E168" s="13">
        <v>44414</v>
      </c>
      <c r="F168" s="75" t="s">
        <v>425</v>
      </c>
      <c r="G168" s="13">
        <v>44419</v>
      </c>
      <c r="H168" s="76" t="s">
        <v>3532</v>
      </c>
      <c r="I168" s="15">
        <v>70</v>
      </c>
      <c r="J168" s="15">
        <v>60</v>
      </c>
      <c r="K168" s="15">
        <v>20</v>
      </c>
      <c r="L168" s="15">
        <v>6</v>
      </c>
      <c r="M168" s="82">
        <f t="shared" si="2"/>
        <v>21</v>
      </c>
      <c r="N168" s="71">
        <v>21</v>
      </c>
      <c r="O168" s="62">
        <v>3000</v>
      </c>
      <c r="P168" s="63">
        <f>Table224523689101112131415161718192021222423456723[[#This Row],[PEMBULATAN]]*O168</f>
        <v>63000</v>
      </c>
    </row>
    <row r="169" spans="1:16" ht="26.25" customHeight="1" x14ac:dyDescent="0.2">
      <c r="A169" s="101"/>
      <c r="B169" s="74"/>
      <c r="C169" s="88" t="s">
        <v>1575</v>
      </c>
      <c r="D169" s="77" t="s">
        <v>63</v>
      </c>
      <c r="E169" s="13">
        <v>44414</v>
      </c>
      <c r="F169" s="75" t="s">
        <v>425</v>
      </c>
      <c r="G169" s="13">
        <v>44419</v>
      </c>
      <c r="H169" s="76" t="s">
        <v>3532</v>
      </c>
      <c r="I169" s="15">
        <v>60</v>
      </c>
      <c r="J169" s="15">
        <v>59</v>
      </c>
      <c r="K169" s="15">
        <v>20</v>
      </c>
      <c r="L169" s="15">
        <v>5</v>
      </c>
      <c r="M169" s="82">
        <f t="shared" si="2"/>
        <v>17.7</v>
      </c>
      <c r="N169" s="71">
        <v>18</v>
      </c>
      <c r="O169" s="62">
        <v>3000</v>
      </c>
      <c r="P169" s="63">
        <f>Table224523689101112131415161718192021222423456723[[#This Row],[PEMBULATAN]]*O169</f>
        <v>54000</v>
      </c>
    </row>
    <row r="170" spans="1:16" ht="26.25" customHeight="1" x14ac:dyDescent="0.2">
      <c r="A170" s="101"/>
      <c r="B170" s="74"/>
      <c r="C170" s="88" t="s">
        <v>1576</v>
      </c>
      <c r="D170" s="77" t="s">
        <v>63</v>
      </c>
      <c r="E170" s="13">
        <v>44414</v>
      </c>
      <c r="F170" s="75" t="s">
        <v>425</v>
      </c>
      <c r="G170" s="13">
        <v>44419</v>
      </c>
      <c r="H170" s="76" t="s">
        <v>3532</v>
      </c>
      <c r="I170" s="15">
        <v>60</v>
      </c>
      <c r="J170" s="15">
        <v>40</v>
      </c>
      <c r="K170" s="15">
        <v>24</v>
      </c>
      <c r="L170" s="15">
        <v>4</v>
      </c>
      <c r="M170" s="82">
        <f t="shared" si="2"/>
        <v>14.4</v>
      </c>
      <c r="N170" s="71">
        <v>15</v>
      </c>
      <c r="O170" s="62">
        <v>3000</v>
      </c>
      <c r="P170" s="63">
        <f>Table224523689101112131415161718192021222423456723[[#This Row],[PEMBULATAN]]*O170</f>
        <v>45000</v>
      </c>
    </row>
    <row r="171" spans="1:16" ht="26.25" customHeight="1" x14ac:dyDescent="0.2">
      <c r="A171" s="101"/>
      <c r="B171" s="74"/>
      <c r="C171" s="88" t="s">
        <v>1577</v>
      </c>
      <c r="D171" s="77" t="s">
        <v>63</v>
      </c>
      <c r="E171" s="13">
        <v>44414</v>
      </c>
      <c r="F171" s="75" t="s">
        <v>425</v>
      </c>
      <c r="G171" s="13">
        <v>44419</v>
      </c>
      <c r="H171" s="76" t="s">
        <v>3532</v>
      </c>
      <c r="I171" s="15">
        <v>37</v>
      </c>
      <c r="J171" s="15">
        <v>34</v>
      </c>
      <c r="K171" s="15">
        <v>27</v>
      </c>
      <c r="L171" s="15">
        <v>6</v>
      </c>
      <c r="M171" s="82">
        <f t="shared" si="2"/>
        <v>8.4915000000000003</v>
      </c>
      <c r="N171" s="71">
        <v>9</v>
      </c>
      <c r="O171" s="62">
        <v>3000</v>
      </c>
      <c r="P171" s="63">
        <f>Table224523689101112131415161718192021222423456723[[#This Row],[PEMBULATAN]]*O171</f>
        <v>27000</v>
      </c>
    </row>
    <row r="172" spans="1:16" ht="26.25" customHeight="1" x14ac:dyDescent="0.2">
      <c r="A172" s="101"/>
      <c r="B172" s="74"/>
      <c r="C172" s="88" t="s">
        <v>1578</v>
      </c>
      <c r="D172" s="77" t="s">
        <v>63</v>
      </c>
      <c r="E172" s="13">
        <v>44414</v>
      </c>
      <c r="F172" s="75" t="s">
        <v>425</v>
      </c>
      <c r="G172" s="13">
        <v>44419</v>
      </c>
      <c r="H172" s="76" t="s">
        <v>3532</v>
      </c>
      <c r="I172" s="15">
        <v>27</v>
      </c>
      <c r="J172" s="15">
        <v>57</v>
      </c>
      <c r="K172" s="15">
        <v>54</v>
      </c>
      <c r="L172" s="15">
        <v>11</v>
      </c>
      <c r="M172" s="82">
        <f t="shared" si="2"/>
        <v>20.776499999999999</v>
      </c>
      <c r="N172" s="71">
        <v>21</v>
      </c>
      <c r="O172" s="62">
        <v>3000</v>
      </c>
      <c r="P172" s="63">
        <f>Table224523689101112131415161718192021222423456723[[#This Row],[PEMBULATAN]]*O172</f>
        <v>63000</v>
      </c>
    </row>
    <row r="173" spans="1:16" ht="26.25" customHeight="1" x14ac:dyDescent="0.2">
      <c r="A173" s="101"/>
      <c r="B173" s="74"/>
      <c r="C173" s="88" t="s">
        <v>1579</v>
      </c>
      <c r="D173" s="77" t="s">
        <v>63</v>
      </c>
      <c r="E173" s="13">
        <v>44414</v>
      </c>
      <c r="F173" s="75" t="s">
        <v>425</v>
      </c>
      <c r="G173" s="13">
        <v>44419</v>
      </c>
      <c r="H173" s="76" t="s">
        <v>3532</v>
      </c>
      <c r="I173" s="15">
        <v>35</v>
      </c>
      <c r="J173" s="15">
        <v>27</v>
      </c>
      <c r="K173" s="15">
        <v>17</v>
      </c>
      <c r="L173" s="15">
        <v>5</v>
      </c>
      <c r="M173" s="82">
        <f t="shared" si="2"/>
        <v>4.0162500000000003</v>
      </c>
      <c r="N173" s="71">
        <v>5</v>
      </c>
      <c r="O173" s="62">
        <v>3000</v>
      </c>
      <c r="P173" s="63">
        <f>Table224523689101112131415161718192021222423456723[[#This Row],[PEMBULATAN]]*O173</f>
        <v>15000</v>
      </c>
    </row>
    <row r="174" spans="1:16" ht="26.25" customHeight="1" x14ac:dyDescent="0.2">
      <c r="A174" s="101"/>
      <c r="B174" s="74"/>
      <c r="C174" s="88" t="s">
        <v>1580</v>
      </c>
      <c r="D174" s="77" t="s">
        <v>63</v>
      </c>
      <c r="E174" s="13">
        <v>44414</v>
      </c>
      <c r="F174" s="75" t="s">
        <v>425</v>
      </c>
      <c r="G174" s="13">
        <v>44419</v>
      </c>
      <c r="H174" s="76" t="s">
        <v>3532</v>
      </c>
      <c r="I174" s="15">
        <v>62</v>
      </c>
      <c r="J174" s="15">
        <v>50</v>
      </c>
      <c r="K174" s="15">
        <v>30</v>
      </c>
      <c r="L174" s="15">
        <v>8</v>
      </c>
      <c r="M174" s="82">
        <f t="shared" si="2"/>
        <v>23.25</v>
      </c>
      <c r="N174" s="71">
        <v>23</v>
      </c>
      <c r="O174" s="62">
        <v>3000</v>
      </c>
      <c r="P174" s="63">
        <f>Table224523689101112131415161718192021222423456723[[#This Row],[PEMBULATAN]]*O174</f>
        <v>69000</v>
      </c>
    </row>
    <row r="175" spans="1:16" ht="26.25" customHeight="1" x14ac:dyDescent="0.2">
      <c r="A175" s="101"/>
      <c r="B175" s="74"/>
      <c r="C175" s="88" t="s">
        <v>1581</v>
      </c>
      <c r="D175" s="77" t="s">
        <v>63</v>
      </c>
      <c r="E175" s="13">
        <v>44414</v>
      </c>
      <c r="F175" s="75" t="s">
        <v>425</v>
      </c>
      <c r="G175" s="13">
        <v>44419</v>
      </c>
      <c r="H175" s="76" t="s">
        <v>3532</v>
      </c>
      <c r="I175" s="15">
        <v>60</v>
      </c>
      <c r="J175" s="15">
        <v>50</v>
      </c>
      <c r="K175" s="15">
        <v>20</v>
      </c>
      <c r="L175" s="15">
        <v>7</v>
      </c>
      <c r="M175" s="82">
        <f t="shared" si="2"/>
        <v>15</v>
      </c>
      <c r="N175" s="71">
        <v>15</v>
      </c>
      <c r="O175" s="62">
        <v>3000</v>
      </c>
      <c r="P175" s="63">
        <f>Table224523689101112131415161718192021222423456723[[#This Row],[PEMBULATAN]]*O175</f>
        <v>45000</v>
      </c>
    </row>
    <row r="176" spans="1:16" ht="26.25" customHeight="1" x14ac:dyDescent="0.2">
      <c r="A176" s="101"/>
      <c r="B176" s="74"/>
      <c r="C176" s="88" t="s">
        <v>1582</v>
      </c>
      <c r="D176" s="77" t="s">
        <v>63</v>
      </c>
      <c r="E176" s="13">
        <v>44414</v>
      </c>
      <c r="F176" s="75" t="s">
        <v>425</v>
      </c>
      <c r="G176" s="13">
        <v>44419</v>
      </c>
      <c r="H176" s="76" t="s">
        <v>3532</v>
      </c>
      <c r="I176" s="15">
        <v>55</v>
      </c>
      <c r="J176" s="15">
        <v>56</v>
      </c>
      <c r="K176" s="15">
        <v>29</v>
      </c>
      <c r="L176" s="15">
        <v>7</v>
      </c>
      <c r="M176" s="82">
        <f>I176*J176*K176/4000</f>
        <v>22.33</v>
      </c>
      <c r="N176" s="71">
        <v>23</v>
      </c>
      <c r="O176" s="62">
        <v>3000</v>
      </c>
      <c r="P176" s="63">
        <f>Table224523689101112131415161718192021222423456723[[#This Row],[PEMBULATAN]]*O176</f>
        <v>69000</v>
      </c>
    </row>
    <row r="177" spans="1:16" ht="26.25" customHeight="1" x14ac:dyDescent="0.2">
      <c r="A177" s="101"/>
      <c r="B177" s="74"/>
      <c r="C177" s="88" t="s">
        <v>1583</v>
      </c>
      <c r="D177" s="77" t="s">
        <v>63</v>
      </c>
      <c r="E177" s="13">
        <v>44414</v>
      </c>
      <c r="F177" s="75" t="s">
        <v>425</v>
      </c>
      <c r="G177" s="13">
        <v>44419</v>
      </c>
      <c r="H177" s="76" t="s">
        <v>3532</v>
      </c>
      <c r="I177" s="15">
        <v>77</v>
      </c>
      <c r="J177" s="15">
        <v>60</v>
      </c>
      <c r="K177" s="15">
        <v>25</v>
      </c>
      <c r="L177" s="15">
        <v>23</v>
      </c>
      <c r="M177" s="82">
        <f>I177*J177*K177/4000</f>
        <v>28.875</v>
      </c>
      <c r="N177" s="71">
        <v>29</v>
      </c>
      <c r="O177" s="62">
        <v>3000</v>
      </c>
      <c r="P177" s="63">
        <f>Table224523689101112131415161718192021222423456723[[#This Row],[PEMBULATAN]]*O177</f>
        <v>87000</v>
      </c>
    </row>
    <row r="178" spans="1:16" ht="26.25" customHeight="1" x14ac:dyDescent="0.2">
      <c r="A178" s="101"/>
      <c r="B178" s="74"/>
      <c r="C178" s="88" t="s">
        <v>1584</v>
      </c>
      <c r="D178" s="77" t="s">
        <v>63</v>
      </c>
      <c r="E178" s="13">
        <v>44414</v>
      </c>
      <c r="F178" s="75" t="s">
        <v>425</v>
      </c>
      <c r="G178" s="13">
        <v>44419</v>
      </c>
      <c r="H178" s="76" t="s">
        <v>3532</v>
      </c>
      <c r="I178" s="15">
        <v>60</v>
      </c>
      <c r="J178" s="15">
        <v>50</v>
      </c>
      <c r="K178" s="15">
        <v>20</v>
      </c>
      <c r="L178" s="15">
        <v>10</v>
      </c>
      <c r="M178" s="82">
        <f>I178*J178*K178/4000</f>
        <v>15</v>
      </c>
      <c r="N178" s="71">
        <v>15</v>
      </c>
      <c r="O178" s="62">
        <v>3000</v>
      </c>
      <c r="P178" s="63">
        <f>Table224523689101112131415161718192021222423456723[[#This Row],[PEMBULATAN]]*O178</f>
        <v>45000</v>
      </c>
    </row>
    <row r="179" spans="1:16" ht="26.25" customHeight="1" x14ac:dyDescent="0.2">
      <c r="A179" s="101"/>
      <c r="B179" s="74"/>
      <c r="C179" s="88" t="s">
        <v>1585</v>
      </c>
      <c r="D179" s="77" t="s">
        <v>63</v>
      </c>
      <c r="E179" s="13">
        <v>44414</v>
      </c>
      <c r="F179" s="75" t="s">
        <v>425</v>
      </c>
      <c r="G179" s="13">
        <v>44419</v>
      </c>
      <c r="H179" s="76" t="s">
        <v>3532</v>
      </c>
      <c r="I179" s="15">
        <v>80</v>
      </c>
      <c r="J179" s="15">
        <v>60</v>
      </c>
      <c r="K179" s="15">
        <v>40</v>
      </c>
      <c r="L179" s="15">
        <v>11</v>
      </c>
      <c r="M179" s="82">
        <f t="shared" si="2"/>
        <v>48</v>
      </c>
      <c r="N179" s="71">
        <v>48</v>
      </c>
      <c r="O179" s="62">
        <v>3000</v>
      </c>
      <c r="P179" s="63">
        <f>Table224523689101112131415161718192021222423456723[[#This Row],[PEMBULATAN]]*O179</f>
        <v>144000</v>
      </c>
    </row>
    <row r="180" spans="1:16" ht="26.25" customHeight="1" x14ac:dyDescent="0.2">
      <c r="A180" s="101"/>
      <c r="B180" s="74"/>
      <c r="C180" s="88" t="s">
        <v>1586</v>
      </c>
      <c r="D180" s="77" t="s">
        <v>63</v>
      </c>
      <c r="E180" s="13">
        <v>44414</v>
      </c>
      <c r="F180" s="75" t="s">
        <v>425</v>
      </c>
      <c r="G180" s="13">
        <v>44419</v>
      </c>
      <c r="H180" s="76" t="s">
        <v>3532</v>
      </c>
      <c r="I180" s="15">
        <v>80</v>
      </c>
      <c r="J180" s="15">
        <v>50</v>
      </c>
      <c r="K180" s="15">
        <v>15</v>
      </c>
      <c r="L180" s="15">
        <v>11</v>
      </c>
      <c r="M180" s="82">
        <f t="shared" si="2"/>
        <v>15</v>
      </c>
      <c r="N180" s="71">
        <v>15</v>
      </c>
      <c r="O180" s="62">
        <v>3000</v>
      </c>
      <c r="P180" s="63">
        <f>Table224523689101112131415161718192021222423456723[[#This Row],[PEMBULATAN]]*O180</f>
        <v>45000</v>
      </c>
    </row>
    <row r="181" spans="1:16" ht="26.25" customHeight="1" x14ac:dyDescent="0.2">
      <c r="A181" s="101"/>
      <c r="B181" s="74"/>
      <c r="C181" s="88" t="s">
        <v>1587</v>
      </c>
      <c r="D181" s="77" t="s">
        <v>63</v>
      </c>
      <c r="E181" s="13">
        <v>44414</v>
      </c>
      <c r="F181" s="75" t="s">
        <v>425</v>
      </c>
      <c r="G181" s="13">
        <v>44419</v>
      </c>
      <c r="H181" s="76" t="s">
        <v>3532</v>
      </c>
      <c r="I181" s="15">
        <v>60</v>
      </c>
      <c r="J181" s="15">
        <v>50</v>
      </c>
      <c r="K181" s="15">
        <v>29</v>
      </c>
      <c r="L181" s="15">
        <v>11</v>
      </c>
      <c r="M181" s="82">
        <f t="shared" si="2"/>
        <v>21.75</v>
      </c>
      <c r="N181" s="71">
        <v>22</v>
      </c>
      <c r="O181" s="62">
        <v>3000</v>
      </c>
      <c r="P181" s="63">
        <f>Table224523689101112131415161718192021222423456723[[#This Row],[PEMBULATAN]]*O181</f>
        <v>66000</v>
      </c>
    </row>
    <row r="182" spans="1:16" ht="26.25" customHeight="1" x14ac:dyDescent="0.2">
      <c r="A182" s="101"/>
      <c r="B182" s="74"/>
      <c r="C182" s="88" t="s">
        <v>1588</v>
      </c>
      <c r="D182" s="77" t="s">
        <v>63</v>
      </c>
      <c r="E182" s="13">
        <v>44414</v>
      </c>
      <c r="F182" s="75" t="s">
        <v>425</v>
      </c>
      <c r="G182" s="13">
        <v>44419</v>
      </c>
      <c r="H182" s="76" t="s">
        <v>3532</v>
      </c>
      <c r="I182" s="15">
        <v>60</v>
      </c>
      <c r="J182" s="15">
        <v>56</v>
      </c>
      <c r="K182" s="15">
        <v>28</v>
      </c>
      <c r="L182" s="15">
        <v>9</v>
      </c>
      <c r="M182" s="82">
        <f t="shared" si="2"/>
        <v>23.52</v>
      </c>
      <c r="N182" s="71">
        <v>24</v>
      </c>
      <c r="O182" s="62">
        <v>3000</v>
      </c>
      <c r="P182" s="63">
        <f>Table224523689101112131415161718192021222423456723[[#This Row],[PEMBULATAN]]*O182</f>
        <v>72000</v>
      </c>
    </row>
    <row r="183" spans="1:16" ht="26.25" customHeight="1" x14ac:dyDescent="0.2">
      <c r="A183" s="101"/>
      <c r="B183" s="74"/>
      <c r="C183" s="88" t="s">
        <v>1589</v>
      </c>
      <c r="D183" s="77" t="s">
        <v>63</v>
      </c>
      <c r="E183" s="13">
        <v>44414</v>
      </c>
      <c r="F183" s="75" t="s">
        <v>425</v>
      </c>
      <c r="G183" s="13">
        <v>44419</v>
      </c>
      <c r="H183" s="76" t="s">
        <v>3532</v>
      </c>
      <c r="I183" s="15">
        <v>70</v>
      </c>
      <c r="J183" s="15">
        <v>60</v>
      </c>
      <c r="K183" s="15">
        <v>20</v>
      </c>
      <c r="L183" s="15">
        <v>13</v>
      </c>
      <c r="M183" s="82">
        <f t="shared" si="2"/>
        <v>21</v>
      </c>
      <c r="N183" s="71">
        <v>21</v>
      </c>
      <c r="O183" s="62">
        <v>3000</v>
      </c>
      <c r="P183" s="63">
        <f>Table224523689101112131415161718192021222423456723[[#This Row],[PEMBULATAN]]*O183</f>
        <v>63000</v>
      </c>
    </row>
    <row r="184" spans="1:16" ht="26.25" customHeight="1" x14ac:dyDescent="0.2">
      <c r="A184" s="101"/>
      <c r="B184" s="74"/>
      <c r="C184" s="88" t="s">
        <v>1590</v>
      </c>
      <c r="D184" s="77" t="s">
        <v>63</v>
      </c>
      <c r="E184" s="13">
        <v>44414</v>
      </c>
      <c r="F184" s="75" t="s">
        <v>425</v>
      </c>
      <c r="G184" s="13">
        <v>44419</v>
      </c>
      <c r="H184" s="76" t="s">
        <v>3532</v>
      </c>
      <c r="I184" s="15">
        <v>90</v>
      </c>
      <c r="J184" s="15">
        <v>60</v>
      </c>
      <c r="K184" s="15">
        <v>35</v>
      </c>
      <c r="L184" s="15">
        <v>27</v>
      </c>
      <c r="M184" s="82">
        <f t="shared" si="2"/>
        <v>47.25</v>
      </c>
      <c r="N184" s="71">
        <v>47</v>
      </c>
      <c r="O184" s="62">
        <v>3000</v>
      </c>
      <c r="P184" s="63">
        <f>Table224523689101112131415161718192021222423456723[[#This Row],[PEMBULATAN]]*O184</f>
        <v>141000</v>
      </c>
    </row>
    <row r="185" spans="1:16" ht="26.25" customHeight="1" x14ac:dyDescent="0.2">
      <c r="A185" s="101"/>
      <c r="B185" s="74"/>
      <c r="C185" s="88" t="s">
        <v>1591</v>
      </c>
      <c r="D185" s="77" t="s">
        <v>63</v>
      </c>
      <c r="E185" s="13">
        <v>44414</v>
      </c>
      <c r="F185" s="75" t="s">
        <v>425</v>
      </c>
      <c r="G185" s="13">
        <v>44419</v>
      </c>
      <c r="H185" s="76" t="s">
        <v>3532</v>
      </c>
      <c r="I185" s="15">
        <v>65</v>
      </c>
      <c r="J185" s="15">
        <v>40</v>
      </c>
      <c r="K185" s="15">
        <v>28</v>
      </c>
      <c r="L185" s="15">
        <v>15</v>
      </c>
      <c r="M185" s="82">
        <f t="shared" si="2"/>
        <v>18.2</v>
      </c>
      <c r="N185" s="71">
        <v>18</v>
      </c>
      <c r="O185" s="62">
        <v>3000</v>
      </c>
      <c r="P185" s="63">
        <f>Table224523689101112131415161718192021222423456723[[#This Row],[PEMBULATAN]]*O185</f>
        <v>54000</v>
      </c>
    </row>
    <row r="186" spans="1:16" ht="26.25" customHeight="1" x14ac:dyDescent="0.2">
      <c r="A186" s="101"/>
      <c r="B186" s="74"/>
      <c r="C186" s="88" t="s">
        <v>1592</v>
      </c>
      <c r="D186" s="77" t="s">
        <v>63</v>
      </c>
      <c r="E186" s="13">
        <v>44414</v>
      </c>
      <c r="F186" s="75" t="s">
        <v>425</v>
      </c>
      <c r="G186" s="13">
        <v>44419</v>
      </c>
      <c r="H186" s="76" t="s">
        <v>3532</v>
      </c>
      <c r="I186" s="15">
        <v>50</v>
      </c>
      <c r="J186" s="15">
        <v>60</v>
      </c>
      <c r="K186" s="15">
        <v>27</v>
      </c>
      <c r="L186" s="15">
        <v>9</v>
      </c>
      <c r="M186" s="82">
        <f t="shared" si="2"/>
        <v>20.25</v>
      </c>
      <c r="N186" s="71">
        <v>20</v>
      </c>
      <c r="O186" s="62">
        <v>3000</v>
      </c>
      <c r="P186" s="63">
        <f>Table224523689101112131415161718192021222423456723[[#This Row],[PEMBULATAN]]*O186</f>
        <v>60000</v>
      </c>
    </row>
    <row r="187" spans="1:16" ht="26.25" customHeight="1" x14ac:dyDescent="0.2">
      <c r="A187" s="101"/>
      <c r="B187" s="74"/>
      <c r="C187" s="88" t="s">
        <v>1593</v>
      </c>
      <c r="D187" s="77" t="s">
        <v>63</v>
      </c>
      <c r="E187" s="13">
        <v>44414</v>
      </c>
      <c r="F187" s="75" t="s">
        <v>425</v>
      </c>
      <c r="G187" s="13">
        <v>44419</v>
      </c>
      <c r="H187" s="76" t="s">
        <v>3532</v>
      </c>
      <c r="I187" s="15">
        <v>100</v>
      </c>
      <c r="J187" s="15">
        <v>60</v>
      </c>
      <c r="K187" s="15">
        <v>40</v>
      </c>
      <c r="L187" s="15">
        <v>30</v>
      </c>
      <c r="M187" s="82">
        <f t="shared" si="2"/>
        <v>60</v>
      </c>
      <c r="N187" s="71">
        <v>60</v>
      </c>
      <c r="O187" s="62">
        <v>3000</v>
      </c>
      <c r="P187" s="63">
        <f>Table224523689101112131415161718192021222423456723[[#This Row],[PEMBULATAN]]*O187</f>
        <v>180000</v>
      </c>
    </row>
    <row r="188" spans="1:16" ht="26.25" customHeight="1" x14ac:dyDescent="0.2">
      <c r="A188" s="101"/>
      <c r="B188" s="74"/>
      <c r="C188" s="88" t="s">
        <v>1594</v>
      </c>
      <c r="D188" s="77" t="s">
        <v>63</v>
      </c>
      <c r="E188" s="13">
        <v>44414</v>
      </c>
      <c r="F188" s="75" t="s">
        <v>425</v>
      </c>
      <c r="G188" s="13">
        <v>44419</v>
      </c>
      <c r="H188" s="76" t="s">
        <v>3532</v>
      </c>
      <c r="I188" s="15">
        <v>50</v>
      </c>
      <c r="J188" s="15">
        <v>40</v>
      </c>
      <c r="K188" s="15">
        <v>22</v>
      </c>
      <c r="L188" s="15">
        <v>5</v>
      </c>
      <c r="M188" s="82">
        <f t="shared" si="2"/>
        <v>11</v>
      </c>
      <c r="N188" s="71">
        <v>11</v>
      </c>
      <c r="O188" s="62">
        <v>3000</v>
      </c>
      <c r="P188" s="63">
        <f>Table224523689101112131415161718192021222423456723[[#This Row],[PEMBULATAN]]*O188</f>
        <v>33000</v>
      </c>
    </row>
    <row r="189" spans="1:16" ht="26.25" customHeight="1" x14ac:dyDescent="0.2">
      <c r="A189" s="101"/>
      <c r="B189" s="74"/>
      <c r="C189" s="88" t="s">
        <v>1595</v>
      </c>
      <c r="D189" s="77" t="s">
        <v>63</v>
      </c>
      <c r="E189" s="13">
        <v>44414</v>
      </c>
      <c r="F189" s="75" t="s">
        <v>425</v>
      </c>
      <c r="G189" s="13">
        <v>44419</v>
      </c>
      <c r="H189" s="76" t="s">
        <v>3532</v>
      </c>
      <c r="I189" s="15">
        <v>40</v>
      </c>
      <c r="J189" s="15">
        <v>60</v>
      </c>
      <c r="K189" s="15">
        <v>20</v>
      </c>
      <c r="L189" s="15">
        <v>4</v>
      </c>
      <c r="M189" s="82">
        <f t="shared" si="2"/>
        <v>12</v>
      </c>
      <c r="N189" s="71">
        <v>12</v>
      </c>
      <c r="O189" s="62">
        <v>3000</v>
      </c>
      <c r="P189" s="63">
        <f>Table224523689101112131415161718192021222423456723[[#This Row],[PEMBULATAN]]*O189</f>
        <v>36000</v>
      </c>
    </row>
    <row r="190" spans="1:16" ht="26.25" customHeight="1" x14ac:dyDescent="0.2">
      <c r="A190" s="101"/>
      <c r="B190" s="74"/>
      <c r="C190" s="88" t="s">
        <v>1596</v>
      </c>
      <c r="D190" s="77" t="s">
        <v>63</v>
      </c>
      <c r="E190" s="13">
        <v>44414</v>
      </c>
      <c r="F190" s="75" t="s">
        <v>425</v>
      </c>
      <c r="G190" s="13">
        <v>44419</v>
      </c>
      <c r="H190" s="76" t="s">
        <v>3532</v>
      </c>
      <c r="I190" s="15">
        <v>67</v>
      </c>
      <c r="J190" s="15">
        <v>38</v>
      </c>
      <c r="K190" s="15">
        <v>34</v>
      </c>
      <c r="L190" s="15">
        <v>25</v>
      </c>
      <c r="M190" s="82">
        <f t="shared" si="2"/>
        <v>21.640999999999998</v>
      </c>
      <c r="N190" s="71">
        <v>25</v>
      </c>
      <c r="O190" s="62">
        <v>3000</v>
      </c>
      <c r="P190" s="63">
        <f>Table224523689101112131415161718192021222423456723[[#This Row],[PEMBULATAN]]*O190</f>
        <v>75000</v>
      </c>
    </row>
    <row r="191" spans="1:16" ht="26.25" customHeight="1" x14ac:dyDescent="0.2">
      <c r="A191" s="101"/>
      <c r="B191" s="74"/>
      <c r="C191" s="88" t="s">
        <v>1597</v>
      </c>
      <c r="D191" s="77" t="s">
        <v>63</v>
      </c>
      <c r="E191" s="13">
        <v>44414</v>
      </c>
      <c r="F191" s="75" t="s">
        <v>425</v>
      </c>
      <c r="G191" s="13">
        <v>44419</v>
      </c>
      <c r="H191" s="76" t="s">
        <v>3532</v>
      </c>
      <c r="I191" s="15">
        <v>70</v>
      </c>
      <c r="J191" s="15">
        <v>56</v>
      </c>
      <c r="K191" s="15">
        <v>20</v>
      </c>
      <c r="L191" s="15">
        <v>6</v>
      </c>
      <c r="M191" s="82">
        <f t="shared" si="2"/>
        <v>19.600000000000001</v>
      </c>
      <c r="N191" s="71">
        <v>20</v>
      </c>
      <c r="O191" s="62">
        <v>3000</v>
      </c>
      <c r="P191" s="63">
        <f>Table224523689101112131415161718192021222423456723[[#This Row],[PEMBULATAN]]*O191</f>
        <v>60000</v>
      </c>
    </row>
    <row r="192" spans="1:16" ht="26.25" customHeight="1" x14ac:dyDescent="0.2">
      <c r="A192" s="101"/>
      <c r="B192" s="74"/>
      <c r="C192" s="88" t="s">
        <v>1598</v>
      </c>
      <c r="D192" s="77" t="s">
        <v>63</v>
      </c>
      <c r="E192" s="13">
        <v>44414</v>
      </c>
      <c r="F192" s="75" t="s">
        <v>425</v>
      </c>
      <c r="G192" s="13">
        <v>44419</v>
      </c>
      <c r="H192" s="76" t="s">
        <v>3532</v>
      </c>
      <c r="I192" s="15">
        <v>80</v>
      </c>
      <c r="J192" s="15">
        <v>50</v>
      </c>
      <c r="K192" s="15">
        <v>40</v>
      </c>
      <c r="L192" s="15">
        <v>17</v>
      </c>
      <c r="M192" s="82">
        <f t="shared" si="2"/>
        <v>40</v>
      </c>
      <c r="N192" s="71">
        <v>40</v>
      </c>
      <c r="O192" s="62">
        <v>3000</v>
      </c>
      <c r="P192" s="63">
        <f>Table224523689101112131415161718192021222423456723[[#This Row],[PEMBULATAN]]*O192</f>
        <v>120000</v>
      </c>
    </row>
    <row r="193" spans="1:16" ht="26.25" customHeight="1" x14ac:dyDescent="0.2">
      <c r="A193" s="101"/>
      <c r="B193" s="74"/>
      <c r="C193" s="88" t="s">
        <v>1599</v>
      </c>
      <c r="D193" s="77" t="s">
        <v>63</v>
      </c>
      <c r="E193" s="13">
        <v>44414</v>
      </c>
      <c r="F193" s="75" t="s">
        <v>425</v>
      </c>
      <c r="G193" s="13">
        <v>44419</v>
      </c>
      <c r="H193" s="76" t="s">
        <v>3532</v>
      </c>
      <c r="I193" s="15">
        <v>180</v>
      </c>
      <c r="J193" s="15">
        <v>3</v>
      </c>
      <c r="K193" s="15">
        <v>4</v>
      </c>
      <c r="L193" s="15">
        <v>3</v>
      </c>
      <c r="M193" s="82">
        <f t="shared" si="2"/>
        <v>0.54</v>
      </c>
      <c r="N193" s="71">
        <v>3</v>
      </c>
      <c r="O193" s="62">
        <v>3000</v>
      </c>
      <c r="P193" s="63">
        <f>Table224523689101112131415161718192021222423456723[[#This Row],[PEMBULATAN]]*O193</f>
        <v>9000</v>
      </c>
    </row>
    <row r="194" spans="1:16" ht="26.25" customHeight="1" x14ac:dyDescent="0.2">
      <c r="A194" s="101"/>
      <c r="B194" s="74"/>
      <c r="C194" s="88" t="s">
        <v>1600</v>
      </c>
      <c r="D194" s="77" t="s">
        <v>63</v>
      </c>
      <c r="E194" s="13">
        <v>44414</v>
      </c>
      <c r="F194" s="75" t="s">
        <v>425</v>
      </c>
      <c r="G194" s="13">
        <v>44419</v>
      </c>
      <c r="H194" s="76" t="s">
        <v>3532</v>
      </c>
      <c r="I194" s="15">
        <v>62</v>
      </c>
      <c r="J194" s="15">
        <v>66</v>
      </c>
      <c r="K194" s="15">
        <v>21</v>
      </c>
      <c r="L194" s="15">
        <v>6</v>
      </c>
      <c r="M194" s="82">
        <f t="shared" si="2"/>
        <v>21.483000000000001</v>
      </c>
      <c r="N194" s="71">
        <v>22</v>
      </c>
      <c r="O194" s="62">
        <v>3000</v>
      </c>
      <c r="P194" s="63">
        <f>Table224523689101112131415161718192021222423456723[[#This Row],[PEMBULATAN]]*O194</f>
        <v>66000</v>
      </c>
    </row>
    <row r="195" spans="1:16" ht="26.25" customHeight="1" x14ac:dyDescent="0.2">
      <c r="A195" s="101"/>
      <c r="B195" s="74"/>
      <c r="C195" s="88" t="s">
        <v>1601</v>
      </c>
      <c r="D195" s="77" t="s">
        <v>63</v>
      </c>
      <c r="E195" s="13">
        <v>44414</v>
      </c>
      <c r="F195" s="75" t="s">
        <v>425</v>
      </c>
      <c r="G195" s="13">
        <v>44419</v>
      </c>
      <c r="H195" s="76" t="s">
        <v>3532</v>
      </c>
      <c r="I195" s="15">
        <v>50</v>
      </c>
      <c r="J195" s="15">
        <v>23</v>
      </c>
      <c r="K195" s="15">
        <v>14</v>
      </c>
      <c r="L195" s="15">
        <v>3</v>
      </c>
      <c r="M195" s="82">
        <f t="shared" si="2"/>
        <v>4.0250000000000004</v>
      </c>
      <c r="N195" s="71">
        <v>4</v>
      </c>
      <c r="O195" s="62">
        <v>3000</v>
      </c>
      <c r="P195" s="63">
        <f>Table224523689101112131415161718192021222423456723[[#This Row],[PEMBULATAN]]*O195</f>
        <v>12000</v>
      </c>
    </row>
    <row r="196" spans="1:16" ht="26.25" customHeight="1" x14ac:dyDescent="0.2">
      <c r="A196" s="101"/>
      <c r="B196" s="74"/>
      <c r="C196" s="88" t="s">
        <v>1602</v>
      </c>
      <c r="D196" s="77" t="s">
        <v>63</v>
      </c>
      <c r="E196" s="13">
        <v>44414</v>
      </c>
      <c r="F196" s="75" t="s">
        <v>425</v>
      </c>
      <c r="G196" s="13">
        <v>44419</v>
      </c>
      <c r="H196" s="76" t="s">
        <v>3532</v>
      </c>
      <c r="I196" s="15">
        <v>73</v>
      </c>
      <c r="J196" s="15">
        <v>60</v>
      </c>
      <c r="K196" s="15">
        <v>30</v>
      </c>
      <c r="L196" s="15">
        <v>8</v>
      </c>
      <c r="M196" s="82">
        <f t="shared" ref="M196:M229" si="3">I196*J196*K196/4000</f>
        <v>32.85</v>
      </c>
      <c r="N196" s="71">
        <v>33</v>
      </c>
      <c r="O196" s="62">
        <v>3000</v>
      </c>
      <c r="P196" s="63">
        <f>Table224523689101112131415161718192021222423456723[[#This Row],[PEMBULATAN]]*O196</f>
        <v>99000</v>
      </c>
    </row>
    <row r="197" spans="1:16" ht="26.25" customHeight="1" x14ac:dyDescent="0.2">
      <c r="A197" s="101"/>
      <c r="B197" s="74"/>
      <c r="C197" s="88" t="s">
        <v>1603</v>
      </c>
      <c r="D197" s="77" t="s">
        <v>63</v>
      </c>
      <c r="E197" s="13">
        <v>44414</v>
      </c>
      <c r="F197" s="75" t="s">
        <v>425</v>
      </c>
      <c r="G197" s="13">
        <v>44419</v>
      </c>
      <c r="H197" s="76" t="s">
        <v>3532</v>
      </c>
      <c r="I197" s="15">
        <v>86</v>
      </c>
      <c r="J197" s="15">
        <v>47</v>
      </c>
      <c r="K197" s="15">
        <v>44</v>
      </c>
      <c r="L197" s="15">
        <v>13</v>
      </c>
      <c r="M197" s="82">
        <f t="shared" si="3"/>
        <v>44.462000000000003</v>
      </c>
      <c r="N197" s="71">
        <v>45</v>
      </c>
      <c r="O197" s="62">
        <v>3000</v>
      </c>
      <c r="P197" s="63">
        <f>Table224523689101112131415161718192021222423456723[[#This Row],[PEMBULATAN]]*O197</f>
        <v>135000</v>
      </c>
    </row>
    <row r="198" spans="1:16" ht="26.25" customHeight="1" x14ac:dyDescent="0.2">
      <c r="A198" s="101"/>
      <c r="B198" s="74"/>
      <c r="C198" s="88" t="s">
        <v>1604</v>
      </c>
      <c r="D198" s="77" t="s">
        <v>63</v>
      </c>
      <c r="E198" s="13">
        <v>44414</v>
      </c>
      <c r="F198" s="75" t="s">
        <v>425</v>
      </c>
      <c r="G198" s="13">
        <v>44419</v>
      </c>
      <c r="H198" s="76" t="s">
        <v>3532</v>
      </c>
      <c r="I198" s="15">
        <v>90</v>
      </c>
      <c r="J198" s="15">
        <v>56</v>
      </c>
      <c r="K198" s="15">
        <v>30</v>
      </c>
      <c r="L198" s="15">
        <v>22</v>
      </c>
      <c r="M198" s="82">
        <f t="shared" si="3"/>
        <v>37.799999999999997</v>
      </c>
      <c r="N198" s="71">
        <v>38</v>
      </c>
      <c r="O198" s="62">
        <v>3000</v>
      </c>
      <c r="P198" s="63">
        <f>Table224523689101112131415161718192021222423456723[[#This Row],[PEMBULATAN]]*O198</f>
        <v>114000</v>
      </c>
    </row>
    <row r="199" spans="1:16" ht="26.25" customHeight="1" x14ac:dyDescent="0.2">
      <c r="A199" s="101"/>
      <c r="B199" s="74"/>
      <c r="C199" s="88" t="s">
        <v>1605</v>
      </c>
      <c r="D199" s="77" t="s">
        <v>63</v>
      </c>
      <c r="E199" s="13">
        <v>44414</v>
      </c>
      <c r="F199" s="75" t="s">
        <v>425</v>
      </c>
      <c r="G199" s="13">
        <v>44419</v>
      </c>
      <c r="H199" s="76" t="s">
        <v>3532</v>
      </c>
      <c r="I199" s="15">
        <v>89</v>
      </c>
      <c r="J199" s="15">
        <v>50</v>
      </c>
      <c r="K199" s="15">
        <v>30</v>
      </c>
      <c r="L199" s="15">
        <v>13</v>
      </c>
      <c r="M199" s="82">
        <f t="shared" si="3"/>
        <v>33.375</v>
      </c>
      <c r="N199" s="71">
        <v>34</v>
      </c>
      <c r="O199" s="62">
        <v>3000</v>
      </c>
      <c r="P199" s="63">
        <f>Table224523689101112131415161718192021222423456723[[#This Row],[PEMBULATAN]]*O199</f>
        <v>102000</v>
      </c>
    </row>
    <row r="200" spans="1:16" ht="26.25" customHeight="1" x14ac:dyDescent="0.2">
      <c r="A200" s="101"/>
      <c r="B200" s="74"/>
      <c r="C200" s="88" t="s">
        <v>1606</v>
      </c>
      <c r="D200" s="77" t="s">
        <v>63</v>
      </c>
      <c r="E200" s="13">
        <v>44414</v>
      </c>
      <c r="F200" s="75" t="s">
        <v>425</v>
      </c>
      <c r="G200" s="13">
        <v>44419</v>
      </c>
      <c r="H200" s="76" t="s">
        <v>3532</v>
      </c>
      <c r="I200" s="15">
        <v>60</v>
      </c>
      <c r="J200" s="15">
        <v>50</v>
      </c>
      <c r="K200" s="15">
        <v>20</v>
      </c>
      <c r="L200" s="15">
        <v>6</v>
      </c>
      <c r="M200" s="82">
        <f t="shared" si="3"/>
        <v>15</v>
      </c>
      <c r="N200" s="71">
        <v>15</v>
      </c>
      <c r="O200" s="62">
        <v>3000</v>
      </c>
      <c r="P200" s="63">
        <f>Table224523689101112131415161718192021222423456723[[#This Row],[PEMBULATAN]]*O200</f>
        <v>45000</v>
      </c>
    </row>
    <row r="201" spans="1:16" ht="26.25" customHeight="1" x14ac:dyDescent="0.2">
      <c r="A201" s="101"/>
      <c r="B201" s="74"/>
      <c r="C201" s="88" t="s">
        <v>1607</v>
      </c>
      <c r="D201" s="77" t="s">
        <v>63</v>
      </c>
      <c r="E201" s="13">
        <v>44414</v>
      </c>
      <c r="F201" s="75" t="s">
        <v>425</v>
      </c>
      <c r="G201" s="13">
        <v>44419</v>
      </c>
      <c r="H201" s="76" t="s">
        <v>3532</v>
      </c>
      <c r="I201" s="15">
        <v>87</v>
      </c>
      <c r="J201" s="15">
        <v>54</v>
      </c>
      <c r="K201" s="15">
        <v>30</v>
      </c>
      <c r="L201" s="15">
        <v>20</v>
      </c>
      <c r="M201" s="82">
        <f t="shared" si="3"/>
        <v>35.234999999999999</v>
      </c>
      <c r="N201" s="71">
        <v>35</v>
      </c>
      <c r="O201" s="62">
        <v>3000</v>
      </c>
      <c r="P201" s="63">
        <f>Table224523689101112131415161718192021222423456723[[#This Row],[PEMBULATAN]]*O201</f>
        <v>105000</v>
      </c>
    </row>
    <row r="202" spans="1:16" ht="26.25" customHeight="1" x14ac:dyDescent="0.2">
      <c r="A202" s="101"/>
      <c r="B202" s="74"/>
      <c r="C202" s="88" t="s">
        <v>1608</v>
      </c>
      <c r="D202" s="77" t="s">
        <v>63</v>
      </c>
      <c r="E202" s="13">
        <v>44414</v>
      </c>
      <c r="F202" s="75" t="s">
        <v>425</v>
      </c>
      <c r="G202" s="13">
        <v>44419</v>
      </c>
      <c r="H202" s="76" t="s">
        <v>3532</v>
      </c>
      <c r="I202" s="15">
        <v>61</v>
      </c>
      <c r="J202" s="15">
        <v>45</v>
      </c>
      <c r="K202" s="15">
        <v>23</v>
      </c>
      <c r="L202" s="15">
        <v>9</v>
      </c>
      <c r="M202" s="82">
        <f t="shared" si="3"/>
        <v>15.78375</v>
      </c>
      <c r="N202" s="71">
        <v>16</v>
      </c>
      <c r="O202" s="62">
        <v>3000</v>
      </c>
      <c r="P202" s="63">
        <f>Table224523689101112131415161718192021222423456723[[#This Row],[PEMBULATAN]]*O202</f>
        <v>48000</v>
      </c>
    </row>
    <row r="203" spans="1:16" ht="26.25" customHeight="1" x14ac:dyDescent="0.2">
      <c r="A203" s="101"/>
      <c r="B203" s="74"/>
      <c r="C203" s="88" t="s">
        <v>1609</v>
      </c>
      <c r="D203" s="77" t="s">
        <v>63</v>
      </c>
      <c r="E203" s="13">
        <v>44414</v>
      </c>
      <c r="F203" s="75" t="s">
        <v>425</v>
      </c>
      <c r="G203" s="13">
        <v>44419</v>
      </c>
      <c r="H203" s="76" t="s">
        <v>3532</v>
      </c>
      <c r="I203" s="15">
        <v>50</v>
      </c>
      <c r="J203" s="15">
        <v>49</v>
      </c>
      <c r="K203" s="15">
        <v>53</v>
      </c>
      <c r="L203" s="15">
        <v>33</v>
      </c>
      <c r="M203" s="82">
        <f t="shared" si="3"/>
        <v>32.462499999999999</v>
      </c>
      <c r="N203" s="71">
        <v>33</v>
      </c>
      <c r="O203" s="62">
        <v>3000</v>
      </c>
      <c r="P203" s="63">
        <f>Table224523689101112131415161718192021222423456723[[#This Row],[PEMBULATAN]]*O203</f>
        <v>99000</v>
      </c>
    </row>
    <row r="204" spans="1:16" ht="26.25" customHeight="1" x14ac:dyDescent="0.2">
      <c r="A204" s="101"/>
      <c r="B204" s="74"/>
      <c r="C204" s="88" t="s">
        <v>1610</v>
      </c>
      <c r="D204" s="77" t="s">
        <v>63</v>
      </c>
      <c r="E204" s="13">
        <v>44414</v>
      </c>
      <c r="F204" s="75" t="s">
        <v>425</v>
      </c>
      <c r="G204" s="13">
        <v>44419</v>
      </c>
      <c r="H204" s="76" t="s">
        <v>3532</v>
      </c>
      <c r="I204" s="15">
        <v>64</v>
      </c>
      <c r="J204" s="15">
        <v>38</v>
      </c>
      <c r="K204" s="15">
        <v>80</v>
      </c>
      <c r="L204" s="15">
        <v>45</v>
      </c>
      <c r="M204" s="82">
        <f t="shared" si="3"/>
        <v>48.64</v>
      </c>
      <c r="N204" s="71">
        <v>49</v>
      </c>
      <c r="O204" s="62">
        <v>3000</v>
      </c>
      <c r="P204" s="63">
        <f>Table224523689101112131415161718192021222423456723[[#This Row],[PEMBULATAN]]*O204</f>
        <v>147000</v>
      </c>
    </row>
    <row r="205" spans="1:16" ht="26.25" customHeight="1" x14ac:dyDescent="0.2">
      <c r="A205" s="101"/>
      <c r="B205" s="74"/>
      <c r="C205" s="88" t="s">
        <v>1611</v>
      </c>
      <c r="D205" s="77" t="s">
        <v>63</v>
      </c>
      <c r="E205" s="13">
        <v>44414</v>
      </c>
      <c r="F205" s="75" t="s">
        <v>425</v>
      </c>
      <c r="G205" s="13">
        <v>44419</v>
      </c>
      <c r="H205" s="76" t="s">
        <v>3532</v>
      </c>
      <c r="I205" s="15">
        <v>37</v>
      </c>
      <c r="J205" s="15">
        <v>37</v>
      </c>
      <c r="K205" s="15">
        <v>20</v>
      </c>
      <c r="L205" s="15">
        <v>5</v>
      </c>
      <c r="M205" s="82">
        <f t="shared" si="3"/>
        <v>6.8449999999999998</v>
      </c>
      <c r="N205" s="71">
        <v>7</v>
      </c>
      <c r="O205" s="62">
        <v>3000</v>
      </c>
      <c r="P205" s="63">
        <f>Table224523689101112131415161718192021222423456723[[#This Row],[PEMBULATAN]]*O205</f>
        <v>21000</v>
      </c>
    </row>
    <row r="206" spans="1:16" ht="26.25" customHeight="1" x14ac:dyDescent="0.2">
      <c r="A206" s="101"/>
      <c r="B206" s="74"/>
      <c r="C206" s="88" t="s">
        <v>1612</v>
      </c>
      <c r="D206" s="77" t="s">
        <v>63</v>
      </c>
      <c r="E206" s="13">
        <v>44414</v>
      </c>
      <c r="F206" s="75" t="s">
        <v>425</v>
      </c>
      <c r="G206" s="13">
        <v>44419</v>
      </c>
      <c r="H206" s="76" t="s">
        <v>3532</v>
      </c>
      <c r="I206" s="15">
        <v>67</v>
      </c>
      <c r="J206" s="15">
        <v>24</v>
      </c>
      <c r="K206" s="15">
        <v>30</v>
      </c>
      <c r="L206" s="15">
        <v>2</v>
      </c>
      <c r="M206" s="82">
        <f>I206*J206*K206/4000</f>
        <v>12.06</v>
      </c>
      <c r="N206" s="71">
        <v>12</v>
      </c>
      <c r="O206" s="62">
        <v>3000</v>
      </c>
      <c r="P206" s="63">
        <f>Table224523689101112131415161718192021222423456723[[#This Row],[PEMBULATAN]]*O206</f>
        <v>36000</v>
      </c>
    </row>
    <row r="207" spans="1:16" ht="26.25" customHeight="1" x14ac:dyDescent="0.2">
      <c r="A207" s="101"/>
      <c r="B207" s="74"/>
      <c r="C207" s="88" t="s">
        <v>1613</v>
      </c>
      <c r="D207" s="77" t="s">
        <v>63</v>
      </c>
      <c r="E207" s="13">
        <v>44414</v>
      </c>
      <c r="F207" s="75" t="s">
        <v>425</v>
      </c>
      <c r="G207" s="13">
        <v>44419</v>
      </c>
      <c r="H207" s="76" t="s">
        <v>3532</v>
      </c>
      <c r="I207" s="15">
        <v>64</v>
      </c>
      <c r="J207" s="15">
        <v>40</v>
      </c>
      <c r="K207" s="15">
        <v>80</v>
      </c>
      <c r="L207" s="15">
        <v>45</v>
      </c>
      <c r="M207" s="82">
        <f t="shared" si="3"/>
        <v>51.2</v>
      </c>
      <c r="N207" s="71">
        <v>51</v>
      </c>
      <c r="O207" s="62">
        <v>3000</v>
      </c>
      <c r="P207" s="63">
        <f>Table224523689101112131415161718192021222423456723[[#This Row],[PEMBULATAN]]*O207</f>
        <v>153000</v>
      </c>
    </row>
    <row r="208" spans="1:16" ht="26.25" customHeight="1" x14ac:dyDescent="0.2">
      <c r="A208" s="101"/>
      <c r="B208" s="74"/>
      <c r="C208" s="88" t="s">
        <v>1614</v>
      </c>
      <c r="D208" s="77" t="s">
        <v>63</v>
      </c>
      <c r="E208" s="13">
        <v>44414</v>
      </c>
      <c r="F208" s="75" t="s">
        <v>425</v>
      </c>
      <c r="G208" s="13">
        <v>44419</v>
      </c>
      <c r="H208" s="76" t="s">
        <v>3532</v>
      </c>
      <c r="I208" s="15">
        <v>26</v>
      </c>
      <c r="J208" s="15">
        <v>27</v>
      </c>
      <c r="K208" s="15">
        <v>28</v>
      </c>
      <c r="L208" s="15">
        <v>3</v>
      </c>
      <c r="M208" s="82">
        <f t="shared" si="3"/>
        <v>4.9139999999999997</v>
      </c>
      <c r="N208" s="71">
        <v>5</v>
      </c>
      <c r="O208" s="62">
        <v>3000</v>
      </c>
      <c r="P208" s="63">
        <f>Table224523689101112131415161718192021222423456723[[#This Row],[PEMBULATAN]]*O208</f>
        <v>15000</v>
      </c>
    </row>
    <row r="209" spans="1:16" ht="26.25" customHeight="1" x14ac:dyDescent="0.2">
      <c r="A209" s="101"/>
      <c r="B209" s="74"/>
      <c r="C209" s="88" t="s">
        <v>1615</v>
      </c>
      <c r="D209" s="77" t="s">
        <v>63</v>
      </c>
      <c r="E209" s="13">
        <v>44414</v>
      </c>
      <c r="F209" s="75" t="s">
        <v>425</v>
      </c>
      <c r="G209" s="13">
        <v>44419</v>
      </c>
      <c r="H209" s="76" t="s">
        <v>3532</v>
      </c>
      <c r="I209" s="15">
        <v>100</v>
      </c>
      <c r="J209" s="15">
        <v>70</v>
      </c>
      <c r="K209" s="15">
        <v>3</v>
      </c>
      <c r="L209" s="15">
        <v>2</v>
      </c>
      <c r="M209" s="82">
        <f t="shared" si="3"/>
        <v>5.25</v>
      </c>
      <c r="N209" s="71">
        <v>5</v>
      </c>
      <c r="O209" s="62">
        <v>3000</v>
      </c>
      <c r="P209" s="63">
        <f>Table224523689101112131415161718192021222423456723[[#This Row],[PEMBULATAN]]*O209</f>
        <v>15000</v>
      </c>
    </row>
    <row r="210" spans="1:16" ht="26.25" customHeight="1" x14ac:dyDescent="0.2">
      <c r="A210" s="101"/>
      <c r="B210" s="74"/>
      <c r="C210" s="88" t="s">
        <v>1616</v>
      </c>
      <c r="D210" s="77" t="s">
        <v>63</v>
      </c>
      <c r="E210" s="13">
        <v>44414</v>
      </c>
      <c r="F210" s="75" t="s">
        <v>425</v>
      </c>
      <c r="G210" s="13">
        <v>44419</v>
      </c>
      <c r="H210" s="76" t="s">
        <v>3532</v>
      </c>
      <c r="I210" s="15">
        <v>92</v>
      </c>
      <c r="J210" s="15">
        <v>47</v>
      </c>
      <c r="K210" s="15">
        <v>18</v>
      </c>
      <c r="L210" s="15">
        <v>6</v>
      </c>
      <c r="M210" s="82">
        <f t="shared" si="3"/>
        <v>19.457999999999998</v>
      </c>
      <c r="N210" s="71">
        <v>20</v>
      </c>
      <c r="O210" s="62">
        <v>3000</v>
      </c>
      <c r="P210" s="63">
        <f>Table224523689101112131415161718192021222423456723[[#This Row],[PEMBULATAN]]*O210</f>
        <v>60000</v>
      </c>
    </row>
    <row r="211" spans="1:16" ht="26.25" customHeight="1" x14ac:dyDescent="0.2">
      <c r="A211" s="101"/>
      <c r="B211" s="74"/>
      <c r="C211" s="88" t="s">
        <v>1617</v>
      </c>
      <c r="D211" s="77" t="s">
        <v>63</v>
      </c>
      <c r="E211" s="13">
        <v>44414</v>
      </c>
      <c r="F211" s="75" t="s">
        <v>425</v>
      </c>
      <c r="G211" s="13">
        <v>44419</v>
      </c>
      <c r="H211" s="76" t="s">
        <v>3532</v>
      </c>
      <c r="I211" s="15">
        <v>153</v>
      </c>
      <c r="J211" s="15">
        <v>6</v>
      </c>
      <c r="K211" s="15">
        <v>5</v>
      </c>
      <c r="L211" s="15">
        <v>2</v>
      </c>
      <c r="M211" s="82">
        <f t="shared" si="3"/>
        <v>1.1475</v>
      </c>
      <c r="N211" s="71">
        <v>2</v>
      </c>
      <c r="O211" s="62">
        <v>3000</v>
      </c>
      <c r="P211" s="63">
        <f>Table224523689101112131415161718192021222423456723[[#This Row],[PEMBULATAN]]*O211</f>
        <v>6000</v>
      </c>
    </row>
    <row r="212" spans="1:16" ht="26.25" customHeight="1" x14ac:dyDescent="0.2">
      <c r="A212" s="101"/>
      <c r="B212" s="74"/>
      <c r="C212" s="88" t="s">
        <v>1618</v>
      </c>
      <c r="D212" s="77" t="s">
        <v>63</v>
      </c>
      <c r="E212" s="13">
        <v>44414</v>
      </c>
      <c r="F212" s="75" t="s">
        <v>425</v>
      </c>
      <c r="G212" s="13">
        <v>44419</v>
      </c>
      <c r="H212" s="76" t="s">
        <v>3532</v>
      </c>
      <c r="I212" s="15">
        <v>38</v>
      </c>
      <c r="J212" s="15">
        <v>34</v>
      </c>
      <c r="K212" s="15">
        <v>22</v>
      </c>
      <c r="L212" s="15">
        <v>4</v>
      </c>
      <c r="M212" s="82">
        <f t="shared" si="3"/>
        <v>7.1059999999999999</v>
      </c>
      <c r="N212" s="71">
        <v>7</v>
      </c>
      <c r="O212" s="62">
        <v>3000</v>
      </c>
      <c r="P212" s="63">
        <f>Table224523689101112131415161718192021222423456723[[#This Row],[PEMBULATAN]]*O212</f>
        <v>21000</v>
      </c>
    </row>
    <row r="213" spans="1:16" ht="26.25" customHeight="1" x14ac:dyDescent="0.2">
      <c r="A213" s="101"/>
      <c r="B213" s="74"/>
      <c r="C213" s="88" t="s">
        <v>1619</v>
      </c>
      <c r="D213" s="77" t="s">
        <v>63</v>
      </c>
      <c r="E213" s="13">
        <v>44414</v>
      </c>
      <c r="F213" s="75" t="s">
        <v>425</v>
      </c>
      <c r="G213" s="13">
        <v>44419</v>
      </c>
      <c r="H213" s="76" t="s">
        <v>3532</v>
      </c>
      <c r="I213" s="15">
        <v>114</v>
      </c>
      <c r="J213" s="15">
        <v>20</v>
      </c>
      <c r="K213" s="15">
        <v>12</v>
      </c>
      <c r="L213" s="15">
        <v>8</v>
      </c>
      <c r="M213" s="82">
        <f t="shared" si="3"/>
        <v>6.84</v>
      </c>
      <c r="N213" s="71">
        <v>8</v>
      </c>
      <c r="O213" s="62">
        <v>3000</v>
      </c>
      <c r="P213" s="63">
        <f>Table224523689101112131415161718192021222423456723[[#This Row],[PEMBULATAN]]*O213</f>
        <v>24000</v>
      </c>
    </row>
    <row r="214" spans="1:16" ht="26.25" customHeight="1" x14ac:dyDescent="0.2">
      <c r="A214" s="101"/>
      <c r="B214" s="74"/>
      <c r="C214" s="88" t="s">
        <v>1620</v>
      </c>
      <c r="D214" s="77" t="s">
        <v>63</v>
      </c>
      <c r="E214" s="13">
        <v>44414</v>
      </c>
      <c r="F214" s="75" t="s">
        <v>425</v>
      </c>
      <c r="G214" s="13">
        <v>44419</v>
      </c>
      <c r="H214" s="76" t="s">
        <v>3532</v>
      </c>
      <c r="I214" s="15">
        <v>62</v>
      </c>
      <c r="J214" s="15">
        <v>10</v>
      </c>
      <c r="K214" s="15">
        <v>11</v>
      </c>
      <c r="L214" s="15">
        <v>1</v>
      </c>
      <c r="M214" s="82">
        <f t="shared" si="3"/>
        <v>1.7050000000000001</v>
      </c>
      <c r="N214" s="71">
        <v>2</v>
      </c>
      <c r="O214" s="62">
        <v>3000</v>
      </c>
      <c r="P214" s="63">
        <f>Table224523689101112131415161718192021222423456723[[#This Row],[PEMBULATAN]]*O214</f>
        <v>6000</v>
      </c>
    </row>
    <row r="215" spans="1:16" ht="26.25" customHeight="1" x14ac:dyDescent="0.2">
      <c r="A215" s="101"/>
      <c r="B215" s="74"/>
      <c r="C215" s="88" t="s">
        <v>1621</v>
      </c>
      <c r="D215" s="77" t="s">
        <v>63</v>
      </c>
      <c r="E215" s="13">
        <v>44414</v>
      </c>
      <c r="F215" s="75" t="s">
        <v>425</v>
      </c>
      <c r="G215" s="13">
        <v>44419</v>
      </c>
      <c r="H215" s="76" t="s">
        <v>3532</v>
      </c>
      <c r="I215" s="15">
        <v>67</v>
      </c>
      <c r="J215" s="15">
        <v>23</v>
      </c>
      <c r="K215" s="15">
        <v>13</v>
      </c>
      <c r="L215" s="15">
        <v>3</v>
      </c>
      <c r="M215" s="82">
        <f t="shared" si="3"/>
        <v>5.0082500000000003</v>
      </c>
      <c r="N215" s="71">
        <v>5</v>
      </c>
      <c r="O215" s="62">
        <v>3000</v>
      </c>
      <c r="P215" s="63">
        <f>Table224523689101112131415161718192021222423456723[[#This Row],[PEMBULATAN]]*O215</f>
        <v>15000</v>
      </c>
    </row>
    <row r="216" spans="1:16" ht="26.25" customHeight="1" x14ac:dyDescent="0.2">
      <c r="A216" s="101"/>
      <c r="B216" s="74"/>
      <c r="C216" s="88" t="s">
        <v>1622</v>
      </c>
      <c r="D216" s="77" t="s">
        <v>63</v>
      </c>
      <c r="E216" s="13">
        <v>44414</v>
      </c>
      <c r="F216" s="75" t="s">
        <v>425</v>
      </c>
      <c r="G216" s="13">
        <v>44419</v>
      </c>
      <c r="H216" s="76" t="s">
        <v>3532</v>
      </c>
      <c r="I216" s="15">
        <v>46</v>
      </c>
      <c r="J216" s="15">
        <v>16</v>
      </c>
      <c r="K216" s="15">
        <v>10</v>
      </c>
      <c r="L216" s="15">
        <v>6</v>
      </c>
      <c r="M216" s="82">
        <f t="shared" si="3"/>
        <v>1.84</v>
      </c>
      <c r="N216" s="71">
        <v>6</v>
      </c>
      <c r="O216" s="62">
        <v>3000</v>
      </c>
      <c r="P216" s="63">
        <f>Table224523689101112131415161718192021222423456723[[#This Row],[PEMBULATAN]]*O216</f>
        <v>18000</v>
      </c>
    </row>
    <row r="217" spans="1:16" ht="26.25" customHeight="1" x14ac:dyDescent="0.2">
      <c r="A217" s="101"/>
      <c r="B217" s="74"/>
      <c r="C217" s="88" t="s">
        <v>1623</v>
      </c>
      <c r="D217" s="77" t="s">
        <v>63</v>
      </c>
      <c r="E217" s="13">
        <v>44414</v>
      </c>
      <c r="F217" s="75" t="s">
        <v>425</v>
      </c>
      <c r="G217" s="13">
        <v>44419</v>
      </c>
      <c r="H217" s="76" t="s">
        <v>3532</v>
      </c>
      <c r="I217" s="15">
        <v>100</v>
      </c>
      <c r="J217" s="15">
        <v>12</v>
      </c>
      <c r="K217" s="15">
        <v>11</v>
      </c>
      <c r="L217" s="15">
        <v>1</v>
      </c>
      <c r="M217" s="82">
        <f t="shared" si="3"/>
        <v>3.3</v>
      </c>
      <c r="N217" s="71">
        <v>4</v>
      </c>
      <c r="O217" s="62">
        <v>3000</v>
      </c>
      <c r="P217" s="63">
        <f>Table224523689101112131415161718192021222423456723[[#This Row],[PEMBULATAN]]*O217</f>
        <v>12000</v>
      </c>
    </row>
    <row r="218" spans="1:16" ht="26.25" customHeight="1" x14ac:dyDescent="0.2">
      <c r="A218" s="101"/>
      <c r="B218" s="74"/>
      <c r="C218" s="88" t="s">
        <v>1624</v>
      </c>
      <c r="D218" s="77" t="s">
        <v>63</v>
      </c>
      <c r="E218" s="13">
        <v>44414</v>
      </c>
      <c r="F218" s="75" t="s">
        <v>425</v>
      </c>
      <c r="G218" s="13">
        <v>44419</v>
      </c>
      <c r="H218" s="76" t="s">
        <v>3532</v>
      </c>
      <c r="I218" s="15">
        <v>30</v>
      </c>
      <c r="J218" s="15">
        <v>28</v>
      </c>
      <c r="K218" s="15">
        <v>27</v>
      </c>
      <c r="L218" s="15">
        <v>3</v>
      </c>
      <c r="M218" s="82">
        <f t="shared" si="3"/>
        <v>5.67</v>
      </c>
      <c r="N218" s="71">
        <v>6</v>
      </c>
      <c r="O218" s="62">
        <v>3000</v>
      </c>
      <c r="P218" s="63">
        <f>Table224523689101112131415161718192021222423456723[[#This Row],[PEMBULATAN]]*O218</f>
        <v>18000</v>
      </c>
    </row>
    <row r="219" spans="1:16" ht="26.25" customHeight="1" x14ac:dyDescent="0.2">
      <c r="A219" s="101"/>
      <c r="B219" s="74"/>
      <c r="C219" s="88" t="s">
        <v>1625</v>
      </c>
      <c r="D219" s="77" t="s">
        <v>63</v>
      </c>
      <c r="E219" s="13">
        <v>44414</v>
      </c>
      <c r="F219" s="75" t="s">
        <v>425</v>
      </c>
      <c r="G219" s="13">
        <v>44419</v>
      </c>
      <c r="H219" s="76" t="s">
        <v>3532</v>
      </c>
      <c r="I219" s="15">
        <v>44</v>
      </c>
      <c r="J219" s="15">
        <v>36</v>
      </c>
      <c r="K219" s="15">
        <v>30</v>
      </c>
      <c r="L219" s="15">
        <v>15</v>
      </c>
      <c r="M219" s="82">
        <f t="shared" si="3"/>
        <v>11.88</v>
      </c>
      <c r="N219" s="71">
        <v>15</v>
      </c>
      <c r="O219" s="62">
        <v>3000</v>
      </c>
      <c r="P219" s="63">
        <f>Table224523689101112131415161718192021222423456723[[#This Row],[PEMBULATAN]]*O219</f>
        <v>45000</v>
      </c>
    </row>
    <row r="220" spans="1:16" ht="26.25" customHeight="1" x14ac:dyDescent="0.2">
      <c r="A220" s="101"/>
      <c r="B220" s="74"/>
      <c r="C220" s="88" t="s">
        <v>1626</v>
      </c>
      <c r="D220" s="77" t="s">
        <v>63</v>
      </c>
      <c r="E220" s="13">
        <v>44414</v>
      </c>
      <c r="F220" s="75" t="s">
        <v>425</v>
      </c>
      <c r="G220" s="13">
        <v>44419</v>
      </c>
      <c r="H220" s="76" t="s">
        <v>3532</v>
      </c>
      <c r="I220" s="15">
        <v>43</v>
      </c>
      <c r="J220" s="15">
        <v>34</v>
      </c>
      <c r="K220" s="15">
        <v>27</v>
      </c>
      <c r="L220" s="15">
        <v>11</v>
      </c>
      <c r="M220" s="82">
        <f t="shared" si="3"/>
        <v>9.8684999999999992</v>
      </c>
      <c r="N220" s="71">
        <v>11</v>
      </c>
      <c r="O220" s="62">
        <v>3000</v>
      </c>
      <c r="P220" s="63">
        <f>Table224523689101112131415161718192021222423456723[[#This Row],[PEMBULATAN]]*O220</f>
        <v>33000</v>
      </c>
    </row>
    <row r="221" spans="1:16" ht="26.25" customHeight="1" x14ac:dyDescent="0.2">
      <c r="A221" s="101"/>
      <c r="B221" s="74"/>
      <c r="C221" s="88" t="s">
        <v>1627</v>
      </c>
      <c r="D221" s="77" t="s">
        <v>63</v>
      </c>
      <c r="E221" s="13">
        <v>44414</v>
      </c>
      <c r="F221" s="75" t="s">
        <v>425</v>
      </c>
      <c r="G221" s="13">
        <v>44419</v>
      </c>
      <c r="H221" s="76" t="s">
        <v>3532</v>
      </c>
      <c r="I221" s="15">
        <v>58</v>
      </c>
      <c r="J221" s="15">
        <v>30</v>
      </c>
      <c r="K221" s="15">
        <v>35</v>
      </c>
      <c r="L221" s="15">
        <v>11</v>
      </c>
      <c r="M221" s="82">
        <f t="shared" si="3"/>
        <v>15.225</v>
      </c>
      <c r="N221" s="71">
        <v>15</v>
      </c>
      <c r="O221" s="62">
        <v>3000</v>
      </c>
      <c r="P221" s="63">
        <f>Table224523689101112131415161718192021222423456723[[#This Row],[PEMBULATAN]]*O221</f>
        <v>45000</v>
      </c>
    </row>
    <row r="222" spans="1:16" ht="26.25" customHeight="1" x14ac:dyDescent="0.2">
      <c r="A222" s="101"/>
      <c r="B222" s="74"/>
      <c r="C222" s="88" t="s">
        <v>1628</v>
      </c>
      <c r="D222" s="77" t="s">
        <v>63</v>
      </c>
      <c r="E222" s="13">
        <v>44414</v>
      </c>
      <c r="F222" s="75" t="s">
        <v>425</v>
      </c>
      <c r="G222" s="13">
        <v>44419</v>
      </c>
      <c r="H222" s="76" t="s">
        <v>3532</v>
      </c>
      <c r="I222" s="15">
        <v>40</v>
      </c>
      <c r="J222" s="15">
        <v>20</v>
      </c>
      <c r="K222" s="15">
        <v>12</v>
      </c>
      <c r="L222" s="15">
        <v>1</v>
      </c>
      <c r="M222" s="82">
        <f t="shared" si="3"/>
        <v>2.4</v>
      </c>
      <c r="N222" s="71">
        <v>3</v>
      </c>
      <c r="O222" s="62">
        <v>3000</v>
      </c>
      <c r="P222" s="63">
        <f>Table224523689101112131415161718192021222423456723[[#This Row],[PEMBULATAN]]*O222</f>
        <v>9000</v>
      </c>
    </row>
    <row r="223" spans="1:16" ht="26.25" customHeight="1" x14ac:dyDescent="0.2">
      <c r="A223" s="101"/>
      <c r="B223" s="74"/>
      <c r="C223" s="88" t="s">
        <v>1629</v>
      </c>
      <c r="D223" s="77" t="s">
        <v>63</v>
      </c>
      <c r="E223" s="13">
        <v>44414</v>
      </c>
      <c r="F223" s="75" t="s">
        <v>425</v>
      </c>
      <c r="G223" s="13">
        <v>44419</v>
      </c>
      <c r="H223" s="76" t="s">
        <v>3532</v>
      </c>
      <c r="I223" s="15">
        <v>70</v>
      </c>
      <c r="J223" s="15">
        <v>23</v>
      </c>
      <c r="K223" s="15">
        <v>5</v>
      </c>
      <c r="L223" s="15">
        <v>1</v>
      </c>
      <c r="M223" s="82">
        <f t="shared" si="3"/>
        <v>2.0125000000000002</v>
      </c>
      <c r="N223" s="71">
        <v>2</v>
      </c>
      <c r="O223" s="62">
        <v>3000</v>
      </c>
      <c r="P223" s="63">
        <f>Table224523689101112131415161718192021222423456723[[#This Row],[PEMBULATAN]]*O223</f>
        <v>6000</v>
      </c>
    </row>
    <row r="224" spans="1:16" ht="26.25" customHeight="1" x14ac:dyDescent="0.2">
      <c r="A224" s="101"/>
      <c r="B224" s="74"/>
      <c r="C224" s="88" t="s">
        <v>1630</v>
      </c>
      <c r="D224" s="77" t="s">
        <v>63</v>
      </c>
      <c r="E224" s="13">
        <v>44414</v>
      </c>
      <c r="F224" s="75" t="s">
        <v>425</v>
      </c>
      <c r="G224" s="13">
        <v>44419</v>
      </c>
      <c r="H224" s="76" t="s">
        <v>3532</v>
      </c>
      <c r="I224" s="15">
        <v>60</v>
      </c>
      <c r="J224" s="15">
        <v>30</v>
      </c>
      <c r="K224" s="15">
        <v>20</v>
      </c>
      <c r="L224" s="15">
        <v>28</v>
      </c>
      <c r="M224" s="82">
        <f t="shared" si="3"/>
        <v>9</v>
      </c>
      <c r="N224" s="71">
        <v>28</v>
      </c>
      <c r="O224" s="62">
        <v>3000</v>
      </c>
      <c r="P224" s="63">
        <f>Table224523689101112131415161718192021222423456723[[#This Row],[PEMBULATAN]]*O224</f>
        <v>84000</v>
      </c>
    </row>
    <row r="225" spans="1:16" ht="26.25" customHeight="1" x14ac:dyDescent="0.2">
      <c r="A225" s="101"/>
      <c r="B225" s="74" t="s">
        <v>1631</v>
      </c>
      <c r="C225" s="88" t="s">
        <v>1632</v>
      </c>
      <c r="D225" s="77" t="s">
        <v>63</v>
      </c>
      <c r="E225" s="13">
        <v>44414</v>
      </c>
      <c r="F225" s="75" t="s">
        <v>425</v>
      </c>
      <c r="G225" s="13">
        <v>44419</v>
      </c>
      <c r="H225" s="76" t="s">
        <v>3532</v>
      </c>
      <c r="I225" s="15">
        <v>32</v>
      </c>
      <c r="J225" s="15">
        <v>42</v>
      </c>
      <c r="K225" s="15">
        <v>29</v>
      </c>
      <c r="L225" s="15">
        <v>10</v>
      </c>
      <c r="M225" s="82">
        <f t="shared" si="3"/>
        <v>9.7439999999999998</v>
      </c>
      <c r="N225" s="71">
        <v>10</v>
      </c>
      <c r="O225" s="62">
        <v>3000</v>
      </c>
      <c r="P225" s="63">
        <f>Table224523689101112131415161718192021222423456723[[#This Row],[PEMBULATAN]]*O225</f>
        <v>30000</v>
      </c>
    </row>
    <row r="226" spans="1:16" ht="26.25" customHeight="1" x14ac:dyDescent="0.2">
      <c r="A226" s="101"/>
      <c r="B226" s="74"/>
      <c r="C226" s="88" t="s">
        <v>1633</v>
      </c>
      <c r="D226" s="77" t="s">
        <v>63</v>
      </c>
      <c r="E226" s="13">
        <v>44414</v>
      </c>
      <c r="F226" s="75" t="s">
        <v>425</v>
      </c>
      <c r="G226" s="13">
        <v>44419</v>
      </c>
      <c r="H226" s="76" t="s">
        <v>3532</v>
      </c>
      <c r="I226" s="15">
        <v>30</v>
      </c>
      <c r="J226" s="15">
        <v>40</v>
      </c>
      <c r="K226" s="15">
        <v>20</v>
      </c>
      <c r="L226" s="15">
        <v>3</v>
      </c>
      <c r="M226" s="82">
        <f t="shared" si="3"/>
        <v>6</v>
      </c>
      <c r="N226" s="71">
        <v>6</v>
      </c>
      <c r="O226" s="62">
        <v>3000</v>
      </c>
      <c r="P226" s="63">
        <f>Table224523689101112131415161718192021222423456723[[#This Row],[PEMBULATAN]]*O226</f>
        <v>18000</v>
      </c>
    </row>
    <row r="227" spans="1:16" ht="26.25" customHeight="1" x14ac:dyDescent="0.2">
      <c r="A227" s="101"/>
      <c r="B227" s="74"/>
      <c r="C227" s="88" t="s">
        <v>1634</v>
      </c>
      <c r="D227" s="77" t="s">
        <v>63</v>
      </c>
      <c r="E227" s="13">
        <v>44414</v>
      </c>
      <c r="F227" s="75" t="s">
        <v>425</v>
      </c>
      <c r="G227" s="13">
        <v>44419</v>
      </c>
      <c r="H227" s="76" t="s">
        <v>3532</v>
      </c>
      <c r="I227" s="15">
        <v>34</v>
      </c>
      <c r="J227" s="15">
        <v>34</v>
      </c>
      <c r="K227" s="15">
        <v>17</v>
      </c>
      <c r="L227" s="15">
        <v>13</v>
      </c>
      <c r="M227" s="82">
        <f t="shared" si="3"/>
        <v>4.9130000000000003</v>
      </c>
      <c r="N227" s="71">
        <v>13</v>
      </c>
      <c r="O227" s="62">
        <v>3000</v>
      </c>
      <c r="P227" s="63">
        <f>Table224523689101112131415161718192021222423456723[[#This Row],[PEMBULATAN]]*O227</f>
        <v>39000</v>
      </c>
    </row>
    <row r="228" spans="1:16" ht="26.25" customHeight="1" x14ac:dyDescent="0.2">
      <c r="A228" s="101"/>
      <c r="B228" s="74"/>
      <c r="C228" s="88" t="s">
        <v>1635</v>
      </c>
      <c r="D228" s="77" t="s">
        <v>63</v>
      </c>
      <c r="E228" s="13">
        <v>44414</v>
      </c>
      <c r="F228" s="75" t="s">
        <v>425</v>
      </c>
      <c r="G228" s="13">
        <v>44419</v>
      </c>
      <c r="H228" s="76" t="s">
        <v>3532</v>
      </c>
      <c r="I228" s="15">
        <v>34</v>
      </c>
      <c r="J228" s="15">
        <v>32</v>
      </c>
      <c r="K228" s="15">
        <v>7</v>
      </c>
      <c r="L228" s="15">
        <v>1</v>
      </c>
      <c r="M228" s="82">
        <f t="shared" si="3"/>
        <v>1.9039999999999999</v>
      </c>
      <c r="N228" s="71">
        <v>2</v>
      </c>
      <c r="O228" s="62">
        <v>3000</v>
      </c>
      <c r="P228" s="63">
        <f>Table224523689101112131415161718192021222423456723[[#This Row],[PEMBULATAN]]*O228</f>
        <v>6000</v>
      </c>
    </row>
    <row r="229" spans="1:16" ht="26.25" customHeight="1" x14ac:dyDescent="0.2">
      <c r="A229" s="101"/>
      <c r="B229" s="74"/>
      <c r="C229" s="88" t="s">
        <v>1636</v>
      </c>
      <c r="D229" s="77" t="s">
        <v>63</v>
      </c>
      <c r="E229" s="13">
        <v>44414</v>
      </c>
      <c r="F229" s="75" t="s">
        <v>425</v>
      </c>
      <c r="G229" s="13">
        <v>44419</v>
      </c>
      <c r="H229" s="76" t="s">
        <v>3532</v>
      </c>
      <c r="I229" s="15">
        <v>42</v>
      </c>
      <c r="J229" s="15">
        <v>28</v>
      </c>
      <c r="K229" s="15">
        <v>13</v>
      </c>
      <c r="L229" s="15">
        <v>2</v>
      </c>
      <c r="M229" s="82">
        <f t="shared" si="3"/>
        <v>3.8220000000000001</v>
      </c>
      <c r="N229" s="71">
        <v>4</v>
      </c>
      <c r="O229" s="62">
        <v>3000</v>
      </c>
      <c r="P229" s="63">
        <f>Table224523689101112131415161718192021222423456723[[#This Row],[PEMBULATAN]]*O229</f>
        <v>12000</v>
      </c>
    </row>
    <row r="230" spans="1:16" ht="22.5" customHeight="1" x14ac:dyDescent="0.2">
      <c r="A230" s="144" t="s">
        <v>33</v>
      </c>
      <c r="B230" s="145"/>
      <c r="C230" s="145"/>
      <c r="D230" s="145"/>
      <c r="E230" s="145"/>
      <c r="F230" s="145"/>
      <c r="G230" s="145"/>
      <c r="H230" s="145"/>
      <c r="I230" s="145"/>
      <c r="J230" s="145"/>
      <c r="K230" s="145"/>
      <c r="L230" s="146"/>
      <c r="M230" s="78">
        <f>SUBTOTAL(109,Table224523689101112131415161718192021222423456723[KG VOLUME])</f>
        <v>4656.0965000000024</v>
      </c>
      <c r="N230" s="66">
        <f>SUM(N3:N229)</f>
        <v>4797</v>
      </c>
      <c r="O230" s="147">
        <f>SUM(P3:P229)</f>
        <v>14391000</v>
      </c>
      <c r="P230" s="148"/>
    </row>
    <row r="231" spans="1:16" ht="22.5" customHeight="1" x14ac:dyDescent="0.2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4"/>
      <c r="N231" s="86" t="s">
        <v>54</v>
      </c>
      <c r="O231" s="85"/>
      <c r="P231" s="85">
        <f>O230*10%</f>
        <v>1439100</v>
      </c>
    </row>
    <row r="232" spans="1:16" x14ac:dyDescent="0.2">
      <c r="A232" s="11"/>
      <c r="B232" s="54" t="s">
        <v>47</v>
      </c>
      <c r="C232" s="53"/>
      <c r="D232" s="55" t="s">
        <v>48</v>
      </c>
      <c r="H232" s="61"/>
      <c r="N232" s="60" t="s">
        <v>34</v>
      </c>
      <c r="P232" s="67">
        <f>O230*1%</f>
        <v>143910</v>
      </c>
    </row>
    <row r="233" spans="1:16" x14ac:dyDescent="0.2">
      <c r="A233" s="11"/>
      <c r="H233" s="61"/>
      <c r="N233" s="60" t="s">
        <v>35</v>
      </c>
      <c r="P233" s="69">
        <v>0</v>
      </c>
    </row>
    <row r="234" spans="1:16" ht="15.75" thickBot="1" x14ac:dyDescent="0.25">
      <c r="A234" s="11"/>
      <c r="H234" s="61"/>
      <c r="N234" s="60" t="s">
        <v>36</v>
      </c>
      <c r="P234" s="69">
        <v>0</v>
      </c>
    </row>
    <row r="235" spans="1:16" x14ac:dyDescent="0.2">
      <c r="A235" s="11"/>
      <c r="H235" s="61"/>
      <c r="N235" s="64" t="s">
        <v>37</v>
      </c>
      <c r="O235" s="65"/>
      <c r="P235" s="68">
        <f>O230-P231+P232</f>
        <v>13095810</v>
      </c>
    </row>
    <row r="236" spans="1:16" x14ac:dyDescent="0.2">
      <c r="B236" s="54"/>
      <c r="C236" s="53"/>
      <c r="D236" s="55"/>
    </row>
    <row r="238" spans="1:16" x14ac:dyDescent="0.2">
      <c r="A238" s="11"/>
      <c r="H238" s="61"/>
      <c r="P238" s="70"/>
    </row>
    <row r="239" spans="1:16" x14ac:dyDescent="0.2">
      <c r="A239" s="11"/>
      <c r="H239" s="61"/>
      <c r="O239" s="56"/>
      <c r="P239" s="70"/>
    </row>
    <row r="240" spans="1:16" s="3" customFormat="1" x14ac:dyDescent="0.25">
      <c r="A240" s="11"/>
      <c r="B240" s="2"/>
      <c r="C240" s="2"/>
      <c r="E240" s="12"/>
      <c r="H240" s="61"/>
      <c r="N240" s="14"/>
      <c r="O240" s="14"/>
      <c r="P240" s="14"/>
    </row>
    <row r="241" spans="1:16" s="3" customFormat="1" x14ac:dyDescent="0.2">
      <c r="A241" s="11"/>
      <c r="B241" s="2"/>
      <c r="C241" s="53" t="s">
        <v>1205</v>
      </c>
      <c r="E241" s="12"/>
      <c r="H241" s="61"/>
      <c r="N241" s="14"/>
      <c r="O241" s="14"/>
      <c r="P241" s="14"/>
    </row>
    <row r="242" spans="1:16" s="3" customFormat="1" x14ac:dyDescent="0.25">
      <c r="A242" s="11"/>
      <c r="B242" s="2"/>
      <c r="C242" s="2" t="s">
        <v>1200</v>
      </c>
      <c r="E242" s="12"/>
      <c r="H242" s="61"/>
      <c r="N242" s="14"/>
      <c r="O242" s="14"/>
      <c r="P242" s="14"/>
    </row>
    <row r="243" spans="1:16" s="3" customFormat="1" x14ac:dyDescent="0.25">
      <c r="A243" s="11"/>
      <c r="B243" s="2"/>
      <c r="C243" s="2" t="s">
        <v>1206</v>
      </c>
      <c r="E243" s="12"/>
      <c r="H243" s="61"/>
      <c r="N243" s="14"/>
      <c r="O243" s="14"/>
      <c r="P243" s="14"/>
    </row>
    <row r="244" spans="1:16" s="3" customFormat="1" x14ac:dyDescent="0.25">
      <c r="A244" s="11"/>
      <c r="B244" s="2"/>
      <c r="C244" s="2" t="s">
        <v>3533</v>
      </c>
      <c r="E244" s="12"/>
      <c r="H244" s="61"/>
      <c r="N244" s="14"/>
      <c r="O244" s="14"/>
      <c r="P244" s="14"/>
    </row>
    <row r="245" spans="1:16" s="3" customFormat="1" x14ac:dyDescent="0.2">
      <c r="A245" s="11"/>
      <c r="B245" s="2"/>
      <c r="C245" s="53" t="s">
        <v>1198</v>
      </c>
      <c r="E245" s="12"/>
      <c r="H245" s="61"/>
      <c r="N245" s="14"/>
      <c r="O245" s="14"/>
      <c r="P245" s="14"/>
    </row>
    <row r="246" spans="1:16" s="3" customFormat="1" x14ac:dyDescent="0.25">
      <c r="A246" s="11"/>
      <c r="B246" s="2"/>
      <c r="C246" s="2" t="s">
        <v>3534</v>
      </c>
      <c r="E246" s="12"/>
      <c r="H246" s="61"/>
      <c r="N246" s="14"/>
      <c r="O246" s="14"/>
      <c r="P246" s="14"/>
    </row>
    <row r="247" spans="1:16" s="3" customFormat="1" x14ac:dyDescent="0.25">
      <c r="A247" s="11"/>
      <c r="B247" s="2"/>
      <c r="C247" s="2" t="s">
        <v>1204</v>
      </c>
      <c r="E247" s="12"/>
      <c r="H247" s="61"/>
      <c r="N247" s="14"/>
      <c r="O247" s="14"/>
      <c r="P247" s="14"/>
    </row>
    <row r="248" spans="1:16" s="3" customFormat="1" x14ac:dyDescent="0.25">
      <c r="A248" s="11"/>
      <c r="B248" s="2"/>
      <c r="C248" s="2" t="s">
        <v>3535</v>
      </c>
      <c r="E248" s="12"/>
      <c r="H248" s="61"/>
      <c r="N248" s="14"/>
      <c r="O248" s="14"/>
      <c r="P248" s="14"/>
    </row>
    <row r="249" spans="1:16" s="3" customFormat="1" x14ac:dyDescent="0.25">
      <c r="A249" s="11"/>
      <c r="B249" s="2"/>
      <c r="C249" s="2" t="s">
        <v>3536</v>
      </c>
      <c r="E249" s="12"/>
      <c r="H249" s="61"/>
      <c r="N249" s="14"/>
      <c r="O249" s="14"/>
      <c r="P249" s="14"/>
    </row>
    <row r="250" spans="1:16" s="3" customFormat="1" x14ac:dyDescent="0.25">
      <c r="A250" s="11"/>
      <c r="B250" s="2"/>
      <c r="C250" s="2" t="s">
        <v>3537</v>
      </c>
      <c r="E250" s="12"/>
      <c r="H250" s="61"/>
      <c r="N250" s="14"/>
      <c r="O250" s="14"/>
      <c r="P250" s="14"/>
    </row>
    <row r="251" spans="1:16" s="3" customFormat="1" x14ac:dyDescent="0.25">
      <c r="A251" s="11"/>
      <c r="B251" s="2"/>
      <c r="C251" s="2" t="s">
        <v>3538</v>
      </c>
      <c r="E251" s="12"/>
      <c r="H251" s="61"/>
      <c r="N251" s="14"/>
      <c r="O251" s="14"/>
      <c r="P251" s="14"/>
    </row>
    <row r="252" spans="1:16" x14ac:dyDescent="0.2">
      <c r="C252" s="2" t="s">
        <v>3539</v>
      </c>
    </row>
    <row r="253" spans="1:16" x14ac:dyDescent="0.2">
      <c r="C253" s="2" t="s">
        <v>3540</v>
      </c>
    </row>
    <row r="254" spans="1:16" x14ac:dyDescent="0.2">
      <c r="C254" s="2" t="s">
        <v>3541</v>
      </c>
    </row>
    <row r="255" spans="1:16" x14ac:dyDescent="0.2">
      <c r="C255" s="2" t="s">
        <v>3542</v>
      </c>
    </row>
    <row r="256" spans="1:16" x14ac:dyDescent="0.2">
      <c r="C256" s="2" t="s">
        <v>3543</v>
      </c>
    </row>
    <row r="257" spans="3:3" x14ac:dyDescent="0.2">
      <c r="C257" s="2" t="s">
        <v>3544</v>
      </c>
    </row>
    <row r="258" spans="3:3" x14ac:dyDescent="0.2">
      <c r="C258" s="2" t="s">
        <v>3545</v>
      </c>
    </row>
    <row r="259" spans="3:3" x14ac:dyDescent="0.2">
      <c r="C259" s="2" t="s">
        <v>3546</v>
      </c>
    </row>
    <row r="260" spans="3:3" x14ac:dyDescent="0.2">
      <c r="C260" s="2" t="s">
        <v>3547</v>
      </c>
    </row>
    <row r="261" spans="3:3" x14ac:dyDescent="0.2">
      <c r="C261" s="2" t="s">
        <v>3548</v>
      </c>
    </row>
    <row r="262" spans="3:3" x14ac:dyDescent="0.2">
      <c r="C262" s="2" t="s">
        <v>3549</v>
      </c>
    </row>
    <row r="263" spans="3:3" x14ac:dyDescent="0.2">
      <c r="C263" s="2" t="s">
        <v>3550</v>
      </c>
    </row>
    <row r="264" spans="3:3" x14ac:dyDescent="0.2">
      <c r="C264" s="2" t="s">
        <v>3551</v>
      </c>
    </row>
    <row r="265" spans="3:3" x14ac:dyDescent="0.2">
      <c r="C265" s="2" t="s">
        <v>3552</v>
      </c>
    </row>
    <row r="266" spans="3:3" x14ac:dyDescent="0.2">
      <c r="C266" s="2" t="s">
        <v>3553</v>
      </c>
    </row>
    <row r="267" spans="3:3" x14ac:dyDescent="0.2">
      <c r="C267" s="2" t="s">
        <v>3554</v>
      </c>
    </row>
    <row r="268" spans="3:3" x14ac:dyDescent="0.2">
      <c r="C268" s="2" t="s">
        <v>3555</v>
      </c>
    </row>
    <row r="269" spans="3:3" x14ac:dyDescent="0.2">
      <c r="C269" s="2" t="s">
        <v>3556</v>
      </c>
    </row>
    <row r="270" spans="3:3" x14ac:dyDescent="0.2">
      <c r="C270" s="2" t="s">
        <v>3557</v>
      </c>
    </row>
    <row r="271" spans="3:3" x14ac:dyDescent="0.2">
      <c r="C271" s="2" t="s">
        <v>3558</v>
      </c>
    </row>
    <row r="272" spans="3:3" x14ac:dyDescent="0.2">
      <c r="C272" s="2" t="s">
        <v>3559</v>
      </c>
    </row>
    <row r="273" spans="3:3" x14ac:dyDescent="0.2">
      <c r="C273" s="2" t="s">
        <v>3560</v>
      </c>
    </row>
    <row r="274" spans="3:3" x14ac:dyDescent="0.2">
      <c r="C274" s="2" t="s">
        <v>3561</v>
      </c>
    </row>
    <row r="275" spans="3:3" x14ac:dyDescent="0.2">
      <c r="C275" s="2" t="s">
        <v>3562</v>
      </c>
    </row>
    <row r="276" spans="3:3" x14ac:dyDescent="0.2">
      <c r="C276" s="2" t="s">
        <v>3563</v>
      </c>
    </row>
    <row r="277" spans="3:3" x14ac:dyDescent="0.2">
      <c r="C277" s="2" t="s">
        <v>3564</v>
      </c>
    </row>
    <row r="278" spans="3:3" x14ac:dyDescent="0.2">
      <c r="C278" s="2" t="s">
        <v>3565</v>
      </c>
    </row>
    <row r="279" spans="3:3" x14ac:dyDescent="0.2">
      <c r="C279" s="2" t="s">
        <v>3566</v>
      </c>
    </row>
    <row r="280" spans="3:3" x14ac:dyDescent="0.2">
      <c r="C280" s="2" t="s">
        <v>3567</v>
      </c>
    </row>
    <row r="281" spans="3:3" x14ac:dyDescent="0.2">
      <c r="C281" s="2" t="s">
        <v>3568</v>
      </c>
    </row>
    <row r="282" spans="3:3" x14ac:dyDescent="0.2">
      <c r="C282" s="2" t="s">
        <v>3569</v>
      </c>
    </row>
    <row r="283" spans="3:3" x14ac:dyDescent="0.2">
      <c r="C283" s="2" t="s">
        <v>3570</v>
      </c>
    </row>
    <row r="284" spans="3:3" x14ac:dyDescent="0.2">
      <c r="C284" s="2" t="s">
        <v>3571</v>
      </c>
    </row>
    <row r="285" spans="3:3" x14ac:dyDescent="0.2">
      <c r="C285" s="2" t="s">
        <v>3572</v>
      </c>
    </row>
    <row r="286" spans="3:3" x14ac:dyDescent="0.2">
      <c r="C286" s="2" t="s">
        <v>3573</v>
      </c>
    </row>
    <row r="287" spans="3:3" x14ac:dyDescent="0.2">
      <c r="C287" s="2" t="s">
        <v>3574</v>
      </c>
    </row>
    <row r="288" spans="3:3" x14ac:dyDescent="0.2">
      <c r="C288" s="2" t="s">
        <v>3575</v>
      </c>
    </row>
    <row r="289" spans="3:3" x14ac:dyDescent="0.2">
      <c r="C289" s="2" t="s">
        <v>3576</v>
      </c>
    </row>
    <row r="290" spans="3:3" x14ac:dyDescent="0.2">
      <c r="C290" s="2" t="s">
        <v>3577</v>
      </c>
    </row>
    <row r="291" spans="3:3" x14ac:dyDescent="0.2">
      <c r="C291" s="2" t="s">
        <v>3578</v>
      </c>
    </row>
    <row r="292" spans="3:3" x14ac:dyDescent="0.2">
      <c r="C292" s="2" t="s">
        <v>3579</v>
      </c>
    </row>
    <row r="293" spans="3:3" x14ac:dyDescent="0.2">
      <c r="C293" s="2" t="s">
        <v>3580</v>
      </c>
    </row>
    <row r="294" spans="3:3" x14ac:dyDescent="0.2">
      <c r="C294" s="2" t="s">
        <v>3581</v>
      </c>
    </row>
    <row r="295" spans="3:3" x14ac:dyDescent="0.2">
      <c r="C295" s="2" t="s">
        <v>3582</v>
      </c>
    </row>
    <row r="296" spans="3:3" x14ac:dyDescent="0.2">
      <c r="C296" s="2" t="s">
        <v>3583</v>
      </c>
    </row>
    <row r="297" spans="3:3" x14ac:dyDescent="0.2">
      <c r="C297" s="2" t="s">
        <v>3584</v>
      </c>
    </row>
    <row r="298" spans="3:3" x14ac:dyDescent="0.2">
      <c r="C298" s="2" t="s">
        <v>3585</v>
      </c>
    </row>
    <row r="299" spans="3:3" x14ac:dyDescent="0.2">
      <c r="C299" s="2" t="s">
        <v>3586</v>
      </c>
    </row>
    <row r="300" spans="3:3" x14ac:dyDescent="0.2">
      <c r="C300" s="2" t="s">
        <v>3587</v>
      </c>
    </row>
    <row r="301" spans="3:3" x14ac:dyDescent="0.2">
      <c r="C301" s="2" t="s">
        <v>3588</v>
      </c>
    </row>
    <row r="302" spans="3:3" x14ac:dyDescent="0.2">
      <c r="C302" s="2" t="s">
        <v>3589</v>
      </c>
    </row>
    <row r="303" spans="3:3" x14ac:dyDescent="0.2">
      <c r="C303" s="2" t="s">
        <v>3590</v>
      </c>
    </row>
    <row r="304" spans="3:3" x14ac:dyDescent="0.2">
      <c r="C304" s="2" t="s">
        <v>3591</v>
      </c>
    </row>
    <row r="305" spans="3:3" x14ac:dyDescent="0.2">
      <c r="C305" s="2" t="s">
        <v>3592</v>
      </c>
    </row>
    <row r="306" spans="3:3" x14ac:dyDescent="0.2">
      <c r="C306" s="2" t="s">
        <v>3593</v>
      </c>
    </row>
    <row r="307" spans="3:3" x14ac:dyDescent="0.2">
      <c r="C307" s="2" t="s">
        <v>3594</v>
      </c>
    </row>
    <row r="308" spans="3:3" x14ac:dyDescent="0.2">
      <c r="C308" s="2" t="s">
        <v>3595</v>
      </c>
    </row>
    <row r="309" spans="3:3" x14ac:dyDescent="0.2">
      <c r="C309" s="2" t="s">
        <v>3596</v>
      </c>
    </row>
    <row r="310" spans="3:3" x14ac:dyDescent="0.2">
      <c r="C310" s="2" t="s">
        <v>3597</v>
      </c>
    </row>
    <row r="311" spans="3:3" x14ac:dyDescent="0.2">
      <c r="C311" s="2" t="s">
        <v>3598</v>
      </c>
    </row>
    <row r="312" spans="3:3" x14ac:dyDescent="0.2">
      <c r="C312" s="2" t="s">
        <v>3599</v>
      </c>
    </row>
    <row r="313" spans="3:3" x14ac:dyDescent="0.2">
      <c r="C313" s="2" t="s">
        <v>3600</v>
      </c>
    </row>
    <row r="314" spans="3:3" x14ac:dyDescent="0.2">
      <c r="C314" s="2" t="s">
        <v>3601</v>
      </c>
    </row>
    <row r="315" spans="3:3" x14ac:dyDescent="0.2">
      <c r="C315" s="2" t="s">
        <v>3602</v>
      </c>
    </row>
    <row r="316" spans="3:3" x14ac:dyDescent="0.2">
      <c r="C316" s="2" t="s">
        <v>3603</v>
      </c>
    </row>
    <row r="317" spans="3:3" x14ac:dyDescent="0.2">
      <c r="C317" s="2" t="s">
        <v>3604</v>
      </c>
    </row>
    <row r="318" spans="3:3" x14ac:dyDescent="0.2">
      <c r="C318" s="2" t="s">
        <v>3605</v>
      </c>
    </row>
    <row r="319" spans="3:3" x14ac:dyDescent="0.2">
      <c r="C319" s="2" t="s">
        <v>3606</v>
      </c>
    </row>
    <row r="320" spans="3:3" x14ac:dyDescent="0.2">
      <c r="C320" s="2" t="s">
        <v>3607</v>
      </c>
    </row>
    <row r="321" spans="3:3" x14ac:dyDescent="0.2">
      <c r="C321" s="2" t="s">
        <v>3608</v>
      </c>
    </row>
    <row r="322" spans="3:3" x14ac:dyDescent="0.2">
      <c r="C322" s="2" t="s">
        <v>3609</v>
      </c>
    </row>
    <row r="323" spans="3:3" x14ac:dyDescent="0.2">
      <c r="C323" s="2" t="s">
        <v>3610</v>
      </c>
    </row>
    <row r="324" spans="3:3" x14ac:dyDescent="0.2">
      <c r="C324" s="2" t="s">
        <v>3611</v>
      </c>
    </row>
    <row r="325" spans="3:3" x14ac:dyDescent="0.2">
      <c r="C325" s="2" t="s">
        <v>3612</v>
      </c>
    </row>
    <row r="326" spans="3:3" x14ac:dyDescent="0.2">
      <c r="C326" s="2" t="s">
        <v>3613</v>
      </c>
    </row>
    <row r="327" spans="3:3" x14ac:dyDescent="0.2">
      <c r="C327" s="2" t="s">
        <v>3614</v>
      </c>
    </row>
    <row r="328" spans="3:3" x14ac:dyDescent="0.2">
      <c r="C328" s="2" t="s">
        <v>3615</v>
      </c>
    </row>
    <row r="329" spans="3:3" x14ac:dyDescent="0.2">
      <c r="C329" s="2" t="s">
        <v>3616</v>
      </c>
    </row>
    <row r="330" spans="3:3" x14ac:dyDescent="0.2">
      <c r="C330" s="2" t="s">
        <v>3617</v>
      </c>
    </row>
    <row r="331" spans="3:3" x14ac:dyDescent="0.2">
      <c r="C331" s="2" t="s">
        <v>3618</v>
      </c>
    </row>
    <row r="332" spans="3:3" x14ac:dyDescent="0.2">
      <c r="C332" s="2" t="s">
        <v>3619</v>
      </c>
    </row>
    <row r="333" spans="3:3" x14ac:dyDescent="0.2">
      <c r="C333" s="2" t="s">
        <v>3620</v>
      </c>
    </row>
    <row r="334" spans="3:3" x14ac:dyDescent="0.2">
      <c r="C334" s="2" t="s">
        <v>3621</v>
      </c>
    </row>
    <row r="335" spans="3:3" x14ac:dyDescent="0.2">
      <c r="C335" s="2" t="s">
        <v>3622</v>
      </c>
    </row>
    <row r="336" spans="3:3" x14ac:dyDescent="0.2">
      <c r="C336" s="2" t="s">
        <v>3623</v>
      </c>
    </row>
    <row r="337" spans="3:3" x14ac:dyDescent="0.2">
      <c r="C337" s="2" t="s">
        <v>3624</v>
      </c>
    </row>
    <row r="338" spans="3:3" x14ac:dyDescent="0.2">
      <c r="C338" s="2" t="s">
        <v>3625</v>
      </c>
    </row>
    <row r="339" spans="3:3" x14ac:dyDescent="0.2">
      <c r="C339" s="2" t="s">
        <v>3626</v>
      </c>
    </row>
    <row r="340" spans="3:3" x14ac:dyDescent="0.2">
      <c r="C340" s="2" t="s">
        <v>3627</v>
      </c>
    </row>
    <row r="341" spans="3:3" x14ac:dyDescent="0.2">
      <c r="C341" s="2" t="s">
        <v>3628</v>
      </c>
    </row>
    <row r="342" spans="3:3" x14ac:dyDescent="0.2">
      <c r="C342" s="2" t="s">
        <v>3629</v>
      </c>
    </row>
    <row r="343" spans="3:3" x14ac:dyDescent="0.2">
      <c r="C343" s="2" t="s">
        <v>3630</v>
      </c>
    </row>
    <row r="344" spans="3:3" x14ac:dyDescent="0.2">
      <c r="C344" s="2" t="s">
        <v>3631</v>
      </c>
    </row>
    <row r="345" spans="3:3" x14ac:dyDescent="0.2">
      <c r="C345" s="2" t="s">
        <v>3632</v>
      </c>
    </row>
    <row r="346" spans="3:3" x14ac:dyDescent="0.2">
      <c r="C346" s="2" t="s">
        <v>3633</v>
      </c>
    </row>
    <row r="347" spans="3:3" x14ac:dyDescent="0.2">
      <c r="C347" s="2" t="s">
        <v>3634</v>
      </c>
    </row>
    <row r="348" spans="3:3" x14ac:dyDescent="0.2">
      <c r="C348" s="2" t="s">
        <v>3635</v>
      </c>
    </row>
    <row r="349" spans="3:3" x14ac:dyDescent="0.2">
      <c r="C349" s="2" t="s">
        <v>3636</v>
      </c>
    </row>
    <row r="350" spans="3:3" x14ac:dyDescent="0.2">
      <c r="C350" s="2" t="s">
        <v>3637</v>
      </c>
    </row>
    <row r="351" spans="3:3" x14ac:dyDescent="0.2">
      <c r="C351" s="2" t="s">
        <v>3638</v>
      </c>
    </row>
    <row r="352" spans="3:3" x14ac:dyDescent="0.2">
      <c r="C352" s="2" t="s">
        <v>3639</v>
      </c>
    </row>
    <row r="353" spans="3:3" x14ac:dyDescent="0.2">
      <c r="C353" s="2" t="s">
        <v>3640</v>
      </c>
    </row>
    <row r="354" spans="3:3" x14ac:dyDescent="0.2">
      <c r="C354" s="2" t="s">
        <v>3641</v>
      </c>
    </row>
    <row r="355" spans="3:3" x14ac:dyDescent="0.2">
      <c r="C355" s="2" t="s">
        <v>3642</v>
      </c>
    </row>
    <row r="356" spans="3:3" x14ac:dyDescent="0.2">
      <c r="C356" s="2" t="s">
        <v>3643</v>
      </c>
    </row>
    <row r="357" spans="3:3" x14ac:dyDescent="0.2">
      <c r="C357" s="2" t="s">
        <v>3644</v>
      </c>
    </row>
    <row r="358" spans="3:3" x14ac:dyDescent="0.2">
      <c r="C358" s="2" t="s">
        <v>3645</v>
      </c>
    </row>
    <row r="359" spans="3:3" x14ac:dyDescent="0.2">
      <c r="C359" s="2" t="s">
        <v>3646</v>
      </c>
    </row>
    <row r="360" spans="3:3" x14ac:dyDescent="0.2">
      <c r="C360" s="2" t="s">
        <v>3647</v>
      </c>
    </row>
    <row r="361" spans="3:3" x14ac:dyDescent="0.2">
      <c r="C361" s="2" t="s">
        <v>3648</v>
      </c>
    </row>
    <row r="362" spans="3:3" x14ac:dyDescent="0.2">
      <c r="C362" s="2" t="s">
        <v>3649</v>
      </c>
    </row>
    <row r="363" spans="3:3" x14ac:dyDescent="0.2">
      <c r="C363" s="2" t="s">
        <v>3650</v>
      </c>
    </row>
    <row r="364" spans="3:3" x14ac:dyDescent="0.2">
      <c r="C364" s="2" t="s">
        <v>3651</v>
      </c>
    </row>
    <row r="365" spans="3:3" x14ac:dyDescent="0.2">
      <c r="C365" s="2" t="s">
        <v>3652</v>
      </c>
    </row>
    <row r="366" spans="3:3" x14ac:dyDescent="0.2">
      <c r="C366" s="2" t="s">
        <v>3653</v>
      </c>
    </row>
    <row r="367" spans="3:3" x14ac:dyDescent="0.2">
      <c r="C367" s="2" t="s">
        <v>3654</v>
      </c>
    </row>
    <row r="368" spans="3:3" x14ac:dyDescent="0.2">
      <c r="C368" s="2" t="s">
        <v>3655</v>
      </c>
    </row>
    <row r="369" spans="3:3" x14ac:dyDescent="0.2">
      <c r="C369" s="2" t="s">
        <v>3656</v>
      </c>
    </row>
    <row r="370" spans="3:3" x14ac:dyDescent="0.2">
      <c r="C370" s="2" t="s">
        <v>3657</v>
      </c>
    </row>
    <row r="371" spans="3:3" x14ac:dyDescent="0.2">
      <c r="C371" s="2" t="s">
        <v>3658</v>
      </c>
    </row>
    <row r="372" spans="3:3" x14ac:dyDescent="0.2">
      <c r="C372" s="2" t="s">
        <v>3659</v>
      </c>
    </row>
    <row r="373" spans="3:3" x14ac:dyDescent="0.2">
      <c r="C373" s="2" t="s">
        <v>3660</v>
      </c>
    </row>
    <row r="374" spans="3:3" x14ac:dyDescent="0.2">
      <c r="C374" s="2" t="s">
        <v>3661</v>
      </c>
    </row>
    <row r="375" spans="3:3" x14ac:dyDescent="0.2">
      <c r="C375" s="2" t="s">
        <v>3662</v>
      </c>
    </row>
    <row r="376" spans="3:3" x14ac:dyDescent="0.2">
      <c r="C376" s="2" t="s">
        <v>3663</v>
      </c>
    </row>
    <row r="377" spans="3:3" x14ac:dyDescent="0.2">
      <c r="C377" s="2" t="s">
        <v>3664</v>
      </c>
    </row>
    <row r="378" spans="3:3" x14ac:dyDescent="0.2">
      <c r="C378" s="2" t="s">
        <v>3665</v>
      </c>
    </row>
    <row r="379" spans="3:3" x14ac:dyDescent="0.2">
      <c r="C379" s="2" t="s">
        <v>3666</v>
      </c>
    </row>
    <row r="380" spans="3:3" x14ac:dyDescent="0.2">
      <c r="C380" s="2" t="s">
        <v>3667</v>
      </c>
    </row>
    <row r="381" spans="3:3" x14ac:dyDescent="0.2">
      <c r="C381" s="2" t="s">
        <v>3668</v>
      </c>
    </row>
    <row r="382" spans="3:3" x14ac:dyDescent="0.2">
      <c r="C382" s="2" t="s">
        <v>3669</v>
      </c>
    </row>
    <row r="383" spans="3:3" x14ac:dyDescent="0.2">
      <c r="C383" s="2" t="s">
        <v>3670</v>
      </c>
    </row>
    <row r="384" spans="3:3" x14ac:dyDescent="0.2">
      <c r="C384" s="2" t="s">
        <v>3671</v>
      </c>
    </row>
    <row r="385" spans="3:3" x14ac:dyDescent="0.2">
      <c r="C385" s="2" t="s">
        <v>3672</v>
      </c>
    </row>
    <row r="386" spans="3:3" x14ac:dyDescent="0.2">
      <c r="C386" s="2" t="s">
        <v>3673</v>
      </c>
    </row>
    <row r="387" spans="3:3" x14ac:dyDescent="0.2">
      <c r="C387" s="2" t="s">
        <v>3674</v>
      </c>
    </row>
    <row r="388" spans="3:3" x14ac:dyDescent="0.2">
      <c r="C388" s="2" t="s">
        <v>3675</v>
      </c>
    </row>
    <row r="389" spans="3:3" x14ac:dyDescent="0.2">
      <c r="C389" s="2" t="s">
        <v>3676</v>
      </c>
    </row>
    <row r="390" spans="3:3" x14ac:dyDescent="0.2">
      <c r="C390" s="2" t="s">
        <v>3677</v>
      </c>
    </row>
    <row r="391" spans="3:3" x14ac:dyDescent="0.2">
      <c r="C391" s="2" t="s">
        <v>3678</v>
      </c>
    </row>
    <row r="392" spans="3:3" x14ac:dyDescent="0.2">
      <c r="C392" s="2" t="s">
        <v>3679</v>
      </c>
    </row>
    <row r="393" spans="3:3" x14ac:dyDescent="0.2">
      <c r="C393" s="2" t="s">
        <v>3680</v>
      </c>
    </row>
    <row r="394" spans="3:3" x14ac:dyDescent="0.2">
      <c r="C394" s="2" t="s">
        <v>3681</v>
      </c>
    </row>
    <row r="395" spans="3:3" x14ac:dyDescent="0.2">
      <c r="C395" s="2" t="s">
        <v>3682</v>
      </c>
    </row>
    <row r="396" spans="3:3" x14ac:dyDescent="0.2">
      <c r="C396" s="2" t="s">
        <v>3683</v>
      </c>
    </row>
    <row r="397" spans="3:3" x14ac:dyDescent="0.2">
      <c r="C397" s="2" t="s">
        <v>3684</v>
      </c>
    </row>
    <row r="398" spans="3:3" x14ac:dyDescent="0.2">
      <c r="C398" s="2" t="s">
        <v>3685</v>
      </c>
    </row>
    <row r="399" spans="3:3" x14ac:dyDescent="0.2">
      <c r="C399" s="2" t="s">
        <v>3686</v>
      </c>
    </row>
    <row r="400" spans="3:3" x14ac:dyDescent="0.2">
      <c r="C400" s="2" t="s">
        <v>3687</v>
      </c>
    </row>
    <row r="401" spans="3:3" x14ac:dyDescent="0.2">
      <c r="C401" s="2" t="s">
        <v>3688</v>
      </c>
    </row>
    <row r="402" spans="3:3" x14ac:dyDescent="0.2">
      <c r="C402" s="2" t="s">
        <v>3689</v>
      </c>
    </row>
    <row r="403" spans="3:3" x14ac:dyDescent="0.2">
      <c r="C403" s="2" t="s">
        <v>3690</v>
      </c>
    </row>
    <row r="404" spans="3:3" x14ac:dyDescent="0.2">
      <c r="C404" s="2" t="s">
        <v>3691</v>
      </c>
    </row>
    <row r="405" spans="3:3" x14ac:dyDescent="0.2">
      <c r="C405" s="2" t="s">
        <v>3692</v>
      </c>
    </row>
    <row r="406" spans="3:3" x14ac:dyDescent="0.2">
      <c r="C406" s="2" t="s">
        <v>3693</v>
      </c>
    </row>
    <row r="407" spans="3:3" x14ac:dyDescent="0.2">
      <c r="C407" s="2" t="s">
        <v>3694</v>
      </c>
    </row>
    <row r="408" spans="3:3" x14ac:dyDescent="0.2">
      <c r="C408" s="2" t="s">
        <v>1174</v>
      </c>
    </row>
    <row r="409" spans="3:3" x14ac:dyDescent="0.2">
      <c r="C409" s="2" t="s">
        <v>1189</v>
      </c>
    </row>
    <row r="410" spans="3:3" x14ac:dyDescent="0.2">
      <c r="C410" s="2" t="s">
        <v>1175</v>
      </c>
    </row>
    <row r="411" spans="3:3" x14ac:dyDescent="0.2">
      <c r="C411" s="2" t="s">
        <v>1180</v>
      </c>
    </row>
    <row r="412" spans="3:3" x14ac:dyDescent="0.2">
      <c r="C412" s="2" t="s">
        <v>1181</v>
      </c>
    </row>
    <row r="413" spans="3:3" x14ac:dyDescent="0.2">
      <c r="C413" s="2" t="s">
        <v>1178</v>
      </c>
    </row>
    <row r="414" spans="3:3" x14ac:dyDescent="0.2">
      <c r="C414" s="2" t="s">
        <v>3695</v>
      </c>
    </row>
    <row r="415" spans="3:3" x14ac:dyDescent="0.2">
      <c r="C415" s="2" t="s">
        <v>1184</v>
      </c>
    </row>
    <row r="416" spans="3:3" x14ac:dyDescent="0.2">
      <c r="C416" s="2" t="s">
        <v>1191</v>
      </c>
    </row>
    <row r="417" spans="3:3" x14ac:dyDescent="0.2">
      <c r="C417" s="2" t="s">
        <v>1192</v>
      </c>
    </row>
    <row r="418" spans="3:3" x14ac:dyDescent="0.2">
      <c r="C418" s="2" t="s">
        <v>1193</v>
      </c>
    </row>
    <row r="419" spans="3:3" x14ac:dyDescent="0.2">
      <c r="C419" s="2" t="s">
        <v>1118</v>
      </c>
    </row>
    <row r="420" spans="3:3" x14ac:dyDescent="0.2">
      <c r="C420" s="2" t="s">
        <v>1081</v>
      </c>
    </row>
    <row r="421" spans="3:3" x14ac:dyDescent="0.2">
      <c r="C421" s="2" t="s">
        <v>1091</v>
      </c>
    </row>
    <row r="422" spans="3:3" x14ac:dyDescent="0.2">
      <c r="C422" s="2" t="s">
        <v>1092</v>
      </c>
    </row>
    <row r="423" spans="3:3" x14ac:dyDescent="0.2">
      <c r="C423" s="2" t="s">
        <v>1113</v>
      </c>
    </row>
    <row r="424" spans="3:3" x14ac:dyDescent="0.2">
      <c r="C424" s="2" t="s">
        <v>1106</v>
      </c>
    </row>
    <row r="425" spans="3:3" x14ac:dyDescent="0.2">
      <c r="C425" s="2" t="s">
        <v>1068</v>
      </c>
    </row>
    <row r="426" spans="3:3" x14ac:dyDescent="0.2">
      <c r="C426" s="2" t="s">
        <v>1076</v>
      </c>
    </row>
    <row r="427" spans="3:3" x14ac:dyDescent="0.2">
      <c r="C427" s="2" t="s">
        <v>1124</v>
      </c>
    </row>
    <row r="428" spans="3:3" x14ac:dyDescent="0.2">
      <c r="C428" s="2" t="s">
        <v>1120</v>
      </c>
    </row>
    <row r="429" spans="3:3" x14ac:dyDescent="0.2">
      <c r="C429" s="2" t="s">
        <v>1070</v>
      </c>
    </row>
    <row r="430" spans="3:3" x14ac:dyDescent="0.2">
      <c r="C430" s="2" t="s">
        <v>1152</v>
      </c>
    </row>
    <row r="431" spans="3:3" x14ac:dyDescent="0.2">
      <c r="C431" s="2" t="s">
        <v>1056</v>
      </c>
    </row>
    <row r="432" spans="3:3" x14ac:dyDescent="0.2">
      <c r="C432" s="2" t="s">
        <v>1093</v>
      </c>
    </row>
    <row r="433" spans="3:3" x14ac:dyDescent="0.2">
      <c r="C433" s="2" t="s">
        <v>1164</v>
      </c>
    </row>
    <row r="434" spans="3:3" x14ac:dyDescent="0.2">
      <c r="C434" s="2" t="s">
        <v>1064</v>
      </c>
    </row>
    <row r="435" spans="3:3" x14ac:dyDescent="0.2">
      <c r="C435" s="2" t="s">
        <v>1057</v>
      </c>
    </row>
    <row r="436" spans="3:3" x14ac:dyDescent="0.2">
      <c r="C436" s="2" t="s">
        <v>1088</v>
      </c>
    </row>
    <row r="437" spans="3:3" x14ac:dyDescent="0.2">
      <c r="C437" s="2" t="s">
        <v>1054</v>
      </c>
    </row>
    <row r="438" spans="3:3" x14ac:dyDescent="0.2">
      <c r="C438" s="2" t="s">
        <v>1042</v>
      </c>
    </row>
    <row r="439" spans="3:3" x14ac:dyDescent="0.2">
      <c r="C439" s="2" t="s">
        <v>1094</v>
      </c>
    </row>
    <row r="440" spans="3:3" x14ac:dyDescent="0.2">
      <c r="C440" s="2" t="s">
        <v>1153</v>
      </c>
    </row>
    <row r="441" spans="3:3" x14ac:dyDescent="0.2">
      <c r="C441" s="2" t="s">
        <v>1122</v>
      </c>
    </row>
    <row r="442" spans="3:3" x14ac:dyDescent="0.2">
      <c r="C442" s="2" t="s">
        <v>1194</v>
      </c>
    </row>
    <row r="443" spans="3:3" x14ac:dyDescent="0.2">
      <c r="C443" s="2" t="s">
        <v>1073</v>
      </c>
    </row>
    <row r="444" spans="3:3" x14ac:dyDescent="0.2">
      <c r="C444" s="2" t="s">
        <v>1069</v>
      </c>
    </row>
    <row r="445" spans="3:3" x14ac:dyDescent="0.2">
      <c r="C445" s="2" t="s">
        <v>1063</v>
      </c>
    </row>
    <row r="446" spans="3:3" x14ac:dyDescent="0.2">
      <c r="C446" s="2" t="s">
        <v>1044</v>
      </c>
    </row>
    <row r="447" spans="3:3" x14ac:dyDescent="0.2">
      <c r="C447" s="2" t="s">
        <v>1135</v>
      </c>
    </row>
    <row r="448" spans="3:3" x14ac:dyDescent="0.2">
      <c r="C448" s="2" t="s">
        <v>1060</v>
      </c>
    </row>
    <row r="449" spans="3:3" x14ac:dyDescent="0.2">
      <c r="C449" s="2" t="s">
        <v>1053</v>
      </c>
    </row>
    <row r="450" spans="3:3" x14ac:dyDescent="0.2">
      <c r="C450" s="2" t="s">
        <v>1036</v>
      </c>
    </row>
    <row r="451" spans="3:3" x14ac:dyDescent="0.2">
      <c r="C451" s="2" t="s">
        <v>1047</v>
      </c>
    </row>
    <row r="452" spans="3:3" x14ac:dyDescent="0.2">
      <c r="C452" s="2" t="s">
        <v>1033</v>
      </c>
    </row>
    <row r="453" spans="3:3" x14ac:dyDescent="0.2">
      <c r="C453" s="2" t="s">
        <v>1031</v>
      </c>
    </row>
    <row r="454" spans="3:3" x14ac:dyDescent="0.2">
      <c r="C454" s="2" t="s">
        <v>1083</v>
      </c>
    </row>
    <row r="455" spans="3:3" x14ac:dyDescent="0.2">
      <c r="C455" s="2" t="s">
        <v>1098</v>
      </c>
    </row>
    <row r="456" spans="3:3" x14ac:dyDescent="0.2">
      <c r="C456" s="2" t="s">
        <v>1067</v>
      </c>
    </row>
    <row r="457" spans="3:3" x14ac:dyDescent="0.2">
      <c r="C457" s="2" t="s">
        <v>1052</v>
      </c>
    </row>
    <row r="458" spans="3:3" x14ac:dyDescent="0.2">
      <c r="C458" s="2" t="s">
        <v>1074</v>
      </c>
    </row>
    <row r="459" spans="3:3" x14ac:dyDescent="0.2">
      <c r="C459" s="2" t="s">
        <v>1128</v>
      </c>
    </row>
    <row r="460" spans="3:3" x14ac:dyDescent="0.2">
      <c r="C460" s="2" t="s">
        <v>1146</v>
      </c>
    </row>
    <row r="461" spans="3:3" x14ac:dyDescent="0.2">
      <c r="C461" s="2" t="s">
        <v>1090</v>
      </c>
    </row>
    <row r="462" spans="3:3" x14ac:dyDescent="0.2">
      <c r="C462" s="2" t="s">
        <v>1119</v>
      </c>
    </row>
    <row r="463" spans="3:3" x14ac:dyDescent="0.2">
      <c r="C463" s="2" t="s">
        <v>1126</v>
      </c>
    </row>
    <row r="464" spans="3:3" x14ac:dyDescent="0.2">
      <c r="C464" s="2" t="s">
        <v>1127</v>
      </c>
    </row>
    <row r="465" spans="3:3" x14ac:dyDescent="0.2">
      <c r="C465" s="2" t="s">
        <v>1030</v>
      </c>
    </row>
    <row r="466" spans="3:3" x14ac:dyDescent="0.2">
      <c r="C466" s="2" t="s">
        <v>1013</v>
      </c>
    </row>
    <row r="467" spans="3:3" x14ac:dyDescent="0.2">
      <c r="C467" s="2" t="s">
        <v>1111</v>
      </c>
    </row>
    <row r="468" spans="3:3" x14ac:dyDescent="0.2">
      <c r="C468" s="2" t="s">
        <v>1121</v>
      </c>
    </row>
    <row r="469" spans="3:3" x14ac:dyDescent="0.2">
      <c r="C469" s="2" t="s">
        <v>1107</v>
      </c>
    </row>
    <row r="470" spans="3:3" x14ac:dyDescent="0.2">
      <c r="C470" s="2" t="s">
        <v>1058</v>
      </c>
    </row>
    <row r="471" spans="3:3" x14ac:dyDescent="0.2">
      <c r="C471" s="2" t="s">
        <v>1123</v>
      </c>
    </row>
    <row r="472" spans="3:3" x14ac:dyDescent="0.2">
      <c r="C472" s="2" t="s">
        <v>1086</v>
      </c>
    </row>
    <row r="473" spans="3:3" x14ac:dyDescent="0.2">
      <c r="C473" s="2" t="s">
        <v>1046</v>
      </c>
    </row>
    <row r="474" spans="3:3" x14ac:dyDescent="0.2">
      <c r="C474" s="2" t="s">
        <v>1103</v>
      </c>
    </row>
    <row r="475" spans="3:3" x14ac:dyDescent="0.2">
      <c r="C475" s="2" t="s">
        <v>1077</v>
      </c>
    </row>
    <row r="476" spans="3:3" x14ac:dyDescent="0.2">
      <c r="C476" s="2" t="s">
        <v>1114</v>
      </c>
    </row>
    <row r="477" spans="3:3" x14ac:dyDescent="0.2">
      <c r="C477" s="2" t="s">
        <v>1110</v>
      </c>
    </row>
    <row r="478" spans="3:3" x14ac:dyDescent="0.2">
      <c r="C478" s="2" t="s">
        <v>1129</v>
      </c>
    </row>
    <row r="479" spans="3:3" x14ac:dyDescent="0.2">
      <c r="C479" s="2" t="s">
        <v>1148</v>
      </c>
    </row>
    <row r="480" spans="3:3" x14ac:dyDescent="0.2">
      <c r="C480" s="2" t="s">
        <v>1147</v>
      </c>
    </row>
    <row r="481" spans="3:3" x14ac:dyDescent="0.2">
      <c r="C481" s="2" t="s">
        <v>1151</v>
      </c>
    </row>
    <row r="482" spans="3:3" x14ac:dyDescent="0.2">
      <c r="C482" s="2" t="s">
        <v>1197</v>
      </c>
    </row>
    <row r="483" spans="3:3" x14ac:dyDescent="0.2">
      <c r="C483" s="2" t="s">
        <v>3696</v>
      </c>
    </row>
    <row r="484" spans="3:3" x14ac:dyDescent="0.2">
      <c r="C484" s="2" t="s">
        <v>3697</v>
      </c>
    </row>
    <row r="485" spans="3:3" x14ac:dyDescent="0.2">
      <c r="C485" s="2" t="s">
        <v>1202</v>
      </c>
    </row>
    <row r="486" spans="3:3" x14ac:dyDescent="0.2">
      <c r="C486" s="2" t="s">
        <v>3698</v>
      </c>
    </row>
    <row r="487" spans="3:3" x14ac:dyDescent="0.2">
      <c r="C487" s="2" t="s">
        <v>3699</v>
      </c>
    </row>
    <row r="488" spans="3:3" x14ac:dyDescent="0.2">
      <c r="C488" s="2" t="s">
        <v>3700</v>
      </c>
    </row>
    <row r="489" spans="3:3" x14ac:dyDescent="0.2">
      <c r="C489" s="2" t="s">
        <v>3701</v>
      </c>
    </row>
    <row r="490" spans="3:3" x14ac:dyDescent="0.2">
      <c r="C490" s="2" t="s">
        <v>1203</v>
      </c>
    </row>
    <row r="491" spans="3:3" x14ac:dyDescent="0.2">
      <c r="C491" s="2" t="s">
        <v>3702</v>
      </c>
    </row>
    <row r="492" spans="3:3" x14ac:dyDescent="0.2">
      <c r="C492" s="2" t="s">
        <v>1201</v>
      </c>
    </row>
    <row r="493" spans="3:3" x14ac:dyDescent="0.2">
      <c r="C493" s="2" t="s">
        <v>1196</v>
      </c>
    </row>
    <row r="494" spans="3:3" x14ac:dyDescent="0.2">
      <c r="C494" s="2" t="s">
        <v>3703</v>
      </c>
    </row>
    <row r="495" spans="3:3" x14ac:dyDescent="0.2">
      <c r="C495" s="2" t="s">
        <v>1199</v>
      </c>
    </row>
    <row r="496" spans="3:3" x14ac:dyDescent="0.2">
      <c r="C496" s="2" t="s">
        <v>3704</v>
      </c>
    </row>
    <row r="497" spans="3:3" x14ac:dyDescent="0.2">
      <c r="C497" s="2" t="s">
        <v>3705</v>
      </c>
    </row>
    <row r="498" spans="3:3" x14ac:dyDescent="0.2">
      <c r="C498" s="2" t="s">
        <v>3706</v>
      </c>
    </row>
    <row r="499" spans="3:3" x14ac:dyDescent="0.2">
      <c r="C499" s="2" t="s">
        <v>3707</v>
      </c>
    </row>
    <row r="500" spans="3:3" x14ac:dyDescent="0.2">
      <c r="C500" s="2" t="s">
        <v>3708</v>
      </c>
    </row>
    <row r="501" spans="3:3" x14ac:dyDescent="0.2">
      <c r="C501" s="2" t="s">
        <v>3709</v>
      </c>
    </row>
    <row r="502" spans="3:3" x14ac:dyDescent="0.2">
      <c r="C502" s="2" t="s">
        <v>3710</v>
      </c>
    </row>
    <row r="503" spans="3:3" x14ac:dyDescent="0.2">
      <c r="C503" s="2" t="s">
        <v>3711</v>
      </c>
    </row>
    <row r="504" spans="3:3" x14ac:dyDescent="0.2">
      <c r="C504" s="2" t="s">
        <v>3712</v>
      </c>
    </row>
    <row r="505" spans="3:3" x14ac:dyDescent="0.2">
      <c r="C505" s="2" t="s">
        <v>3713</v>
      </c>
    </row>
    <row r="506" spans="3:3" x14ac:dyDescent="0.2">
      <c r="C506" s="2" t="s">
        <v>3714</v>
      </c>
    </row>
    <row r="507" spans="3:3" x14ac:dyDescent="0.2">
      <c r="C507" s="2" t="s">
        <v>3715</v>
      </c>
    </row>
    <row r="508" spans="3:3" x14ac:dyDescent="0.2">
      <c r="C508" s="2" t="s">
        <v>3716</v>
      </c>
    </row>
    <row r="509" spans="3:3" x14ac:dyDescent="0.2">
      <c r="C509" s="2" t="s">
        <v>3717</v>
      </c>
    </row>
    <row r="510" spans="3:3" x14ac:dyDescent="0.2">
      <c r="C510" s="2" t="s">
        <v>3718</v>
      </c>
    </row>
    <row r="511" spans="3:3" x14ac:dyDescent="0.2">
      <c r="C511" s="2" t="s">
        <v>3719</v>
      </c>
    </row>
    <row r="512" spans="3:3" x14ac:dyDescent="0.2">
      <c r="C512" s="2" t="s">
        <v>3720</v>
      </c>
    </row>
    <row r="513" spans="3:3" x14ac:dyDescent="0.2">
      <c r="C513" s="2" t="s">
        <v>3721</v>
      </c>
    </row>
    <row r="514" spans="3:3" x14ac:dyDescent="0.2">
      <c r="C514" s="2" t="s">
        <v>3722</v>
      </c>
    </row>
    <row r="515" spans="3:3" x14ac:dyDescent="0.2">
      <c r="C515" s="2" t="s">
        <v>3723</v>
      </c>
    </row>
    <row r="516" spans="3:3" x14ac:dyDescent="0.2">
      <c r="C516" s="2" t="s">
        <v>3724</v>
      </c>
    </row>
    <row r="517" spans="3:3" x14ac:dyDescent="0.2">
      <c r="C517" s="2" t="s">
        <v>3725</v>
      </c>
    </row>
    <row r="518" spans="3:3" x14ac:dyDescent="0.2">
      <c r="C518" s="2" t="s">
        <v>3726</v>
      </c>
    </row>
    <row r="519" spans="3:3" x14ac:dyDescent="0.2">
      <c r="C519" s="2" t="s">
        <v>3727</v>
      </c>
    </row>
    <row r="520" spans="3:3" x14ac:dyDescent="0.2">
      <c r="C520" s="2" t="s">
        <v>3728</v>
      </c>
    </row>
    <row r="521" spans="3:3" x14ac:dyDescent="0.2">
      <c r="C521" s="2" t="s">
        <v>3729</v>
      </c>
    </row>
    <row r="522" spans="3:3" x14ac:dyDescent="0.2">
      <c r="C522" s="2" t="s">
        <v>3730</v>
      </c>
    </row>
    <row r="523" spans="3:3" x14ac:dyDescent="0.2">
      <c r="C523" s="2" t="s">
        <v>3731</v>
      </c>
    </row>
    <row r="524" spans="3:3" x14ac:dyDescent="0.2">
      <c r="C524" s="2" t="s">
        <v>3732</v>
      </c>
    </row>
    <row r="525" spans="3:3" x14ac:dyDescent="0.2">
      <c r="C525" s="2" t="s">
        <v>3733</v>
      </c>
    </row>
    <row r="526" spans="3:3" x14ac:dyDescent="0.2">
      <c r="C526" s="2" t="s">
        <v>3734</v>
      </c>
    </row>
    <row r="527" spans="3:3" x14ac:dyDescent="0.2">
      <c r="C527" s="2" t="s">
        <v>3735</v>
      </c>
    </row>
    <row r="528" spans="3:3" x14ac:dyDescent="0.2">
      <c r="C528" s="2" t="s">
        <v>3736</v>
      </c>
    </row>
    <row r="529" spans="3:3" x14ac:dyDescent="0.2">
      <c r="C529" s="2" t="s">
        <v>3737</v>
      </c>
    </row>
    <row r="530" spans="3:3" x14ac:dyDescent="0.2">
      <c r="C530" s="2" t="s">
        <v>3738</v>
      </c>
    </row>
    <row r="531" spans="3:3" x14ac:dyDescent="0.2">
      <c r="C531" s="2" t="s">
        <v>3739</v>
      </c>
    </row>
    <row r="532" spans="3:3" x14ac:dyDescent="0.2">
      <c r="C532" s="2" t="s">
        <v>3740</v>
      </c>
    </row>
    <row r="533" spans="3:3" x14ac:dyDescent="0.2">
      <c r="C533" s="2" t="s">
        <v>3741</v>
      </c>
    </row>
    <row r="534" spans="3:3" x14ac:dyDescent="0.2">
      <c r="C534" s="2" t="s">
        <v>3742</v>
      </c>
    </row>
    <row r="535" spans="3:3" x14ac:dyDescent="0.2">
      <c r="C535" s="2" t="s">
        <v>3743</v>
      </c>
    </row>
    <row r="536" spans="3:3" x14ac:dyDescent="0.2">
      <c r="C536" s="2" t="s">
        <v>3744</v>
      </c>
    </row>
    <row r="537" spans="3:3" x14ac:dyDescent="0.2">
      <c r="C537" s="2" t="s">
        <v>3745</v>
      </c>
    </row>
    <row r="538" spans="3:3" x14ac:dyDescent="0.2">
      <c r="C538" s="2" t="s">
        <v>3746</v>
      </c>
    </row>
    <row r="539" spans="3:3" x14ac:dyDescent="0.2">
      <c r="C539" s="2" t="s">
        <v>3747</v>
      </c>
    </row>
    <row r="540" spans="3:3" x14ac:dyDescent="0.2">
      <c r="C540" s="2" t="s">
        <v>3748</v>
      </c>
    </row>
    <row r="541" spans="3:3" x14ac:dyDescent="0.2">
      <c r="C541" s="2" t="s">
        <v>3749</v>
      </c>
    </row>
    <row r="542" spans="3:3" x14ac:dyDescent="0.2">
      <c r="C542" s="2" t="s">
        <v>3750</v>
      </c>
    </row>
    <row r="543" spans="3:3" x14ac:dyDescent="0.2">
      <c r="C543" s="2" t="s">
        <v>3751</v>
      </c>
    </row>
    <row r="544" spans="3:3" x14ac:dyDescent="0.2">
      <c r="C544" s="2" t="s">
        <v>3752</v>
      </c>
    </row>
    <row r="545" spans="3:3" x14ac:dyDescent="0.2">
      <c r="C545" s="2" t="s">
        <v>3753</v>
      </c>
    </row>
    <row r="546" spans="3:3" x14ac:dyDescent="0.2">
      <c r="C546" s="2" t="s">
        <v>3754</v>
      </c>
    </row>
    <row r="547" spans="3:3" x14ac:dyDescent="0.2">
      <c r="C547" s="2" t="s">
        <v>3755</v>
      </c>
    </row>
    <row r="548" spans="3:3" x14ac:dyDescent="0.2">
      <c r="C548" s="2" t="s">
        <v>3756</v>
      </c>
    </row>
    <row r="549" spans="3:3" x14ac:dyDescent="0.2">
      <c r="C549" s="2" t="s">
        <v>3757</v>
      </c>
    </row>
    <row r="550" spans="3:3" x14ac:dyDescent="0.2">
      <c r="C550" s="2" t="s">
        <v>3758</v>
      </c>
    </row>
    <row r="551" spans="3:3" x14ac:dyDescent="0.2">
      <c r="C551" s="2" t="s">
        <v>3759</v>
      </c>
    </row>
    <row r="552" spans="3:3" x14ac:dyDescent="0.2">
      <c r="C552" s="2" t="s">
        <v>3760</v>
      </c>
    </row>
    <row r="553" spans="3:3" x14ac:dyDescent="0.2">
      <c r="C553" s="2" t="s">
        <v>3761</v>
      </c>
    </row>
    <row r="554" spans="3:3" x14ac:dyDescent="0.2">
      <c r="C554" s="2" t="s">
        <v>3762</v>
      </c>
    </row>
    <row r="555" spans="3:3" x14ac:dyDescent="0.2">
      <c r="C555" s="2" t="s">
        <v>3763</v>
      </c>
    </row>
    <row r="556" spans="3:3" x14ac:dyDescent="0.2">
      <c r="C556" s="2" t="s">
        <v>3764</v>
      </c>
    </row>
    <row r="557" spans="3:3" x14ac:dyDescent="0.2">
      <c r="C557" s="2" t="s">
        <v>3765</v>
      </c>
    </row>
    <row r="558" spans="3:3" x14ac:dyDescent="0.2">
      <c r="C558" s="2" t="s">
        <v>3766</v>
      </c>
    </row>
    <row r="559" spans="3:3" x14ac:dyDescent="0.2">
      <c r="C559" s="2" t="s">
        <v>3767</v>
      </c>
    </row>
    <row r="560" spans="3:3" x14ac:dyDescent="0.2">
      <c r="C560" s="2" t="s">
        <v>3768</v>
      </c>
    </row>
    <row r="561" spans="3:3" x14ac:dyDescent="0.2">
      <c r="C561" s="2" t="s">
        <v>3769</v>
      </c>
    </row>
    <row r="562" spans="3:3" x14ac:dyDescent="0.2">
      <c r="C562" s="2" t="s">
        <v>3770</v>
      </c>
    </row>
    <row r="563" spans="3:3" x14ac:dyDescent="0.2">
      <c r="C563" s="2" t="s">
        <v>3771</v>
      </c>
    </row>
    <row r="564" spans="3:3" x14ac:dyDescent="0.2">
      <c r="C564" s="2" t="s">
        <v>3772</v>
      </c>
    </row>
    <row r="565" spans="3:3" x14ac:dyDescent="0.2">
      <c r="C565" s="2" t="s">
        <v>3773</v>
      </c>
    </row>
    <row r="566" spans="3:3" x14ac:dyDescent="0.2">
      <c r="C566" s="2" t="s">
        <v>3774</v>
      </c>
    </row>
    <row r="567" spans="3:3" x14ac:dyDescent="0.2">
      <c r="C567" s="2" t="s">
        <v>3775</v>
      </c>
    </row>
    <row r="568" spans="3:3" x14ac:dyDescent="0.2">
      <c r="C568" s="2" t="s">
        <v>3776</v>
      </c>
    </row>
    <row r="569" spans="3:3" x14ac:dyDescent="0.2">
      <c r="C569" s="2" t="s">
        <v>3777</v>
      </c>
    </row>
    <row r="570" spans="3:3" x14ac:dyDescent="0.2">
      <c r="C570" s="2" t="s">
        <v>3778</v>
      </c>
    </row>
    <row r="571" spans="3:3" x14ac:dyDescent="0.2">
      <c r="C571" s="2" t="s">
        <v>3779</v>
      </c>
    </row>
    <row r="572" spans="3:3" x14ac:dyDescent="0.2">
      <c r="C572" s="2" t="s">
        <v>3780</v>
      </c>
    </row>
    <row r="573" spans="3:3" x14ac:dyDescent="0.2">
      <c r="C573" s="2" t="s">
        <v>3781</v>
      </c>
    </row>
    <row r="574" spans="3:3" x14ac:dyDescent="0.2">
      <c r="C574" s="2" t="s">
        <v>3782</v>
      </c>
    </row>
    <row r="575" spans="3:3" x14ac:dyDescent="0.2">
      <c r="C575" s="2" t="s">
        <v>3783</v>
      </c>
    </row>
    <row r="576" spans="3:3" x14ac:dyDescent="0.2">
      <c r="C576" s="2" t="s">
        <v>3784</v>
      </c>
    </row>
    <row r="577" spans="3:3" x14ac:dyDescent="0.2">
      <c r="C577" s="2" t="s">
        <v>3785</v>
      </c>
    </row>
    <row r="578" spans="3:3" x14ac:dyDescent="0.2">
      <c r="C578" s="2" t="s">
        <v>3786</v>
      </c>
    </row>
    <row r="579" spans="3:3" x14ac:dyDescent="0.2">
      <c r="C579" s="2" t="s">
        <v>3787</v>
      </c>
    </row>
    <row r="580" spans="3:3" x14ac:dyDescent="0.2">
      <c r="C580" s="2" t="s">
        <v>3788</v>
      </c>
    </row>
    <row r="581" spans="3:3" x14ac:dyDescent="0.2">
      <c r="C581" s="2" t="s">
        <v>3789</v>
      </c>
    </row>
    <row r="582" spans="3:3" x14ac:dyDescent="0.2">
      <c r="C582" s="2" t="s">
        <v>3790</v>
      </c>
    </row>
    <row r="583" spans="3:3" x14ac:dyDescent="0.2">
      <c r="C583" s="2" t="s">
        <v>3791</v>
      </c>
    </row>
    <row r="584" spans="3:3" x14ac:dyDescent="0.2">
      <c r="C584" s="2" t="s">
        <v>3792</v>
      </c>
    </row>
    <row r="585" spans="3:3" x14ac:dyDescent="0.2">
      <c r="C585" s="2" t="s">
        <v>3793</v>
      </c>
    </row>
    <row r="586" spans="3:3" x14ac:dyDescent="0.2">
      <c r="C586" s="2" t="s">
        <v>3794</v>
      </c>
    </row>
    <row r="587" spans="3:3" x14ac:dyDescent="0.2">
      <c r="C587" s="2" t="s">
        <v>3795</v>
      </c>
    </row>
    <row r="588" spans="3:3" x14ac:dyDescent="0.2">
      <c r="C588" s="2" t="s">
        <v>3796</v>
      </c>
    </row>
    <row r="589" spans="3:3" x14ac:dyDescent="0.2">
      <c r="C589" s="2" t="s">
        <v>3797</v>
      </c>
    </row>
    <row r="590" spans="3:3" x14ac:dyDescent="0.2">
      <c r="C590" s="2" t="s">
        <v>3798</v>
      </c>
    </row>
    <row r="591" spans="3:3" x14ac:dyDescent="0.2">
      <c r="C591" s="2" t="s">
        <v>3799</v>
      </c>
    </row>
    <row r="592" spans="3:3" x14ac:dyDescent="0.2">
      <c r="C592" s="2" t="s">
        <v>3800</v>
      </c>
    </row>
    <row r="593" spans="3:3" x14ac:dyDescent="0.2">
      <c r="C593" s="2" t="s">
        <v>3801</v>
      </c>
    </row>
    <row r="594" spans="3:3" x14ac:dyDescent="0.2">
      <c r="C594" s="2" t="s">
        <v>3802</v>
      </c>
    </row>
    <row r="595" spans="3:3" x14ac:dyDescent="0.2">
      <c r="C595" s="2" t="s">
        <v>3803</v>
      </c>
    </row>
    <row r="596" spans="3:3" x14ac:dyDescent="0.2">
      <c r="C596" s="2" t="s">
        <v>3804</v>
      </c>
    </row>
    <row r="597" spans="3:3" x14ac:dyDescent="0.2">
      <c r="C597" s="2" t="s">
        <v>3805</v>
      </c>
    </row>
    <row r="598" spans="3:3" x14ac:dyDescent="0.2">
      <c r="C598" s="2" t="s">
        <v>3806</v>
      </c>
    </row>
    <row r="599" spans="3:3" x14ac:dyDescent="0.2">
      <c r="C599" s="2" t="s">
        <v>3807</v>
      </c>
    </row>
    <row r="600" spans="3:3" x14ac:dyDescent="0.2">
      <c r="C600" s="2" t="s">
        <v>3808</v>
      </c>
    </row>
    <row r="601" spans="3:3" x14ac:dyDescent="0.2">
      <c r="C601" s="2" t="s">
        <v>3809</v>
      </c>
    </row>
    <row r="602" spans="3:3" x14ac:dyDescent="0.2">
      <c r="C602" s="2" t="s">
        <v>3810</v>
      </c>
    </row>
    <row r="603" spans="3:3" x14ac:dyDescent="0.2">
      <c r="C603" s="2" t="s">
        <v>3811</v>
      </c>
    </row>
    <row r="604" spans="3:3" x14ac:dyDescent="0.2">
      <c r="C604" s="2" t="s">
        <v>3812</v>
      </c>
    </row>
    <row r="605" spans="3:3" x14ac:dyDescent="0.2">
      <c r="C605" s="2" t="s">
        <v>3813</v>
      </c>
    </row>
    <row r="606" spans="3:3" x14ac:dyDescent="0.2">
      <c r="C606" s="2" t="s">
        <v>3814</v>
      </c>
    </row>
    <row r="607" spans="3:3" x14ac:dyDescent="0.2">
      <c r="C607" s="2" t="s">
        <v>3815</v>
      </c>
    </row>
    <row r="608" spans="3:3" x14ac:dyDescent="0.2">
      <c r="C608" s="2" t="s">
        <v>3816</v>
      </c>
    </row>
    <row r="609" spans="3:3" x14ac:dyDescent="0.2">
      <c r="C609" s="2" t="s">
        <v>3817</v>
      </c>
    </row>
    <row r="610" spans="3:3" x14ac:dyDescent="0.2">
      <c r="C610" s="2" t="s">
        <v>3818</v>
      </c>
    </row>
    <row r="611" spans="3:3" x14ac:dyDescent="0.2">
      <c r="C611" s="2" t="s">
        <v>3819</v>
      </c>
    </row>
    <row r="612" spans="3:3" x14ac:dyDescent="0.2">
      <c r="C612" s="2" t="s">
        <v>3820</v>
      </c>
    </row>
    <row r="613" spans="3:3" x14ac:dyDescent="0.2">
      <c r="C613" s="2" t="s">
        <v>3821</v>
      </c>
    </row>
    <row r="614" spans="3:3" x14ac:dyDescent="0.2">
      <c r="C614" s="2" t="s">
        <v>3822</v>
      </c>
    </row>
    <row r="615" spans="3:3" x14ac:dyDescent="0.2">
      <c r="C615" s="2" t="s">
        <v>3823</v>
      </c>
    </row>
    <row r="616" spans="3:3" x14ac:dyDescent="0.2">
      <c r="C616" s="2" t="s">
        <v>3824</v>
      </c>
    </row>
    <row r="617" spans="3:3" x14ac:dyDescent="0.2">
      <c r="C617" s="2" t="s">
        <v>3825</v>
      </c>
    </row>
    <row r="618" spans="3:3" x14ac:dyDescent="0.2">
      <c r="C618" s="2" t="s">
        <v>3826</v>
      </c>
    </row>
    <row r="619" spans="3:3" x14ac:dyDescent="0.2">
      <c r="C619" s="2" t="s">
        <v>3827</v>
      </c>
    </row>
    <row r="620" spans="3:3" x14ac:dyDescent="0.2">
      <c r="C620" s="2" t="s">
        <v>3828</v>
      </c>
    </row>
    <row r="621" spans="3:3" x14ac:dyDescent="0.2">
      <c r="C621" s="2" t="s">
        <v>3829</v>
      </c>
    </row>
    <row r="622" spans="3:3" x14ac:dyDescent="0.2">
      <c r="C622" s="2" t="s">
        <v>3830</v>
      </c>
    </row>
    <row r="623" spans="3:3" x14ac:dyDescent="0.2">
      <c r="C623" s="2" t="s">
        <v>3831</v>
      </c>
    </row>
    <row r="624" spans="3:3" x14ac:dyDescent="0.2">
      <c r="C624" s="2" t="s">
        <v>3832</v>
      </c>
    </row>
    <row r="625" spans="3:3" x14ac:dyDescent="0.2">
      <c r="C625" s="2" t="s">
        <v>3833</v>
      </c>
    </row>
    <row r="626" spans="3:3" x14ac:dyDescent="0.2">
      <c r="C626" s="2" t="s">
        <v>3834</v>
      </c>
    </row>
    <row r="627" spans="3:3" x14ac:dyDescent="0.2">
      <c r="C627" s="2" t="s">
        <v>3835</v>
      </c>
    </row>
    <row r="628" spans="3:3" x14ac:dyDescent="0.2">
      <c r="C628" s="2" t="s">
        <v>3836</v>
      </c>
    </row>
    <row r="629" spans="3:3" x14ac:dyDescent="0.2">
      <c r="C629" s="2" t="s">
        <v>3837</v>
      </c>
    </row>
    <row r="630" spans="3:3" x14ac:dyDescent="0.2">
      <c r="C630" s="2" t="s">
        <v>3838</v>
      </c>
    </row>
    <row r="631" spans="3:3" x14ac:dyDescent="0.2">
      <c r="C631" s="2" t="s">
        <v>3839</v>
      </c>
    </row>
    <row r="632" spans="3:3" x14ac:dyDescent="0.2">
      <c r="C632" s="2" t="s">
        <v>3840</v>
      </c>
    </row>
    <row r="633" spans="3:3" x14ac:dyDescent="0.2">
      <c r="C633" s="2" t="s">
        <v>3841</v>
      </c>
    </row>
    <row r="634" spans="3:3" x14ac:dyDescent="0.2">
      <c r="C634" s="2" t="s">
        <v>3842</v>
      </c>
    </row>
    <row r="635" spans="3:3" x14ac:dyDescent="0.2">
      <c r="C635" s="2" t="s">
        <v>3843</v>
      </c>
    </row>
    <row r="636" spans="3:3" x14ac:dyDescent="0.2">
      <c r="C636" s="2" t="s">
        <v>3844</v>
      </c>
    </row>
    <row r="637" spans="3:3" x14ac:dyDescent="0.2">
      <c r="C637" s="2" t="s">
        <v>3845</v>
      </c>
    </row>
    <row r="638" spans="3:3" x14ac:dyDescent="0.2">
      <c r="C638" s="2" t="s">
        <v>3846</v>
      </c>
    </row>
    <row r="639" spans="3:3" x14ac:dyDescent="0.2">
      <c r="C639" s="2" t="s">
        <v>3847</v>
      </c>
    </row>
    <row r="640" spans="3:3" x14ac:dyDescent="0.2">
      <c r="C640" s="2" t="s">
        <v>3848</v>
      </c>
    </row>
    <row r="641" spans="3:3" x14ac:dyDescent="0.2">
      <c r="C641" s="2" t="s">
        <v>3849</v>
      </c>
    </row>
    <row r="642" spans="3:3" x14ac:dyDescent="0.2">
      <c r="C642" s="2" t="s">
        <v>3850</v>
      </c>
    </row>
    <row r="643" spans="3:3" x14ac:dyDescent="0.2">
      <c r="C643" s="2" t="s">
        <v>3851</v>
      </c>
    </row>
    <row r="644" spans="3:3" x14ac:dyDescent="0.2">
      <c r="C644" s="2" t="s">
        <v>3852</v>
      </c>
    </row>
    <row r="645" spans="3:3" x14ac:dyDescent="0.2">
      <c r="C645" s="2" t="s">
        <v>3853</v>
      </c>
    </row>
    <row r="646" spans="3:3" x14ac:dyDescent="0.2">
      <c r="C646" s="2" t="s">
        <v>3854</v>
      </c>
    </row>
    <row r="647" spans="3:3" x14ac:dyDescent="0.2">
      <c r="C647" s="2" t="s">
        <v>3855</v>
      </c>
    </row>
    <row r="648" spans="3:3" x14ac:dyDescent="0.2">
      <c r="C648" s="2" t="s">
        <v>3856</v>
      </c>
    </row>
    <row r="649" spans="3:3" x14ac:dyDescent="0.2">
      <c r="C649" s="2" t="s">
        <v>3857</v>
      </c>
    </row>
    <row r="650" spans="3:3" x14ac:dyDescent="0.2">
      <c r="C650" s="2" t="s">
        <v>3858</v>
      </c>
    </row>
    <row r="651" spans="3:3" x14ac:dyDescent="0.2">
      <c r="C651" s="2" t="s">
        <v>3859</v>
      </c>
    </row>
    <row r="652" spans="3:3" x14ac:dyDescent="0.2">
      <c r="C652" s="2" t="s">
        <v>3860</v>
      </c>
    </row>
    <row r="653" spans="3:3" x14ac:dyDescent="0.2">
      <c r="C653" s="2" t="s">
        <v>3861</v>
      </c>
    </row>
    <row r="654" spans="3:3" x14ac:dyDescent="0.2">
      <c r="C654" s="2" t="s">
        <v>3862</v>
      </c>
    </row>
    <row r="655" spans="3:3" x14ac:dyDescent="0.2">
      <c r="C655" s="2" t="s">
        <v>3863</v>
      </c>
    </row>
    <row r="656" spans="3:3" x14ac:dyDescent="0.2">
      <c r="C656" s="2" t="s">
        <v>3864</v>
      </c>
    </row>
    <row r="657" spans="3:3" x14ac:dyDescent="0.2">
      <c r="C657" s="2" t="s">
        <v>3865</v>
      </c>
    </row>
    <row r="658" spans="3:3" x14ac:dyDescent="0.2">
      <c r="C658" s="2" t="s">
        <v>3866</v>
      </c>
    </row>
    <row r="659" spans="3:3" x14ac:dyDescent="0.2">
      <c r="C659" s="2" t="s">
        <v>3867</v>
      </c>
    </row>
    <row r="660" spans="3:3" x14ac:dyDescent="0.2">
      <c r="C660" s="2" t="s">
        <v>3868</v>
      </c>
    </row>
    <row r="661" spans="3:3" x14ac:dyDescent="0.2">
      <c r="C661" s="2" t="s">
        <v>3869</v>
      </c>
    </row>
    <row r="662" spans="3:3" x14ac:dyDescent="0.2">
      <c r="C662" s="2" t="s">
        <v>3870</v>
      </c>
    </row>
    <row r="663" spans="3:3" x14ac:dyDescent="0.2">
      <c r="C663" s="2" t="s">
        <v>3871</v>
      </c>
    </row>
    <row r="664" spans="3:3" x14ac:dyDescent="0.2">
      <c r="C664" s="2" t="s">
        <v>3872</v>
      </c>
    </row>
    <row r="665" spans="3:3" x14ac:dyDescent="0.2">
      <c r="C665" s="2" t="s">
        <v>3873</v>
      </c>
    </row>
    <row r="666" spans="3:3" x14ac:dyDescent="0.2">
      <c r="C666" s="2" t="s">
        <v>3874</v>
      </c>
    </row>
    <row r="667" spans="3:3" x14ac:dyDescent="0.2">
      <c r="C667" s="2" t="s">
        <v>3875</v>
      </c>
    </row>
    <row r="668" spans="3:3" x14ac:dyDescent="0.2">
      <c r="C668" s="2" t="s">
        <v>3876</v>
      </c>
    </row>
    <row r="669" spans="3:3" x14ac:dyDescent="0.2">
      <c r="C669" s="2" t="s">
        <v>3877</v>
      </c>
    </row>
    <row r="670" spans="3:3" x14ac:dyDescent="0.2">
      <c r="C670" s="2" t="s">
        <v>3878</v>
      </c>
    </row>
    <row r="671" spans="3:3" x14ac:dyDescent="0.2">
      <c r="C671" s="2" t="s">
        <v>3879</v>
      </c>
    </row>
    <row r="672" spans="3:3" x14ac:dyDescent="0.2">
      <c r="C672" s="2" t="s">
        <v>3880</v>
      </c>
    </row>
    <row r="673" spans="3:3" x14ac:dyDescent="0.2">
      <c r="C673" s="2" t="s">
        <v>3881</v>
      </c>
    </row>
    <row r="674" spans="3:3" x14ac:dyDescent="0.2">
      <c r="C674" s="2" t="s">
        <v>3882</v>
      </c>
    </row>
    <row r="675" spans="3:3" x14ac:dyDescent="0.2">
      <c r="C675" s="2" t="s">
        <v>3883</v>
      </c>
    </row>
    <row r="676" spans="3:3" x14ac:dyDescent="0.2">
      <c r="C676" s="2" t="s">
        <v>3884</v>
      </c>
    </row>
    <row r="677" spans="3:3" x14ac:dyDescent="0.2">
      <c r="C677" s="2" t="s">
        <v>1190</v>
      </c>
    </row>
    <row r="678" spans="3:3" x14ac:dyDescent="0.2">
      <c r="C678" s="2" t="s">
        <v>3885</v>
      </c>
    </row>
    <row r="679" spans="3:3" x14ac:dyDescent="0.2">
      <c r="C679" s="2" t="s">
        <v>3886</v>
      </c>
    </row>
    <row r="680" spans="3:3" x14ac:dyDescent="0.2">
      <c r="C680" s="2" t="s">
        <v>3887</v>
      </c>
    </row>
    <row r="681" spans="3:3" x14ac:dyDescent="0.2">
      <c r="C681" s="2" t="s">
        <v>3888</v>
      </c>
    </row>
    <row r="682" spans="3:3" x14ac:dyDescent="0.2">
      <c r="C682" s="2" t="s">
        <v>1177</v>
      </c>
    </row>
    <row r="683" spans="3:3" x14ac:dyDescent="0.2">
      <c r="C683" s="2" t="s">
        <v>3889</v>
      </c>
    </row>
    <row r="684" spans="3:3" x14ac:dyDescent="0.2">
      <c r="C684" s="2" t="s">
        <v>1156</v>
      </c>
    </row>
    <row r="685" spans="3:3" x14ac:dyDescent="0.2">
      <c r="C685" s="2" t="s">
        <v>3890</v>
      </c>
    </row>
    <row r="686" spans="3:3" x14ac:dyDescent="0.2">
      <c r="C686" s="2" t="s">
        <v>1172</v>
      </c>
    </row>
    <row r="687" spans="3:3" x14ac:dyDescent="0.2">
      <c r="C687" s="2" t="s">
        <v>3891</v>
      </c>
    </row>
    <row r="688" spans="3:3" x14ac:dyDescent="0.2">
      <c r="C688" s="2" t="s">
        <v>3892</v>
      </c>
    </row>
    <row r="689" spans="3:3" x14ac:dyDescent="0.2">
      <c r="C689" s="2" t="s">
        <v>3893</v>
      </c>
    </row>
    <row r="690" spans="3:3" x14ac:dyDescent="0.2">
      <c r="C690" s="2" t="s">
        <v>3894</v>
      </c>
    </row>
    <row r="691" spans="3:3" x14ac:dyDescent="0.2">
      <c r="C691" s="2" t="s">
        <v>3895</v>
      </c>
    </row>
    <row r="692" spans="3:3" x14ac:dyDescent="0.2">
      <c r="C692" s="2" t="s">
        <v>3896</v>
      </c>
    </row>
    <row r="693" spans="3:3" x14ac:dyDescent="0.2">
      <c r="C693" s="2" t="s">
        <v>3897</v>
      </c>
    </row>
    <row r="694" spans="3:3" x14ac:dyDescent="0.2">
      <c r="C694" s="2" t="s">
        <v>1188</v>
      </c>
    </row>
    <row r="695" spans="3:3" x14ac:dyDescent="0.2">
      <c r="C695" s="2" t="s">
        <v>3898</v>
      </c>
    </row>
    <row r="696" spans="3:3" x14ac:dyDescent="0.2">
      <c r="C696" s="2" t="s">
        <v>1171</v>
      </c>
    </row>
    <row r="697" spans="3:3" x14ac:dyDescent="0.2">
      <c r="C697" s="2" t="s">
        <v>3899</v>
      </c>
    </row>
    <row r="698" spans="3:3" x14ac:dyDescent="0.2">
      <c r="C698" s="2" t="s">
        <v>3900</v>
      </c>
    </row>
    <row r="699" spans="3:3" x14ac:dyDescent="0.2">
      <c r="C699" s="2" t="s">
        <v>1162</v>
      </c>
    </row>
    <row r="700" spans="3:3" x14ac:dyDescent="0.2">
      <c r="C700" s="2" t="s">
        <v>1158</v>
      </c>
    </row>
    <row r="701" spans="3:3" x14ac:dyDescent="0.2">
      <c r="C701" s="2" t="s">
        <v>3901</v>
      </c>
    </row>
    <row r="702" spans="3:3" x14ac:dyDescent="0.2">
      <c r="C702" s="2" t="s">
        <v>1161</v>
      </c>
    </row>
    <row r="703" spans="3:3" x14ac:dyDescent="0.2">
      <c r="C703" s="2" t="s">
        <v>1139</v>
      </c>
    </row>
    <row r="704" spans="3:3" x14ac:dyDescent="0.2">
      <c r="C704" s="2" t="s">
        <v>3902</v>
      </c>
    </row>
    <row r="705" spans="3:3" x14ac:dyDescent="0.2">
      <c r="C705" s="2" t="s">
        <v>1165</v>
      </c>
    </row>
    <row r="706" spans="3:3" x14ac:dyDescent="0.2">
      <c r="C706" s="2" t="s">
        <v>1179</v>
      </c>
    </row>
    <row r="707" spans="3:3" x14ac:dyDescent="0.2">
      <c r="C707" s="2" t="s">
        <v>1176</v>
      </c>
    </row>
    <row r="708" spans="3:3" x14ac:dyDescent="0.2">
      <c r="C708" s="2" t="s">
        <v>1185</v>
      </c>
    </row>
    <row r="709" spans="3:3" x14ac:dyDescent="0.2">
      <c r="C709" s="2" t="s">
        <v>1182</v>
      </c>
    </row>
    <row r="710" spans="3:3" x14ac:dyDescent="0.2">
      <c r="C710" s="2" t="s">
        <v>1183</v>
      </c>
    </row>
    <row r="711" spans="3:3" x14ac:dyDescent="0.2">
      <c r="C711" s="2" t="s">
        <v>1170</v>
      </c>
    </row>
    <row r="712" spans="3:3" x14ac:dyDescent="0.2">
      <c r="C712" s="2" t="s">
        <v>1186</v>
      </c>
    </row>
    <row r="713" spans="3:3" x14ac:dyDescent="0.2">
      <c r="C713" s="2" t="s">
        <v>1187</v>
      </c>
    </row>
    <row r="714" spans="3:3" x14ac:dyDescent="0.2">
      <c r="C714" s="2" t="s">
        <v>1167</v>
      </c>
    </row>
    <row r="715" spans="3:3" x14ac:dyDescent="0.2">
      <c r="C715" s="2" t="s">
        <v>1163</v>
      </c>
    </row>
    <row r="716" spans="3:3" x14ac:dyDescent="0.2">
      <c r="C716" s="2" t="s">
        <v>1169</v>
      </c>
    </row>
    <row r="717" spans="3:3" x14ac:dyDescent="0.2">
      <c r="C717" s="2" t="s">
        <v>1160</v>
      </c>
    </row>
    <row r="718" spans="3:3" x14ac:dyDescent="0.2">
      <c r="C718" s="2" t="s">
        <v>1159</v>
      </c>
    </row>
    <row r="719" spans="3:3" x14ac:dyDescent="0.2">
      <c r="C719" s="2" t="s">
        <v>1168</v>
      </c>
    </row>
    <row r="720" spans="3:3" x14ac:dyDescent="0.2">
      <c r="C720" s="2" t="s">
        <v>1166</v>
      </c>
    </row>
    <row r="721" spans="3:3" x14ac:dyDescent="0.2">
      <c r="C721" s="2" t="s">
        <v>1041</v>
      </c>
    </row>
    <row r="722" spans="3:3" x14ac:dyDescent="0.2">
      <c r="C722" s="2" t="s">
        <v>1018</v>
      </c>
    </row>
    <row r="723" spans="3:3" x14ac:dyDescent="0.2">
      <c r="C723" s="2" t="s">
        <v>1019</v>
      </c>
    </row>
    <row r="724" spans="3:3" x14ac:dyDescent="0.2">
      <c r="C724" s="2" t="s">
        <v>1038</v>
      </c>
    </row>
    <row r="725" spans="3:3" x14ac:dyDescent="0.2">
      <c r="C725" s="2" t="s">
        <v>1039</v>
      </c>
    </row>
    <row r="726" spans="3:3" x14ac:dyDescent="0.2">
      <c r="C726" s="2" t="s">
        <v>1029</v>
      </c>
    </row>
    <row r="727" spans="3:3" x14ac:dyDescent="0.2">
      <c r="C727" s="2" t="s">
        <v>1020</v>
      </c>
    </row>
    <row r="728" spans="3:3" x14ac:dyDescent="0.2">
      <c r="C728" s="2" t="s">
        <v>1014</v>
      </c>
    </row>
    <row r="729" spans="3:3" x14ac:dyDescent="0.2">
      <c r="C729" s="2" t="s">
        <v>1027</v>
      </c>
    </row>
    <row r="730" spans="3:3" x14ac:dyDescent="0.2">
      <c r="C730" s="2" t="s">
        <v>1021</v>
      </c>
    </row>
    <row r="731" spans="3:3" x14ac:dyDescent="0.2">
      <c r="C731" s="2" t="s">
        <v>1040</v>
      </c>
    </row>
    <row r="732" spans="3:3" x14ac:dyDescent="0.2">
      <c r="C732" s="2" t="s">
        <v>1157</v>
      </c>
    </row>
    <row r="733" spans="3:3" x14ac:dyDescent="0.2">
      <c r="C733" s="2" t="s">
        <v>1155</v>
      </c>
    </row>
    <row r="734" spans="3:3" x14ac:dyDescent="0.2">
      <c r="C734" s="2" t="s">
        <v>1022</v>
      </c>
    </row>
    <row r="735" spans="3:3" x14ac:dyDescent="0.2">
      <c r="C735" s="2" t="s">
        <v>1173</v>
      </c>
    </row>
    <row r="736" spans="3:3" x14ac:dyDescent="0.2">
      <c r="C736" s="2" t="s">
        <v>1150</v>
      </c>
    </row>
    <row r="737" spans="3:3" x14ac:dyDescent="0.2">
      <c r="C737" s="2" t="s">
        <v>1195</v>
      </c>
    </row>
    <row r="738" spans="3:3" x14ac:dyDescent="0.2">
      <c r="C738" s="2" t="s">
        <v>1048</v>
      </c>
    </row>
    <row r="739" spans="3:3" x14ac:dyDescent="0.2">
      <c r="C739" s="2" t="s">
        <v>1061</v>
      </c>
    </row>
    <row r="740" spans="3:3" x14ac:dyDescent="0.2">
      <c r="C740" s="2" t="s">
        <v>1143</v>
      </c>
    </row>
    <row r="741" spans="3:3" x14ac:dyDescent="0.2">
      <c r="C741" s="2" t="s">
        <v>1096</v>
      </c>
    </row>
    <row r="742" spans="3:3" x14ac:dyDescent="0.2">
      <c r="C742" s="2" t="s">
        <v>1133</v>
      </c>
    </row>
    <row r="743" spans="3:3" x14ac:dyDescent="0.2">
      <c r="C743" s="2" t="s">
        <v>1117</v>
      </c>
    </row>
    <row r="744" spans="3:3" x14ac:dyDescent="0.2">
      <c r="C744" s="2" t="s">
        <v>1080</v>
      </c>
    </row>
    <row r="745" spans="3:3" x14ac:dyDescent="0.2">
      <c r="C745" s="2" t="s">
        <v>1149</v>
      </c>
    </row>
    <row r="746" spans="3:3" x14ac:dyDescent="0.2">
      <c r="C746" s="2" t="s">
        <v>1066</v>
      </c>
    </row>
    <row r="747" spans="3:3" x14ac:dyDescent="0.2">
      <c r="C747" s="2" t="s">
        <v>1087</v>
      </c>
    </row>
    <row r="748" spans="3:3" x14ac:dyDescent="0.2">
      <c r="C748" s="2" t="s">
        <v>1154</v>
      </c>
    </row>
    <row r="749" spans="3:3" x14ac:dyDescent="0.2">
      <c r="C749" s="2" t="s">
        <v>1112</v>
      </c>
    </row>
    <row r="750" spans="3:3" x14ac:dyDescent="0.2">
      <c r="C750" s="2" t="s">
        <v>1078</v>
      </c>
    </row>
    <row r="751" spans="3:3" x14ac:dyDescent="0.2">
      <c r="C751" s="2" t="s">
        <v>1062</v>
      </c>
    </row>
    <row r="752" spans="3:3" x14ac:dyDescent="0.2">
      <c r="C752" s="2" t="s">
        <v>1085</v>
      </c>
    </row>
    <row r="753" spans="3:3" x14ac:dyDescent="0.2">
      <c r="C753" s="2" t="s">
        <v>1104</v>
      </c>
    </row>
    <row r="754" spans="3:3" x14ac:dyDescent="0.2">
      <c r="C754" s="2" t="s">
        <v>1079</v>
      </c>
    </row>
    <row r="755" spans="3:3" x14ac:dyDescent="0.2">
      <c r="C755" s="2" t="s">
        <v>1100</v>
      </c>
    </row>
    <row r="756" spans="3:3" x14ac:dyDescent="0.2">
      <c r="C756" s="2" t="s">
        <v>1116</v>
      </c>
    </row>
    <row r="757" spans="3:3" x14ac:dyDescent="0.2">
      <c r="C757" s="2" t="s">
        <v>1115</v>
      </c>
    </row>
    <row r="758" spans="3:3" x14ac:dyDescent="0.2">
      <c r="C758" s="2" t="s">
        <v>1102</v>
      </c>
    </row>
    <row r="759" spans="3:3" x14ac:dyDescent="0.2">
      <c r="C759" s="2" t="s">
        <v>1025</v>
      </c>
    </row>
    <row r="760" spans="3:3" x14ac:dyDescent="0.2">
      <c r="C760" s="2" t="s">
        <v>1028</v>
      </c>
    </row>
    <row r="761" spans="3:3" x14ac:dyDescent="0.2">
      <c r="C761" s="2" t="s">
        <v>1049</v>
      </c>
    </row>
    <row r="762" spans="3:3" x14ac:dyDescent="0.2">
      <c r="C762" s="2" t="s">
        <v>1043</v>
      </c>
    </row>
    <row r="763" spans="3:3" x14ac:dyDescent="0.2">
      <c r="C763" s="2" t="s">
        <v>1059</v>
      </c>
    </row>
    <row r="764" spans="3:3" x14ac:dyDescent="0.2">
      <c r="C764" s="2" t="s">
        <v>1051</v>
      </c>
    </row>
    <row r="765" spans="3:3" x14ac:dyDescent="0.2">
      <c r="C765" s="2" t="s">
        <v>1037</v>
      </c>
    </row>
    <row r="766" spans="3:3" x14ac:dyDescent="0.2">
      <c r="C766" s="2" t="s">
        <v>1024</v>
      </c>
    </row>
    <row r="767" spans="3:3" x14ac:dyDescent="0.2">
      <c r="C767" s="2" t="s">
        <v>1016</v>
      </c>
    </row>
    <row r="768" spans="3:3" x14ac:dyDescent="0.2">
      <c r="C768" s="2" t="s">
        <v>1015</v>
      </c>
    </row>
    <row r="769" spans="3:3" x14ac:dyDescent="0.2">
      <c r="C769" s="2" t="s">
        <v>1050</v>
      </c>
    </row>
    <row r="770" spans="3:3" x14ac:dyDescent="0.2">
      <c r="C770" s="2" t="s">
        <v>1137</v>
      </c>
    </row>
    <row r="771" spans="3:3" x14ac:dyDescent="0.2">
      <c r="C771" s="2" t="s">
        <v>1099</v>
      </c>
    </row>
    <row r="772" spans="3:3" x14ac:dyDescent="0.2">
      <c r="C772" s="2" t="s">
        <v>1101</v>
      </c>
    </row>
    <row r="773" spans="3:3" x14ac:dyDescent="0.2">
      <c r="C773" s="2" t="s">
        <v>1071</v>
      </c>
    </row>
    <row r="774" spans="3:3" x14ac:dyDescent="0.2">
      <c r="C774" s="2" t="s">
        <v>1109</v>
      </c>
    </row>
    <row r="775" spans="3:3" x14ac:dyDescent="0.2">
      <c r="C775" s="2" t="s">
        <v>1034</v>
      </c>
    </row>
    <row r="776" spans="3:3" x14ac:dyDescent="0.2">
      <c r="C776" s="2" t="s">
        <v>1026</v>
      </c>
    </row>
    <row r="777" spans="3:3" x14ac:dyDescent="0.2">
      <c r="C777" s="2" t="s">
        <v>1089</v>
      </c>
    </row>
    <row r="778" spans="3:3" x14ac:dyDescent="0.2">
      <c r="C778" s="2" t="s">
        <v>1136</v>
      </c>
    </row>
    <row r="779" spans="3:3" x14ac:dyDescent="0.2">
      <c r="C779" s="2" t="s">
        <v>1035</v>
      </c>
    </row>
    <row r="780" spans="3:3" x14ac:dyDescent="0.2">
      <c r="C780" s="2" t="s">
        <v>1134</v>
      </c>
    </row>
    <row r="781" spans="3:3" x14ac:dyDescent="0.2">
      <c r="C781" s="2" t="s">
        <v>1084</v>
      </c>
    </row>
    <row r="782" spans="3:3" x14ac:dyDescent="0.2">
      <c r="C782" s="2" t="s">
        <v>3903</v>
      </c>
    </row>
    <row r="783" spans="3:3" x14ac:dyDescent="0.2">
      <c r="C783" s="2" t="s">
        <v>1017</v>
      </c>
    </row>
    <row r="784" spans="3:3" x14ac:dyDescent="0.2">
      <c r="C784" s="2" t="s">
        <v>1032</v>
      </c>
    </row>
    <row r="785" spans="3:3" x14ac:dyDescent="0.2">
      <c r="C785" s="2" t="s">
        <v>1141</v>
      </c>
    </row>
    <row r="786" spans="3:3" x14ac:dyDescent="0.2">
      <c r="C786" s="2" t="s">
        <v>1023</v>
      </c>
    </row>
    <row r="787" spans="3:3" x14ac:dyDescent="0.2">
      <c r="C787" s="2" t="s">
        <v>1142</v>
      </c>
    </row>
    <row r="788" spans="3:3" x14ac:dyDescent="0.2">
      <c r="C788" s="2" t="s">
        <v>1045</v>
      </c>
    </row>
    <row r="789" spans="3:3" x14ac:dyDescent="0.2">
      <c r="C789" s="2" t="s">
        <v>1130</v>
      </c>
    </row>
    <row r="790" spans="3:3" x14ac:dyDescent="0.2">
      <c r="C790" s="2" t="s">
        <v>1095</v>
      </c>
    </row>
    <row r="791" spans="3:3" x14ac:dyDescent="0.2">
      <c r="C791" s="2" t="s">
        <v>1072</v>
      </c>
    </row>
    <row r="792" spans="3:3" x14ac:dyDescent="0.2">
      <c r="C792" s="2" t="s">
        <v>1131</v>
      </c>
    </row>
    <row r="793" spans="3:3" x14ac:dyDescent="0.2">
      <c r="C793" s="2" t="s">
        <v>1105</v>
      </c>
    </row>
    <row r="794" spans="3:3" x14ac:dyDescent="0.2">
      <c r="C794" s="2" t="s">
        <v>1065</v>
      </c>
    </row>
    <row r="795" spans="3:3" x14ac:dyDescent="0.2">
      <c r="C795" s="2" t="s">
        <v>1138</v>
      </c>
    </row>
    <row r="796" spans="3:3" x14ac:dyDescent="0.2">
      <c r="C796" s="2" t="s">
        <v>1075</v>
      </c>
    </row>
    <row r="797" spans="3:3" x14ac:dyDescent="0.2">
      <c r="C797" s="2" t="s">
        <v>1132</v>
      </c>
    </row>
    <row r="798" spans="3:3" x14ac:dyDescent="0.2">
      <c r="C798" s="2" t="s">
        <v>1097</v>
      </c>
    </row>
    <row r="799" spans="3:3" x14ac:dyDescent="0.2">
      <c r="C799" s="2" t="s">
        <v>1145</v>
      </c>
    </row>
    <row r="800" spans="3:3" x14ac:dyDescent="0.2">
      <c r="C800" s="2" t="s">
        <v>3904</v>
      </c>
    </row>
    <row r="801" spans="3:3" x14ac:dyDescent="0.2">
      <c r="C801" s="2" t="s">
        <v>3905</v>
      </c>
    </row>
    <row r="802" spans="3:3" x14ac:dyDescent="0.2">
      <c r="C802" s="2" t="s">
        <v>3906</v>
      </c>
    </row>
    <row r="803" spans="3:3" x14ac:dyDescent="0.2">
      <c r="C803" s="2" t="s">
        <v>3907</v>
      </c>
    </row>
    <row r="804" spans="3:3" x14ac:dyDescent="0.2">
      <c r="C804" s="2" t="s">
        <v>1144</v>
      </c>
    </row>
    <row r="805" spans="3:3" x14ac:dyDescent="0.2">
      <c r="C805" s="2" t="s">
        <v>1108</v>
      </c>
    </row>
    <row r="806" spans="3:3" x14ac:dyDescent="0.2">
      <c r="C806" s="2" t="s">
        <v>3908</v>
      </c>
    </row>
    <row r="807" spans="3:3" x14ac:dyDescent="0.2">
      <c r="C807" s="2" t="s">
        <v>3909</v>
      </c>
    </row>
    <row r="808" spans="3:3" x14ac:dyDescent="0.2">
      <c r="C808" s="2" t="s">
        <v>1140</v>
      </c>
    </row>
    <row r="809" spans="3:3" x14ac:dyDescent="0.2">
      <c r="C809" s="2" t="s">
        <v>1082</v>
      </c>
    </row>
    <row r="810" spans="3:3" x14ac:dyDescent="0.2">
      <c r="C810" s="2" t="s">
        <v>1055</v>
      </c>
    </row>
    <row r="811" spans="3:3" x14ac:dyDescent="0.2">
      <c r="C811" s="2" t="s">
        <v>3910</v>
      </c>
    </row>
    <row r="812" spans="3:3" x14ac:dyDescent="0.2">
      <c r="C812" s="2" t="s">
        <v>3911</v>
      </c>
    </row>
    <row r="813" spans="3:3" x14ac:dyDescent="0.2">
      <c r="C813" s="2" t="s">
        <v>3912</v>
      </c>
    </row>
    <row r="814" spans="3:3" x14ac:dyDescent="0.2">
      <c r="C814" s="2" t="s">
        <v>3913</v>
      </c>
    </row>
    <row r="815" spans="3:3" x14ac:dyDescent="0.2">
      <c r="C815" s="2" t="s">
        <v>1125</v>
      </c>
    </row>
    <row r="816" spans="3:3" x14ac:dyDescent="0.2">
      <c r="C816" s="2" t="s">
        <v>3914</v>
      </c>
    </row>
    <row r="817" spans="3:3" x14ac:dyDescent="0.2">
      <c r="C817" s="2" t="s">
        <v>3915</v>
      </c>
    </row>
  </sheetData>
  <mergeCells count="3">
    <mergeCell ref="A3:A4"/>
    <mergeCell ref="A230:L230"/>
    <mergeCell ref="O230:P230"/>
  </mergeCells>
  <conditionalFormatting sqref="B3">
    <cfRule type="duplicateValues" dxfId="638" priority="4"/>
  </conditionalFormatting>
  <conditionalFormatting sqref="B4:B229">
    <cfRule type="duplicateValues" dxfId="637" priority="78"/>
  </conditionalFormatting>
  <conditionalFormatting sqref="C241:C817">
    <cfRule type="duplicateValues" dxfId="636" priority="3"/>
  </conditionalFormatting>
  <conditionalFormatting sqref="C241:C817">
    <cfRule type="duplicateValues" dxfId="635" priority="2"/>
  </conditionalFormatting>
  <conditionalFormatting sqref="C1:C1048576">
    <cfRule type="duplicateValues" dxfId="63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82"/>
  <sheetViews>
    <sheetView zoomScale="110" zoomScaleNormal="110" workbookViewId="0">
      <pane xSplit="3" ySplit="2" topLeftCell="D201" activePane="bottomRight" state="frozen"/>
      <selection activeCell="F3" sqref="F3"/>
      <selection pane="topRight" activeCell="F3" sqref="F3"/>
      <selection pane="bottomLeft" activeCell="F3" sqref="F3"/>
      <selection pane="bottomRight" activeCell="G209" sqref="G20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28.5" customHeight="1" x14ac:dyDescent="0.2">
      <c r="A3" s="142" t="s">
        <v>233</v>
      </c>
      <c r="B3" s="73" t="s">
        <v>234</v>
      </c>
      <c r="C3" s="9" t="s">
        <v>235</v>
      </c>
      <c r="D3" s="75" t="s">
        <v>63</v>
      </c>
      <c r="E3" s="13">
        <v>44415</v>
      </c>
      <c r="F3" s="75" t="s">
        <v>425</v>
      </c>
      <c r="G3" s="13">
        <v>44419</v>
      </c>
      <c r="H3" s="76" t="s">
        <v>3532</v>
      </c>
      <c r="I3" s="1">
        <v>90</v>
      </c>
      <c r="J3" s="1">
        <v>60</v>
      </c>
      <c r="K3" s="1">
        <v>30</v>
      </c>
      <c r="L3" s="1">
        <v>21</v>
      </c>
      <c r="M3" s="81">
        <f t="shared" ref="M3:M66" si="0">I3*J3*K3/4000</f>
        <v>40.5</v>
      </c>
      <c r="N3" s="8">
        <v>41</v>
      </c>
      <c r="O3" s="62">
        <v>3000</v>
      </c>
      <c r="P3" s="63">
        <f>Table22452368910111213141516171819202122242345672323[[#This Row],[PEMBULATAN]]*O3</f>
        <v>123000</v>
      </c>
    </row>
    <row r="4" spans="1:16" ht="28.5" customHeight="1" x14ac:dyDescent="0.2">
      <c r="A4" s="143"/>
      <c r="B4" s="74"/>
      <c r="C4" s="9" t="s">
        <v>236</v>
      </c>
      <c r="D4" s="75" t="s">
        <v>63</v>
      </c>
      <c r="E4" s="13">
        <v>44415</v>
      </c>
      <c r="F4" s="75" t="s">
        <v>425</v>
      </c>
      <c r="G4" s="13">
        <v>44419</v>
      </c>
      <c r="H4" s="76" t="s">
        <v>3532</v>
      </c>
      <c r="I4" s="1">
        <v>80</v>
      </c>
      <c r="J4" s="1">
        <v>45</v>
      </c>
      <c r="K4" s="1">
        <v>40</v>
      </c>
      <c r="L4" s="1">
        <v>11</v>
      </c>
      <c r="M4" s="81">
        <f t="shared" si="0"/>
        <v>36</v>
      </c>
      <c r="N4" s="8">
        <v>36</v>
      </c>
      <c r="O4" s="62">
        <v>3000</v>
      </c>
      <c r="P4" s="63">
        <f>Table22452368910111213141516171819202122242345672323[[#This Row],[PEMBULATAN]]*O4</f>
        <v>108000</v>
      </c>
    </row>
    <row r="5" spans="1:16" ht="28.5" customHeight="1" x14ac:dyDescent="0.2">
      <c r="A5" s="118"/>
      <c r="B5" s="74"/>
      <c r="C5" s="88" t="s">
        <v>237</v>
      </c>
      <c r="D5" s="77" t="s">
        <v>63</v>
      </c>
      <c r="E5" s="13">
        <v>44415</v>
      </c>
      <c r="F5" s="75" t="s">
        <v>425</v>
      </c>
      <c r="G5" s="13">
        <v>44419</v>
      </c>
      <c r="H5" s="76" t="s">
        <v>3532</v>
      </c>
      <c r="I5" s="15">
        <v>88</v>
      </c>
      <c r="J5" s="15">
        <v>48</v>
      </c>
      <c r="K5" s="15">
        <v>30</v>
      </c>
      <c r="L5" s="15">
        <v>27</v>
      </c>
      <c r="M5" s="82">
        <f t="shared" si="0"/>
        <v>31.68</v>
      </c>
      <c r="N5" s="71">
        <v>32</v>
      </c>
      <c r="O5" s="62">
        <v>3000</v>
      </c>
      <c r="P5" s="63">
        <f>Table22452368910111213141516171819202122242345672323[[#This Row],[PEMBULATAN]]*O5</f>
        <v>96000</v>
      </c>
    </row>
    <row r="6" spans="1:16" ht="28.5" customHeight="1" x14ac:dyDescent="0.2">
      <c r="A6" s="118"/>
      <c r="B6" s="74"/>
      <c r="C6" s="92" t="s">
        <v>238</v>
      </c>
      <c r="D6" s="93" t="s">
        <v>63</v>
      </c>
      <c r="E6" s="94">
        <v>44415</v>
      </c>
      <c r="F6" s="95" t="s">
        <v>425</v>
      </c>
      <c r="G6" s="94">
        <v>44419</v>
      </c>
      <c r="H6" s="76" t="s">
        <v>3532</v>
      </c>
      <c r="I6" s="97">
        <v>80</v>
      </c>
      <c r="J6" s="97">
        <v>51</v>
      </c>
      <c r="K6" s="97">
        <v>30</v>
      </c>
      <c r="L6" s="97">
        <v>16</v>
      </c>
      <c r="M6" s="98">
        <f t="shared" si="0"/>
        <v>30.6</v>
      </c>
      <c r="N6" s="99">
        <v>31</v>
      </c>
      <c r="O6" s="62">
        <v>3000</v>
      </c>
      <c r="P6" s="63">
        <f>Table22452368910111213141516171819202122242345672323[[#This Row],[PEMBULATAN]]*O6</f>
        <v>93000</v>
      </c>
    </row>
    <row r="7" spans="1:16" ht="28.5" customHeight="1" x14ac:dyDescent="0.2">
      <c r="A7" s="118"/>
      <c r="B7" s="74"/>
      <c r="C7" s="92" t="s">
        <v>239</v>
      </c>
      <c r="D7" s="93" t="s">
        <v>63</v>
      </c>
      <c r="E7" s="94">
        <v>44415</v>
      </c>
      <c r="F7" s="95" t="s">
        <v>425</v>
      </c>
      <c r="G7" s="94">
        <v>44419</v>
      </c>
      <c r="H7" s="76" t="s">
        <v>3532</v>
      </c>
      <c r="I7" s="97">
        <v>81</v>
      </c>
      <c r="J7" s="97">
        <v>60</v>
      </c>
      <c r="K7" s="97">
        <v>22</v>
      </c>
      <c r="L7" s="97">
        <v>9</v>
      </c>
      <c r="M7" s="98">
        <f t="shared" si="0"/>
        <v>26.73</v>
      </c>
      <c r="N7" s="99">
        <v>27</v>
      </c>
      <c r="O7" s="62">
        <v>3000</v>
      </c>
      <c r="P7" s="63">
        <f>Table22452368910111213141516171819202122242345672323[[#This Row],[PEMBULATAN]]*O7</f>
        <v>81000</v>
      </c>
    </row>
    <row r="8" spans="1:16" ht="28.5" customHeight="1" x14ac:dyDescent="0.2">
      <c r="A8" s="118"/>
      <c r="B8" s="74"/>
      <c r="C8" s="92" t="s">
        <v>240</v>
      </c>
      <c r="D8" s="93" t="s">
        <v>63</v>
      </c>
      <c r="E8" s="94">
        <v>44415</v>
      </c>
      <c r="F8" s="95" t="s">
        <v>425</v>
      </c>
      <c r="G8" s="94">
        <v>44419</v>
      </c>
      <c r="H8" s="76" t="s">
        <v>3532</v>
      </c>
      <c r="I8" s="97">
        <v>50</v>
      </c>
      <c r="J8" s="97">
        <v>37</v>
      </c>
      <c r="K8" s="97">
        <v>10</v>
      </c>
      <c r="L8" s="97">
        <v>3</v>
      </c>
      <c r="M8" s="98">
        <f t="shared" si="0"/>
        <v>4.625</v>
      </c>
      <c r="N8" s="99">
        <v>5</v>
      </c>
      <c r="O8" s="62">
        <v>3000</v>
      </c>
      <c r="P8" s="63">
        <f>Table22452368910111213141516171819202122242345672323[[#This Row],[PEMBULATAN]]*O8</f>
        <v>15000</v>
      </c>
    </row>
    <row r="9" spans="1:16" ht="28.5" customHeight="1" x14ac:dyDescent="0.2">
      <c r="A9" s="118"/>
      <c r="B9" s="74"/>
      <c r="C9" s="92" t="s">
        <v>241</v>
      </c>
      <c r="D9" s="93" t="s">
        <v>63</v>
      </c>
      <c r="E9" s="94">
        <v>44415</v>
      </c>
      <c r="F9" s="95" t="s">
        <v>425</v>
      </c>
      <c r="G9" s="94">
        <v>44419</v>
      </c>
      <c r="H9" s="76" t="s">
        <v>3532</v>
      </c>
      <c r="I9" s="97">
        <v>61</v>
      </c>
      <c r="J9" s="97">
        <v>40</v>
      </c>
      <c r="K9" s="97">
        <v>20</v>
      </c>
      <c r="L9" s="97">
        <v>12</v>
      </c>
      <c r="M9" s="98">
        <f t="shared" si="0"/>
        <v>12.2</v>
      </c>
      <c r="N9" s="99">
        <v>12</v>
      </c>
      <c r="O9" s="62">
        <v>3000</v>
      </c>
      <c r="P9" s="63">
        <f>Table22452368910111213141516171819202122242345672323[[#This Row],[PEMBULATAN]]*O9</f>
        <v>36000</v>
      </c>
    </row>
    <row r="10" spans="1:16" ht="28.5" customHeight="1" x14ac:dyDescent="0.2">
      <c r="A10" s="118"/>
      <c r="B10" s="74"/>
      <c r="C10" s="92" t="s">
        <v>242</v>
      </c>
      <c r="D10" s="93" t="s">
        <v>63</v>
      </c>
      <c r="E10" s="94">
        <v>44415</v>
      </c>
      <c r="F10" s="95" t="s">
        <v>425</v>
      </c>
      <c r="G10" s="94">
        <v>44419</v>
      </c>
      <c r="H10" s="76" t="s">
        <v>3532</v>
      </c>
      <c r="I10" s="97">
        <v>84</v>
      </c>
      <c r="J10" s="97">
        <v>40</v>
      </c>
      <c r="K10" s="97">
        <v>30</v>
      </c>
      <c r="L10" s="97">
        <v>17</v>
      </c>
      <c r="M10" s="98">
        <f t="shared" si="0"/>
        <v>25.2</v>
      </c>
      <c r="N10" s="99">
        <v>25</v>
      </c>
      <c r="O10" s="62">
        <v>3000</v>
      </c>
      <c r="P10" s="63">
        <f>Table22452368910111213141516171819202122242345672323[[#This Row],[PEMBULATAN]]*O10</f>
        <v>75000</v>
      </c>
    </row>
    <row r="11" spans="1:16" ht="28.5" customHeight="1" x14ac:dyDescent="0.2">
      <c r="A11" s="118"/>
      <c r="B11" s="74"/>
      <c r="C11" s="92" t="s">
        <v>243</v>
      </c>
      <c r="D11" s="93" t="s">
        <v>63</v>
      </c>
      <c r="E11" s="94">
        <v>44415</v>
      </c>
      <c r="F11" s="95" t="s">
        <v>425</v>
      </c>
      <c r="G11" s="94">
        <v>44419</v>
      </c>
      <c r="H11" s="76" t="s">
        <v>3532</v>
      </c>
      <c r="I11" s="97">
        <v>50</v>
      </c>
      <c r="J11" s="97">
        <v>42</v>
      </c>
      <c r="K11" s="97">
        <v>10</v>
      </c>
      <c r="L11" s="97">
        <v>3</v>
      </c>
      <c r="M11" s="98">
        <f t="shared" si="0"/>
        <v>5.25</v>
      </c>
      <c r="N11" s="99">
        <v>5</v>
      </c>
      <c r="O11" s="62">
        <v>3000</v>
      </c>
      <c r="P11" s="63">
        <f>Table22452368910111213141516171819202122242345672323[[#This Row],[PEMBULATAN]]*O11</f>
        <v>15000</v>
      </c>
    </row>
    <row r="12" spans="1:16" ht="28.5" customHeight="1" x14ac:dyDescent="0.2">
      <c r="A12" s="118"/>
      <c r="B12" s="74"/>
      <c r="C12" s="92" t="s">
        <v>244</v>
      </c>
      <c r="D12" s="93" t="s">
        <v>63</v>
      </c>
      <c r="E12" s="94">
        <v>44415</v>
      </c>
      <c r="F12" s="95" t="s">
        <v>425</v>
      </c>
      <c r="G12" s="94">
        <v>44419</v>
      </c>
      <c r="H12" s="76" t="s">
        <v>3532</v>
      </c>
      <c r="I12" s="97">
        <v>100</v>
      </c>
      <c r="J12" s="97">
        <v>60</v>
      </c>
      <c r="K12" s="97">
        <v>40</v>
      </c>
      <c r="L12" s="97">
        <v>23</v>
      </c>
      <c r="M12" s="98">
        <f t="shared" si="0"/>
        <v>60</v>
      </c>
      <c r="N12" s="99">
        <v>60</v>
      </c>
      <c r="O12" s="62">
        <v>3000</v>
      </c>
      <c r="P12" s="63">
        <f>Table22452368910111213141516171819202122242345672323[[#This Row],[PEMBULATAN]]*O12</f>
        <v>180000</v>
      </c>
    </row>
    <row r="13" spans="1:16" ht="28.5" customHeight="1" x14ac:dyDescent="0.2">
      <c r="A13" s="118"/>
      <c r="B13" s="74"/>
      <c r="C13" s="92" t="s">
        <v>245</v>
      </c>
      <c r="D13" s="93" t="s">
        <v>63</v>
      </c>
      <c r="E13" s="94">
        <v>44415</v>
      </c>
      <c r="F13" s="95" t="s">
        <v>425</v>
      </c>
      <c r="G13" s="94">
        <v>44419</v>
      </c>
      <c r="H13" s="76" t="s">
        <v>3532</v>
      </c>
      <c r="I13" s="97">
        <v>48</v>
      </c>
      <c r="J13" s="97">
        <v>30</v>
      </c>
      <c r="K13" s="97">
        <v>25</v>
      </c>
      <c r="L13" s="97">
        <v>8</v>
      </c>
      <c r="M13" s="98">
        <f t="shared" si="0"/>
        <v>9</v>
      </c>
      <c r="N13" s="99">
        <v>9</v>
      </c>
      <c r="O13" s="62">
        <v>3000</v>
      </c>
      <c r="P13" s="63">
        <f>Table22452368910111213141516171819202122242345672323[[#This Row],[PEMBULATAN]]*O13</f>
        <v>27000</v>
      </c>
    </row>
    <row r="14" spans="1:16" ht="28.5" customHeight="1" x14ac:dyDescent="0.2">
      <c r="A14" s="118"/>
      <c r="B14" s="74"/>
      <c r="C14" s="92" t="s">
        <v>246</v>
      </c>
      <c r="D14" s="93" t="s">
        <v>63</v>
      </c>
      <c r="E14" s="94">
        <v>44415</v>
      </c>
      <c r="F14" s="95" t="s">
        <v>425</v>
      </c>
      <c r="G14" s="94">
        <v>44419</v>
      </c>
      <c r="H14" s="76" t="s">
        <v>3532</v>
      </c>
      <c r="I14" s="97">
        <v>75</v>
      </c>
      <c r="J14" s="97">
        <v>50</v>
      </c>
      <c r="K14" s="97">
        <v>40</v>
      </c>
      <c r="L14" s="97">
        <v>29</v>
      </c>
      <c r="M14" s="98">
        <f t="shared" si="0"/>
        <v>37.5</v>
      </c>
      <c r="N14" s="99">
        <v>38</v>
      </c>
      <c r="O14" s="62">
        <v>3000</v>
      </c>
      <c r="P14" s="63">
        <f>Table22452368910111213141516171819202122242345672323[[#This Row],[PEMBULATAN]]*O14</f>
        <v>114000</v>
      </c>
    </row>
    <row r="15" spans="1:16" ht="28.5" customHeight="1" x14ac:dyDescent="0.2">
      <c r="A15" s="118"/>
      <c r="B15" s="74"/>
      <c r="C15" s="92" t="s">
        <v>247</v>
      </c>
      <c r="D15" s="93" t="s">
        <v>63</v>
      </c>
      <c r="E15" s="94">
        <v>44415</v>
      </c>
      <c r="F15" s="95" t="s">
        <v>425</v>
      </c>
      <c r="G15" s="94">
        <v>44419</v>
      </c>
      <c r="H15" s="76" t="s">
        <v>3532</v>
      </c>
      <c r="I15" s="97">
        <v>50</v>
      </c>
      <c r="J15" s="97">
        <v>60</v>
      </c>
      <c r="K15" s="97">
        <v>21</v>
      </c>
      <c r="L15" s="97">
        <v>5</v>
      </c>
      <c r="M15" s="98">
        <f t="shared" si="0"/>
        <v>15.75</v>
      </c>
      <c r="N15" s="99">
        <v>16</v>
      </c>
      <c r="O15" s="62">
        <v>3000</v>
      </c>
      <c r="P15" s="63">
        <f>Table22452368910111213141516171819202122242345672323[[#This Row],[PEMBULATAN]]*O15</f>
        <v>48000</v>
      </c>
    </row>
    <row r="16" spans="1:16" ht="28.5" customHeight="1" x14ac:dyDescent="0.2">
      <c r="A16" s="118"/>
      <c r="B16" s="74"/>
      <c r="C16" s="92" t="s">
        <v>248</v>
      </c>
      <c r="D16" s="93" t="s">
        <v>63</v>
      </c>
      <c r="E16" s="94">
        <v>44415</v>
      </c>
      <c r="F16" s="95" t="s">
        <v>425</v>
      </c>
      <c r="G16" s="94">
        <v>44419</v>
      </c>
      <c r="H16" s="76" t="s">
        <v>3532</v>
      </c>
      <c r="I16" s="97">
        <v>60</v>
      </c>
      <c r="J16" s="97">
        <v>35</v>
      </c>
      <c r="K16" s="97">
        <v>20</v>
      </c>
      <c r="L16" s="97">
        <v>5</v>
      </c>
      <c r="M16" s="98">
        <f t="shared" si="0"/>
        <v>10.5</v>
      </c>
      <c r="N16" s="99">
        <v>11</v>
      </c>
      <c r="O16" s="62">
        <v>3000</v>
      </c>
      <c r="P16" s="63">
        <f>Table22452368910111213141516171819202122242345672323[[#This Row],[PEMBULATAN]]*O16</f>
        <v>33000</v>
      </c>
    </row>
    <row r="17" spans="1:16" ht="28.5" customHeight="1" x14ac:dyDescent="0.2">
      <c r="A17" s="118"/>
      <c r="B17" s="74"/>
      <c r="C17" s="92" t="s">
        <v>249</v>
      </c>
      <c r="D17" s="93" t="s">
        <v>63</v>
      </c>
      <c r="E17" s="94">
        <v>44415</v>
      </c>
      <c r="F17" s="95" t="s">
        <v>425</v>
      </c>
      <c r="G17" s="94">
        <v>44419</v>
      </c>
      <c r="H17" s="76" t="s">
        <v>3532</v>
      </c>
      <c r="I17" s="97">
        <v>60</v>
      </c>
      <c r="J17" s="97">
        <v>30</v>
      </c>
      <c r="K17" s="97">
        <v>27</v>
      </c>
      <c r="L17" s="97">
        <v>8</v>
      </c>
      <c r="M17" s="98">
        <f t="shared" si="0"/>
        <v>12.15</v>
      </c>
      <c r="N17" s="99">
        <v>12</v>
      </c>
      <c r="O17" s="62">
        <v>3000</v>
      </c>
      <c r="P17" s="63">
        <f>Table22452368910111213141516171819202122242345672323[[#This Row],[PEMBULATAN]]*O17</f>
        <v>36000</v>
      </c>
    </row>
    <row r="18" spans="1:16" ht="28.5" customHeight="1" x14ac:dyDescent="0.2">
      <c r="A18" s="118"/>
      <c r="B18" s="74"/>
      <c r="C18" s="92" t="s">
        <v>250</v>
      </c>
      <c r="D18" s="93" t="s">
        <v>63</v>
      </c>
      <c r="E18" s="94">
        <v>44415</v>
      </c>
      <c r="F18" s="95" t="s">
        <v>425</v>
      </c>
      <c r="G18" s="94">
        <v>44419</v>
      </c>
      <c r="H18" s="76" t="s">
        <v>3532</v>
      </c>
      <c r="I18" s="97">
        <v>61</v>
      </c>
      <c r="J18" s="97">
        <v>50</v>
      </c>
      <c r="K18" s="97">
        <v>27</v>
      </c>
      <c r="L18" s="97">
        <v>7</v>
      </c>
      <c r="M18" s="98">
        <f t="shared" si="0"/>
        <v>20.587499999999999</v>
      </c>
      <c r="N18" s="99">
        <v>21</v>
      </c>
      <c r="O18" s="62">
        <v>3000</v>
      </c>
      <c r="P18" s="63">
        <f>Table22452368910111213141516171819202122242345672323[[#This Row],[PEMBULATAN]]*O18</f>
        <v>63000</v>
      </c>
    </row>
    <row r="19" spans="1:16" ht="28.5" customHeight="1" x14ac:dyDescent="0.2">
      <c r="A19" s="118"/>
      <c r="B19" s="74"/>
      <c r="C19" s="92" t="s">
        <v>251</v>
      </c>
      <c r="D19" s="93" t="s">
        <v>63</v>
      </c>
      <c r="E19" s="94">
        <v>44415</v>
      </c>
      <c r="F19" s="95" t="s">
        <v>425</v>
      </c>
      <c r="G19" s="94">
        <v>44419</v>
      </c>
      <c r="H19" s="76" t="s">
        <v>3532</v>
      </c>
      <c r="I19" s="97">
        <v>91</v>
      </c>
      <c r="J19" s="97">
        <v>42</v>
      </c>
      <c r="K19" s="97">
        <v>31</v>
      </c>
      <c r="L19" s="97">
        <v>15</v>
      </c>
      <c r="M19" s="98">
        <f t="shared" si="0"/>
        <v>29.6205</v>
      </c>
      <c r="N19" s="99">
        <v>30</v>
      </c>
      <c r="O19" s="62">
        <v>3000</v>
      </c>
      <c r="P19" s="63">
        <f>Table22452368910111213141516171819202122242345672323[[#This Row],[PEMBULATAN]]*O19</f>
        <v>90000</v>
      </c>
    </row>
    <row r="20" spans="1:16" ht="28.5" customHeight="1" x14ac:dyDescent="0.2">
      <c r="A20" s="118"/>
      <c r="B20" s="74"/>
      <c r="C20" s="92" t="s">
        <v>252</v>
      </c>
      <c r="D20" s="93" t="s">
        <v>63</v>
      </c>
      <c r="E20" s="94">
        <v>44415</v>
      </c>
      <c r="F20" s="95" t="s">
        <v>425</v>
      </c>
      <c r="G20" s="94">
        <v>44419</v>
      </c>
      <c r="H20" s="76" t="s">
        <v>3532</v>
      </c>
      <c r="I20" s="97">
        <v>80</v>
      </c>
      <c r="J20" s="97">
        <v>53</v>
      </c>
      <c r="K20" s="97">
        <v>8</v>
      </c>
      <c r="L20" s="97">
        <v>3</v>
      </c>
      <c r="M20" s="98">
        <f t="shared" si="0"/>
        <v>8.48</v>
      </c>
      <c r="N20" s="99">
        <v>9</v>
      </c>
      <c r="O20" s="62">
        <v>3000</v>
      </c>
      <c r="P20" s="63">
        <f>Table22452368910111213141516171819202122242345672323[[#This Row],[PEMBULATAN]]*O20</f>
        <v>27000</v>
      </c>
    </row>
    <row r="21" spans="1:16" ht="28.5" customHeight="1" x14ac:dyDescent="0.2">
      <c r="A21" s="118"/>
      <c r="B21" s="74"/>
      <c r="C21" s="92" t="s">
        <v>253</v>
      </c>
      <c r="D21" s="93" t="s">
        <v>63</v>
      </c>
      <c r="E21" s="94">
        <v>44415</v>
      </c>
      <c r="F21" s="95" t="s">
        <v>425</v>
      </c>
      <c r="G21" s="94">
        <v>44419</v>
      </c>
      <c r="H21" s="76" t="s">
        <v>3532</v>
      </c>
      <c r="I21" s="97">
        <v>71</v>
      </c>
      <c r="J21" s="97">
        <v>50</v>
      </c>
      <c r="K21" s="97">
        <v>23</v>
      </c>
      <c r="L21" s="97">
        <v>9</v>
      </c>
      <c r="M21" s="98">
        <f t="shared" si="0"/>
        <v>20.412500000000001</v>
      </c>
      <c r="N21" s="99">
        <v>21</v>
      </c>
      <c r="O21" s="62">
        <v>3000</v>
      </c>
      <c r="P21" s="63">
        <f>Table22452368910111213141516171819202122242345672323[[#This Row],[PEMBULATAN]]*O21</f>
        <v>63000</v>
      </c>
    </row>
    <row r="22" spans="1:16" ht="28.5" customHeight="1" x14ac:dyDescent="0.2">
      <c r="A22" s="118"/>
      <c r="B22" s="74"/>
      <c r="C22" s="92" t="s">
        <v>254</v>
      </c>
      <c r="D22" s="93" t="s">
        <v>63</v>
      </c>
      <c r="E22" s="94">
        <v>44415</v>
      </c>
      <c r="F22" s="95" t="s">
        <v>425</v>
      </c>
      <c r="G22" s="94">
        <v>44419</v>
      </c>
      <c r="H22" s="76" t="s">
        <v>3532</v>
      </c>
      <c r="I22" s="97">
        <v>74</v>
      </c>
      <c r="J22" s="97">
        <v>60</v>
      </c>
      <c r="K22" s="97">
        <v>25</v>
      </c>
      <c r="L22" s="97">
        <v>20</v>
      </c>
      <c r="M22" s="98">
        <f t="shared" si="0"/>
        <v>27.75</v>
      </c>
      <c r="N22" s="99">
        <v>28</v>
      </c>
      <c r="O22" s="62">
        <v>3000</v>
      </c>
      <c r="P22" s="63">
        <f>Table22452368910111213141516171819202122242345672323[[#This Row],[PEMBULATAN]]*O22</f>
        <v>84000</v>
      </c>
    </row>
    <row r="23" spans="1:16" ht="28.5" customHeight="1" x14ac:dyDescent="0.2">
      <c r="A23" s="118"/>
      <c r="B23" s="74"/>
      <c r="C23" s="92" t="s">
        <v>255</v>
      </c>
      <c r="D23" s="93" t="s">
        <v>63</v>
      </c>
      <c r="E23" s="94">
        <v>44415</v>
      </c>
      <c r="F23" s="95" t="s">
        <v>425</v>
      </c>
      <c r="G23" s="94">
        <v>44419</v>
      </c>
      <c r="H23" s="76" t="s">
        <v>3532</v>
      </c>
      <c r="I23" s="97">
        <v>30</v>
      </c>
      <c r="J23" s="97">
        <v>20</v>
      </c>
      <c r="K23" s="97">
        <v>7</v>
      </c>
      <c r="L23" s="97">
        <v>1</v>
      </c>
      <c r="M23" s="98">
        <f t="shared" si="0"/>
        <v>1.05</v>
      </c>
      <c r="N23" s="99">
        <v>1</v>
      </c>
      <c r="O23" s="62">
        <v>3000</v>
      </c>
      <c r="P23" s="63">
        <f>Table22452368910111213141516171819202122242345672323[[#This Row],[PEMBULATAN]]*O23</f>
        <v>3000</v>
      </c>
    </row>
    <row r="24" spans="1:16" ht="28.5" customHeight="1" x14ac:dyDescent="0.2">
      <c r="A24" s="118"/>
      <c r="B24" s="74"/>
      <c r="C24" s="92" t="s">
        <v>256</v>
      </c>
      <c r="D24" s="93" t="s">
        <v>63</v>
      </c>
      <c r="E24" s="94">
        <v>44415</v>
      </c>
      <c r="F24" s="95" t="s">
        <v>425</v>
      </c>
      <c r="G24" s="94">
        <v>44419</v>
      </c>
      <c r="H24" s="76" t="s">
        <v>3532</v>
      </c>
      <c r="I24" s="97">
        <v>70</v>
      </c>
      <c r="J24" s="97">
        <v>50</v>
      </c>
      <c r="K24" s="97">
        <v>25</v>
      </c>
      <c r="L24" s="97">
        <v>7</v>
      </c>
      <c r="M24" s="98">
        <f t="shared" si="0"/>
        <v>21.875</v>
      </c>
      <c r="N24" s="99">
        <v>22</v>
      </c>
      <c r="O24" s="62">
        <v>3000</v>
      </c>
      <c r="P24" s="63">
        <f>Table22452368910111213141516171819202122242345672323[[#This Row],[PEMBULATAN]]*O24</f>
        <v>66000</v>
      </c>
    </row>
    <row r="25" spans="1:16" ht="28.5" customHeight="1" x14ac:dyDescent="0.2">
      <c r="A25" s="118"/>
      <c r="B25" s="74"/>
      <c r="C25" s="92" t="s">
        <v>257</v>
      </c>
      <c r="D25" s="93" t="s">
        <v>63</v>
      </c>
      <c r="E25" s="94">
        <v>44415</v>
      </c>
      <c r="F25" s="95" t="s">
        <v>425</v>
      </c>
      <c r="G25" s="94">
        <v>44419</v>
      </c>
      <c r="H25" s="76" t="s">
        <v>3532</v>
      </c>
      <c r="I25" s="97">
        <v>100</v>
      </c>
      <c r="J25" s="97">
        <v>45</v>
      </c>
      <c r="K25" s="97">
        <v>42</v>
      </c>
      <c r="L25" s="97">
        <v>23</v>
      </c>
      <c r="M25" s="98">
        <f t="shared" si="0"/>
        <v>47.25</v>
      </c>
      <c r="N25" s="99">
        <v>47</v>
      </c>
      <c r="O25" s="62">
        <v>3000</v>
      </c>
      <c r="P25" s="63">
        <f>Table22452368910111213141516171819202122242345672323[[#This Row],[PEMBULATAN]]*O25</f>
        <v>141000</v>
      </c>
    </row>
    <row r="26" spans="1:16" ht="28.5" customHeight="1" x14ac:dyDescent="0.2">
      <c r="A26" s="118"/>
      <c r="B26" s="74"/>
      <c r="C26" s="92" t="s">
        <v>258</v>
      </c>
      <c r="D26" s="93" t="s">
        <v>63</v>
      </c>
      <c r="E26" s="94">
        <v>44415</v>
      </c>
      <c r="F26" s="95" t="s">
        <v>425</v>
      </c>
      <c r="G26" s="94">
        <v>44419</v>
      </c>
      <c r="H26" s="76" t="s">
        <v>3532</v>
      </c>
      <c r="I26" s="97">
        <v>90</v>
      </c>
      <c r="J26" s="97">
        <v>50</v>
      </c>
      <c r="K26" s="97">
        <v>30</v>
      </c>
      <c r="L26" s="97">
        <v>25</v>
      </c>
      <c r="M26" s="98">
        <f t="shared" si="0"/>
        <v>33.75</v>
      </c>
      <c r="N26" s="99">
        <v>34</v>
      </c>
      <c r="O26" s="62">
        <v>3000</v>
      </c>
      <c r="P26" s="63">
        <f>Table22452368910111213141516171819202122242345672323[[#This Row],[PEMBULATAN]]*O26</f>
        <v>102000</v>
      </c>
    </row>
    <row r="27" spans="1:16" ht="28.5" customHeight="1" x14ac:dyDescent="0.2">
      <c r="A27" s="118"/>
      <c r="B27" s="74"/>
      <c r="C27" s="92" t="s">
        <v>259</v>
      </c>
      <c r="D27" s="93" t="s">
        <v>63</v>
      </c>
      <c r="E27" s="94">
        <v>44415</v>
      </c>
      <c r="F27" s="95" t="s">
        <v>425</v>
      </c>
      <c r="G27" s="94">
        <v>44419</v>
      </c>
      <c r="H27" s="76" t="s">
        <v>3532</v>
      </c>
      <c r="I27" s="97">
        <v>70</v>
      </c>
      <c r="J27" s="97">
        <v>60</v>
      </c>
      <c r="K27" s="97">
        <v>30</v>
      </c>
      <c r="L27" s="97">
        <v>16</v>
      </c>
      <c r="M27" s="98">
        <f t="shared" si="0"/>
        <v>31.5</v>
      </c>
      <c r="N27" s="99">
        <v>32</v>
      </c>
      <c r="O27" s="62">
        <v>3000</v>
      </c>
      <c r="P27" s="63">
        <f>Table22452368910111213141516171819202122242345672323[[#This Row],[PEMBULATAN]]*O27</f>
        <v>96000</v>
      </c>
    </row>
    <row r="28" spans="1:16" ht="28.5" customHeight="1" x14ac:dyDescent="0.2">
      <c r="A28" s="118"/>
      <c r="B28" s="74"/>
      <c r="C28" s="92" t="s">
        <v>260</v>
      </c>
      <c r="D28" s="93" t="s">
        <v>63</v>
      </c>
      <c r="E28" s="94">
        <v>44415</v>
      </c>
      <c r="F28" s="95" t="s">
        <v>425</v>
      </c>
      <c r="G28" s="94">
        <v>44419</v>
      </c>
      <c r="H28" s="76" t="s">
        <v>3532</v>
      </c>
      <c r="I28" s="97">
        <v>95</v>
      </c>
      <c r="J28" s="97">
        <v>50</v>
      </c>
      <c r="K28" s="97">
        <v>40</v>
      </c>
      <c r="L28" s="97">
        <v>25</v>
      </c>
      <c r="M28" s="98">
        <f t="shared" si="0"/>
        <v>47.5</v>
      </c>
      <c r="N28" s="99">
        <v>48</v>
      </c>
      <c r="O28" s="62">
        <v>3000</v>
      </c>
      <c r="P28" s="63">
        <f>Table22452368910111213141516171819202122242345672323[[#This Row],[PEMBULATAN]]*O28</f>
        <v>144000</v>
      </c>
    </row>
    <row r="29" spans="1:16" ht="28.5" customHeight="1" x14ac:dyDescent="0.2">
      <c r="A29" s="118"/>
      <c r="B29" s="74"/>
      <c r="C29" s="92" t="s">
        <v>261</v>
      </c>
      <c r="D29" s="93" t="s">
        <v>63</v>
      </c>
      <c r="E29" s="94">
        <v>44415</v>
      </c>
      <c r="F29" s="95" t="s">
        <v>425</v>
      </c>
      <c r="G29" s="94">
        <v>44419</v>
      </c>
      <c r="H29" s="76" t="s">
        <v>3532</v>
      </c>
      <c r="I29" s="97">
        <v>60</v>
      </c>
      <c r="J29" s="97">
        <v>50</v>
      </c>
      <c r="K29" s="97">
        <v>20</v>
      </c>
      <c r="L29" s="97">
        <v>6</v>
      </c>
      <c r="M29" s="98">
        <f t="shared" si="0"/>
        <v>15</v>
      </c>
      <c r="N29" s="99">
        <v>15</v>
      </c>
      <c r="O29" s="62">
        <v>3000</v>
      </c>
      <c r="P29" s="63">
        <f>Table22452368910111213141516171819202122242345672323[[#This Row],[PEMBULATAN]]*O29</f>
        <v>45000</v>
      </c>
    </row>
    <row r="30" spans="1:16" ht="28.5" customHeight="1" x14ac:dyDescent="0.2">
      <c r="A30" s="118"/>
      <c r="B30" s="74"/>
      <c r="C30" s="92" t="s">
        <v>262</v>
      </c>
      <c r="D30" s="93" t="s">
        <v>63</v>
      </c>
      <c r="E30" s="94">
        <v>44415</v>
      </c>
      <c r="F30" s="95" t="s">
        <v>425</v>
      </c>
      <c r="G30" s="94">
        <v>44419</v>
      </c>
      <c r="H30" s="76" t="s">
        <v>3532</v>
      </c>
      <c r="I30" s="97">
        <v>70</v>
      </c>
      <c r="J30" s="97">
        <v>51</v>
      </c>
      <c r="K30" s="97">
        <v>23</v>
      </c>
      <c r="L30" s="97">
        <v>6</v>
      </c>
      <c r="M30" s="98">
        <f t="shared" si="0"/>
        <v>20.5275</v>
      </c>
      <c r="N30" s="99">
        <v>21</v>
      </c>
      <c r="O30" s="62">
        <v>3000</v>
      </c>
      <c r="P30" s="63">
        <f>Table22452368910111213141516171819202122242345672323[[#This Row],[PEMBULATAN]]*O30</f>
        <v>63000</v>
      </c>
    </row>
    <row r="31" spans="1:16" ht="28.5" customHeight="1" x14ac:dyDescent="0.2">
      <c r="A31" s="118"/>
      <c r="B31" s="74"/>
      <c r="C31" s="92" t="s">
        <v>263</v>
      </c>
      <c r="D31" s="93" t="s">
        <v>63</v>
      </c>
      <c r="E31" s="94">
        <v>44415</v>
      </c>
      <c r="F31" s="95" t="s">
        <v>425</v>
      </c>
      <c r="G31" s="94">
        <v>44419</v>
      </c>
      <c r="H31" s="76" t="s">
        <v>3532</v>
      </c>
      <c r="I31" s="97">
        <v>92</v>
      </c>
      <c r="J31" s="97">
        <v>53</v>
      </c>
      <c r="K31" s="97">
        <v>30</v>
      </c>
      <c r="L31" s="97">
        <v>28</v>
      </c>
      <c r="M31" s="98">
        <f t="shared" si="0"/>
        <v>36.57</v>
      </c>
      <c r="N31" s="99">
        <v>37</v>
      </c>
      <c r="O31" s="62">
        <v>3000</v>
      </c>
      <c r="P31" s="63">
        <f>Table22452368910111213141516171819202122242345672323[[#This Row],[PEMBULATAN]]*O31</f>
        <v>111000</v>
      </c>
    </row>
    <row r="32" spans="1:16" ht="28.5" customHeight="1" x14ac:dyDescent="0.2">
      <c r="A32" s="118"/>
      <c r="B32" s="74"/>
      <c r="C32" s="92" t="s">
        <v>264</v>
      </c>
      <c r="D32" s="93" t="s">
        <v>63</v>
      </c>
      <c r="E32" s="94">
        <v>44415</v>
      </c>
      <c r="F32" s="95" t="s">
        <v>425</v>
      </c>
      <c r="G32" s="94">
        <v>44419</v>
      </c>
      <c r="H32" s="76" t="s">
        <v>3532</v>
      </c>
      <c r="I32" s="97">
        <v>50</v>
      </c>
      <c r="J32" s="97">
        <v>47</v>
      </c>
      <c r="K32" s="97">
        <v>21</v>
      </c>
      <c r="L32" s="97">
        <v>7</v>
      </c>
      <c r="M32" s="98">
        <f t="shared" si="0"/>
        <v>12.3375</v>
      </c>
      <c r="N32" s="99">
        <v>13</v>
      </c>
      <c r="O32" s="62">
        <v>3000</v>
      </c>
      <c r="P32" s="63">
        <f>Table22452368910111213141516171819202122242345672323[[#This Row],[PEMBULATAN]]*O32</f>
        <v>39000</v>
      </c>
    </row>
    <row r="33" spans="1:16" ht="28.5" customHeight="1" x14ac:dyDescent="0.2">
      <c r="A33" s="118"/>
      <c r="B33" s="74"/>
      <c r="C33" s="92" t="s">
        <v>265</v>
      </c>
      <c r="D33" s="93" t="s">
        <v>63</v>
      </c>
      <c r="E33" s="94">
        <v>44415</v>
      </c>
      <c r="F33" s="95" t="s">
        <v>425</v>
      </c>
      <c r="G33" s="94">
        <v>44419</v>
      </c>
      <c r="H33" s="76" t="s">
        <v>3532</v>
      </c>
      <c r="I33" s="97">
        <v>84</v>
      </c>
      <c r="J33" s="97">
        <v>57</v>
      </c>
      <c r="K33" s="97">
        <v>38</v>
      </c>
      <c r="L33" s="97">
        <v>22</v>
      </c>
      <c r="M33" s="98">
        <f t="shared" si="0"/>
        <v>45.485999999999997</v>
      </c>
      <c r="N33" s="99">
        <v>46</v>
      </c>
      <c r="O33" s="62">
        <v>3000</v>
      </c>
      <c r="P33" s="63">
        <f>Table22452368910111213141516171819202122242345672323[[#This Row],[PEMBULATAN]]*O33</f>
        <v>138000</v>
      </c>
    </row>
    <row r="34" spans="1:16" ht="28.5" customHeight="1" x14ac:dyDescent="0.2">
      <c r="A34" s="118"/>
      <c r="B34" s="74"/>
      <c r="C34" s="92" t="s">
        <v>266</v>
      </c>
      <c r="D34" s="93" t="s">
        <v>63</v>
      </c>
      <c r="E34" s="94">
        <v>44415</v>
      </c>
      <c r="F34" s="95" t="s">
        <v>425</v>
      </c>
      <c r="G34" s="94">
        <v>44419</v>
      </c>
      <c r="H34" s="76" t="s">
        <v>3532</v>
      </c>
      <c r="I34" s="97">
        <v>45</v>
      </c>
      <c r="J34" s="97">
        <v>54</v>
      </c>
      <c r="K34" s="97">
        <v>22</v>
      </c>
      <c r="L34" s="97">
        <v>9</v>
      </c>
      <c r="M34" s="98">
        <f t="shared" si="0"/>
        <v>13.365</v>
      </c>
      <c r="N34" s="99">
        <v>14</v>
      </c>
      <c r="O34" s="62">
        <v>3000</v>
      </c>
      <c r="P34" s="63">
        <f>Table22452368910111213141516171819202122242345672323[[#This Row],[PEMBULATAN]]*O34</f>
        <v>42000</v>
      </c>
    </row>
    <row r="35" spans="1:16" ht="28.5" customHeight="1" x14ac:dyDescent="0.2">
      <c r="A35" s="118"/>
      <c r="B35" s="74"/>
      <c r="C35" s="92" t="s">
        <v>267</v>
      </c>
      <c r="D35" s="93" t="s">
        <v>63</v>
      </c>
      <c r="E35" s="94">
        <v>44415</v>
      </c>
      <c r="F35" s="95" t="s">
        <v>425</v>
      </c>
      <c r="G35" s="94">
        <v>44419</v>
      </c>
      <c r="H35" s="76" t="s">
        <v>3532</v>
      </c>
      <c r="I35" s="97">
        <v>50</v>
      </c>
      <c r="J35" s="97">
        <v>30</v>
      </c>
      <c r="K35" s="97">
        <v>12</v>
      </c>
      <c r="L35" s="97">
        <v>3</v>
      </c>
      <c r="M35" s="98">
        <f t="shared" si="0"/>
        <v>4.5</v>
      </c>
      <c r="N35" s="99">
        <v>5</v>
      </c>
      <c r="O35" s="62">
        <v>3000</v>
      </c>
      <c r="P35" s="63">
        <f>Table22452368910111213141516171819202122242345672323[[#This Row],[PEMBULATAN]]*O35</f>
        <v>15000</v>
      </c>
    </row>
    <row r="36" spans="1:16" ht="28.5" customHeight="1" x14ac:dyDescent="0.2">
      <c r="A36" s="118"/>
      <c r="B36" s="74"/>
      <c r="C36" s="92" t="s">
        <v>268</v>
      </c>
      <c r="D36" s="93" t="s">
        <v>63</v>
      </c>
      <c r="E36" s="94">
        <v>44415</v>
      </c>
      <c r="F36" s="95" t="s">
        <v>425</v>
      </c>
      <c r="G36" s="94">
        <v>44419</v>
      </c>
      <c r="H36" s="76" t="s">
        <v>3532</v>
      </c>
      <c r="I36" s="97">
        <v>60</v>
      </c>
      <c r="J36" s="97">
        <v>42</v>
      </c>
      <c r="K36" s="97">
        <v>20</v>
      </c>
      <c r="L36" s="97">
        <v>8</v>
      </c>
      <c r="M36" s="98">
        <f t="shared" si="0"/>
        <v>12.6</v>
      </c>
      <c r="N36" s="99">
        <v>13</v>
      </c>
      <c r="O36" s="62">
        <v>3000</v>
      </c>
      <c r="P36" s="63">
        <f>Table22452368910111213141516171819202122242345672323[[#This Row],[PEMBULATAN]]*O36</f>
        <v>39000</v>
      </c>
    </row>
    <row r="37" spans="1:16" ht="28.5" customHeight="1" x14ac:dyDescent="0.2">
      <c r="A37" s="118"/>
      <c r="B37" s="74"/>
      <c r="C37" s="92" t="s">
        <v>269</v>
      </c>
      <c r="D37" s="93" t="s">
        <v>63</v>
      </c>
      <c r="E37" s="94">
        <v>44415</v>
      </c>
      <c r="F37" s="95" t="s">
        <v>425</v>
      </c>
      <c r="G37" s="94">
        <v>44419</v>
      </c>
      <c r="H37" s="76" t="s">
        <v>3532</v>
      </c>
      <c r="I37" s="97">
        <v>50</v>
      </c>
      <c r="J37" s="97">
        <v>30</v>
      </c>
      <c r="K37" s="97">
        <v>20</v>
      </c>
      <c r="L37" s="97">
        <v>4</v>
      </c>
      <c r="M37" s="98">
        <f t="shared" si="0"/>
        <v>7.5</v>
      </c>
      <c r="N37" s="99">
        <v>8</v>
      </c>
      <c r="O37" s="62">
        <v>3000</v>
      </c>
      <c r="P37" s="63">
        <f>Table22452368910111213141516171819202122242345672323[[#This Row],[PEMBULATAN]]*O37</f>
        <v>24000</v>
      </c>
    </row>
    <row r="38" spans="1:16" ht="28.5" customHeight="1" x14ac:dyDescent="0.2">
      <c r="A38" s="118"/>
      <c r="B38" s="74"/>
      <c r="C38" s="92" t="s">
        <v>270</v>
      </c>
      <c r="D38" s="93" t="s">
        <v>63</v>
      </c>
      <c r="E38" s="94">
        <v>44415</v>
      </c>
      <c r="F38" s="95" t="s">
        <v>425</v>
      </c>
      <c r="G38" s="94">
        <v>44419</v>
      </c>
      <c r="H38" s="76" t="s">
        <v>3532</v>
      </c>
      <c r="I38" s="97">
        <v>31</v>
      </c>
      <c r="J38" s="97">
        <v>32</v>
      </c>
      <c r="K38" s="97">
        <v>12</v>
      </c>
      <c r="L38" s="97">
        <v>2</v>
      </c>
      <c r="M38" s="98">
        <f t="shared" si="0"/>
        <v>2.976</v>
      </c>
      <c r="N38" s="99">
        <v>3</v>
      </c>
      <c r="O38" s="62">
        <v>3000</v>
      </c>
      <c r="P38" s="63">
        <f>Table22452368910111213141516171819202122242345672323[[#This Row],[PEMBULATAN]]*O38</f>
        <v>9000</v>
      </c>
    </row>
    <row r="39" spans="1:16" ht="28.5" customHeight="1" x14ac:dyDescent="0.2">
      <c r="A39" s="118"/>
      <c r="B39" s="74"/>
      <c r="C39" s="92" t="s">
        <v>271</v>
      </c>
      <c r="D39" s="93" t="s">
        <v>63</v>
      </c>
      <c r="E39" s="94">
        <v>44415</v>
      </c>
      <c r="F39" s="95" t="s">
        <v>425</v>
      </c>
      <c r="G39" s="94">
        <v>44419</v>
      </c>
      <c r="H39" s="76" t="s">
        <v>3532</v>
      </c>
      <c r="I39" s="97">
        <v>80</v>
      </c>
      <c r="J39" s="97">
        <v>54</v>
      </c>
      <c r="K39" s="97">
        <v>32</v>
      </c>
      <c r="L39" s="97">
        <v>12</v>
      </c>
      <c r="M39" s="98">
        <f t="shared" si="0"/>
        <v>34.56</v>
      </c>
      <c r="N39" s="99">
        <v>35</v>
      </c>
      <c r="O39" s="62">
        <v>3000</v>
      </c>
      <c r="P39" s="63">
        <f>Table22452368910111213141516171819202122242345672323[[#This Row],[PEMBULATAN]]*O39</f>
        <v>105000</v>
      </c>
    </row>
    <row r="40" spans="1:16" ht="28.5" customHeight="1" x14ac:dyDescent="0.2">
      <c r="A40" s="118"/>
      <c r="B40" s="74"/>
      <c r="C40" s="92" t="s">
        <v>272</v>
      </c>
      <c r="D40" s="93" t="s">
        <v>63</v>
      </c>
      <c r="E40" s="94">
        <v>44415</v>
      </c>
      <c r="F40" s="95" t="s">
        <v>425</v>
      </c>
      <c r="G40" s="94">
        <v>44419</v>
      </c>
      <c r="H40" s="76" t="s">
        <v>3532</v>
      </c>
      <c r="I40" s="97">
        <v>30</v>
      </c>
      <c r="J40" s="97">
        <v>21</v>
      </c>
      <c r="K40" s="97">
        <v>17</v>
      </c>
      <c r="L40" s="97">
        <v>1</v>
      </c>
      <c r="M40" s="98">
        <f t="shared" si="0"/>
        <v>2.6775000000000002</v>
      </c>
      <c r="N40" s="99">
        <v>3</v>
      </c>
      <c r="O40" s="62">
        <v>3000</v>
      </c>
      <c r="P40" s="63">
        <f>Table22452368910111213141516171819202122242345672323[[#This Row],[PEMBULATAN]]*O40</f>
        <v>9000</v>
      </c>
    </row>
    <row r="41" spans="1:16" ht="28.5" customHeight="1" x14ac:dyDescent="0.2">
      <c r="A41" s="118"/>
      <c r="B41" s="74"/>
      <c r="C41" s="92" t="s">
        <v>273</v>
      </c>
      <c r="D41" s="93" t="s">
        <v>63</v>
      </c>
      <c r="E41" s="94">
        <v>44415</v>
      </c>
      <c r="F41" s="95" t="s">
        <v>425</v>
      </c>
      <c r="G41" s="94">
        <v>44419</v>
      </c>
      <c r="H41" s="76" t="s">
        <v>3532</v>
      </c>
      <c r="I41" s="97">
        <v>70</v>
      </c>
      <c r="J41" s="97">
        <v>43</v>
      </c>
      <c r="K41" s="97">
        <v>12</v>
      </c>
      <c r="L41" s="97">
        <v>12</v>
      </c>
      <c r="M41" s="98">
        <f t="shared" si="0"/>
        <v>9.0299999999999994</v>
      </c>
      <c r="N41" s="99">
        <v>12</v>
      </c>
      <c r="O41" s="62">
        <v>3000</v>
      </c>
      <c r="P41" s="63">
        <f>Table22452368910111213141516171819202122242345672323[[#This Row],[PEMBULATAN]]*O41</f>
        <v>36000</v>
      </c>
    </row>
    <row r="42" spans="1:16" ht="28.5" customHeight="1" x14ac:dyDescent="0.2">
      <c r="A42" s="118"/>
      <c r="B42" s="74"/>
      <c r="C42" s="92" t="s">
        <v>274</v>
      </c>
      <c r="D42" s="93" t="s">
        <v>63</v>
      </c>
      <c r="E42" s="94">
        <v>44415</v>
      </c>
      <c r="F42" s="95" t="s">
        <v>425</v>
      </c>
      <c r="G42" s="94">
        <v>44419</v>
      </c>
      <c r="H42" s="76" t="s">
        <v>3532</v>
      </c>
      <c r="I42" s="97">
        <v>82</v>
      </c>
      <c r="J42" s="97">
        <v>58</v>
      </c>
      <c r="K42" s="97">
        <v>26</v>
      </c>
      <c r="L42" s="97">
        <v>10</v>
      </c>
      <c r="M42" s="98">
        <f t="shared" si="0"/>
        <v>30.914000000000001</v>
      </c>
      <c r="N42" s="99">
        <v>31</v>
      </c>
      <c r="O42" s="62">
        <v>3000</v>
      </c>
      <c r="P42" s="63">
        <f>Table22452368910111213141516171819202122242345672323[[#This Row],[PEMBULATAN]]*O42</f>
        <v>93000</v>
      </c>
    </row>
    <row r="43" spans="1:16" ht="28.5" customHeight="1" x14ac:dyDescent="0.2">
      <c r="A43" s="118"/>
      <c r="B43" s="74"/>
      <c r="C43" s="92" t="s">
        <v>275</v>
      </c>
      <c r="D43" s="93" t="s">
        <v>63</v>
      </c>
      <c r="E43" s="94">
        <v>44415</v>
      </c>
      <c r="F43" s="95" t="s">
        <v>425</v>
      </c>
      <c r="G43" s="94">
        <v>44419</v>
      </c>
      <c r="H43" s="76" t="s">
        <v>3532</v>
      </c>
      <c r="I43" s="97">
        <v>90</v>
      </c>
      <c r="J43" s="97">
        <v>60</v>
      </c>
      <c r="K43" s="97">
        <v>28</v>
      </c>
      <c r="L43" s="97">
        <v>22</v>
      </c>
      <c r="M43" s="98">
        <f t="shared" si="0"/>
        <v>37.799999999999997</v>
      </c>
      <c r="N43" s="99">
        <v>38</v>
      </c>
      <c r="O43" s="62">
        <v>3000</v>
      </c>
      <c r="P43" s="63">
        <f>Table22452368910111213141516171819202122242345672323[[#This Row],[PEMBULATAN]]*O43</f>
        <v>114000</v>
      </c>
    </row>
    <row r="44" spans="1:16" ht="28.5" customHeight="1" x14ac:dyDescent="0.2">
      <c r="A44" s="118"/>
      <c r="B44" s="74"/>
      <c r="C44" s="92" t="s">
        <v>276</v>
      </c>
      <c r="D44" s="93" t="s">
        <v>63</v>
      </c>
      <c r="E44" s="94">
        <v>44415</v>
      </c>
      <c r="F44" s="95" t="s">
        <v>425</v>
      </c>
      <c r="G44" s="94">
        <v>44419</v>
      </c>
      <c r="H44" s="76" t="s">
        <v>3532</v>
      </c>
      <c r="I44" s="97">
        <v>90</v>
      </c>
      <c r="J44" s="97">
        <v>51</v>
      </c>
      <c r="K44" s="97">
        <v>32</v>
      </c>
      <c r="L44" s="97">
        <v>11</v>
      </c>
      <c r="M44" s="98">
        <f t="shared" si="0"/>
        <v>36.72</v>
      </c>
      <c r="N44" s="99">
        <v>37</v>
      </c>
      <c r="O44" s="62">
        <v>3000</v>
      </c>
      <c r="P44" s="63">
        <f>Table22452368910111213141516171819202122242345672323[[#This Row],[PEMBULATAN]]*O44</f>
        <v>111000</v>
      </c>
    </row>
    <row r="45" spans="1:16" ht="28.5" customHeight="1" x14ac:dyDescent="0.2">
      <c r="A45" s="118"/>
      <c r="B45" s="74"/>
      <c r="C45" s="92" t="s">
        <v>277</v>
      </c>
      <c r="D45" s="93" t="s">
        <v>63</v>
      </c>
      <c r="E45" s="94">
        <v>44415</v>
      </c>
      <c r="F45" s="95" t="s">
        <v>425</v>
      </c>
      <c r="G45" s="94">
        <v>44419</v>
      </c>
      <c r="H45" s="76" t="s">
        <v>3532</v>
      </c>
      <c r="I45" s="97">
        <v>70</v>
      </c>
      <c r="J45" s="97">
        <v>46</v>
      </c>
      <c r="K45" s="97">
        <v>21</v>
      </c>
      <c r="L45" s="97">
        <v>9</v>
      </c>
      <c r="M45" s="98">
        <f t="shared" si="0"/>
        <v>16.905000000000001</v>
      </c>
      <c r="N45" s="99">
        <v>17</v>
      </c>
      <c r="O45" s="62">
        <v>3000</v>
      </c>
      <c r="P45" s="63">
        <f>Table22452368910111213141516171819202122242345672323[[#This Row],[PEMBULATAN]]*O45</f>
        <v>51000</v>
      </c>
    </row>
    <row r="46" spans="1:16" ht="28.5" customHeight="1" x14ac:dyDescent="0.2">
      <c r="A46" s="118"/>
      <c r="B46" s="74"/>
      <c r="C46" s="92" t="s">
        <v>278</v>
      </c>
      <c r="D46" s="93" t="s">
        <v>63</v>
      </c>
      <c r="E46" s="94">
        <v>44415</v>
      </c>
      <c r="F46" s="95" t="s">
        <v>425</v>
      </c>
      <c r="G46" s="94">
        <v>44419</v>
      </c>
      <c r="H46" s="76" t="s">
        <v>3532</v>
      </c>
      <c r="I46" s="97">
        <v>50</v>
      </c>
      <c r="J46" s="97">
        <v>44</v>
      </c>
      <c r="K46" s="97">
        <v>20</v>
      </c>
      <c r="L46" s="97">
        <v>4</v>
      </c>
      <c r="M46" s="98">
        <f t="shared" si="0"/>
        <v>11</v>
      </c>
      <c r="N46" s="99">
        <v>11</v>
      </c>
      <c r="O46" s="62">
        <v>3000</v>
      </c>
      <c r="P46" s="63">
        <f>Table22452368910111213141516171819202122242345672323[[#This Row],[PEMBULATAN]]*O46</f>
        <v>33000</v>
      </c>
    </row>
    <row r="47" spans="1:16" ht="28.5" customHeight="1" x14ac:dyDescent="0.2">
      <c r="A47" s="118"/>
      <c r="B47" s="74"/>
      <c r="C47" s="92" t="s">
        <v>279</v>
      </c>
      <c r="D47" s="93" t="s">
        <v>63</v>
      </c>
      <c r="E47" s="94">
        <v>44415</v>
      </c>
      <c r="F47" s="95" t="s">
        <v>425</v>
      </c>
      <c r="G47" s="94">
        <v>44419</v>
      </c>
      <c r="H47" s="76" t="s">
        <v>3532</v>
      </c>
      <c r="I47" s="97">
        <v>60</v>
      </c>
      <c r="J47" s="97">
        <v>50</v>
      </c>
      <c r="K47" s="97">
        <v>17</v>
      </c>
      <c r="L47" s="97">
        <v>6</v>
      </c>
      <c r="M47" s="98">
        <f t="shared" si="0"/>
        <v>12.75</v>
      </c>
      <c r="N47" s="99">
        <v>13</v>
      </c>
      <c r="O47" s="62">
        <v>3000</v>
      </c>
      <c r="P47" s="63">
        <f>Table22452368910111213141516171819202122242345672323[[#This Row],[PEMBULATAN]]*O47</f>
        <v>39000</v>
      </c>
    </row>
    <row r="48" spans="1:16" ht="28.5" customHeight="1" x14ac:dyDescent="0.2">
      <c r="A48" s="118"/>
      <c r="B48" s="74"/>
      <c r="C48" s="92" t="s">
        <v>280</v>
      </c>
      <c r="D48" s="93" t="s">
        <v>63</v>
      </c>
      <c r="E48" s="94">
        <v>44415</v>
      </c>
      <c r="F48" s="95" t="s">
        <v>425</v>
      </c>
      <c r="G48" s="94">
        <v>44419</v>
      </c>
      <c r="H48" s="76" t="s">
        <v>3532</v>
      </c>
      <c r="I48" s="97">
        <v>83</v>
      </c>
      <c r="J48" s="97">
        <v>47</v>
      </c>
      <c r="K48" s="97">
        <v>32</v>
      </c>
      <c r="L48" s="97">
        <v>23</v>
      </c>
      <c r="M48" s="98">
        <f t="shared" si="0"/>
        <v>31.207999999999998</v>
      </c>
      <c r="N48" s="99">
        <v>31</v>
      </c>
      <c r="O48" s="62">
        <v>3000</v>
      </c>
      <c r="P48" s="63">
        <f>Table22452368910111213141516171819202122242345672323[[#This Row],[PEMBULATAN]]*O48</f>
        <v>93000</v>
      </c>
    </row>
    <row r="49" spans="1:16" ht="28.5" customHeight="1" x14ac:dyDescent="0.2">
      <c r="A49" s="118"/>
      <c r="B49" s="74"/>
      <c r="C49" s="92" t="s">
        <v>281</v>
      </c>
      <c r="D49" s="93" t="s">
        <v>63</v>
      </c>
      <c r="E49" s="94">
        <v>44415</v>
      </c>
      <c r="F49" s="95" t="s">
        <v>425</v>
      </c>
      <c r="G49" s="94">
        <v>44419</v>
      </c>
      <c r="H49" s="76" t="s">
        <v>3532</v>
      </c>
      <c r="I49" s="97">
        <v>40</v>
      </c>
      <c r="J49" s="97">
        <v>54</v>
      </c>
      <c r="K49" s="97">
        <v>22</v>
      </c>
      <c r="L49" s="97">
        <v>4</v>
      </c>
      <c r="M49" s="98">
        <f t="shared" si="0"/>
        <v>11.88</v>
      </c>
      <c r="N49" s="99">
        <v>12</v>
      </c>
      <c r="O49" s="62">
        <v>3000</v>
      </c>
      <c r="P49" s="63">
        <f>Table22452368910111213141516171819202122242345672323[[#This Row],[PEMBULATAN]]*O49</f>
        <v>36000</v>
      </c>
    </row>
    <row r="50" spans="1:16" ht="28.5" customHeight="1" x14ac:dyDescent="0.2">
      <c r="A50" s="118"/>
      <c r="B50" s="74"/>
      <c r="C50" s="92" t="s">
        <v>282</v>
      </c>
      <c r="D50" s="93" t="s">
        <v>63</v>
      </c>
      <c r="E50" s="94">
        <v>44415</v>
      </c>
      <c r="F50" s="95" t="s">
        <v>425</v>
      </c>
      <c r="G50" s="94">
        <v>44419</v>
      </c>
      <c r="H50" s="76" t="s">
        <v>3532</v>
      </c>
      <c r="I50" s="97">
        <v>70</v>
      </c>
      <c r="J50" s="97">
        <v>45</v>
      </c>
      <c r="K50" s="97">
        <v>40</v>
      </c>
      <c r="L50" s="97">
        <v>8</v>
      </c>
      <c r="M50" s="98">
        <f t="shared" si="0"/>
        <v>31.5</v>
      </c>
      <c r="N50" s="99">
        <v>52</v>
      </c>
      <c r="O50" s="62">
        <v>3000</v>
      </c>
      <c r="P50" s="63">
        <f>Table22452368910111213141516171819202122242345672323[[#This Row],[PEMBULATAN]]*O50</f>
        <v>156000</v>
      </c>
    </row>
    <row r="51" spans="1:16" ht="28.5" customHeight="1" x14ac:dyDescent="0.2">
      <c r="A51" s="118"/>
      <c r="B51" s="74"/>
      <c r="C51" s="92" t="s">
        <v>283</v>
      </c>
      <c r="D51" s="93" t="s">
        <v>63</v>
      </c>
      <c r="E51" s="94">
        <v>44415</v>
      </c>
      <c r="F51" s="95" t="s">
        <v>425</v>
      </c>
      <c r="G51" s="94">
        <v>44419</v>
      </c>
      <c r="H51" s="76" t="s">
        <v>3532</v>
      </c>
      <c r="I51" s="97">
        <v>56</v>
      </c>
      <c r="J51" s="97">
        <v>70</v>
      </c>
      <c r="K51" s="97">
        <v>20</v>
      </c>
      <c r="L51" s="97">
        <v>8</v>
      </c>
      <c r="M51" s="98">
        <f t="shared" si="0"/>
        <v>19.600000000000001</v>
      </c>
      <c r="N51" s="99">
        <v>20</v>
      </c>
      <c r="O51" s="62">
        <v>3000</v>
      </c>
      <c r="P51" s="63">
        <f>Table22452368910111213141516171819202122242345672323[[#This Row],[PEMBULATAN]]*O51</f>
        <v>60000</v>
      </c>
    </row>
    <row r="52" spans="1:16" ht="28.5" customHeight="1" x14ac:dyDescent="0.2">
      <c r="A52" s="118"/>
      <c r="B52" s="74"/>
      <c r="C52" s="92" t="s">
        <v>284</v>
      </c>
      <c r="D52" s="93" t="s">
        <v>63</v>
      </c>
      <c r="E52" s="94">
        <v>44415</v>
      </c>
      <c r="F52" s="95" t="s">
        <v>425</v>
      </c>
      <c r="G52" s="94">
        <v>44419</v>
      </c>
      <c r="H52" s="76" t="s">
        <v>3532</v>
      </c>
      <c r="I52" s="97">
        <v>60</v>
      </c>
      <c r="J52" s="97">
        <v>60</v>
      </c>
      <c r="K52" s="97">
        <v>30</v>
      </c>
      <c r="L52" s="97">
        <v>11</v>
      </c>
      <c r="M52" s="98">
        <f t="shared" si="0"/>
        <v>27</v>
      </c>
      <c r="N52" s="99">
        <v>27</v>
      </c>
      <c r="O52" s="62">
        <v>3000</v>
      </c>
      <c r="P52" s="63">
        <f>Table22452368910111213141516171819202122242345672323[[#This Row],[PEMBULATAN]]*O52</f>
        <v>81000</v>
      </c>
    </row>
    <row r="53" spans="1:16" ht="28.5" customHeight="1" x14ac:dyDescent="0.2">
      <c r="A53" s="118"/>
      <c r="B53" s="74"/>
      <c r="C53" s="92" t="s">
        <v>285</v>
      </c>
      <c r="D53" s="93" t="s">
        <v>63</v>
      </c>
      <c r="E53" s="94">
        <v>44415</v>
      </c>
      <c r="F53" s="95" t="s">
        <v>425</v>
      </c>
      <c r="G53" s="94">
        <v>44419</v>
      </c>
      <c r="H53" s="76" t="s">
        <v>3532</v>
      </c>
      <c r="I53" s="97">
        <v>110</v>
      </c>
      <c r="J53" s="97">
        <v>50</v>
      </c>
      <c r="K53" s="97">
        <v>40</v>
      </c>
      <c r="L53" s="97">
        <v>26</v>
      </c>
      <c r="M53" s="98">
        <f t="shared" si="0"/>
        <v>55</v>
      </c>
      <c r="N53" s="99">
        <v>55</v>
      </c>
      <c r="O53" s="62">
        <v>3000</v>
      </c>
      <c r="P53" s="63">
        <f>Table22452368910111213141516171819202122242345672323[[#This Row],[PEMBULATAN]]*O53</f>
        <v>165000</v>
      </c>
    </row>
    <row r="54" spans="1:16" ht="28.5" customHeight="1" x14ac:dyDescent="0.2">
      <c r="A54" s="118"/>
      <c r="B54" s="74"/>
      <c r="C54" s="92" t="s">
        <v>286</v>
      </c>
      <c r="D54" s="93" t="s">
        <v>63</v>
      </c>
      <c r="E54" s="94">
        <v>44415</v>
      </c>
      <c r="F54" s="95" t="s">
        <v>425</v>
      </c>
      <c r="G54" s="94">
        <v>44419</v>
      </c>
      <c r="H54" s="76" t="s">
        <v>3532</v>
      </c>
      <c r="I54" s="97">
        <v>50</v>
      </c>
      <c r="J54" s="97">
        <v>42</v>
      </c>
      <c r="K54" s="97">
        <v>21</v>
      </c>
      <c r="L54" s="97">
        <v>5</v>
      </c>
      <c r="M54" s="98">
        <f t="shared" si="0"/>
        <v>11.025</v>
      </c>
      <c r="N54" s="99">
        <v>11</v>
      </c>
      <c r="O54" s="62">
        <v>3000</v>
      </c>
      <c r="P54" s="63">
        <f>Table22452368910111213141516171819202122242345672323[[#This Row],[PEMBULATAN]]*O54</f>
        <v>33000</v>
      </c>
    </row>
    <row r="55" spans="1:16" ht="28.5" customHeight="1" x14ac:dyDescent="0.2">
      <c r="A55" s="118"/>
      <c r="B55" s="74"/>
      <c r="C55" s="92" t="s">
        <v>287</v>
      </c>
      <c r="D55" s="93" t="s">
        <v>63</v>
      </c>
      <c r="E55" s="94">
        <v>44415</v>
      </c>
      <c r="F55" s="95" t="s">
        <v>425</v>
      </c>
      <c r="G55" s="94">
        <v>44419</v>
      </c>
      <c r="H55" s="76" t="s">
        <v>3532</v>
      </c>
      <c r="I55" s="97">
        <v>80</v>
      </c>
      <c r="J55" s="97">
        <v>50</v>
      </c>
      <c r="K55" s="97">
        <v>30</v>
      </c>
      <c r="L55" s="97">
        <v>16</v>
      </c>
      <c r="M55" s="98">
        <f t="shared" si="0"/>
        <v>30</v>
      </c>
      <c r="N55" s="99">
        <v>30</v>
      </c>
      <c r="O55" s="62">
        <v>3000</v>
      </c>
      <c r="P55" s="63">
        <f>Table22452368910111213141516171819202122242345672323[[#This Row],[PEMBULATAN]]*O55</f>
        <v>90000</v>
      </c>
    </row>
    <row r="56" spans="1:16" ht="28.5" customHeight="1" x14ac:dyDescent="0.2">
      <c r="A56" s="118"/>
      <c r="B56" s="74"/>
      <c r="C56" s="92" t="s">
        <v>288</v>
      </c>
      <c r="D56" s="93" t="s">
        <v>63</v>
      </c>
      <c r="E56" s="94">
        <v>44415</v>
      </c>
      <c r="F56" s="95" t="s">
        <v>425</v>
      </c>
      <c r="G56" s="94">
        <v>44419</v>
      </c>
      <c r="H56" s="76" t="s">
        <v>3532</v>
      </c>
      <c r="I56" s="97">
        <v>95</v>
      </c>
      <c r="J56" s="97">
        <v>60</v>
      </c>
      <c r="K56" s="97">
        <v>30</v>
      </c>
      <c r="L56" s="97">
        <v>31</v>
      </c>
      <c r="M56" s="98">
        <f t="shared" si="0"/>
        <v>42.75</v>
      </c>
      <c r="N56" s="99">
        <v>43</v>
      </c>
      <c r="O56" s="62">
        <v>3000</v>
      </c>
      <c r="P56" s="63">
        <f>Table22452368910111213141516171819202122242345672323[[#This Row],[PEMBULATAN]]*O56</f>
        <v>129000</v>
      </c>
    </row>
    <row r="57" spans="1:16" ht="28.5" customHeight="1" x14ac:dyDescent="0.2">
      <c r="A57" s="118"/>
      <c r="B57" s="74"/>
      <c r="C57" s="92" t="s">
        <v>289</v>
      </c>
      <c r="D57" s="93" t="s">
        <v>63</v>
      </c>
      <c r="E57" s="94">
        <v>44415</v>
      </c>
      <c r="F57" s="95" t="s">
        <v>425</v>
      </c>
      <c r="G57" s="94">
        <v>44419</v>
      </c>
      <c r="H57" s="76" t="s">
        <v>3532</v>
      </c>
      <c r="I57" s="97">
        <v>60</v>
      </c>
      <c r="J57" s="97">
        <v>43</v>
      </c>
      <c r="K57" s="97">
        <v>28</v>
      </c>
      <c r="L57" s="97">
        <v>6</v>
      </c>
      <c r="M57" s="98">
        <f t="shared" si="0"/>
        <v>18.059999999999999</v>
      </c>
      <c r="N57" s="99">
        <v>18</v>
      </c>
      <c r="O57" s="62">
        <v>3000</v>
      </c>
      <c r="P57" s="63">
        <f>Table22452368910111213141516171819202122242345672323[[#This Row],[PEMBULATAN]]*O57</f>
        <v>54000</v>
      </c>
    </row>
    <row r="58" spans="1:16" ht="28.5" customHeight="1" x14ac:dyDescent="0.2">
      <c r="A58" s="118"/>
      <c r="B58" s="74"/>
      <c r="C58" s="92" t="s">
        <v>290</v>
      </c>
      <c r="D58" s="93" t="s">
        <v>63</v>
      </c>
      <c r="E58" s="94">
        <v>44415</v>
      </c>
      <c r="F58" s="95" t="s">
        <v>425</v>
      </c>
      <c r="G58" s="94">
        <v>44419</v>
      </c>
      <c r="H58" s="76" t="s">
        <v>3532</v>
      </c>
      <c r="I58" s="97">
        <v>95</v>
      </c>
      <c r="J58" s="97">
        <v>60</v>
      </c>
      <c r="K58" s="97">
        <v>30</v>
      </c>
      <c r="L58" s="97">
        <v>11</v>
      </c>
      <c r="M58" s="98">
        <f t="shared" si="0"/>
        <v>42.75</v>
      </c>
      <c r="N58" s="99">
        <v>43</v>
      </c>
      <c r="O58" s="62">
        <v>3000</v>
      </c>
      <c r="P58" s="63">
        <f>Table22452368910111213141516171819202122242345672323[[#This Row],[PEMBULATAN]]*O58</f>
        <v>129000</v>
      </c>
    </row>
    <row r="59" spans="1:16" ht="28.5" customHeight="1" x14ac:dyDescent="0.2">
      <c r="A59" s="118"/>
      <c r="B59" s="74"/>
      <c r="C59" s="92" t="s">
        <v>291</v>
      </c>
      <c r="D59" s="93" t="s">
        <v>63</v>
      </c>
      <c r="E59" s="94">
        <v>44415</v>
      </c>
      <c r="F59" s="95" t="s">
        <v>425</v>
      </c>
      <c r="G59" s="94">
        <v>44419</v>
      </c>
      <c r="H59" s="76" t="s">
        <v>3532</v>
      </c>
      <c r="I59" s="97">
        <v>80</v>
      </c>
      <c r="J59" s="97">
        <v>50</v>
      </c>
      <c r="K59" s="97">
        <v>38</v>
      </c>
      <c r="L59" s="97">
        <v>26</v>
      </c>
      <c r="M59" s="98">
        <f t="shared" si="0"/>
        <v>38</v>
      </c>
      <c r="N59" s="99">
        <v>38</v>
      </c>
      <c r="O59" s="62">
        <v>3000</v>
      </c>
      <c r="P59" s="63">
        <f>Table22452368910111213141516171819202122242345672323[[#This Row],[PEMBULATAN]]*O59</f>
        <v>114000</v>
      </c>
    </row>
    <row r="60" spans="1:16" ht="28.5" customHeight="1" x14ac:dyDescent="0.2">
      <c r="A60" s="118"/>
      <c r="B60" s="74"/>
      <c r="C60" s="92" t="s">
        <v>292</v>
      </c>
      <c r="D60" s="93" t="s">
        <v>63</v>
      </c>
      <c r="E60" s="94">
        <v>44415</v>
      </c>
      <c r="F60" s="95" t="s">
        <v>425</v>
      </c>
      <c r="G60" s="94">
        <v>44419</v>
      </c>
      <c r="H60" s="76" t="s">
        <v>3532</v>
      </c>
      <c r="I60" s="97">
        <v>94</v>
      </c>
      <c r="J60" s="97">
        <v>60</v>
      </c>
      <c r="K60" s="97">
        <v>40</v>
      </c>
      <c r="L60" s="97">
        <v>38</v>
      </c>
      <c r="M60" s="98">
        <f t="shared" si="0"/>
        <v>56.4</v>
      </c>
      <c r="N60" s="99">
        <v>57</v>
      </c>
      <c r="O60" s="62">
        <v>3000</v>
      </c>
      <c r="P60" s="63">
        <f>Table22452368910111213141516171819202122242345672323[[#This Row],[PEMBULATAN]]*O60</f>
        <v>171000</v>
      </c>
    </row>
    <row r="61" spans="1:16" ht="28.5" customHeight="1" x14ac:dyDescent="0.2">
      <c r="A61" s="118"/>
      <c r="B61" s="74"/>
      <c r="C61" s="92" t="s">
        <v>293</v>
      </c>
      <c r="D61" s="93" t="s">
        <v>63</v>
      </c>
      <c r="E61" s="94">
        <v>44415</v>
      </c>
      <c r="F61" s="95" t="s">
        <v>425</v>
      </c>
      <c r="G61" s="94">
        <v>44419</v>
      </c>
      <c r="H61" s="76" t="s">
        <v>3532</v>
      </c>
      <c r="I61" s="97">
        <v>70</v>
      </c>
      <c r="J61" s="97">
        <v>51</v>
      </c>
      <c r="K61" s="97">
        <v>30</v>
      </c>
      <c r="L61" s="97">
        <v>7</v>
      </c>
      <c r="M61" s="98">
        <f t="shared" si="0"/>
        <v>26.774999999999999</v>
      </c>
      <c r="N61" s="99">
        <v>27</v>
      </c>
      <c r="O61" s="62">
        <v>3000</v>
      </c>
      <c r="P61" s="63">
        <f>Table22452368910111213141516171819202122242345672323[[#This Row],[PEMBULATAN]]*O61</f>
        <v>81000</v>
      </c>
    </row>
    <row r="62" spans="1:16" ht="28.5" customHeight="1" x14ac:dyDescent="0.2">
      <c r="A62" s="118"/>
      <c r="B62" s="74"/>
      <c r="C62" s="92" t="s">
        <v>294</v>
      </c>
      <c r="D62" s="93" t="s">
        <v>63</v>
      </c>
      <c r="E62" s="94">
        <v>44415</v>
      </c>
      <c r="F62" s="95" t="s">
        <v>425</v>
      </c>
      <c r="G62" s="94">
        <v>44419</v>
      </c>
      <c r="H62" s="76" t="s">
        <v>3532</v>
      </c>
      <c r="I62" s="97">
        <v>83</v>
      </c>
      <c r="J62" s="97">
        <v>54</v>
      </c>
      <c r="K62" s="97">
        <v>40</v>
      </c>
      <c r="L62" s="97">
        <v>21</v>
      </c>
      <c r="M62" s="98">
        <f t="shared" si="0"/>
        <v>44.82</v>
      </c>
      <c r="N62" s="99">
        <v>45</v>
      </c>
      <c r="O62" s="62">
        <v>3000</v>
      </c>
      <c r="P62" s="63">
        <f>Table22452368910111213141516171819202122242345672323[[#This Row],[PEMBULATAN]]*O62</f>
        <v>135000</v>
      </c>
    </row>
    <row r="63" spans="1:16" ht="28.5" customHeight="1" x14ac:dyDescent="0.2">
      <c r="A63" s="118"/>
      <c r="B63" s="74"/>
      <c r="C63" s="92" t="s">
        <v>295</v>
      </c>
      <c r="D63" s="93" t="s">
        <v>63</v>
      </c>
      <c r="E63" s="94">
        <v>44415</v>
      </c>
      <c r="F63" s="95" t="s">
        <v>425</v>
      </c>
      <c r="G63" s="94">
        <v>44419</v>
      </c>
      <c r="H63" s="76" t="s">
        <v>3532</v>
      </c>
      <c r="I63" s="97">
        <v>52</v>
      </c>
      <c r="J63" s="97">
        <v>48</v>
      </c>
      <c r="K63" s="97">
        <v>20</v>
      </c>
      <c r="L63" s="97">
        <v>7</v>
      </c>
      <c r="M63" s="98">
        <f t="shared" si="0"/>
        <v>12.48</v>
      </c>
      <c r="N63" s="99">
        <v>13</v>
      </c>
      <c r="O63" s="62">
        <v>3000</v>
      </c>
      <c r="P63" s="63">
        <f>Table22452368910111213141516171819202122242345672323[[#This Row],[PEMBULATAN]]*O63</f>
        <v>39000</v>
      </c>
    </row>
    <row r="64" spans="1:16" ht="28.5" customHeight="1" x14ac:dyDescent="0.2">
      <c r="A64" s="118"/>
      <c r="B64" s="74"/>
      <c r="C64" s="92" t="s">
        <v>296</v>
      </c>
      <c r="D64" s="93" t="s">
        <v>63</v>
      </c>
      <c r="E64" s="94">
        <v>44415</v>
      </c>
      <c r="F64" s="95" t="s">
        <v>425</v>
      </c>
      <c r="G64" s="94">
        <v>44419</v>
      </c>
      <c r="H64" s="76" t="s">
        <v>3532</v>
      </c>
      <c r="I64" s="97">
        <v>60</v>
      </c>
      <c r="J64" s="97">
        <v>52</v>
      </c>
      <c r="K64" s="97">
        <v>25</v>
      </c>
      <c r="L64" s="97">
        <v>7</v>
      </c>
      <c r="M64" s="98">
        <f t="shared" si="0"/>
        <v>19.5</v>
      </c>
      <c r="N64" s="99">
        <v>20</v>
      </c>
      <c r="O64" s="62">
        <v>3000</v>
      </c>
      <c r="P64" s="63">
        <f>Table22452368910111213141516171819202122242345672323[[#This Row],[PEMBULATAN]]*O64</f>
        <v>60000</v>
      </c>
    </row>
    <row r="65" spans="1:16" ht="28.5" customHeight="1" x14ac:dyDescent="0.2">
      <c r="A65" s="118"/>
      <c r="B65" s="74"/>
      <c r="C65" s="92" t="s">
        <v>297</v>
      </c>
      <c r="D65" s="93" t="s">
        <v>63</v>
      </c>
      <c r="E65" s="94">
        <v>44415</v>
      </c>
      <c r="F65" s="95" t="s">
        <v>425</v>
      </c>
      <c r="G65" s="94">
        <v>44419</v>
      </c>
      <c r="H65" s="76" t="s">
        <v>3532</v>
      </c>
      <c r="I65" s="97">
        <v>70</v>
      </c>
      <c r="J65" s="97">
        <v>58</v>
      </c>
      <c r="K65" s="97">
        <v>40</v>
      </c>
      <c r="L65" s="97">
        <v>13</v>
      </c>
      <c r="M65" s="98">
        <f t="shared" si="0"/>
        <v>40.6</v>
      </c>
      <c r="N65" s="99">
        <v>41</v>
      </c>
      <c r="O65" s="62">
        <v>3000</v>
      </c>
      <c r="P65" s="63">
        <f>Table22452368910111213141516171819202122242345672323[[#This Row],[PEMBULATAN]]*O65</f>
        <v>123000</v>
      </c>
    </row>
    <row r="66" spans="1:16" ht="28.5" customHeight="1" x14ac:dyDescent="0.2">
      <c r="A66" s="118"/>
      <c r="B66" s="74"/>
      <c r="C66" s="92" t="s">
        <v>298</v>
      </c>
      <c r="D66" s="93" t="s">
        <v>63</v>
      </c>
      <c r="E66" s="94">
        <v>44415</v>
      </c>
      <c r="F66" s="95" t="s">
        <v>425</v>
      </c>
      <c r="G66" s="94">
        <v>44419</v>
      </c>
      <c r="H66" s="76" t="s">
        <v>3532</v>
      </c>
      <c r="I66" s="97">
        <v>45</v>
      </c>
      <c r="J66" s="97">
        <v>30</v>
      </c>
      <c r="K66" s="97">
        <v>32</v>
      </c>
      <c r="L66" s="97">
        <v>4</v>
      </c>
      <c r="M66" s="98">
        <f t="shared" si="0"/>
        <v>10.8</v>
      </c>
      <c r="N66" s="99">
        <v>11</v>
      </c>
      <c r="O66" s="62">
        <v>3000</v>
      </c>
      <c r="P66" s="63">
        <f>Table22452368910111213141516171819202122242345672323[[#This Row],[PEMBULATAN]]*O66</f>
        <v>33000</v>
      </c>
    </row>
    <row r="67" spans="1:16" ht="28.5" customHeight="1" x14ac:dyDescent="0.2">
      <c r="A67" s="118"/>
      <c r="B67" s="74"/>
      <c r="C67" s="92" t="s">
        <v>299</v>
      </c>
      <c r="D67" s="93" t="s">
        <v>63</v>
      </c>
      <c r="E67" s="94">
        <v>44415</v>
      </c>
      <c r="F67" s="95" t="s">
        <v>425</v>
      </c>
      <c r="G67" s="94">
        <v>44419</v>
      </c>
      <c r="H67" s="76" t="s">
        <v>3532</v>
      </c>
      <c r="I67" s="97">
        <v>95</v>
      </c>
      <c r="J67" s="97">
        <v>50</v>
      </c>
      <c r="K67" s="97">
        <v>42</v>
      </c>
      <c r="L67" s="97">
        <v>24</v>
      </c>
      <c r="M67" s="98">
        <f t="shared" ref="M67:M130" si="1">I67*J67*K67/4000</f>
        <v>49.875</v>
      </c>
      <c r="N67" s="99">
        <v>50</v>
      </c>
      <c r="O67" s="62">
        <v>3000</v>
      </c>
      <c r="P67" s="63">
        <f>Table22452368910111213141516171819202122242345672323[[#This Row],[PEMBULATAN]]*O67</f>
        <v>150000</v>
      </c>
    </row>
    <row r="68" spans="1:16" ht="28.5" customHeight="1" x14ac:dyDescent="0.2">
      <c r="A68" s="118"/>
      <c r="B68" s="74"/>
      <c r="C68" s="92" t="s">
        <v>300</v>
      </c>
      <c r="D68" s="93" t="s">
        <v>63</v>
      </c>
      <c r="E68" s="94">
        <v>44415</v>
      </c>
      <c r="F68" s="95" t="s">
        <v>425</v>
      </c>
      <c r="G68" s="94">
        <v>44419</v>
      </c>
      <c r="H68" s="76" t="s">
        <v>3532</v>
      </c>
      <c r="I68" s="97">
        <v>80</v>
      </c>
      <c r="J68" s="97">
        <v>60</v>
      </c>
      <c r="K68" s="97">
        <v>30</v>
      </c>
      <c r="L68" s="97">
        <v>19</v>
      </c>
      <c r="M68" s="98">
        <f t="shared" si="1"/>
        <v>36</v>
      </c>
      <c r="N68" s="99">
        <v>36</v>
      </c>
      <c r="O68" s="62">
        <v>3000</v>
      </c>
      <c r="P68" s="63">
        <f>Table22452368910111213141516171819202122242345672323[[#This Row],[PEMBULATAN]]*O68</f>
        <v>108000</v>
      </c>
    </row>
    <row r="69" spans="1:16" ht="28.5" customHeight="1" x14ac:dyDescent="0.2">
      <c r="A69" s="118"/>
      <c r="B69" s="74"/>
      <c r="C69" s="92" t="s">
        <v>301</v>
      </c>
      <c r="D69" s="93" t="s">
        <v>63</v>
      </c>
      <c r="E69" s="94">
        <v>44415</v>
      </c>
      <c r="F69" s="95" t="s">
        <v>425</v>
      </c>
      <c r="G69" s="94">
        <v>44419</v>
      </c>
      <c r="H69" s="76" t="s">
        <v>3532</v>
      </c>
      <c r="I69" s="97">
        <v>61</v>
      </c>
      <c r="J69" s="97">
        <v>28</v>
      </c>
      <c r="K69" s="97">
        <v>65</v>
      </c>
      <c r="L69" s="97">
        <v>15</v>
      </c>
      <c r="M69" s="98">
        <f t="shared" si="1"/>
        <v>27.754999999999999</v>
      </c>
      <c r="N69" s="99">
        <v>28</v>
      </c>
      <c r="O69" s="62">
        <v>3000</v>
      </c>
      <c r="P69" s="63">
        <f>Table22452368910111213141516171819202122242345672323[[#This Row],[PEMBULATAN]]*O69</f>
        <v>84000</v>
      </c>
    </row>
    <row r="70" spans="1:16" ht="28.5" customHeight="1" x14ac:dyDescent="0.2">
      <c r="A70" s="118"/>
      <c r="B70" s="74"/>
      <c r="C70" s="92" t="s">
        <v>302</v>
      </c>
      <c r="D70" s="93" t="s">
        <v>63</v>
      </c>
      <c r="E70" s="94">
        <v>44415</v>
      </c>
      <c r="F70" s="95" t="s">
        <v>425</v>
      </c>
      <c r="G70" s="94">
        <v>44419</v>
      </c>
      <c r="H70" s="76" t="s">
        <v>3532</v>
      </c>
      <c r="I70" s="97">
        <v>100</v>
      </c>
      <c r="J70" s="97">
        <v>60</v>
      </c>
      <c r="K70" s="97">
        <v>30</v>
      </c>
      <c r="L70" s="97">
        <v>32</v>
      </c>
      <c r="M70" s="98">
        <f t="shared" si="1"/>
        <v>45</v>
      </c>
      <c r="N70" s="99">
        <v>45</v>
      </c>
      <c r="O70" s="62">
        <v>3000</v>
      </c>
      <c r="P70" s="63">
        <f>Table22452368910111213141516171819202122242345672323[[#This Row],[PEMBULATAN]]*O70</f>
        <v>135000</v>
      </c>
    </row>
    <row r="71" spans="1:16" ht="28.5" customHeight="1" x14ac:dyDescent="0.2">
      <c r="A71" s="118"/>
      <c r="B71" s="74"/>
      <c r="C71" s="92" t="s">
        <v>303</v>
      </c>
      <c r="D71" s="93" t="s">
        <v>63</v>
      </c>
      <c r="E71" s="94">
        <v>44415</v>
      </c>
      <c r="F71" s="95" t="s">
        <v>425</v>
      </c>
      <c r="G71" s="94">
        <v>44419</v>
      </c>
      <c r="H71" s="76" t="s">
        <v>3532</v>
      </c>
      <c r="I71" s="97">
        <v>50</v>
      </c>
      <c r="J71" s="97">
        <v>30</v>
      </c>
      <c r="K71" s="97">
        <v>20</v>
      </c>
      <c r="L71" s="97">
        <v>7</v>
      </c>
      <c r="M71" s="98">
        <f t="shared" si="1"/>
        <v>7.5</v>
      </c>
      <c r="N71" s="99">
        <v>8</v>
      </c>
      <c r="O71" s="62">
        <v>3000</v>
      </c>
      <c r="P71" s="63">
        <f>Table22452368910111213141516171819202122242345672323[[#This Row],[PEMBULATAN]]*O71</f>
        <v>24000</v>
      </c>
    </row>
    <row r="72" spans="1:16" ht="28.5" customHeight="1" x14ac:dyDescent="0.2">
      <c r="A72" s="118"/>
      <c r="B72" s="74"/>
      <c r="C72" s="92" t="s">
        <v>304</v>
      </c>
      <c r="D72" s="93" t="s">
        <v>63</v>
      </c>
      <c r="E72" s="94">
        <v>44415</v>
      </c>
      <c r="F72" s="95" t="s">
        <v>425</v>
      </c>
      <c r="G72" s="94">
        <v>44419</v>
      </c>
      <c r="H72" s="76" t="s">
        <v>3532</v>
      </c>
      <c r="I72" s="97">
        <v>50</v>
      </c>
      <c r="J72" s="97">
        <v>40</v>
      </c>
      <c r="K72" s="97">
        <v>9</v>
      </c>
      <c r="L72" s="97">
        <v>2</v>
      </c>
      <c r="M72" s="98">
        <f t="shared" si="1"/>
        <v>4.5</v>
      </c>
      <c r="N72" s="99">
        <v>5</v>
      </c>
      <c r="O72" s="62">
        <v>3000</v>
      </c>
      <c r="P72" s="63">
        <f>Table22452368910111213141516171819202122242345672323[[#This Row],[PEMBULATAN]]*O72</f>
        <v>15000</v>
      </c>
    </row>
    <row r="73" spans="1:16" ht="28.5" customHeight="1" x14ac:dyDescent="0.2">
      <c r="A73" s="118"/>
      <c r="B73" s="74"/>
      <c r="C73" s="92" t="s">
        <v>305</v>
      </c>
      <c r="D73" s="93" t="s">
        <v>63</v>
      </c>
      <c r="E73" s="94">
        <v>44415</v>
      </c>
      <c r="F73" s="95" t="s">
        <v>425</v>
      </c>
      <c r="G73" s="94">
        <v>44419</v>
      </c>
      <c r="H73" s="76" t="s">
        <v>3532</v>
      </c>
      <c r="I73" s="97">
        <v>70</v>
      </c>
      <c r="J73" s="97">
        <v>50</v>
      </c>
      <c r="K73" s="97">
        <v>20</v>
      </c>
      <c r="L73" s="97">
        <v>7</v>
      </c>
      <c r="M73" s="98">
        <f t="shared" si="1"/>
        <v>17.5</v>
      </c>
      <c r="N73" s="99">
        <v>18</v>
      </c>
      <c r="O73" s="62">
        <v>3000</v>
      </c>
      <c r="P73" s="63">
        <f>Table22452368910111213141516171819202122242345672323[[#This Row],[PEMBULATAN]]*O73</f>
        <v>54000</v>
      </c>
    </row>
    <row r="74" spans="1:16" ht="28.5" customHeight="1" x14ac:dyDescent="0.2">
      <c r="A74" s="118"/>
      <c r="B74" s="74"/>
      <c r="C74" s="88" t="s">
        <v>306</v>
      </c>
      <c r="D74" s="77" t="s">
        <v>63</v>
      </c>
      <c r="E74" s="13">
        <v>44415</v>
      </c>
      <c r="F74" s="75" t="s">
        <v>425</v>
      </c>
      <c r="G74" s="13">
        <v>44419</v>
      </c>
      <c r="H74" s="76" t="s">
        <v>3532</v>
      </c>
      <c r="I74" s="15">
        <v>80</v>
      </c>
      <c r="J74" s="15">
        <v>46</v>
      </c>
      <c r="K74" s="15">
        <v>25</v>
      </c>
      <c r="L74" s="15">
        <v>6</v>
      </c>
      <c r="M74" s="82">
        <f t="shared" si="1"/>
        <v>23</v>
      </c>
      <c r="N74" s="71">
        <v>23</v>
      </c>
      <c r="O74" s="62">
        <v>3000</v>
      </c>
      <c r="P74" s="63">
        <f>Table22452368910111213141516171819202122242345672323[[#This Row],[PEMBULATAN]]*O74</f>
        <v>69000</v>
      </c>
    </row>
    <row r="75" spans="1:16" ht="28.5" customHeight="1" x14ac:dyDescent="0.2">
      <c r="A75" s="118"/>
      <c r="B75" s="74"/>
      <c r="C75" s="88" t="s">
        <v>307</v>
      </c>
      <c r="D75" s="77" t="s">
        <v>63</v>
      </c>
      <c r="E75" s="13">
        <v>44415</v>
      </c>
      <c r="F75" s="75" t="s">
        <v>425</v>
      </c>
      <c r="G75" s="13">
        <v>44419</v>
      </c>
      <c r="H75" s="76" t="s">
        <v>3532</v>
      </c>
      <c r="I75" s="15">
        <v>80</v>
      </c>
      <c r="J75" s="15">
        <v>54</v>
      </c>
      <c r="K75" s="15">
        <v>24</v>
      </c>
      <c r="L75" s="15">
        <v>15</v>
      </c>
      <c r="M75" s="82">
        <f t="shared" si="1"/>
        <v>25.92</v>
      </c>
      <c r="N75" s="71">
        <v>26</v>
      </c>
      <c r="O75" s="62">
        <v>3000</v>
      </c>
      <c r="P75" s="63">
        <f>Table22452368910111213141516171819202122242345672323[[#This Row],[PEMBULATAN]]*O75</f>
        <v>78000</v>
      </c>
    </row>
    <row r="76" spans="1:16" ht="28.5" customHeight="1" x14ac:dyDescent="0.2">
      <c r="A76" s="118"/>
      <c r="B76" s="74"/>
      <c r="C76" s="88" t="s">
        <v>308</v>
      </c>
      <c r="D76" s="77" t="s">
        <v>63</v>
      </c>
      <c r="E76" s="13">
        <v>44415</v>
      </c>
      <c r="F76" s="75" t="s">
        <v>425</v>
      </c>
      <c r="G76" s="13">
        <v>44419</v>
      </c>
      <c r="H76" s="76" t="s">
        <v>3532</v>
      </c>
      <c r="I76" s="15">
        <v>60</v>
      </c>
      <c r="J76" s="15">
        <v>51</v>
      </c>
      <c r="K76" s="15">
        <v>26</v>
      </c>
      <c r="L76" s="15">
        <v>14</v>
      </c>
      <c r="M76" s="82">
        <f t="shared" si="1"/>
        <v>19.89</v>
      </c>
      <c r="N76" s="71">
        <v>20</v>
      </c>
      <c r="O76" s="62">
        <v>3000</v>
      </c>
      <c r="P76" s="63">
        <f>Table22452368910111213141516171819202122242345672323[[#This Row],[PEMBULATAN]]*O76</f>
        <v>60000</v>
      </c>
    </row>
    <row r="77" spans="1:16" ht="28.5" customHeight="1" x14ac:dyDescent="0.2">
      <c r="A77" s="118"/>
      <c r="B77" s="74"/>
      <c r="C77" s="88" t="s">
        <v>309</v>
      </c>
      <c r="D77" s="77" t="s">
        <v>63</v>
      </c>
      <c r="E77" s="13">
        <v>44415</v>
      </c>
      <c r="F77" s="75" t="s">
        <v>425</v>
      </c>
      <c r="G77" s="13">
        <v>44419</v>
      </c>
      <c r="H77" s="76" t="s">
        <v>3532</v>
      </c>
      <c r="I77" s="15">
        <v>60</v>
      </c>
      <c r="J77" s="15">
        <v>40</v>
      </c>
      <c r="K77" s="15">
        <v>22</v>
      </c>
      <c r="L77" s="15">
        <v>5</v>
      </c>
      <c r="M77" s="82">
        <f t="shared" si="1"/>
        <v>13.2</v>
      </c>
      <c r="N77" s="71">
        <v>13</v>
      </c>
      <c r="O77" s="62">
        <v>3000</v>
      </c>
      <c r="P77" s="63">
        <f>Table22452368910111213141516171819202122242345672323[[#This Row],[PEMBULATAN]]*O77</f>
        <v>39000</v>
      </c>
    </row>
    <row r="78" spans="1:16" ht="28.5" customHeight="1" x14ac:dyDescent="0.2">
      <c r="A78" s="118"/>
      <c r="B78" s="74"/>
      <c r="C78" s="88" t="s">
        <v>310</v>
      </c>
      <c r="D78" s="77" t="s">
        <v>63</v>
      </c>
      <c r="E78" s="13">
        <v>44415</v>
      </c>
      <c r="F78" s="75" t="s">
        <v>425</v>
      </c>
      <c r="G78" s="13">
        <v>44419</v>
      </c>
      <c r="H78" s="76" t="s">
        <v>3532</v>
      </c>
      <c r="I78" s="15">
        <v>70</v>
      </c>
      <c r="J78" s="15">
        <v>50</v>
      </c>
      <c r="K78" s="15">
        <v>22</v>
      </c>
      <c r="L78" s="15">
        <v>8</v>
      </c>
      <c r="M78" s="82">
        <f t="shared" si="1"/>
        <v>19.25</v>
      </c>
      <c r="N78" s="71">
        <v>19</v>
      </c>
      <c r="O78" s="62">
        <v>3000</v>
      </c>
      <c r="P78" s="63">
        <f>Table22452368910111213141516171819202122242345672323[[#This Row],[PEMBULATAN]]*O78</f>
        <v>57000</v>
      </c>
    </row>
    <row r="79" spans="1:16" ht="28.5" customHeight="1" x14ac:dyDescent="0.2">
      <c r="A79" s="118"/>
      <c r="B79" s="74"/>
      <c r="C79" s="88" t="s">
        <v>311</v>
      </c>
      <c r="D79" s="77" t="s">
        <v>63</v>
      </c>
      <c r="E79" s="13">
        <v>44415</v>
      </c>
      <c r="F79" s="75" t="s">
        <v>425</v>
      </c>
      <c r="G79" s="13">
        <v>44419</v>
      </c>
      <c r="H79" s="76" t="s">
        <v>3532</v>
      </c>
      <c r="I79" s="15">
        <v>44</v>
      </c>
      <c r="J79" s="15">
        <v>30</v>
      </c>
      <c r="K79" s="15">
        <v>23</v>
      </c>
      <c r="L79" s="15">
        <v>4</v>
      </c>
      <c r="M79" s="82">
        <f t="shared" si="1"/>
        <v>7.59</v>
      </c>
      <c r="N79" s="71">
        <v>8</v>
      </c>
      <c r="O79" s="62">
        <v>3000</v>
      </c>
      <c r="P79" s="63">
        <f>Table22452368910111213141516171819202122242345672323[[#This Row],[PEMBULATAN]]*O79</f>
        <v>24000</v>
      </c>
    </row>
    <row r="80" spans="1:16" ht="28.5" customHeight="1" x14ac:dyDescent="0.2">
      <c r="A80" s="118"/>
      <c r="B80" s="74"/>
      <c r="C80" s="88" t="s">
        <v>312</v>
      </c>
      <c r="D80" s="77" t="s">
        <v>63</v>
      </c>
      <c r="E80" s="13">
        <v>44415</v>
      </c>
      <c r="F80" s="75" t="s">
        <v>425</v>
      </c>
      <c r="G80" s="13">
        <v>44419</v>
      </c>
      <c r="H80" s="76" t="s">
        <v>3532</v>
      </c>
      <c r="I80" s="15">
        <v>80</v>
      </c>
      <c r="J80" s="15">
        <v>50</v>
      </c>
      <c r="K80" s="15">
        <v>20</v>
      </c>
      <c r="L80" s="15">
        <v>9</v>
      </c>
      <c r="M80" s="82">
        <f t="shared" si="1"/>
        <v>20</v>
      </c>
      <c r="N80" s="71">
        <v>20</v>
      </c>
      <c r="O80" s="62">
        <v>3000</v>
      </c>
      <c r="P80" s="63">
        <f>Table22452368910111213141516171819202122242345672323[[#This Row],[PEMBULATAN]]*O80</f>
        <v>60000</v>
      </c>
    </row>
    <row r="81" spans="1:16" ht="28.5" customHeight="1" x14ac:dyDescent="0.2">
      <c r="A81" s="118"/>
      <c r="B81" s="74"/>
      <c r="C81" s="88" t="s">
        <v>313</v>
      </c>
      <c r="D81" s="77" t="s">
        <v>63</v>
      </c>
      <c r="E81" s="13">
        <v>44415</v>
      </c>
      <c r="F81" s="75" t="s">
        <v>425</v>
      </c>
      <c r="G81" s="13">
        <v>44419</v>
      </c>
      <c r="H81" s="76" t="s">
        <v>3532</v>
      </c>
      <c r="I81" s="15">
        <v>60</v>
      </c>
      <c r="J81" s="15">
        <v>40</v>
      </c>
      <c r="K81" s="15">
        <v>39</v>
      </c>
      <c r="L81" s="15">
        <v>12</v>
      </c>
      <c r="M81" s="82">
        <f t="shared" si="1"/>
        <v>23.4</v>
      </c>
      <c r="N81" s="71">
        <v>24</v>
      </c>
      <c r="O81" s="62">
        <v>3000</v>
      </c>
      <c r="P81" s="63">
        <f>Table22452368910111213141516171819202122242345672323[[#This Row],[PEMBULATAN]]*O81</f>
        <v>72000</v>
      </c>
    </row>
    <row r="82" spans="1:16" ht="28.5" customHeight="1" x14ac:dyDescent="0.2">
      <c r="A82" s="118"/>
      <c r="B82" s="74"/>
      <c r="C82" s="88" t="s">
        <v>314</v>
      </c>
      <c r="D82" s="77" t="s">
        <v>63</v>
      </c>
      <c r="E82" s="13">
        <v>44415</v>
      </c>
      <c r="F82" s="75" t="s">
        <v>425</v>
      </c>
      <c r="G82" s="13">
        <v>44419</v>
      </c>
      <c r="H82" s="76" t="s">
        <v>3532</v>
      </c>
      <c r="I82" s="15">
        <v>60</v>
      </c>
      <c r="J82" s="15">
        <v>36</v>
      </c>
      <c r="K82" s="15">
        <v>15</v>
      </c>
      <c r="L82" s="15">
        <v>7</v>
      </c>
      <c r="M82" s="82">
        <f t="shared" si="1"/>
        <v>8.1</v>
      </c>
      <c r="N82" s="71">
        <v>8</v>
      </c>
      <c r="O82" s="62">
        <v>3000</v>
      </c>
      <c r="P82" s="63">
        <f>Table22452368910111213141516171819202122242345672323[[#This Row],[PEMBULATAN]]*O82</f>
        <v>24000</v>
      </c>
    </row>
    <row r="83" spans="1:16" ht="28.5" customHeight="1" x14ac:dyDescent="0.2">
      <c r="A83" s="118"/>
      <c r="B83" s="74"/>
      <c r="C83" s="88" t="s">
        <v>315</v>
      </c>
      <c r="D83" s="77" t="s">
        <v>63</v>
      </c>
      <c r="E83" s="13">
        <v>44415</v>
      </c>
      <c r="F83" s="75" t="s">
        <v>425</v>
      </c>
      <c r="G83" s="13">
        <v>44419</v>
      </c>
      <c r="H83" s="76" t="s">
        <v>3532</v>
      </c>
      <c r="I83" s="15">
        <v>60</v>
      </c>
      <c r="J83" s="15">
        <v>50</v>
      </c>
      <c r="K83" s="15">
        <v>20</v>
      </c>
      <c r="L83" s="15">
        <v>3</v>
      </c>
      <c r="M83" s="82">
        <f t="shared" si="1"/>
        <v>15</v>
      </c>
      <c r="N83" s="71">
        <v>15</v>
      </c>
      <c r="O83" s="62">
        <v>3000</v>
      </c>
      <c r="P83" s="63">
        <f>Table22452368910111213141516171819202122242345672323[[#This Row],[PEMBULATAN]]*O83</f>
        <v>45000</v>
      </c>
    </row>
    <row r="84" spans="1:16" ht="28.5" customHeight="1" x14ac:dyDescent="0.2">
      <c r="A84" s="118"/>
      <c r="B84" s="74"/>
      <c r="C84" s="88" t="s">
        <v>316</v>
      </c>
      <c r="D84" s="77" t="s">
        <v>63</v>
      </c>
      <c r="E84" s="13">
        <v>44415</v>
      </c>
      <c r="F84" s="75" t="s">
        <v>425</v>
      </c>
      <c r="G84" s="13">
        <v>44419</v>
      </c>
      <c r="H84" s="76" t="s">
        <v>3532</v>
      </c>
      <c r="I84" s="15">
        <v>90</v>
      </c>
      <c r="J84" s="15">
        <v>56</v>
      </c>
      <c r="K84" s="15">
        <v>40</v>
      </c>
      <c r="L84" s="15">
        <v>18</v>
      </c>
      <c r="M84" s="82">
        <f t="shared" si="1"/>
        <v>50.4</v>
      </c>
      <c r="N84" s="71">
        <v>51</v>
      </c>
      <c r="O84" s="62">
        <v>3000</v>
      </c>
      <c r="P84" s="63">
        <f>Table22452368910111213141516171819202122242345672323[[#This Row],[PEMBULATAN]]*O84</f>
        <v>153000</v>
      </c>
    </row>
    <row r="85" spans="1:16" ht="28.5" customHeight="1" x14ac:dyDescent="0.2">
      <c r="A85" s="118"/>
      <c r="B85" s="74"/>
      <c r="C85" s="88" t="s">
        <v>317</v>
      </c>
      <c r="D85" s="77" t="s">
        <v>63</v>
      </c>
      <c r="E85" s="13">
        <v>44415</v>
      </c>
      <c r="F85" s="75" t="s">
        <v>425</v>
      </c>
      <c r="G85" s="13">
        <v>44419</v>
      </c>
      <c r="H85" s="76" t="s">
        <v>3532</v>
      </c>
      <c r="I85" s="15">
        <v>56</v>
      </c>
      <c r="J85" s="15">
        <v>40</v>
      </c>
      <c r="K85" s="15">
        <v>20</v>
      </c>
      <c r="L85" s="15">
        <v>6</v>
      </c>
      <c r="M85" s="82">
        <f t="shared" si="1"/>
        <v>11.2</v>
      </c>
      <c r="N85" s="71">
        <v>11</v>
      </c>
      <c r="O85" s="62">
        <v>3000</v>
      </c>
      <c r="P85" s="63">
        <f>Table22452368910111213141516171819202122242345672323[[#This Row],[PEMBULATAN]]*O85</f>
        <v>33000</v>
      </c>
    </row>
    <row r="86" spans="1:16" ht="28.5" customHeight="1" x14ac:dyDescent="0.2">
      <c r="A86" s="118"/>
      <c r="B86" s="74"/>
      <c r="C86" s="88" t="s">
        <v>318</v>
      </c>
      <c r="D86" s="77" t="s">
        <v>63</v>
      </c>
      <c r="E86" s="13">
        <v>44415</v>
      </c>
      <c r="F86" s="75" t="s">
        <v>425</v>
      </c>
      <c r="G86" s="13">
        <v>44419</v>
      </c>
      <c r="H86" s="76" t="s">
        <v>3532</v>
      </c>
      <c r="I86" s="15">
        <v>100</v>
      </c>
      <c r="J86" s="15">
        <v>53</v>
      </c>
      <c r="K86" s="15">
        <v>40</v>
      </c>
      <c r="L86" s="15">
        <v>20</v>
      </c>
      <c r="M86" s="82">
        <f t="shared" si="1"/>
        <v>53</v>
      </c>
      <c r="N86" s="71">
        <v>53</v>
      </c>
      <c r="O86" s="62">
        <v>3000</v>
      </c>
      <c r="P86" s="63">
        <f>Table22452368910111213141516171819202122242345672323[[#This Row],[PEMBULATAN]]*O86</f>
        <v>159000</v>
      </c>
    </row>
    <row r="87" spans="1:16" ht="28.5" customHeight="1" x14ac:dyDescent="0.2">
      <c r="A87" s="118"/>
      <c r="B87" s="74"/>
      <c r="C87" s="88" t="s">
        <v>319</v>
      </c>
      <c r="D87" s="77" t="s">
        <v>63</v>
      </c>
      <c r="E87" s="13">
        <v>44415</v>
      </c>
      <c r="F87" s="75" t="s">
        <v>425</v>
      </c>
      <c r="G87" s="13">
        <v>44419</v>
      </c>
      <c r="H87" s="76" t="s">
        <v>3532</v>
      </c>
      <c r="I87" s="15">
        <v>60</v>
      </c>
      <c r="J87" s="15">
        <v>40</v>
      </c>
      <c r="K87" s="15">
        <v>20</v>
      </c>
      <c r="L87" s="15">
        <v>2</v>
      </c>
      <c r="M87" s="82">
        <f t="shared" si="1"/>
        <v>12</v>
      </c>
      <c r="N87" s="71">
        <v>12</v>
      </c>
      <c r="O87" s="62">
        <v>3000</v>
      </c>
      <c r="P87" s="63">
        <f>Table22452368910111213141516171819202122242345672323[[#This Row],[PEMBULATAN]]*O87</f>
        <v>36000</v>
      </c>
    </row>
    <row r="88" spans="1:16" ht="28.5" customHeight="1" x14ac:dyDescent="0.2">
      <c r="A88" s="118"/>
      <c r="B88" s="74"/>
      <c r="C88" s="88" t="s">
        <v>320</v>
      </c>
      <c r="D88" s="77" t="s">
        <v>63</v>
      </c>
      <c r="E88" s="13">
        <v>44415</v>
      </c>
      <c r="F88" s="75" t="s">
        <v>425</v>
      </c>
      <c r="G88" s="13">
        <v>44419</v>
      </c>
      <c r="H88" s="76" t="s">
        <v>3532</v>
      </c>
      <c r="I88" s="15">
        <v>80</v>
      </c>
      <c r="J88" s="15">
        <v>36</v>
      </c>
      <c r="K88" s="15">
        <v>42</v>
      </c>
      <c r="L88" s="15">
        <v>6</v>
      </c>
      <c r="M88" s="82">
        <f t="shared" si="1"/>
        <v>30.24</v>
      </c>
      <c r="N88" s="71">
        <v>30</v>
      </c>
      <c r="O88" s="62">
        <v>3000</v>
      </c>
      <c r="P88" s="63">
        <f>Table22452368910111213141516171819202122242345672323[[#This Row],[PEMBULATAN]]*O88</f>
        <v>90000</v>
      </c>
    </row>
    <row r="89" spans="1:16" ht="28.5" customHeight="1" x14ac:dyDescent="0.2">
      <c r="A89" s="118"/>
      <c r="B89" s="74"/>
      <c r="C89" s="88" t="s">
        <v>321</v>
      </c>
      <c r="D89" s="77" t="s">
        <v>63</v>
      </c>
      <c r="E89" s="13">
        <v>44415</v>
      </c>
      <c r="F89" s="75" t="s">
        <v>425</v>
      </c>
      <c r="G89" s="13">
        <v>44419</v>
      </c>
      <c r="H89" s="76" t="s">
        <v>3532</v>
      </c>
      <c r="I89" s="15">
        <v>76</v>
      </c>
      <c r="J89" s="15">
        <v>60</v>
      </c>
      <c r="K89" s="15">
        <v>24</v>
      </c>
      <c r="L89" s="15">
        <v>11</v>
      </c>
      <c r="M89" s="82">
        <f t="shared" si="1"/>
        <v>27.36</v>
      </c>
      <c r="N89" s="71">
        <v>28</v>
      </c>
      <c r="O89" s="62">
        <v>3000</v>
      </c>
      <c r="P89" s="63">
        <f>Table22452368910111213141516171819202122242345672323[[#This Row],[PEMBULATAN]]*O89</f>
        <v>84000</v>
      </c>
    </row>
    <row r="90" spans="1:16" ht="28.5" customHeight="1" x14ac:dyDescent="0.2">
      <c r="A90" s="118"/>
      <c r="B90" s="74"/>
      <c r="C90" s="88" t="s">
        <v>322</v>
      </c>
      <c r="D90" s="77" t="s">
        <v>63</v>
      </c>
      <c r="E90" s="13">
        <v>44415</v>
      </c>
      <c r="F90" s="75" t="s">
        <v>425</v>
      </c>
      <c r="G90" s="13">
        <v>44419</v>
      </c>
      <c r="H90" s="76" t="s">
        <v>3532</v>
      </c>
      <c r="I90" s="15">
        <v>73</v>
      </c>
      <c r="J90" s="15">
        <v>51</v>
      </c>
      <c r="K90" s="15">
        <v>3</v>
      </c>
      <c r="L90" s="15">
        <v>3</v>
      </c>
      <c r="M90" s="82">
        <f t="shared" si="1"/>
        <v>2.7922500000000001</v>
      </c>
      <c r="N90" s="71">
        <v>3</v>
      </c>
      <c r="O90" s="62">
        <v>3000</v>
      </c>
      <c r="P90" s="63">
        <f>Table22452368910111213141516171819202122242345672323[[#This Row],[PEMBULATAN]]*O90</f>
        <v>9000</v>
      </c>
    </row>
    <row r="91" spans="1:16" ht="28.5" customHeight="1" x14ac:dyDescent="0.2">
      <c r="A91" s="118"/>
      <c r="B91" s="74"/>
      <c r="C91" s="88" t="s">
        <v>323</v>
      </c>
      <c r="D91" s="77" t="s">
        <v>63</v>
      </c>
      <c r="E91" s="13">
        <v>44415</v>
      </c>
      <c r="F91" s="75" t="s">
        <v>425</v>
      </c>
      <c r="G91" s="13">
        <v>44419</v>
      </c>
      <c r="H91" s="76" t="s">
        <v>3532</v>
      </c>
      <c r="I91" s="15">
        <v>107</v>
      </c>
      <c r="J91" s="15">
        <v>26</v>
      </c>
      <c r="K91" s="15">
        <v>12</v>
      </c>
      <c r="L91" s="15">
        <v>8</v>
      </c>
      <c r="M91" s="82">
        <f t="shared" si="1"/>
        <v>8.3460000000000001</v>
      </c>
      <c r="N91" s="71">
        <v>9</v>
      </c>
      <c r="O91" s="62">
        <v>3000</v>
      </c>
      <c r="P91" s="63">
        <f>Table22452368910111213141516171819202122242345672323[[#This Row],[PEMBULATAN]]*O91</f>
        <v>27000</v>
      </c>
    </row>
    <row r="92" spans="1:16" ht="28.5" customHeight="1" x14ac:dyDescent="0.2">
      <c r="A92" s="118"/>
      <c r="B92" s="74"/>
      <c r="C92" s="88" t="s">
        <v>324</v>
      </c>
      <c r="D92" s="77" t="s">
        <v>63</v>
      </c>
      <c r="E92" s="13">
        <v>44415</v>
      </c>
      <c r="F92" s="75" t="s">
        <v>425</v>
      </c>
      <c r="G92" s="13">
        <v>44419</v>
      </c>
      <c r="H92" s="76" t="s">
        <v>3532</v>
      </c>
      <c r="I92" s="15">
        <v>82</v>
      </c>
      <c r="J92" s="15">
        <v>60</v>
      </c>
      <c r="K92" s="15">
        <v>25</v>
      </c>
      <c r="L92" s="15">
        <v>17</v>
      </c>
      <c r="M92" s="82">
        <f t="shared" si="1"/>
        <v>30.75</v>
      </c>
      <c r="N92" s="71">
        <v>31</v>
      </c>
      <c r="O92" s="62">
        <v>3000</v>
      </c>
      <c r="P92" s="63">
        <f>Table22452368910111213141516171819202122242345672323[[#This Row],[PEMBULATAN]]*O92</f>
        <v>93000</v>
      </c>
    </row>
    <row r="93" spans="1:16" ht="28.5" customHeight="1" x14ac:dyDescent="0.2">
      <c r="A93" s="118"/>
      <c r="B93" s="74"/>
      <c r="C93" s="88" t="s">
        <v>325</v>
      </c>
      <c r="D93" s="77" t="s">
        <v>63</v>
      </c>
      <c r="E93" s="13">
        <v>44415</v>
      </c>
      <c r="F93" s="75" t="s">
        <v>425</v>
      </c>
      <c r="G93" s="13">
        <v>44419</v>
      </c>
      <c r="H93" s="76" t="s">
        <v>3532</v>
      </c>
      <c r="I93" s="15">
        <v>30</v>
      </c>
      <c r="J93" s="15">
        <v>31</v>
      </c>
      <c r="K93" s="15">
        <v>10</v>
      </c>
      <c r="L93" s="15">
        <v>1</v>
      </c>
      <c r="M93" s="82">
        <f t="shared" si="1"/>
        <v>2.3250000000000002</v>
      </c>
      <c r="N93" s="71">
        <v>2</v>
      </c>
      <c r="O93" s="62">
        <v>3000</v>
      </c>
      <c r="P93" s="63">
        <f>Table22452368910111213141516171819202122242345672323[[#This Row],[PEMBULATAN]]*O93</f>
        <v>6000</v>
      </c>
    </row>
    <row r="94" spans="1:16" ht="28.5" customHeight="1" x14ac:dyDescent="0.2">
      <c r="A94" s="118"/>
      <c r="B94" s="74"/>
      <c r="C94" s="88" t="s">
        <v>326</v>
      </c>
      <c r="D94" s="77" t="s">
        <v>63</v>
      </c>
      <c r="E94" s="13">
        <v>44415</v>
      </c>
      <c r="F94" s="75" t="s">
        <v>425</v>
      </c>
      <c r="G94" s="13">
        <v>44419</v>
      </c>
      <c r="H94" s="76" t="s">
        <v>3532</v>
      </c>
      <c r="I94" s="15">
        <v>61</v>
      </c>
      <c r="J94" s="15">
        <v>12</v>
      </c>
      <c r="K94" s="15">
        <v>50</v>
      </c>
      <c r="L94" s="15">
        <v>7</v>
      </c>
      <c r="M94" s="82">
        <f t="shared" si="1"/>
        <v>9.15</v>
      </c>
      <c r="N94" s="71">
        <v>9</v>
      </c>
      <c r="O94" s="62">
        <v>3000</v>
      </c>
      <c r="P94" s="63">
        <f>Table22452368910111213141516171819202122242345672323[[#This Row],[PEMBULATAN]]*O94</f>
        <v>27000</v>
      </c>
    </row>
    <row r="95" spans="1:16" ht="28.5" customHeight="1" x14ac:dyDescent="0.2">
      <c r="A95" s="118"/>
      <c r="B95" s="74"/>
      <c r="C95" s="88" t="s">
        <v>327</v>
      </c>
      <c r="D95" s="77" t="s">
        <v>63</v>
      </c>
      <c r="E95" s="13">
        <v>44415</v>
      </c>
      <c r="F95" s="75" t="s">
        <v>425</v>
      </c>
      <c r="G95" s="13">
        <v>44419</v>
      </c>
      <c r="H95" s="76" t="s">
        <v>3532</v>
      </c>
      <c r="I95" s="15">
        <v>75</v>
      </c>
      <c r="J95" s="15">
        <v>58</v>
      </c>
      <c r="K95" s="15">
        <v>20</v>
      </c>
      <c r="L95" s="15">
        <v>7</v>
      </c>
      <c r="M95" s="82">
        <f t="shared" si="1"/>
        <v>21.75</v>
      </c>
      <c r="N95" s="71">
        <v>22</v>
      </c>
      <c r="O95" s="62">
        <v>3000</v>
      </c>
      <c r="P95" s="63">
        <f>Table22452368910111213141516171819202122242345672323[[#This Row],[PEMBULATAN]]*O95</f>
        <v>66000</v>
      </c>
    </row>
    <row r="96" spans="1:16" ht="28.5" customHeight="1" x14ac:dyDescent="0.2">
      <c r="A96" s="118"/>
      <c r="B96" s="74"/>
      <c r="C96" s="88" t="s">
        <v>328</v>
      </c>
      <c r="D96" s="77" t="s">
        <v>63</v>
      </c>
      <c r="E96" s="13">
        <v>44415</v>
      </c>
      <c r="F96" s="75" t="s">
        <v>425</v>
      </c>
      <c r="G96" s="13">
        <v>44419</v>
      </c>
      <c r="H96" s="76" t="s">
        <v>3532</v>
      </c>
      <c r="I96" s="15">
        <v>101</v>
      </c>
      <c r="J96" s="15">
        <v>50</v>
      </c>
      <c r="K96" s="15">
        <v>34</v>
      </c>
      <c r="L96" s="15">
        <v>16</v>
      </c>
      <c r="M96" s="82">
        <f t="shared" si="1"/>
        <v>42.924999999999997</v>
      </c>
      <c r="N96" s="71">
        <v>43</v>
      </c>
      <c r="O96" s="62">
        <v>3000</v>
      </c>
      <c r="P96" s="63">
        <f>Table22452368910111213141516171819202122242345672323[[#This Row],[PEMBULATAN]]*O96</f>
        <v>129000</v>
      </c>
    </row>
    <row r="97" spans="1:16" ht="28.5" customHeight="1" x14ac:dyDescent="0.2">
      <c r="A97" s="118"/>
      <c r="B97" s="74"/>
      <c r="C97" s="88" t="s">
        <v>329</v>
      </c>
      <c r="D97" s="77" t="s">
        <v>63</v>
      </c>
      <c r="E97" s="13">
        <v>44415</v>
      </c>
      <c r="F97" s="75" t="s">
        <v>425</v>
      </c>
      <c r="G97" s="13">
        <v>44419</v>
      </c>
      <c r="H97" s="76" t="s">
        <v>3532</v>
      </c>
      <c r="I97" s="15">
        <v>80</v>
      </c>
      <c r="J97" s="15">
        <v>50</v>
      </c>
      <c r="K97" s="15">
        <v>40</v>
      </c>
      <c r="L97" s="15">
        <v>17</v>
      </c>
      <c r="M97" s="82">
        <f t="shared" si="1"/>
        <v>40</v>
      </c>
      <c r="N97" s="71">
        <v>40</v>
      </c>
      <c r="O97" s="62">
        <v>3000</v>
      </c>
      <c r="P97" s="63">
        <f>Table22452368910111213141516171819202122242345672323[[#This Row],[PEMBULATAN]]*O97</f>
        <v>120000</v>
      </c>
    </row>
    <row r="98" spans="1:16" ht="28.5" customHeight="1" x14ac:dyDescent="0.2">
      <c r="A98" s="118"/>
      <c r="B98" s="74"/>
      <c r="C98" s="88" t="s">
        <v>330</v>
      </c>
      <c r="D98" s="77" t="s">
        <v>63</v>
      </c>
      <c r="E98" s="13">
        <v>44415</v>
      </c>
      <c r="F98" s="75" t="s">
        <v>425</v>
      </c>
      <c r="G98" s="13">
        <v>44419</v>
      </c>
      <c r="H98" s="76" t="s">
        <v>3532</v>
      </c>
      <c r="I98" s="15">
        <v>96</v>
      </c>
      <c r="J98" s="15">
        <v>54</v>
      </c>
      <c r="K98" s="15">
        <v>36</v>
      </c>
      <c r="L98" s="15">
        <v>24</v>
      </c>
      <c r="M98" s="82">
        <f t="shared" si="1"/>
        <v>46.655999999999999</v>
      </c>
      <c r="N98" s="71">
        <v>47</v>
      </c>
      <c r="O98" s="62">
        <v>3000</v>
      </c>
      <c r="P98" s="63">
        <f>Table22452368910111213141516171819202122242345672323[[#This Row],[PEMBULATAN]]*O98</f>
        <v>141000</v>
      </c>
    </row>
    <row r="99" spans="1:16" ht="28.5" customHeight="1" x14ac:dyDescent="0.2">
      <c r="A99" s="118"/>
      <c r="B99" s="74"/>
      <c r="C99" s="88" t="s">
        <v>331</v>
      </c>
      <c r="D99" s="77" t="s">
        <v>63</v>
      </c>
      <c r="E99" s="13">
        <v>44415</v>
      </c>
      <c r="F99" s="75" t="s">
        <v>425</v>
      </c>
      <c r="G99" s="13">
        <v>44419</v>
      </c>
      <c r="H99" s="76" t="s">
        <v>3532</v>
      </c>
      <c r="I99" s="15">
        <v>50</v>
      </c>
      <c r="J99" s="15">
        <v>40</v>
      </c>
      <c r="K99" s="15">
        <v>23</v>
      </c>
      <c r="L99" s="15">
        <v>2</v>
      </c>
      <c r="M99" s="82">
        <f t="shared" si="1"/>
        <v>11.5</v>
      </c>
      <c r="N99" s="71">
        <v>12</v>
      </c>
      <c r="O99" s="62">
        <v>3000</v>
      </c>
      <c r="P99" s="63">
        <f>Table22452368910111213141516171819202122242345672323[[#This Row],[PEMBULATAN]]*O99</f>
        <v>36000</v>
      </c>
    </row>
    <row r="100" spans="1:16" ht="28.5" customHeight="1" x14ac:dyDescent="0.2">
      <c r="A100" s="118"/>
      <c r="B100" s="74"/>
      <c r="C100" s="88" t="s">
        <v>332</v>
      </c>
      <c r="D100" s="77" t="s">
        <v>63</v>
      </c>
      <c r="E100" s="13">
        <v>44415</v>
      </c>
      <c r="F100" s="75" t="s">
        <v>425</v>
      </c>
      <c r="G100" s="13">
        <v>44419</v>
      </c>
      <c r="H100" s="76" t="s">
        <v>3532</v>
      </c>
      <c r="I100" s="15">
        <v>50</v>
      </c>
      <c r="J100" s="15">
        <v>35</v>
      </c>
      <c r="K100" s="15">
        <v>50</v>
      </c>
      <c r="L100" s="15">
        <v>2</v>
      </c>
      <c r="M100" s="82">
        <f t="shared" si="1"/>
        <v>21.875</v>
      </c>
      <c r="N100" s="71">
        <v>22</v>
      </c>
      <c r="O100" s="62">
        <v>3000</v>
      </c>
      <c r="P100" s="63">
        <f>Table22452368910111213141516171819202122242345672323[[#This Row],[PEMBULATAN]]*O100</f>
        <v>66000</v>
      </c>
    </row>
    <row r="101" spans="1:16" ht="28.5" customHeight="1" x14ac:dyDescent="0.2">
      <c r="A101" s="118"/>
      <c r="B101" s="74"/>
      <c r="C101" s="88" t="s">
        <v>333</v>
      </c>
      <c r="D101" s="77" t="s">
        <v>63</v>
      </c>
      <c r="E101" s="13">
        <v>44415</v>
      </c>
      <c r="F101" s="75" t="s">
        <v>425</v>
      </c>
      <c r="G101" s="13">
        <v>44419</v>
      </c>
      <c r="H101" s="76" t="s">
        <v>3532</v>
      </c>
      <c r="I101" s="15">
        <v>102</v>
      </c>
      <c r="J101" s="15">
        <v>60</v>
      </c>
      <c r="K101" s="15">
        <v>30</v>
      </c>
      <c r="L101" s="15">
        <v>20</v>
      </c>
      <c r="M101" s="82">
        <f t="shared" si="1"/>
        <v>45.9</v>
      </c>
      <c r="N101" s="71">
        <v>46</v>
      </c>
      <c r="O101" s="62">
        <v>3000</v>
      </c>
      <c r="P101" s="63">
        <f>Table22452368910111213141516171819202122242345672323[[#This Row],[PEMBULATAN]]*O101</f>
        <v>138000</v>
      </c>
    </row>
    <row r="102" spans="1:16" ht="28.5" customHeight="1" x14ac:dyDescent="0.2">
      <c r="A102" s="118"/>
      <c r="B102" s="74"/>
      <c r="C102" s="88" t="s">
        <v>334</v>
      </c>
      <c r="D102" s="77" t="s">
        <v>63</v>
      </c>
      <c r="E102" s="13">
        <v>44415</v>
      </c>
      <c r="F102" s="75" t="s">
        <v>425</v>
      </c>
      <c r="G102" s="13">
        <v>44419</v>
      </c>
      <c r="H102" s="76" t="s">
        <v>3532</v>
      </c>
      <c r="I102" s="15">
        <v>30</v>
      </c>
      <c r="J102" s="15">
        <v>21</v>
      </c>
      <c r="K102" s="15">
        <v>40</v>
      </c>
      <c r="L102" s="15">
        <v>24</v>
      </c>
      <c r="M102" s="82">
        <f t="shared" si="1"/>
        <v>6.3</v>
      </c>
      <c r="N102" s="71">
        <v>24</v>
      </c>
      <c r="O102" s="62">
        <v>3000</v>
      </c>
      <c r="P102" s="63">
        <f>Table22452368910111213141516171819202122242345672323[[#This Row],[PEMBULATAN]]*O102</f>
        <v>72000</v>
      </c>
    </row>
    <row r="103" spans="1:16" ht="28.5" customHeight="1" x14ac:dyDescent="0.2">
      <c r="A103" s="118"/>
      <c r="B103" s="74"/>
      <c r="C103" s="88" t="s">
        <v>335</v>
      </c>
      <c r="D103" s="77" t="s">
        <v>63</v>
      </c>
      <c r="E103" s="13">
        <v>44415</v>
      </c>
      <c r="F103" s="75" t="s">
        <v>425</v>
      </c>
      <c r="G103" s="13">
        <v>44419</v>
      </c>
      <c r="H103" s="76" t="s">
        <v>3532</v>
      </c>
      <c r="I103" s="15">
        <v>64</v>
      </c>
      <c r="J103" s="15">
        <v>56</v>
      </c>
      <c r="K103" s="15">
        <v>30</v>
      </c>
      <c r="L103" s="15">
        <v>10</v>
      </c>
      <c r="M103" s="82">
        <f t="shared" si="1"/>
        <v>26.88</v>
      </c>
      <c r="N103" s="71">
        <v>27</v>
      </c>
      <c r="O103" s="62">
        <v>3000</v>
      </c>
      <c r="P103" s="63">
        <f>Table22452368910111213141516171819202122242345672323[[#This Row],[PEMBULATAN]]*O103</f>
        <v>81000</v>
      </c>
    </row>
    <row r="104" spans="1:16" ht="28.5" customHeight="1" x14ac:dyDescent="0.2">
      <c r="A104" s="118"/>
      <c r="B104" s="74"/>
      <c r="C104" s="88" t="s">
        <v>336</v>
      </c>
      <c r="D104" s="77" t="s">
        <v>63</v>
      </c>
      <c r="E104" s="13">
        <v>44415</v>
      </c>
      <c r="F104" s="75" t="s">
        <v>425</v>
      </c>
      <c r="G104" s="13">
        <v>44419</v>
      </c>
      <c r="H104" s="76" t="s">
        <v>3532</v>
      </c>
      <c r="I104" s="15">
        <v>72</v>
      </c>
      <c r="J104" s="15">
        <v>53</v>
      </c>
      <c r="K104" s="15">
        <v>36</v>
      </c>
      <c r="L104" s="15">
        <v>11</v>
      </c>
      <c r="M104" s="82">
        <f t="shared" si="1"/>
        <v>34.344000000000001</v>
      </c>
      <c r="N104" s="71">
        <v>35</v>
      </c>
      <c r="O104" s="62">
        <v>3000</v>
      </c>
      <c r="P104" s="63">
        <f>Table22452368910111213141516171819202122242345672323[[#This Row],[PEMBULATAN]]*O104</f>
        <v>105000</v>
      </c>
    </row>
    <row r="105" spans="1:16" ht="28.5" customHeight="1" x14ac:dyDescent="0.2">
      <c r="A105" s="118"/>
      <c r="B105" s="74"/>
      <c r="C105" s="88" t="s">
        <v>337</v>
      </c>
      <c r="D105" s="77" t="s">
        <v>63</v>
      </c>
      <c r="E105" s="13">
        <v>44415</v>
      </c>
      <c r="F105" s="75" t="s">
        <v>425</v>
      </c>
      <c r="G105" s="13">
        <v>44419</v>
      </c>
      <c r="H105" s="76" t="s">
        <v>3532</v>
      </c>
      <c r="I105" s="15">
        <v>90</v>
      </c>
      <c r="J105" s="15">
        <v>52</v>
      </c>
      <c r="K105" s="15">
        <v>40</v>
      </c>
      <c r="L105" s="15">
        <v>17</v>
      </c>
      <c r="M105" s="82">
        <f t="shared" si="1"/>
        <v>46.8</v>
      </c>
      <c r="N105" s="71">
        <v>47</v>
      </c>
      <c r="O105" s="62">
        <v>3000</v>
      </c>
      <c r="P105" s="63">
        <f>Table22452368910111213141516171819202122242345672323[[#This Row],[PEMBULATAN]]*O105</f>
        <v>141000</v>
      </c>
    </row>
    <row r="106" spans="1:16" ht="28.5" customHeight="1" x14ac:dyDescent="0.2">
      <c r="A106" s="118"/>
      <c r="B106" s="74"/>
      <c r="C106" s="88" t="s">
        <v>338</v>
      </c>
      <c r="D106" s="77" t="s">
        <v>63</v>
      </c>
      <c r="E106" s="13">
        <v>44415</v>
      </c>
      <c r="F106" s="75" t="s">
        <v>425</v>
      </c>
      <c r="G106" s="13">
        <v>44419</v>
      </c>
      <c r="H106" s="76" t="s">
        <v>3532</v>
      </c>
      <c r="I106" s="15">
        <v>50</v>
      </c>
      <c r="J106" s="15">
        <v>36</v>
      </c>
      <c r="K106" s="15">
        <v>21</v>
      </c>
      <c r="L106" s="15">
        <v>5</v>
      </c>
      <c r="M106" s="82">
        <f t="shared" si="1"/>
        <v>9.4499999999999993</v>
      </c>
      <c r="N106" s="71">
        <v>10</v>
      </c>
      <c r="O106" s="62">
        <v>3000</v>
      </c>
      <c r="P106" s="63">
        <f>Table22452368910111213141516171819202122242345672323[[#This Row],[PEMBULATAN]]*O106</f>
        <v>30000</v>
      </c>
    </row>
    <row r="107" spans="1:16" ht="28.5" customHeight="1" x14ac:dyDescent="0.2">
      <c r="A107" s="118"/>
      <c r="B107" s="74"/>
      <c r="C107" s="88" t="s">
        <v>339</v>
      </c>
      <c r="D107" s="77" t="s">
        <v>63</v>
      </c>
      <c r="E107" s="13">
        <v>44415</v>
      </c>
      <c r="F107" s="75" t="s">
        <v>425</v>
      </c>
      <c r="G107" s="13">
        <v>44419</v>
      </c>
      <c r="H107" s="76" t="s">
        <v>3532</v>
      </c>
      <c r="I107" s="15">
        <v>37</v>
      </c>
      <c r="J107" s="15">
        <v>24</v>
      </c>
      <c r="K107" s="15">
        <v>21</v>
      </c>
      <c r="L107" s="15">
        <v>10</v>
      </c>
      <c r="M107" s="82">
        <f t="shared" si="1"/>
        <v>4.6619999999999999</v>
      </c>
      <c r="N107" s="71">
        <v>10</v>
      </c>
      <c r="O107" s="62">
        <v>3000</v>
      </c>
      <c r="P107" s="63">
        <f>Table22452368910111213141516171819202122242345672323[[#This Row],[PEMBULATAN]]*O107</f>
        <v>30000</v>
      </c>
    </row>
    <row r="108" spans="1:16" ht="28.5" customHeight="1" x14ac:dyDescent="0.2">
      <c r="A108" s="118"/>
      <c r="B108" s="74"/>
      <c r="C108" s="88" t="s">
        <v>340</v>
      </c>
      <c r="D108" s="77" t="s">
        <v>63</v>
      </c>
      <c r="E108" s="13">
        <v>44415</v>
      </c>
      <c r="F108" s="75" t="s">
        <v>425</v>
      </c>
      <c r="G108" s="13">
        <v>44419</v>
      </c>
      <c r="H108" s="76" t="s">
        <v>3532</v>
      </c>
      <c r="I108" s="15">
        <v>85</v>
      </c>
      <c r="J108" s="15">
        <v>55</v>
      </c>
      <c r="K108" s="15">
        <v>30</v>
      </c>
      <c r="L108" s="15">
        <v>9</v>
      </c>
      <c r="M108" s="82">
        <f t="shared" si="1"/>
        <v>35.0625</v>
      </c>
      <c r="N108" s="71">
        <v>35</v>
      </c>
      <c r="O108" s="62">
        <v>3000</v>
      </c>
      <c r="P108" s="63">
        <f>Table22452368910111213141516171819202122242345672323[[#This Row],[PEMBULATAN]]*O108</f>
        <v>105000</v>
      </c>
    </row>
    <row r="109" spans="1:16" ht="28.5" customHeight="1" x14ac:dyDescent="0.2">
      <c r="A109" s="118"/>
      <c r="B109" s="74"/>
      <c r="C109" s="88" t="s">
        <v>341</v>
      </c>
      <c r="D109" s="77" t="s">
        <v>63</v>
      </c>
      <c r="E109" s="13">
        <v>44415</v>
      </c>
      <c r="F109" s="75" t="s">
        <v>425</v>
      </c>
      <c r="G109" s="13">
        <v>44419</v>
      </c>
      <c r="H109" s="76" t="s">
        <v>3532</v>
      </c>
      <c r="I109" s="15">
        <v>90</v>
      </c>
      <c r="J109" s="15">
        <v>60</v>
      </c>
      <c r="K109" s="15">
        <v>30</v>
      </c>
      <c r="L109" s="15">
        <v>10</v>
      </c>
      <c r="M109" s="82">
        <f t="shared" si="1"/>
        <v>40.5</v>
      </c>
      <c r="N109" s="71">
        <v>41</v>
      </c>
      <c r="O109" s="62">
        <v>3000</v>
      </c>
      <c r="P109" s="63">
        <f>Table22452368910111213141516171819202122242345672323[[#This Row],[PEMBULATAN]]*O109</f>
        <v>123000</v>
      </c>
    </row>
    <row r="110" spans="1:16" ht="28.5" customHeight="1" x14ac:dyDescent="0.2">
      <c r="A110" s="118"/>
      <c r="B110" s="74"/>
      <c r="C110" s="88" t="s">
        <v>342</v>
      </c>
      <c r="D110" s="77" t="s">
        <v>63</v>
      </c>
      <c r="E110" s="13">
        <v>44415</v>
      </c>
      <c r="F110" s="75" t="s">
        <v>425</v>
      </c>
      <c r="G110" s="13">
        <v>44419</v>
      </c>
      <c r="H110" s="76" t="s">
        <v>3532</v>
      </c>
      <c r="I110" s="15">
        <v>80</v>
      </c>
      <c r="J110" s="15">
        <v>60</v>
      </c>
      <c r="K110" s="15">
        <v>30</v>
      </c>
      <c r="L110" s="15">
        <v>8</v>
      </c>
      <c r="M110" s="82">
        <f t="shared" si="1"/>
        <v>36</v>
      </c>
      <c r="N110" s="71">
        <v>36</v>
      </c>
      <c r="O110" s="62">
        <v>3000</v>
      </c>
      <c r="P110" s="63">
        <f>Table22452368910111213141516171819202122242345672323[[#This Row],[PEMBULATAN]]*O110</f>
        <v>108000</v>
      </c>
    </row>
    <row r="111" spans="1:16" ht="28.5" customHeight="1" x14ac:dyDescent="0.2">
      <c r="A111" s="118"/>
      <c r="B111" s="74"/>
      <c r="C111" s="88" t="s">
        <v>343</v>
      </c>
      <c r="D111" s="77" t="s">
        <v>63</v>
      </c>
      <c r="E111" s="13">
        <v>44415</v>
      </c>
      <c r="F111" s="75" t="s">
        <v>425</v>
      </c>
      <c r="G111" s="13">
        <v>44419</v>
      </c>
      <c r="H111" s="76" t="s">
        <v>3532</v>
      </c>
      <c r="I111" s="15">
        <v>70</v>
      </c>
      <c r="J111" s="15">
        <v>51</v>
      </c>
      <c r="K111" s="15">
        <v>28</v>
      </c>
      <c r="L111" s="15">
        <v>14</v>
      </c>
      <c r="M111" s="82">
        <f t="shared" si="1"/>
        <v>24.99</v>
      </c>
      <c r="N111" s="71">
        <v>25</v>
      </c>
      <c r="O111" s="62">
        <v>3000</v>
      </c>
      <c r="P111" s="63">
        <f>Table22452368910111213141516171819202122242345672323[[#This Row],[PEMBULATAN]]*O111</f>
        <v>75000</v>
      </c>
    </row>
    <row r="112" spans="1:16" ht="28.5" customHeight="1" x14ac:dyDescent="0.2">
      <c r="A112" s="118"/>
      <c r="B112" s="74"/>
      <c r="C112" s="88" t="s">
        <v>344</v>
      </c>
      <c r="D112" s="77" t="s">
        <v>63</v>
      </c>
      <c r="E112" s="13">
        <v>44415</v>
      </c>
      <c r="F112" s="75" t="s">
        <v>425</v>
      </c>
      <c r="G112" s="13">
        <v>44419</v>
      </c>
      <c r="H112" s="76" t="s">
        <v>3532</v>
      </c>
      <c r="I112" s="15">
        <v>30</v>
      </c>
      <c r="J112" s="15">
        <v>16</v>
      </c>
      <c r="K112" s="15">
        <v>10</v>
      </c>
      <c r="L112" s="15">
        <v>1</v>
      </c>
      <c r="M112" s="82">
        <f t="shared" si="1"/>
        <v>1.2</v>
      </c>
      <c r="N112" s="71">
        <v>1</v>
      </c>
      <c r="O112" s="62">
        <v>3000</v>
      </c>
      <c r="P112" s="63">
        <f>Table22452368910111213141516171819202122242345672323[[#This Row],[PEMBULATAN]]*O112</f>
        <v>3000</v>
      </c>
    </row>
    <row r="113" spans="1:16" ht="28.5" customHeight="1" x14ac:dyDescent="0.2">
      <c r="A113" s="118"/>
      <c r="B113" s="74"/>
      <c r="C113" s="88" t="s">
        <v>345</v>
      </c>
      <c r="D113" s="77" t="s">
        <v>63</v>
      </c>
      <c r="E113" s="13">
        <v>44415</v>
      </c>
      <c r="F113" s="75" t="s">
        <v>425</v>
      </c>
      <c r="G113" s="13">
        <v>44419</v>
      </c>
      <c r="H113" s="76" t="s">
        <v>3532</v>
      </c>
      <c r="I113" s="15">
        <v>55</v>
      </c>
      <c r="J113" s="15">
        <v>50</v>
      </c>
      <c r="K113" s="15">
        <v>21</v>
      </c>
      <c r="L113" s="15">
        <v>7</v>
      </c>
      <c r="M113" s="82">
        <f t="shared" si="1"/>
        <v>14.4375</v>
      </c>
      <c r="N113" s="71">
        <v>15</v>
      </c>
      <c r="O113" s="62">
        <v>3000</v>
      </c>
      <c r="P113" s="63">
        <f>Table22452368910111213141516171819202122242345672323[[#This Row],[PEMBULATAN]]*O113</f>
        <v>45000</v>
      </c>
    </row>
    <row r="114" spans="1:16" ht="28.5" customHeight="1" x14ac:dyDescent="0.2">
      <c r="A114" s="118"/>
      <c r="B114" s="74"/>
      <c r="C114" s="88" t="s">
        <v>346</v>
      </c>
      <c r="D114" s="77" t="s">
        <v>63</v>
      </c>
      <c r="E114" s="13">
        <v>44415</v>
      </c>
      <c r="F114" s="75" t="s">
        <v>425</v>
      </c>
      <c r="G114" s="13">
        <v>44419</v>
      </c>
      <c r="H114" s="76" t="s">
        <v>3532</v>
      </c>
      <c r="I114" s="15">
        <v>73</v>
      </c>
      <c r="J114" s="15">
        <v>51</v>
      </c>
      <c r="K114" s="15">
        <v>25</v>
      </c>
      <c r="L114" s="15">
        <v>9</v>
      </c>
      <c r="M114" s="82">
        <f t="shared" si="1"/>
        <v>23.268750000000001</v>
      </c>
      <c r="N114" s="71">
        <v>23</v>
      </c>
      <c r="O114" s="62">
        <v>3000</v>
      </c>
      <c r="P114" s="63">
        <f>Table22452368910111213141516171819202122242345672323[[#This Row],[PEMBULATAN]]*O114</f>
        <v>69000</v>
      </c>
    </row>
    <row r="115" spans="1:16" ht="28.5" customHeight="1" x14ac:dyDescent="0.2">
      <c r="A115" s="118"/>
      <c r="B115" s="74"/>
      <c r="C115" s="88" t="s">
        <v>347</v>
      </c>
      <c r="D115" s="77" t="s">
        <v>63</v>
      </c>
      <c r="E115" s="13">
        <v>44415</v>
      </c>
      <c r="F115" s="75" t="s">
        <v>425</v>
      </c>
      <c r="G115" s="13">
        <v>44419</v>
      </c>
      <c r="H115" s="76" t="s">
        <v>3532</v>
      </c>
      <c r="I115" s="15">
        <v>40</v>
      </c>
      <c r="J115" s="15">
        <v>38</v>
      </c>
      <c r="K115" s="15">
        <v>11</v>
      </c>
      <c r="L115" s="15">
        <v>5</v>
      </c>
      <c r="M115" s="82">
        <f t="shared" si="1"/>
        <v>4.18</v>
      </c>
      <c r="N115" s="71">
        <v>5</v>
      </c>
      <c r="O115" s="62">
        <v>3000</v>
      </c>
      <c r="P115" s="63">
        <f>Table22452368910111213141516171819202122242345672323[[#This Row],[PEMBULATAN]]*O115</f>
        <v>15000</v>
      </c>
    </row>
    <row r="116" spans="1:16" ht="28.5" customHeight="1" x14ac:dyDescent="0.2">
      <c r="A116" s="118"/>
      <c r="B116" s="74"/>
      <c r="C116" s="88" t="s">
        <v>348</v>
      </c>
      <c r="D116" s="77" t="s">
        <v>63</v>
      </c>
      <c r="E116" s="13">
        <v>44415</v>
      </c>
      <c r="F116" s="75" t="s">
        <v>425</v>
      </c>
      <c r="G116" s="13">
        <v>44419</v>
      </c>
      <c r="H116" s="76" t="s">
        <v>3532</v>
      </c>
      <c r="I116" s="15">
        <v>120</v>
      </c>
      <c r="J116" s="15">
        <v>5</v>
      </c>
      <c r="K116" s="15">
        <v>3</v>
      </c>
      <c r="L116" s="15">
        <v>1</v>
      </c>
      <c r="M116" s="82">
        <f t="shared" si="1"/>
        <v>0.45</v>
      </c>
      <c r="N116" s="71">
        <v>1</v>
      </c>
      <c r="O116" s="62">
        <v>3000</v>
      </c>
      <c r="P116" s="63">
        <f>Table22452368910111213141516171819202122242345672323[[#This Row],[PEMBULATAN]]*O116</f>
        <v>3000</v>
      </c>
    </row>
    <row r="117" spans="1:16" ht="28.5" customHeight="1" x14ac:dyDescent="0.2">
      <c r="A117" s="118"/>
      <c r="B117" s="74"/>
      <c r="C117" s="88" t="s">
        <v>349</v>
      </c>
      <c r="D117" s="77" t="s">
        <v>63</v>
      </c>
      <c r="E117" s="13">
        <v>44415</v>
      </c>
      <c r="F117" s="75" t="s">
        <v>425</v>
      </c>
      <c r="G117" s="13">
        <v>44419</v>
      </c>
      <c r="H117" s="76" t="s">
        <v>3532</v>
      </c>
      <c r="I117" s="15">
        <v>80</v>
      </c>
      <c r="J117" s="15">
        <v>50</v>
      </c>
      <c r="K117" s="15">
        <v>20</v>
      </c>
      <c r="L117" s="15">
        <v>22</v>
      </c>
      <c r="M117" s="82">
        <f t="shared" si="1"/>
        <v>20</v>
      </c>
      <c r="N117" s="71">
        <v>22</v>
      </c>
      <c r="O117" s="62">
        <v>3000</v>
      </c>
      <c r="P117" s="63">
        <f>Table22452368910111213141516171819202122242345672323[[#This Row],[PEMBULATAN]]*O117</f>
        <v>66000</v>
      </c>
    </row>
    <row r="118" spans="1:16" ht="28.5" customHeight="1" x14ac:dyDescent="0.2">
      <c r="A118" s="118"/>
      <c r="B118" s="74"/>
      <c r="C118" s="88" t="s">
        <v>350</v>
      </c>
      <c r="D118" s="77" t="s">
        <v>63</v>
      </c>
      <c r="E118" s="13">
        <v>44415</v>
      </c>
      <c r="F118" s="75" t="s">
        <v>425</v>
      </c>
      <c r="G118" s="13">
        <v>44419</v>
      </c>
      <c r="H118" s="76" t="s">
        <v>3532</v>
      </c>
      <c r="I118" s="15">
        <v>70</v>
      </c>
      <c r="J118" s="15">
        <v>32</v>
      </c>
      <c r="K118" s="15">
        <v>18</v>
      </c>
      <c r="L118" s="15">
        <v>7</v>
      </c>
      <c r="M118" s="82">
        <f t="shared" si="1"/>
        <v>10.08</v>
      </c>
      <c r="N118" s="71">
        <v>10</v>
      </c>
      <c r="O118" s="62">
        <v>3000</v>
      </c>
      <c r="P118" s="63">
        <f>Table22452368910111213141516171819202122242345672323[[#This Row],[PEMBULATAN]]*O118</f>
        <v>30000</v>
      </c>
    </row>
    <row r="119" spans="1:16" ht="28.5" customHeight="1" x14ac:dyDescent="0.2">
      <c r="A119" s="118"/>
      <c r="B119" s="74"/>
      <c r="C119" s="88" t="s">
        <v>351</v>
      </c>
      <c r="D119" s="77" t="s">
        <v>63</v>
      </c>
      <c r="E119" s="13">
        <v>44415</v>
      </c>
      <c r="F119" s="75" t="s">
        <v>425</v>
      </c>
      <c r="G119" s="13">
        <v>44419</v>
      </c>
      <c r="H119" s="76" t="s">
        <v>3532</v>
      </c>
      <c r="I119" s="15">
        <v>38</v>
      </c>
      <c r="J119" s="15">
        <v>34</v>
      </c>
      <c r="K119" s="15">
        <v>21</v>
      </c>
      <c r="L119" s="15">
        <v>2</v>
      </c>
      <c r="M119" s="82">
        <f t="shared" si="1"/>
        <v>6.7830000000000004</v>
      </c>
      <c r="N119" s="71">
        <v>7</v>
      </c>
      <c r="O119" s="62">
        <v>3000</v>
      </c>
      <c r="P119" s="63">
        <f>Table22452368910111213141516171819202122242345672323[[#This Row],[PEMBULATAN]]*O119</f>
        <v>21000</v>
      </c>
    </row>
    <row r="120" spans="1:16" ht="28.5" customHeight="1" x14ac:dyDescent="0.2">
      <c r="A120" s="118"/>
      <c r="B120" s="74"/>
      <c r="C120" s="88" t="s">
        <v>352</v>
      </c>
      <c r="D120" s="77" t="s">
        <v>63</v>
      </c>
      <c r="E120" s="13">
        <v>44415</v>
      </c>
      <c r="F120" s="75" t="s">
        <v>425</v>
      </c>
      <c r="G120" s="13">
        <v>44419</v>
      </c>
      <c r="H120" s="76" t="s">
        <v>3532</v>
      </c>
      <c r="I120" s="15">
        <v>90</v>
      </c>
      <c r="J120" s="15">
        <v>60</v>
      </c>
      <c r="K120" s="15">
        <v>22</v>
      </c>
      <c r="L120" s="15">
        <v>17</v>
      </c>
      <c r="M120" s="82">
        <f t="shared" si="1"/>
        <v>29.7</v>
      </c>
      <c r="N120" s="71">
        <v>30</v>
      </c>
      <c r="O120" s="62">
        <v>3000</v>
      </c>
      <c r="P120" s="63">
        <f>Table22452368910111213141516171819202122242345672323[[#This Row],[PEMBULATAN]]*O120</f>
        <v>90000</v>
      </c>
    </row>
    <row r="121" spans="1:16" ht="28.5" customHeight="1" x14ac:dyDescent="0.2">
      <c r="A121" s="118"/>
      <c r="B121" s="74"/>
      <c r="C121" s="88" t="s">
        <v>353</v>
      </c>
      <c r="D121" s="77" t="s">
        <v>63</v>
      </c>
      <c r="E121" s="13">
        <v>44415</v>
      </c>
      <c r="F121" s="75" t="s">
        <v>425</v>
      </c>
      <c r="G121" s="13">
        <v>44419</v>
      </c>
      <c r="H121" s="76" t="s">
        <v>3532</v>
      </c>
      <c r="I121" s="15">
        <v>70</v>
      </c>
      <c r="J121" s="15">
        <v>50</v>
      </c>
      <c r="K121" s="15">
        <v>21</v>
      </c>
      <c r="L121" s="15">
        <v>9</v>
      </c>
      <c r="M121" s="82">
        <f t="shared" si="1"/>
        <v>18.375</v>
      </c>
      <c r="N121" s="71">
        <v>19</v>
      </c>
      <c r="O121" s="62">
        <v>3000</v>
      </c>
      <c r="P121" s="63">
        <f>Table22452368910111213141516171819202122242345672323[[#This Row],[PEMBULATAN]]*O121</f>
        <v>57000</v>
      </c>
    </row>
    <row r="122" spans="1:16" ht="28.5" customHeight="1" x14ac:dyDescent="0.2">
      <c r="A122" s="118"/>
      <c r="B122" s="74"/>
      <c r="C122" s="88" t="s">
        <v>354</v>
      </c>
      <c r="D122" s="77" t="s">
        <v>63</v>
      </c>
      <c r="E122" s="13">
        <v>44415</v>
      </c>
      <c r="F122" s="75" t="s">
        <v>425</v>
      </c>
      <c r="G122" s="13">
        <v>44419</v>
      </c>
      <c r="H122" s="76" t="s">
        <v>3532</v>
      </c>
      <c r="I122" s="15">
        <v>72</v>
      </c>
      <c r="J122" s="15">
        <v>50</v>
      </c>
      <c r="K122" s="15">
        <v>23</v>
      </c>
      <c r="L122" s="15">
        <v>7</v>
      </c>
      <c r="M122" s="82">
        <f t="shared" si="1"/>
        <v>20.7</v>
      </c>
      <c r="N122" s="71">
        <v>21</v>
      </c>
      <c r="O122" s="62">
        <v>3000</v>
      </c>
      <c r="P122" s="63">
        <f>Table22452368910111213141516171819202122242345672323[[#This Row],[PEMBULATAN]]*O122</f>
        <v>63000</v>
      </c>
    </row>
    <row r="123" spans="1:16" ht="28.5" customHeight="1" x14ac:dyDescent="0.2">
      <c r="A123" s="118"/>
      <c r="B123" s="74"/>
      <c r="C123" s="88" t="s">
        <v>355</v>
      </c>
      <c r="D123" s="77" t="s">
        <v>63</v>
      </c>
      <c r="E123" s="13">
        <v>44415</v>
      </c>
      <c r="F123" s="75" t="s">
        <v>425</v>
      </c>
      <c r="G123" s="13">
        <v>44419</v>
      </c>
      <c r="H123" s="76" t="s">
        <v>3532</v>
      </c>
      <c r="I123" s="15">
        <v>43</v>
      </c>
      <c r="J123" s="15">
        <v>74</v>
      </c>
      <c r="K123" s="15">
        <v>25</v>
      </c>
      <c r="L123" s="15">
        <v>7</v>
      </c>
      <c r="M123" s="82">
        <f t="shared" si="1"/>
        <v>19.887499999999999</v>
      </c>
      <c r="N123" s="71">
        <v>20</v>
      </c>
      <c r="O123" s="62">
        <v>3000</v>
      </c>
      <c r="P123" s="63">
        <f>Table22452368910111213141516171819202122242345672323[[#This Row],[PEMBULATAN]]*O123</f>
        <v>60000</v>
      </c>
    </row>
    <row r="124" spans="1:16" ht="28.5" customHeight="1" x14ac:dyDescent="0.2">
      <c r="A124" s="118"/>
      <c r="B124" s="74"/>
      <c r="C124" s="88" t="s">
        <v>356</v>
      </c>
      <c r="D124" s="77" t="s">
        <v>63</v>
      </c>
      <c r="E124" s="13">
        <v>44415</v>
      </c>
      <c r="F124" s="75" t="s">
        <v>425</v>
      </c>
      <c r="G124" s="13">
        <v>44419</v>
      </c>
      <c r="H124" s="76" t="s">
        <v>3532</v>
      </c>
      <c r="I124" s="15">
        <v>80</v>
      </c>
      <c r="J124" s="15">
        <v>50</v>
      </c>
      <c r="K124" s="15">
        <v>32</v>
      </c>
      <c r="L124" s="15">
        <v>6</v>
      </c>
      <c r="M124" s="82">
        <f t="shared" si="1"/>
        <v>32</v>
      </c>
      <c r="N124" s="71">
        <v>32</v>
      </c>
      <c r="O124" s="62">
        <v>3000</v>
      </c>
      <c r="P124" s="63">
        <f>Table22452368910111213141516171819202122242345672323[[#This Row],[PEMBULATAN]]*O124</f>
        <v>96000</v>
      </c>
    </row>
    <row r="125" spans="1:16" ht="28.5" customHeight="1" x14ac:dyDescent="0.2">
      <c r="A125" s="118"/>
      <c r="B125" s="74"/>
      <c r="C125" s="88" t="s">
        <v>357</v>
      </c>
      <c r="D125" s="77" t="s">
        <v>63</v>
      </c>
      <c r="E125" s="13">
        <v>44415</v>
      </c>
      <c r="F125" s="75" t="s">
        <v>425</v>
      </c>
      <c r="G125" s="13">
        <v>44419</v>
      </c>
      <c r="H125" s="76" t="s">
        <v>3532</v>
      </c>
      <c r="I125" s="15">
        <v>57</v>
      </c>
      <c r="J125" s="15">
        <v>60</v>
      </c>
      <c r="K125" s="15">
        <v>20</v>
      </c>
      <c r="L125" s="15">
        <v>3</v>
      </c>
      <c r="M125" s="82">
        <f t="shared" si="1"/>
        <v>17.100000000000001</v>
      </c>
      <c r="N125" s="71">
        <v>17</v>
      </c>
      <c r="O125" s="62">
        <v>3000</v>
      </c>
      <c r="P125" s="63">
        <f>Table22452368910111213141516171819202122242345672323[[#This Row],[PEMBULATAN]]*O125</f>
        <v>51000</v>
      </c>
    </row>
    <row r="126" spans="1:16" ht="28.5" customHeight="1" x14ac:dyDescent="0.2">
      <c r="A126" s="118"/>
      <c r="B126" s="74"/>
      <c r="C126" s="88" t="s">
        <v>358</v>
      </c>
      <c r="D126" s="77" t="s">
        <v>63</v>
      </c>
      <c r="E126" s="13">
        <v>44415</v>
      </c>
      <c r="F126" s="75" t="s">
        <v>425</v>
      </c>
      <c r="G126" s="13">
        <v>44419</v>
      </c>
      <c r="H126" s="76" t="s">
        <v>3532</v>
      </c>
      <c r="I126" s="15">
        <v>70</v>
      </c>
      <c r="J126" s="15">
        <v>52</v>
      </c>
      <c r="K126" s="15">
        <v>26</v>
      </c>
      <c r="L126" s="15">
        <v>7</v>
      </c>
      <c r="M126" s="82">
        <f t="shared" si="1"/>
        <v>23.66</v>
      </c>
      <c r="N126" s="71">
        <v>24</v>
      </c>
      <c r="O126" s="62">
        <v>3000</v>
      </c>
      <c r="P126" s="63">
        <f>Table22452368910111213141516171819202122242345672323[[#This Row],[PEMBULATAN]]*O126</f>
        <v>72000</v>
      </c>
    </row>
    <row r="127" spans="1:16" ht="28.5" customHeight="1" x14ac:dyDescent="0.2">
      <c r="A127" s="118"/>
      <c r="B127" s="74"/>
      <c r="C127" s="88" t="s">
        <v>359</v>
      </c>
      <c r="D127" s="77" t="s">
        <v>63</v>
      </c>
      <c r="E127" s="13">
        <v>44415</v>
      </c>
      <c r="F127" s="75" t="s">
        <v>425</v>
      </c>
      <c r="G127" s="13">
        <v>44419</v>
      </c>
      <c r="H127" s="76" t="s">
        <v>3532</v>
      </c>
      <c r="I127" s="15">
        <v>72</v>
      </c>
      <c r="J127" s="15">
        <v>62</v>
      </c>
      <c r="K127" s="15">
        <v>23</v>
      </c>
      <c r="L127" s="15">
        <v>7</v>
      </c>
      <c r="M127" s="82">
        <f t="shared" si="1"/>
        <v>25.667999999999999</v>
      </c>
      <c r="N127" s="71">
        <v>26</v>
      </c>
      <c r="O127" s="62">
        <v>3000</v>
      </c>
      <c r="P127" s="63">
        <f>Table22452368910111213141516171819202122242345672323[[#This Row],[PEMBULATAN]]*O127</f>
        <v>78000</v>
      </c>
    </row>
    <row r="128" spans="1:16" ht="28.5" customHeight="1" x14ac:dyDescent="0.2">
      <c r="A128" s="118"/>
      <c r="B128" s="74"/>
      <c r="C128" s="88" t="s">
        <v>360</v>
      </c>
      <c r="D128" s="77" t="s">
        <v>63</v>
      </c>
      <c r="E128" s="13">
        <v>44415</v>
      </c>
      <c r="F128" s="75" t="s">
        <v>425</v>
      </c>
      <c r="G128" s="13">
        <v>44419</v>
      </c>
      <c r="H128" s="76" t="s">
        <v>3532</v>
      </c>
      <c r="I128" s="15">
        <v>90</v>
      </c>
      <c r="J128" s="15">
        <v>55</v>
      </c>
      <c r="K128" s="15">
        <v>32</v>
      </c>
      <c r="L128" s="15">
        <v>28</v>
      </c>
      <c r="M128" s="82">
        <f t="shared" si="1"/>
        <v>39.6</v>
      </c>
      <c r="N128" s="71">
        <v>40</v>
      </c>
      <c r="O128" s="62">
        <v>3000</v>
      </c>
      <c r="P128" s="63">
        <f>Table22452368910111213141516171819202122242345672323[[#This Row],[PEMBULATAN]]*O128</f>
        <v>120000</v>
      </c>
    </row>
    <row r="129" spans="1:16" ht="28.5" customHeight="1" x14ac:dyDescent="0.2">
      <c r="A129" s="118"/>
      <c r="B129" s="74"/>
      <c r="C129" s="88" t="s">
        <v>361</v>
      </c>
      <c r="D129" s="77" t="s">
        <v>63</v>
      </c>
      <c r="E129" s="13">
        <v>44415</v>
      </c>
      <c r="F129" s="75" t="s">
        <v>425</v>
      </c>
      <c r="G129" s="13">
        <v>44419</v>
      </c>
      <c r="H129" s="76" t="s">
        <v>3532</v>
      </c>
      <c r="I129" s="15">
        <v>100</v>
      </c>
      <c r="J129" s="15">
        <v>56</v>
      </c>
      <c r="K129" s="15">
        <v>38</v>
      </c>
      <c r="L129" s="15">
        <v>20</v>
      </c>
      <c r="M129" s="82">
        <f t="shared" si="1"/>
        <v>53.2</v>
      </c>
      <c r="N129" s="71">
        <v>53</v>
      </c>
      <c r="O129" s="62">
        <v>3000</v>
      </c>
      <c r="P129" s="63">
        <f>Table22452368910111213141516171819202122242345672323[[#This Row],[PEMBULATAN]]*O129</f>
        <v>159000</v>
      </c>
    </row>
    <row r="130" spans="1:16" ht="28.5" customHeight="1" x14ac:dyDescent="0.2">
      <c r="A130" s="118"/>
      <c r="B130" s="74"/>
      <c r="C130" s="88" t="s">
        <v>362</v>
      </c>
      <c r="D130" s="77" t="s">
        <v>63</v>
      </c>
      <c r="E130" s="13">
        <v>44415</v>
      </c>
      <c r="F130" s="75" t="s">
        <v>425</v>
      </c>
      <c r="G130" s="13">
        <v>44419</v>
      </c>
      <c r="H130" s="76" t="s">
        <v>3532</v>
      </c>
      <c r="I130" s="15">
        <v>80</v>
      </c>
      <c r="J130" s="15">
        <v>74</v>
      </c>
      <c r="K130" s="15">
        <v>26</v>
      </c>
      <c r="L130" s="15">
        <v>14</v>
      </c>
      <c r="M130" s="82">
        <f t="shared" si="1"/>
        <v>38.479999999999997</v>
      </c>
      <c r="N130" s="71">
        <v>39</v>
      </c>
      <c r="O130" s="62">
        <v>3000</v>
      </c>
      <c r="P130" s="63">
        <f>Table22452368910111213141516171819202122242345672323[[#This Row],[PEMBULATAN]]*O130</f>
        <v>117000</v>
      </c>
    </row>
    <row r="131" spans="1:16" ht="28.5" customHeight="1" x14ac:dyDescent="0.2">
      <c r="A131" s="118"/>
      <c r="B131" s="74"/>
      <c r="C131" s="88" t="s">
        <v>363</v>
      </c>
      <c r="D131" s="77" t="s">
        <v>63</v>
      </c>
      <c r="E131" s="13">
        <v>44415</v>
      </c>
      <c r="F131" s="75" t="s">
        <v>425</v>
      </c>
      <c r="G131" s="13">
        <v>44419</v>
      </c>
      <c r="H131" s="76" t="s">
        <v>3532</v>
      </c>
      <c r="I131" s="15">
        <v>86</v>
      </c>
      <c r="J131" s="15">
        <v>60</v>
      </c>
      <c r="K131" s="15">
        <v>38</v>
      </c>
      <c r="L131" s="15">
        <v>16</v>
      </c>
      <c r="M131" s="82">
        <f t="shared" ref="M131:M191" si="2">I131*J131*K131/4000</f>
        <v>49.02</v>
      </c>
      <c r="N131" s="71">
        <v>49</v>
      </c>
      <c r="O131" s="62">
        <v>3000</v>
      </c>
      <c r="P131" s="63">
        <f>Table22452368910111213141516171819202122242345672323[[#This Row],[PEMBULATAN]]*O131</f>
        <v>147000</v>
      </c>
    </row>
    <row r="132" spans="1:16" ht="28.5" customHeight="1" x14ac:dyDescent="0.2">
      <c r="A132" s="118"/>
      <c r="B132" s="74"/>
      <c r="C132" s="88" t="s">
        <v>364</v>
      </c>
      <c r="D132" s="77" t="s">
        <v>63</v>
      </c>
      <c r="E132" s="13">
        <v>44415</v>
      </c>
      <c r="F132" s="75" t="s">
        <v>425</v>
      </c>
      <c r="G132" s="13">
        <v>44419</v>
      </c>
      <c r="H132" s="76" t="s">
        <v>3532</v>
      </c>
      <c r="I132" s="15">
        <v>80</v>
      </c>
      <c r="J132" s="15">
        <v>43</v>
      </c>
      <c r="K132" s="15">
        <v>18</v>
      </c>
      <c r="L132" s="15">
        <v>7</v>
      </c>
      <c r="M132" s="82">
        <f t="shared" si="2"/>
        <v>15.48</v>
      </c>
      <c r="N132" s="71">
        <v>16</v>
      </c>
      <c r="O132" s="62">
        <v>3000</v>
      </c>
      <c r="P132" s="63">
        <f>Table22452368910111213141516171819202122242345672323[[#This Row],[PEMBULATAN]]*O132</f>
        <v>48000</v>
      </c>
    </row>
    <row r="133" spans="1:16" ht="28.5" customHeight="1" x14ac:dyDescent="0.2">
      <c r="A133" s="118"/>
      <c r="B133" s="74"/>
      <c r="C133" s="88" t="s">
        <v>365</v>
      </c>
      <c r="D133" s="77" t="s">
        <v>63</v>
      </c>
      <c r="E133" s="13">
        <v>44415</v>
      </c>
      <c r="F133" s="75" t="s">
        <v>425</v>
      </c>
      <c r="G133" s="13">
        <v>44419</v>
      </c>
      <c r="H133" s="76" t="s">
        <v>3532</v>
      </c>
      <c r="I133" s="15">
        <v>60</v>
      </c>
      <c r="J133" s="15">
        <v>63</v>
      </c>
      <c r="K133" s="15">
        <v>21</v>
      </c>
      <c r="L133" s="15">
        <v>6</v>
      </c>
      <c r="M133" s="82">
        <f t="shared" si="2"/>
        <v>19.844999999999999</v>
      </c>
      <c r="N133" s="71">
        <v>20</v>
      </c>
      <c r="O133" s="62">
        <v>3000</v>
      </c>
      <c r="P133" s="63">
        <f>Table22452368910111213141516171819202122242345672323[[#This Row],[PEMBULATAN]]*O133</f>
        <v>60000</v>
      </c>
    </row>
    <row r="134" spans="1:16" ht="28.5" customHeight="1" x14ac:dyDescent="0.2">
      <c r="A134" s="118"/>
      <c r="B134" s="74"/>
      <c r="C134" s="88" t="s">
        <v>366</v>
      </c>
      <c r="D134" s="77" t="s">
        <v>63</v>
      </c>
      <c r="E134" s="13">
        <v>44415</v>
      </c>
      <c r="F134" s="75" t="s">
        <v>425</v>
      </c>
      <c r="G134" s="13">
        <v>44419</v>
      </c>
      <c r="H134" s="76" t="s">
        <v>3532</v>
      </c>
      <c r="I134" s="15">
        <v>70</v>
      </c>
      <c r="J134" s="15">
        <v>60</v>
      </c>
      <c r="K134" s="15">
        <v>12</v>
      </c>
      <c r="L134" s="15">
        <v>9</v>
      </c>
      <c r="M134" s="82">
        <f t="shared" si="2"/>
        <v>12.6</v>
      </c>
      <c r="N134" s="71">
        <v>13</v>
      </c>
      <c r="O134" s="62">
        <v>3000</v>
      </c>
      <c r="P134" s="63">
        <f>Table22452368910111213141516171819202122242345672323[[#This Row],[PEMBULATAN]]*O134</f>
        <v>39000</v>
      </c>
    </row>
    <row r="135" spans="1:16" ht="28.5" customHeight="1" x14ac:dyDescent="0.2">
      <c r="A135" s="118"/>
      <c r="B135" s="74"/>
      <c r="C135" s="88" t="s">
        <v>367</v>
      </c>
      <c r="D135" s="77" t="s">
        <v>63</v>
      </c>
      <c r="E135" s="13">
        <v>44415</v>
      </c>
      <c r="F135" s="75" t="s">
        <v>425</v>
      </c>
      <c r="G135" s="13">
        <v>44419</v>
      </c>
      <c r="H135" s="76" t="s">
        <v>3532</v>
      </c>
      <c r="I135" s="15">
        <v>71</v>
      </c>
      <c r="J135" s="15">
        <v>50</v>
      </c>
      <c r="K135" s="15">
        <v>40</v>
      </c>
      <c r="L135" s="15">
        <v>12</v>
      </c>
      <c r="M135" s="82">
        <f t="shared" si="2"/>
        <v>35.5</v>
      </c>
      <c r="N135" s="71">
        <v>36</v>
      </c>
      <c r="O135" s="62">
        <v>3000</v>
      </c>
      <c r="P135" s="63">
        <f>Table22452368910111213141516171819202122242345672323[[#This Row],[PEMBULATAN]]*O135</f>
        <v>108000</v>
      </c>
    </row>
    <row r="136" spans="1:16" ht="28.5" customHeight="1" x14ac:dyDescent="0.2">
      <c r="A136" s="118"/>
      <c r="B136" s="74"/>
      <c r="C136" s="88" t="s">
        <v>368</v>
      </c>
      <c r="D136" s="77" t="s">
        <v>63</v>
      </c>
      <c r="E136" s="13">
        <v>44415</v>
      </c>
      <c r="F136" s="75" t="s">
        <v>425</v>
      </c>
      <c r="G136" s="13">
        <v>44419</v>
      </c>
      <c r="H136" s="76" t="s">
        <v>3532</v>
      </c>
      <c r="I136" s="15">
        <v>101</v>
      </c>
      <c r="J136" s="15">
        <v>52</v>
      </c>
      <c r="K136" s="15">
        <v>39</v>
      </c>
      <c r="L136" s="15">
        <v>24</v>
      </c>
      <c r="M136" s="82">
        <f t="shared" si="2"/>
        <v>51.207000000000001</v>
      </c>
      <c r="N136" s="71">
        <v>51</v>
      </c>
      <c r="O136" s="62">
        <v>3000</v>
      </c>
      <c r="P136" s="63">
        <f>Table22452368910111213141516171819202122242345672323[[#This Row],[PEMBULATAN]]*O136</f>
        <v>153000</v>
      </c>
    </row>
    <row r="137" spans="1:16" ht="28.5" customHeight="1" x14ac:dyDescent="0.2">
      <c r="A137" s="118"/>
      <c r="B137" s="74"/>
      <c r="C137" s="88" t="s">
        <v>369</v>
      </c>
      <c r="D137" s="77" t="s">
        <v>63</v>
      </c>
      <c r="E137" s="13">
        <v>44415</v>
      </c>
      <c r="F137" s="75" t="s">
        <v>425</v>
      </c>
      <c r="G137" s="13">
        <v>44419</v>
      </c>
      <c r="H137" s="76" t="s">
        <v>3532</v>
      </c>
      <c r="I137" s="15">
        <v>61</v>
      </c>
      <c r="J137" s="15">
        <v>67</v>
      </c>
      <c r="K137" s="15">
        <v>13</v>
      </c>
      <c r="L137" s="15">
        <v>8</v>
      </c>
      <c r="M137" s="82">
        <f t="shared" si="2"/>
        <v>13.28275</v>
      </c>
      <c r="N137" s="71">
        <v>13</v>
      </c>
      <c r="O137" s="62">
        <v>3000</v>
      </c>
      <c r="P137" s="63">
        <f>Table22452368910111213141516171819202122242345672323[[#This Row],[PEMBULATAN]]*O137</f>
        <v>39000</v>
      </c>
    </row>
    <row r="138" spans="1:16" ht="28.5" customHeight="1" x14ac:dyDescent="0.2">
      <c r="A138" s="118"/>
      <c r="B138" s="74"/>
      <c r="C138" s="88" t="s">
        <v>370</v>
      </c>
      <c r="D138" s="77" t="s">
        <v>63</v>
      </c>
      <c r="E138" s="13">
        <v>44415</v>
      </c>
      <c r="F138" s="75" t="s">
        <v>425</v>
      </c>
      <c r="G138" s="13">
        <v>44419</v>
      </c>
      <c r="H138" s="76" t="s">
        <v>3532</v>
      </c>
      <c r="I138" s="15">
        <v>82</v>
      </c>
      <c r="J138" s="15">
        <v>52</v>
      </c>
      <c r="K138" s="15">
        <v>33</v>
      </c>
      <c r="L138" s="15">
        <v>17</v>
      </c>
      <c r="M138" s="82">
        <f t="shared" si="2"/>
        <v>35.177999999999997</v>
      </c>
      <c r="N138" s="71">
        <v>35</v>
      </c>
      <c r="O138" s="62">
        <v>3000</v>
      </c>
      <c r="P138" s="63">
        <f>Table22452368910111213141516171819202122242345672323[[#This Row],[PEMBULATAN]]*O138</f>
        <v>105000</v>
      </c>
    </row>
    <row r="139" spans="1:16" ht="28.5" customHeight="1" x14ac:dyDescent="0.2">
      <c r="A139" s="118"/>
      <c r="B139" s="74"/>
      <c r="C139" s="88" t="s">
        <v>371</v>
      </c>
      <c r="D139" s="77" t="s">
        <v>63</v>
      </c>
      <c r="E139" s="13">
        <v>44415</v>
      </c>
      <c r="F139" s="75" t="s">
        <v>425</v>
      </c>
      <c r="G139" s="13">
        <v>44419</v>
      </c>
      <c r="H139" s="76" t="s">
        <v>3532</v>
      </c>
      <c r="I139" s="15">
        <v>79</v>
      </c>
      <c r="J139" s="15">
        <v>60</v>
      </c>
      <c r="K139" s="15">
        <v>21</v>
      </c>
      <c r="L139" s="15">
        <v>9</v>
      </c>
      <c r="M139" s="82">
        <f t="shared" si="2"/>
        <v>24.885000000000002</v>
      </c>
      <c r="N139" s="71">
        <v>25</v>
      </c>
      <c r="O139" s="62">
        <v>3000</v>
      </c>
      <c r="P139" s="63">
        <f>Table22452368910111213141516171819202122242345672323[[#This Row],[PEMBULATAN]]*O139</f>
        <v>75000</v>
      </c>
    </row>
    <row r="140" spans="1:16" ht="28.5" customHeight="1" x14ac:dyDescent="0.2">
      <c r="A140" s="118"/>
      <c r="B140" s="74"/>
      <c r="C140" s="88" t="s">
        <v>372</v>
      </c>
      <c r="D140" s="77" t="s">
        <v>63</v>
      </c>
      <c r="E140" s="13">
        <v>44415</v>
      </c>
      <c r="F140" s="75" t="s">
        <v>425</v>
      </c>
      <c r="G140" s="13">
        <v>44419</v>
      </c>
      <c r="H140" s="76" t="s">
        <v>3532</v>
      </c>
      <c r="I140" s="15">
        <v>92</v>
      </c>
      <c r="J140" s="15">
        <v>51</v>
      </c>
      <c r="K140" s="15">
        <v>30</v>
      </c>
      <c r="L140" s="15">
        <v>22</v>
      </c>
      <c r="M140" s="82">
        <f t="shared" si="2"/>
        <v>35.19</v>
      </c>
      <c r="N140" s="71">
        <v>35</v>
      </c>
      <c r="O140" s="62">
        <v>3000</v>
      </c>
      <c r="P140" s="63">
        <f>Table22452368910111213141516171819202122242345672323[[#This Row],[PEMBULATAN]]*O140</f>
        <v>105000</v>
      </c>
    </row>
    <row r="141" spans="1:16" ht="28.5" customHeight="1" x14ac:dyDescent="0.2">
      <c r="A141" s="118"/>
      <c r="B141" s="74"/>
      <c r="C141" s="88" t="s">
        <v>373</v>
      </c>
      <c r="D141" s="77" t="s">
        <v>63</v>
      </c>
      <c r="E141" s="13">
        <v>44415</v>
      </c>
      <c r="F141" s="75" t="s">
        <v>425</v>
      </c>
      <c r="G141" s="13">
        <v>44419</v>
      </c>
      <c r="H141" s="76" t="s">
        <v>3532</v>
      </c>
      <c r="I141" s="15">
        <v>86</v>
      </c>
      <c r="J141" s="15">
        <v>60</v>
      </c>
      <c r="K141" s="15">
        <v>23</v>
      </c>
      <c r="L141" s="15">
        <v>17</v>
      </c>
      <c r="M141" s="82">
        <f t="shared" si="2"/>
        <v>29.67</v>
      </c>
      <c r="N141" s="71">
        <v>30</v>
      </c>
      <c r="O141" s="62">
        <v>3000</v>
      </c>
      <c r="P141" s="63">
        <f>Table22452368910111213141516171819202122242345672323[[#This Row],[PEMBULATAN]]*O141</f>
        <v>90000</v>
      </c>
    </row>
    <row r="142" spans="1:16" ht="28.5" customHeight="1" x14ac:dyDescent="0.2">
      <c r="A142" s="118"/>
      <c r="B142" s="74"/>
      <c r="C142" s="88" t="s">
        <v>374</v>
      </c>
      <c r="D142" s="77" t="s">
        <v>63</v>
      </c>
      <c r="E142" s="13">
        <v>44415</v>
      </c>
      <c r="F142" s="75" t="s">
        <v>425</v>
      </c>
      <c r="G142" s="13">
        <v>44419</v>
      </c>
      <c r="H142" s="76" t="s">
        <v>3532</v>
      </c>
      <c r="I142" s="15">
        <v>53</v>
      </c>
      <c r="J142" s="15">
        <v>53</v>
      </c>
      <c r="K142" s="15">
        <v>30</v>
      </c>
      <c r="L142" s="15">
        <v>12</v>
      </c>
      <c r="M142" s="82">
        <f t="shared" si="2"/>
        <v>21.067499999999999</v>
      </c>
      <c r="N142" s="71">
        <v>21</v>
      </c>
      <c r="O142" s="62">
        <v>3000</v>
      </c>
      <c r="P142" s="63">
        <f>Table22452368910111213141516171819202122242345672323[[#This Row],[PEMBULATAN]]*O142</f>
        <v>63000</v>
      </c>
    </row>
    <row r="143" spans="1:16" ht="28.5" customHeight="1" x14ac:dyDescent="0.2">
      <c r="A143" s="118"/>
      <c r="B143" s="74"/>
      <c r="C143" s="88" t="s">
        <v>375</v>
      </c>
      <c r="D143" s="77" t="s">
        <v>63</v>
      </c>
      <c r="E143" s="13">
        <v>44415</v>
      </c>
      <c r="F143" s="75" t="s">
        <v>425</v>
      </c>
      <c r="G143" s="13">
        <v>44419</v>
      </c>
      <c r="H143" s="76" t="s">
        <v>3532</v>
      </c>
      <c r="I143" s="15">
        <v>150</v>
      </c>
      <c r="J143" s="15">
        <v>15</v>
      </c>
      <c r="K143" s="15">
        <v>6</v>
      </c>
      <c r="L143" s="15">
        <v>1</v>
      </c>
      <c r="M143" s="82">
        <f t="shared" si="2"/>
        <v>3.375</v>
      </c>
      <c r="N143" s="71">
        <v>4</v>
      </c>
      <c r="O143" s="62">
        <v>3000</v>
      </c>
      <c r="P143" s="63">
        <f>Table22452368910111213141516171819202122242345672323[[#This Row],[PEMBULATAN]]*O143</f>
        <v>12000</v>
      </c>
    </row>
    <row r="144" spans="1:16" ht="28.5" customHeight="1" x14ac:dyDescent="0.2">
      <c r="A144" s="118"/>
      <c r="B144" s="74"/>
      <c r="C144" s="88" t="s">
        <v>376</v>
      </c>
      <c r="D144" s="77" t="s">
        <v>63</v>
      </c>
      <c r="E144" s="13">
        <v>44415</v>
      </c>
      <c r="F144" s="75" t="s">
        <v>425</v>
      </c>
      <c r="G144" s="13">
        <v>44419</v>
      </c>
      <c r="H144" s="76" t="s">
        <v>3532</v>
      </c>
      <c r="I144" s="15">
        <v>57</v>
      </c>
      <c r="J144" s="15">
        <v>48</v>
      </c>
      <c r="K144" s="15">
        <v>13</v>
      </c>
      <c r="L144" s="15">
        <v>2</v>
      </c>
      <c r="M144" s="82">
        <f t="shared" si="2"/>
        <v>8.8919999999999995</v>
      </c>
      <c r="N144" s="71">
        <v>9</v>
      </c>
      <c r="O144" s="62">
        <v>3000</v>
      </c>
      <c r="P144" s="63">
        <f>Table22452368910111213141516171819202122242345672323[[#This Row],[PEMBULATAN]]*O144</f>
        <v>27000</v>
      </c>
    </row>
    <row r="145" spans="1:16" ht="28.5" customHeight="1" x14ac:dyDescent="0.2">
      <c r="A145" s="118"/>
      <c r="B145" s="74"/>
      <c r="C145" s="88" t="s">
        <v>377</v>
      </c>
      <c r="D145" s="77" t="s">
        <v>63</v>
      </c>
      <c r="E145" s="13">
        <v>44415</v>
      </c>
      <c r="F145" s="75" t="s">
        <v>425</v>
      </c>
      <c r="G145" s="13">
        <v>44419</v>
      </c>
      <c r="H145" s="76" t="s">
        <v>3532</v>
      </c>
      <c r="I145" s="15">
        <v>75</v>
      </c>
      <c r="J145" s="15">
        <v>30</v>
      </c>
      <c r="K145" s="15">
        <v>13</v>
      </c>
      <c r="L145" s="15">
        <v>6</v>
      </c>
      <c r="M145" s="82">
        <f t="shared" si="2"/>
        <v>7.3125</v>
      </c>
      <c r="N145" s="71">
        <v>8</v>
      </c>
      <c r="O145" s="62">
        <v>3000</v>
      </c>
      <c r="P145" s="63">
        <f>Table22452368910111213141516171819202122242345672323[[#This Row],[PEMBULATAN]]*O145</f>
        <v>24000</v>
      </c>
    </row>
    <row r="146" spans="1:16" ht="28.5" customHeight="1" x14ac:dyDescent="0.2">
      <c r="A146" s="118"/>
      <c r="B146" s="74"/>
      <c r="C146" s="88" t="s">
        <v>378</v>
      </c>
      <c r="D146" s="77" t="s">
        <v>63</v>
      </c>
      <c r="E146" s="13">
        <v>44415</v>
      </c>
      <c r="F146" s="75" t="s">
        <v>425</v>
      </c>
      <c r="G146" s="13">
        <v>44419</v>
      </c>
      <c r="H146" s="76" t="s">
        <v>3532</v>
      </c>
      <c r="I146" s="15">
        <v>98</v>
      </c>
      <c r="J146" s="15">
        <v>22</v>
      </c>
      <c r="K146" s="15">
        <v>18</v>
      </c>
      <c r="L146" s="15">
        <v>3</v>
      </c>
      <c r="M146" s="82">
        <f t="shared" si="2"/>
        <v>9.702</v>
      </c>
      <c r="N146" s="71">
        <v>10</v>
      </c>
      <c r="O146" s="62">
        <v>3000</v>
      </c>
      <c r="P146" s="63">
        <f>Table22452368910111213141516171819202122242345672323[[#This Row],[PEMBULATAN]]*O146</f>
        <v>30000</v>
      </c>
    </row>
    <row r="147" spans="1:16" ht="28.5" customHeight="1" x14ac:dyDescent="0.2">
      <c r="A147" s="118"/>
      <c r="B147" s="74"/>
      <c r="C147" s="88" t="s">
        <v>379</v>
      </c>
      <c r="D147" s="77" t="s">
        <v>63</v>
      </c>
      <c r="E147" s="13">
        <v>44415</v>
      </c>
      <c r="F147" s="75" t="s">
        <v>425</v>
      </c>
      <c r="G147" s="13">
        <v>44419</v>
      </c>
      <c r="H147" s="76" t="s">
        <v>3532</v>
      </c>
      <c r="I147" s="15">
        <v>57</v>
      </c>
      <c r="J147" s="15">
        <v>23</v>
      </c>
      <c r="K147" s="15">
        <v>19</v>
      </c>
      <c r="L147" s="15">
        <v>5</v>
      </c>
      <c r="M147" s="82">
        <f t="shared" si="2"/>
        <v>6.2272499999999997</v>
      </c>
      <c r="N147" s="71">
        <v>6</v>
      </c>
      <c r="O147" s="62">
        <v>3000</v>
      </c>
      <c r="P147" s="63">
        <f>Table22452368910111213141516171819202122242345672323[[#This Row],[PEMBULATAN]]*O147</f>
        <v>18000</v>
      </c>
    </row>
    <row r="148" spans="1:16" ht="28.5" customHeight="1" x14ac:dyDescent="0.2">
      <c r="A148" s="118"/>
      <c r="B148" s="74"/>
      <c r="C148" s="88" t="s">
        <v>380</v>
      </c>
      <c r="D148" s="77" t="s">
        <v>63</v>
      </c>
      <c r="E148" s="13">
        <v>44415</v>
      </c>
      <c r="F148" s="75" t="s">
        <v>425</v>
      </c>
      <c r="G148" s="13">
        <v>44419</v>
      </c>
      <c r="H148" s="76" t="s">
        <v>3532</v>
      </c>
      <c r="I148" s="15">
        <v>125</v>
      </c>
      <c r="J148" s="15">
        <v>5</v>
      </c>
      <c r="K148" s="15">
        <v>5</v>
      </c>
      <c r="L148" s="15">
        <v>1</v>
      </c>
      <c r="M148" s="82">
        <f t="shared" si="2"/>
        <v>0.78125</v>
      </c>
      <c r="N148" s="71">
        <v>1</v>
      </c>
      <c r="O148" s="62">
        <v>3000</v>
      </c>
      <c r="P148" s="63">
        <f>Table22452368910111213141516171819202122242345672323[[#This Row],[PEMBULATAN]]*O148</f>
        <v>3000</v>
      </c>
    </row>
    <row r="149" spans="1:16" ht="28.5" customHeight="1" x14ac:dyDescent="0.2">
      <c r="A149" s="118"/>
      <c r="B149" s="74"/>
      <c r="C149" s="88" t="s">
        <v>381</v>
      </c>
      <c r="D149" s="77" t="s">
        <v>63</v>
      </c>
      <c r="E149" s="13">
        <v>44415</v>
      </c>
      <c r="F149" s="75" t="s">
        <v>425</v>
      </c>
      <c r="G149" s="13">
        <v>44419</v>
      </c>
      <c r="H149" s="76" t="s">
        <v>3532</v>
      </c>
      <c r="I149" s="15">
        <v>54</v>
      </c>
      <c r="J149" s="15">
        <v>55</v>
      </c>
      <c r="K149" s="15">
        <v>39</v>
      </c>
      <c r="L149" s="15">
        <v>23</v>
      </c>
      <c r="M149" s="82">
        <f t="shared" si="2"/>
        <v>28.9575</v>
      </c>
      <c r="N149" s="71">
        <v>29</v>
      </c>
      <c r="O149" s="62">
        <v>3000</v>
      </c>
      <c r="P149" s="63">
        <f>Table22452368910111213141516171819202122242345672323[[#This Row],[PEMBULATAN]]*O149</f>
        <v>87000</v>
      </c>
    </row>
    <row r="150" spans="1:16" ht="28.5" customHeight="1" x14ac:dyDescent="0.2">
      <c r="A150" s="118"/>
      <c r="B150" s="74"/>
      <c r="C150" s="88" t="s">
        <v>382</v>
      </c>
      <c r="D150" s="77" t="s">
        <v>63</v>
      </c>
      <c r="E150" s="13">
        <v>44415</v>
      </c>
      <c r="F150" s="75" t="s">
        <v>425</v>
      </c>
      <c r="G150" s="13">
        <v>44419</v>
      </c>
      <c r="H150" s="76" t="s">
        <v>3532</v>
      </c>
      <c r="I150" s="15">
        <v>33</v>
      </c>
      <c r="J150" s="15">
        <v>32</v>
      </c>
      <c r="K150" s="15">
        <v>16</v>
      </c>
      <c r="L150" s="15">
        <v>7</v>
      </c>
      <c r="M150" s="82">
        <f t="shared" si="2"/>
        <v>4.2240000000000002</v>
      </c>
      <c r="N150" s="71">
        <v>7</v>
      </c>
      <c r="O150" s="62">
        <v>3000</v>
      </c>
      <c r="P150" s="63">
        <f>Table22452368910111213141516171819202122242345672323[[#This Row],[PEMBULATAN]]*O150</f>
        <v>21000</v>
      </c>
    </row>
    <row r="151" spans="1:16" ht="28.5" customHeight="1" x14ac:dyDescent="0.2">
      <c r="A151" s="118"/>
      <c r="B151" s="74"/>
      <c r="C151" s="88" t="s">
        <v>383</v>
      </c>
      <c r="D151" s="77" t="s">
        <v>63</v>
      </c>
      <c r="E151" s="13">
        <v>44415</v>
      </c>
      <c r="F151" s="75" t="s">
        <v>425</v>
      </c>
      <c r="G151" s="13">
        <v>44419</v>
      </c>
      <c r="H151" s="76" t="s">
        <v>3532</v>
      </c>
      <c r="I151" s="15">
        <v>52</v>
      </c>
      <c r="J151" s="15">
        <v>34</v>
      </c>
      <c r="K151" s="15">
        <v>32</v>
      </c>
      <c r="L151" s="15">
        <v>11</v>
      </c>
      <c r="M151" s="82">
        <f t="shared" si="2"/>
        <v>14.144</v>
      </c>
      <c r="N151" s="71">
        <v>14</v>
      </c>
      <c r="O151" s="62">
        <v>3000</v>
      </c>
      <c r="P151" s="63">
        <f>Table22452368910111213141516171819202122242345672323[[#This Row],[PEMBULATAN]]*O151</f>
        <v>42000</v>
      </c>
    </row>
    <row r="152" spans="1:16" ht="28.5" customHeight="1" x14ac:dyDescent="0.2">
      <c r="A152" s="118"/>
      <c r="B152" s="74"/>
      <c r="C152" s="88" t="s">
        <v>384</v>
      </c>
      <c r="D152" s="77" t="s">
        <v>63</v>
      </c>
      <c r="E152" s="13">
        <v>44415</v>
      </c>
      <c r="F152" s="75" t="s">
        <v>425</v>
      </c>
      <c r="G152" s="13">
        <v>44419</v>
      </c>
      <c r="H152" s="76" t="s">
        <v>3532</v>
      </c>
      <c r="I152" s="15">
        <v>106</v>
      </c>
      <c r="J152" s="15">
        <v>15</v>
      </c>
      <c r="K152" s="15">
        <v>5</v>
      </c>
      <c r="L152" s="15">
        <v>1</v>
      </c>
      <c r="M152" s="82">
        <f t="shared" si="2"/>
        <v>1.9875</v>
      </c>
      <c r="N152" s="71">
        <v>2</v>
      </c>
      <c r="O152" s="62">
        <v>3000</v>
      </c>
      <c r="P152" s="63">
        <f>Table22452368910111213141516171819202122242345672323[[#This Row],[PEMBULATAN]]*O152</f>
        <v>6000</v>
      </c>
    </row>
    <row r="153" spans="1:16" ht="28.5" customHeight="1" x14ac:dyDescent="0.2">
      <c r="A153" s="118"/>
      <c r="B153" s="74"/>
      <c r="C153" s="88" t="s">
        <v>385</v>
      </c>
      <c r="D153" s="77" t="s">
        <v>63</v>
      </c>
      <c r="E153" s="13">
        <v>44415</v>
      </c>
      <c r="F153" s="75" t="s">
        <v>425</v>
      </c>
      <c r="G153" s="13">
        <v>44419</v>
      </c>
      <c r="H153" s="76" t="s">
        <v>3532</v>
      </c>
      <c r="I153" s="15">
        <v>77</v>
      </c>
      <c r="J153" s="15">
        <v>20</v>
      </c>
      <c r="K153" s="15">
        <v>27</v>
      </c>
      <c r="L153" s="15">
        <v>7</v>
      </c>
      <c r="M153" s="82">
        <f t="shared" si="2"/>
        <v>10.395</v>
      </c>
      <c r="N153" s="71">
        <v>11</v>
      </c>
      <c r="O153" s="62">
        <v>3000</v>
      </c>
      <c r="P153" s="63">
        <f>Table22452368910111213141516171819202122242345672323[[#This Row],[PEMBULATAN]]*O153</f>
        <v>33000</v>
      </c>
    </row>
    <row r="154" spans="1:16" ht="28.5" customHeight="1" x14ac:dyDescent="0.2">
      <c r="A154" s="118"/>
      <c r="B154" s="74"/>
      <c r="C154" s="88" t="s">
        <v>386</v>
      </c>
      <c r="D154" s="77" t="s">
        <v>63</v>
      </c>
      <c r="E154" s="13">
        <v>44415</v>
      </c>
      <c r="F154" s="75" t="s">
        <v>425</v>
      </c>
      <c r="G154" s="13">
        <v>44419</v>
      </c>
      <c r="H154" s="76" t="s">
        <v>3532</v>
      </c>
      <c r="I154" s="15">
        <v>43</v>
      </c>
      <c r="J154" s="15">
        <v>26</v>
      </c>
      <c r="K154" s="15">
        <v>43</v>
      </c>
      <c r="L154" s="15">
        <v>2</v>
      </c>
      <c r="M154" s="82">
        <f t="shared" si="2"/>
        <v>12.0185</v>
      </c>
      <c r="N154" s="71">
        <v>12</v>
      </c>
      <c r="O154" s="62">
        <v>3000</v>
      </c>
      <c r="P154" s="63">
        <f>Table22452368910111213141516171819202122242345672323[[#This Row],[PEMBULATAN]]*O154</f>
        <v>36000</v>
      </c>
    </row>
    <row r="155" spans="1:16" ht="28.5" customHeight="1" x14ac:dyDescent="0.2">
      <c r="A155" s="118"/>
      <c r="B155" s="74"/>
      <c r="C155" s="88" t="s">
        <v>387</v>
      </c>
      <c r="D155" s="77" t="s">
        <v>63</v>
      </c>
      <c r="E155" s="13">
        <v>44415</v>
      </c>
      <c r="F155" s="75" t="s">
        <v>425</v>
      </c>
      <c r="G155" s="13">
        <v>44419</v>
      </c>
      <c r="H155" s="76" t="s">
        <v>3532</v>
      </c>
      <c r="I155" s="15">
        <v>104</v>
      </c>
      <c r="J155" s="15">
        <v>31</v>
      </c>
      <c r="K155" s="15">
        <v>7</v>
      </c>
      <c r="L155" s="15">
        <v>1</v>
      </c>
      <c r="M155" s="82">
        <f t="shared" si="2"/>
        <v>5.6420000000000003</v>
      </c>
      <c r="N155" s="71">
        <v>6</v>
      </c>
      <c r="O155" s="62">
        <v>3000</v>
      </c>
      <c r="P155" s="63">
        <f>Table22452368910111213141516171819202122242345672323[[#This Row],[PEMBULATAN]]*O155</f>
        <v>18000</v>
      </c>
    </row>
    <row r="156" spans="1:16" ht="28.5" customHeight="1" x14ac:dyDescent="0.2">
      <c r="A156" s="118"/>
      <c r="B156" s="74"/>
      <c r="C156" s="88" t="s">
        <v>388</v>
      </c>
      <c r="D156" s="77" t="s">
        <v>63</v>
      </c>
      <c r="E156" s="13">
        <v>44415</v>
      </c>
      <c r="F156" s="75" t="s">
        <v>425</v>
      </c>
      <c r="G156" s="13">
        <v>44419</v>
      </c>
      <c r="H156" s="76" t="s">
        <v>3532</v>
      </c>
      <c r="I156" s="15">
        <v>56</v>
      </c>
      <c r="J156" s="15">
        <v>38</v>
      </c>
      <c r="K156" s="15">
        <v>36</v>
      </c>
      <c r="L156" s="15">
        <v>8</v>
      </c>
      <c r="M156" s="82">
        <f t="shared" si="2"/>
        <v>19.152000000000001</v>
      </c>
      <c r="N156" s="71">
        <v>19</v>
      </c>
      <c r="O156" s="62">
        <v>3000</v>
      </c>
      <c r="P156" s="63">
        <f>Table22452368910111213141516171819202122242345672323[[#This Row],[PEMBULATAN]]*O156</f>
        <v>57000</v>
      </c>
    </row>
    <row r="157" spans="1:16" ht="28.5" customHeight="1" x14ac:dyDescent="0.2">
      <c r="A157" s="118"/>
      <c r="B157" s="74"/>
      <c r="C157" s="88" t="s">
        <v>389</v>
      </c>
      <c r="D157" s="77" t="s">
        <v>63</v>
      </c>
      <c r="E157" s="13">
        <v>44415</v>
      </c>
      <c r="F157" s="75" t="s">
        <v>425</v>
      </c>
      <c r="G157" s="13">
        <v>44419</v>
      </c>
      <c r="H157" s="76" t="s">
        <v>3532</v>
      </c>
      <c r="I157" s="15">
        <v>56</v>
      </c>
      <c r="J157" s="15">
        <v>30</v>
      </c>
      <c r="K157" s="15">
        <v>28</v>
      </c>
      <c r="L157" s="15">
        <v>1</v>
      </c>
      <c r="M157" s="82">
        <f t="shared" si="2"/>
        <v>11.76</v>
      </c>
      <c r="N157" s="71">
        <v>12</v>
      </c>
      <c r="O157" s="62">
        <v>3000</v>
      </c>
      <c r="P157" s="63">
        <f>Table22452368910111213141516171819202122242345672323[[#This Row],[PEMBULATAN]]*O157</f>
        <v>36000</v>
      </c>
    </row>
    <row r="158" spans="1:16" ht="28.5" customHeight="1" x14ac:dyDescent="0.2">
      <c r="A158" s="118"/>
      <c r="B158" s="74"/>
      <c r="C158" s="88" t="s">
        <v>390</v>
      </c>
      <c r="D158" s="77" t="s">
        <v>63</v>
      </c>
      <c r="E158" s="13">
        <v>44415</v>
      </c>
      <c r="F158" s="75" t="s">
        <v>425</v>
      </c>
      <c r="G158" s="13">
        <v>44419</v>
      </c>
      <c r="H158" s="76" t="s">
        <v>3532</v>
      </c>
      <c r="I158" s="15">
        <v>101</v>
      </c>
      <c r="J158" s="15">
        <v>3</v>
      </c>
      <c r="K158" s="15">
        <v>3</v>
      </c>
      <c r="L158" s="15">
        <v>1</v>
      </c>
      <c r="M158" s="82">
        <f t="shared" si="2"/>
        <v>0.22725000000000001</v>
      </c>
      <c r="N158" s="71">
        <v>1</v>
      </c>
      <c r="O158" s="62">
        <v>3000</v>
      </c>
      <c r="P158" s="63">
        <f>Table22452368910111213141516171819202122242345672323[[#This Row],[PEMBULATAN]]*O158</f>
        <v>3000</v>
      </c>
    </row>
    <row r="159" spans="1:16" ht="28.5" customHeight="1" x14ac:dyDescent="0.2">
      <c r="A159" s="118"/>
      <c r="B159" s="74"/>
      <c r="C159" s="88" t="s">
        <v>391</v>
      </c>
      <c r="D159" s="77" t="s">
        <v>63</v>
      </c>
      <c r="E159" s="13">
        <v>44415</v>
      </c>
      <c r="F159" s="75" t="s">
        <v>425</v>
      </c>
      <c r="G159" s="13">
        <v>44419</v>
      </c>
      <c r="H159" s="76" t="s">
        <v>3532</v>
      </c>
      <c r="I159" s="15">
        <v>102</v>
      </c>
      <c r="J159" s="15">
        <v>3</v>
      </c>
      <c r="K159" s="15">
        <v>3</v>
      </c>
      <c r="L159" s="15">
        <v>1</v>
      </c>
      <c r="M159" s="82">
        <f t="shared" si="2"/>
        <v>0.22950000000000001</v>
      </c>
      <c r="N159" s="71">
        <v>1</v>
      </c>
      <c r="O159" s="62">
        <v>3000</v>
      </c>
      <c r="P159" s="63">
        <f>Table22452368910111213141516171819202122242345672323[[#This Row],[PEMBULATAN]]*O159</f>
        <v>3000</v>
      </c>
    </row>
    <row r="160" spans="1:16" ht="28.5" customHeight="1" x14ac:dyDescent="0.2">
      <c r="A160" s="118"/>
      <c r="B160" s="74"/>
      <c r="C160" s="88" t="s">
        <v>392</v>
      </c>
      <c r="D160" s="77" t="s">
        <v>63</v>
      </c>
      <c r="E160" s="13">
        <v>44415</v>
      </c>
      <c r="F160" s="75" t="s">
        <v>425</v>
      </c>
      <c r="G160" s="13">
        <v>44419</v>
      </c>
      <c r="H160" s="76" t="s">
        <v>3532</v>
      </c>
      <c r="I160" s="15">
        <v>50</v>
      </c>
      <c r="J160" s="15">
        <v>38</v>
      </c>
      <c r="K160" s="15">
        <v>18</v>
      </c>
      <c r="L160" s="15">
        <v>14</v>
      </c>
      <c r="M160" s="82">
        <f t="shared" si="2"/>
        <v>8.5500000000000007</v>
      </c>
      <c r="N160" s="71">
        <v>14</v>
      </c>
      <c r="O160" s="62">
        <v>3000</v>
      </c>
      <c r="P160" s="63">
        <f>Table22452368910111213141516171819202122242345672323[[#This Row],[PEMBULATAN]]*O160</f>
        <v>42000</v>
      </c>
    </row>
    <row r="161" spans="1:16" ht="28.5" customHeight="1" x14ac:dyDescent="0.2">
      <c r="A161" s="118"/>
      <c r="B161" s="74"/>
      <c r="C161" s="88" t="s">
        <v>393</v>
      </c>
      <c r="D161" s="77" t="s">
        <v>63</v>
      </c>
      <c r="E161" s="13">
        <v>44415</v>
      </c>
      <c r="F161" s="75" t="s">
        <v>425</v>
      </c>
      <c r="G161" s="13">
        <v>44419</v>
      </c>
      <c r="H161" s="76" t="s">
        <v>3532</v>
      </c>
      <c r="I161" s="15">
        <v>50</v>
      </c>
      <c r="J161" s="15">
        <v>42</v>
      </c>
      <c r="K161" s="15">
        <v>31</v>
      </c>
      <c r="L161" s="15">
        <v>18</v>
      </c>
      <c r="M161" s="82">
        <f t="shared" si="2"/>
        <v>16.274999999999999</v>
      </c>
      <c r="N161" s="71">
        <v>18</v>
      </c>
      <c r="O161" s="62">
        <v>3000</v>
      </c>
      <c r="P161" s="63">
        <f>Table22452368910111213141516171819202122242345672323[[#This Row],[PEMBULATAN]]*O161</f>
        <v>54000</v>
      </c>
    </row>
    <row r="162" spans="1:16" ht="28.5" customHeight="1" x14ac:dyDescent="0.2">
      <c r="A162" s="118"/>
      <c r="B162" s="74"/>
      <c r="C162" s="88" t="s">
        <v>394</v>
      </c>
      <c r="D162" s="77" t="s">
        <v>63</v>
      </c>
      <c r="E162" s="13">
        <v>44415</v>
      </c>
      <c r="F162" s="75" t="s">
        <v>425</v>
      </c>
      <c r="G162" s="13">
        <v>44419</v>
      </c>
      <c r="H162" s="76" t="s">
        <v>3532</v>
      </c>
      <c r="I162" s="15">
        <v>31</v>
      </c>
      <c r="J162" s="15">
        <v>36</v>
      </c>
      <c r="K162" s="15">
        <v>40</v>
      </c>
      <c r="L162" s="15">
        <v>6</v>
      </c>
      <c r="M162" s="82">
        <f t="shared" si="2"/>
        <v>11.16</v>
      </c>
      <c r="N162" s="71">
        <v>11</v>
      </c>
      <c r="O162" s="62">
        <v>3000</v>
      </c>
      <c r="P162" s="63">
        <f>Table22452368910111213141516171819202122242345672323[[#This Row],[PEMBULATAN]]*O162</f>
        <v>33000</v>
      </c>
    </row>
    <row r="163" spans="1:16" ht="28.5" customHeight="1" x14ac:dyDescent="0.2">
      <c r="A163" s="118"/>
      <c r="B163" s="74"/>
      <c r="C163" s="88" t="s">
        <v>395</v>
      </c>
      <c r="D163" s="77" t="s">
        <v>63</v>
      </c>
      <c r="E163" s="13">
        <v>44415</v>
      </c>
      <c r="F163" s="75" t="s">
        <v>425</v>
      </c>
      <c r="G163" s="13">
        <v>44419</v>
      </c>
      <c r="H163" s="76" t="s">
        <v>3532</v>
      </c>
      <c r="I163" s="15">
        <v>80</v>
      </c>
      <c r="J163" s="15">
        <v>28</v>
      </c>
      <c r="K163" s="15">
        <v>4</v>
      </c>
      <c r="L163" s="15">
        <v>1</v>
      </c>
      <c r="M163" s="82">
        <f t="shared" si="2"/>
        <v>2.2400000000000002</v>
      </c>
      <c r="N163" s="71">
        <v>2</v>
      </c>
      <c r="O163" s="62">
        <v>3000</v>
      </c>
      <c r="P163" s="63">
        <f>Table22452368910111213141516171819202122242345672323[[#This Row],[PEMBULATAN]]*O163</f>
        <v>6000</v>
      </c>
    </row>
    <row r="164" spans="1:16" ht="28.5" customHeight="1" x14ac:dyDescent="0.2">
      <c r="A164" s="118"/>
      <c r="B164" s="74"/>
      <c r="C164" s="88" t="s">
        <v>396</v>
      </c>
      <c r="D164" s="77" t="s">
        <v>63</v>
      </c>
      <c r="E164" s="13">
        <v>44415</v>
      </c>
      <c r="F164" s="75" t="s">
        <v>425</v>
      </c>
      <c r="G164" s="13">
        <v>44419</v>
      </c>
      <c r="H164" s="76" t="s">
        <v>3532</v>
      </c>
      <c r="I164" s="15">
        <v>36</v>
      </c>
      <c r="J164" s="15">
        <v>36</v>
      </c>
      <c r="K164" s="15">
        <v>21</v>
      </c>
      <c r="L164" s="15">
        <v>6</v>
      </c>
      <c r="M164" s="82">
        <f t="shared" si="2"/>
        <v>6.8040000000000003</v>
      </c>
      <c r="N164" s="71">
        <v>7</v>
      </c>
      <c r="O164" s="62">
        <v>3000</v>
      </c>
      <c r="P164" s="63">
        <f>Table22452368910111213141516171819202122242345672323[[#This Row],[PEMBULATAN]]*O164</f>
        <v>21000</v>
      </c>
    </row>
    <row r="165" spans="1:16" ht="28.5" customHeight="1" x14ac:dyDescent="0.2">
      <c r="A165" s="118"/>
      <c r="B165" s="74"/>
      <c r="C165" s="88" t="s">
        <v>397</v>
      </c>
      <c r="D165" s="77" t="s">
        <v>63</v>
      </c>
      <c r="E165" s="13">
        <v>44415</v>
      </c>
      <c r="F165" s="75" t="s">
        <v>425</v>
      </c>
      <c r="G165" s="13">
        <v>44419</v>
      </c>
      <c r="H165" s="76" t="s">
        <v>3532</v>
      </c>
      <c r="I165" s="15">
        <v>38</v>
      </c>
      <c r="J165" s="15">
        <v>26</v>
      </c>
      <c r="K165" s="15">
        <v>30</v>
      </c>
      <c r="L165" s="15">
        <v>5</v>
      </c>
      <c r="M165" s="82">
        <f t="shared" si="2"/>
        <v>7.41</v>
      </c>
      <c r="N165" s="71">
        <v>8</v>
      </c>
      <c r="O165" s="62">
        <v>3000</v>
      </c>
      <c r="P165" s="63">
        <f>Table22452368910111213141516171819202122242345672323[[#This Row],[PEMBULATAN]]*O165</f>
        <v>24000</v>
      </c>
    </row>
    <row r="166" spans="1:16" ht="28.5" customHeight="1" x14ac:dyDescent="0.2">
      <c r="A166" s="118"/>
      <c r="B166" s="74"/>
      <c r="C166" s="88" t="s">
        <v>398</v>
      </c>
      <c r="D166" s="77" t="s">
        <v>63</v>
      </c>
      <c r="E166" s="13">
        <v>44415</v>
      </c>
      <c r="F166" s="75" t="s">
        <v>425</v>
      </c>
      <c r="G166" s="13">
        <v>44419</v>
      </c>
      <c r="H166" s="76" t="s">
        <v>3532</v>
      </c>
      <c r="I166" s="15">
        <v>41</v>
      </c>
      <c r="J166" s="15">
        <v>25</v>
      </c>
      <c r="K166" s="15">
        <v>35</v>
      </c>
      <c r="L166" s="15">
        <v>5</v>
      </c>
      <c r="M166" s="82">
        <f t="shared" si="2"/>
        <v>8.96875</v>
      </c>
      <c r="N166" s="71">
        <v>9</v>
      </c>
      <c r="O166" s="62">
        <v>3000</v>
      </c>
      <c r="P166" s="63">
        <f>Table22452368910111213141516171819202122242345672323[[#This Row],[PEMBULATAN]]*O166</f>
        <v>27000</v>
      </c>
    </row>
    <row r="167" spans="1:16" ht="28.5" customHeight="1" x14ac:dyDescent="0.2">
      <c r="A167" s="118"/>
      <c r="B167" s="74"/>
      <c r="C167" s="88" t="s">
        <v>399</v>
      </c>
      <c r="D167" s="77" t="s">
        <v>63</v>
      </c>
      <c r="E167" s="13">
        <v>44415</v>
      </c>
      <c r="F167" s="75" t="s">
        <v>425</v>
      </c>
      <c r="G167" s="13">
        <v>44419</v>
      </c>
      <c r="H167" s="76" t="s">
        <v>3532</v>
      </c>
      <c r="I167" s="15">
        <v>264</v>
      </c>
      <c r="J167" s="15">
        <v>12</v>
      </c>
      <c r="K167" s="15">
        <v>12</v>
      </c>
      <c r="L167" s="15">
        <v>5</v>
      </c>
      <c r="M167" s="82">
        <f t="shared" si="2"/>
        <v>9.5039999999999996</v>
      </c>
      <c r="N167" s="71">
        <v>10</v>
      </c>
      <c r="O167" s="62">
        <v>3000</v>
      </c>
      <c r="P167" s="63">
        <f>Table22452368910111213141516171819202122242345672323[[#This Row],[PEMBULATAN]]*O167</f>
        <v>30000</v>
      </c>
    </row>
    <row r="168" spans="1:16" ht="28.5" customHeight="1" x14ac:dyDescent="0.2">
      <c r="A168" s="118"/>
      <c r="B168" s="74"/>
      <c r="C168" s="88" t="s">
        <v>400</v>
      </c>
      <c r="D168" s="77" t="s">
        <v>63</v>
      </c>
      <c r="E168" s="13">
        <v>44415</v>
      </c>
      <c r="F168" s="75" t="s">
        <v>425</v>
      </c>
      <c r="G168" s="13">
        <v>44419</v>
      </c>
      <c r="H168" s="76" t="s">
        <v>3532</v>
      </c>
      <c r="I168" s="15">
        <v>75</v>
      </c>
      <c r="J168" s="15">
        <v>37</v>
      </c>
      <c r="K168" s="15">
        <v>33</v>
      </c>
      <c r="L168" s="15">
        <v>20</v>
      </c>
      <c r="M168" s="82">
        <f t="shared" si="2"/>
        <v>22.893750000000001</v>
      </c>
      <c r="N168" s="71">
        <v>23</v>
      </c>
      <c r="O168" s="62">
        <v>3000</v>
      </c>
      <c r="P168" s="63">
        <f>Table22452368910111213141516171819202122242345672323[[#This Row],[PEMBULATAN]]*O168</f>
        <v>69000</v>
      </c>
    </row>
    <row r="169" spans="1:16" ht="28.5" customHeight="1" x14ac:dyDescent="0.2">
      <c r="A169" s="118"/>
      <c r="B169" s="74"/>
      <c r="C169" s="88" t="s">
        <v>401</v>
      </c>
      <c r="D169" s="77" t="s">
        <v>63</v>
      </c>
      <c r="E169" s="13">
        <v>44415</v>
      </c>
      <c r="F169" s="75" t="s">
        <v>425</v>
      </c>
      <c r="G169" s="13">
        <v>44419</v>
      </c>
      <c r="H169" s="76" t="s">
        <v>3532</v>
      </c>
      <c r="I169" s="15">
        <v>66</v>
      </c>
      <c r="J169" s="15">
        <v>34</v>
      </c>
      <c r="K169" s="15">
        <v>12</v>
      </c>
      <c r="L169" s="15">
        <v>12</v>
      </c>
      <c r="M169" s="82">
        <f t="shared" si="2"/>
        <v>6.7320000000000002</v>
      </c>
      <c r="N169" s="71">
        <v>12</v>
      </c>
      <c r="O169" s="62">
        <v>3000</v>
      </c>
      <c r="P169" s="63">
        <f>Table22452368910111213141516171819202122242345672323[[#This Row],[PEMBULATAN]]*O169</f>
        <v>36000</v>
      </c>
    </row>
    <row r="170" spans="1:16" ht="28.5" customHeight="1" x14ac:dyDescent="0.2">
      <c r="A170" s="118"/>
      <c r="B170" s="74"/>
      <c r="C170" s="88" t="s">
        <v>402</v>
      </c>
      <c r="D170" s="77" t="s">
        <v>63</v>
      </c>
      <c r="E170" s="13">
        <v>44415</v>
      </c>
      <c r="F170" s="75" t="s">
        <v>425</v>
      </c>
      <c r="G170" s="13">
        <v>44419</v>
      </c>
      <c r="H170" s="76" t="s">
        <v>3532</v>
      </c>
      <c r="I170" s="15">
        <v>41</v>
      </c>
      <c r="J170" s="15">
        <v>37</v>
      </c>
      <c r="K170" s="15">
        <v>35</v>
      </c>
      <c r="L170" s="15">
        <v>12</v>
      </c>
      <c r="M170" s="82">
        <f t="shared" si="2"/>
        <v>13.27375</v>
      </c>
      <c r="N170" s="71">
        <v>13</v>
      </c>
      <c r="O170" s="62">
        <v>3000</v>
      </c>
      <c r="P170" s="63">
        <f>Table22452368910111213141516171819202122242345672323[[#This Row],[PEMBULATAN]]*O170</f>
        <v>39000</v>
      </c>
    </row>
    <row r="171" spans="1:16" ht="28.5" customHeight="1" x14ac:dyDescent="0.2">
      <c r="A171" s="118"/>
      <c r="B171" s="74"/>
      <c r="C171" s="88" t="s">
        <v>403</v>
      </c>
      <c r="D171" s="77" t="s">
        <v>63</v>
      </c>
      <c r="E171" s="13">
        <v>44415</v>
      </c>
      <c r="F171" s="75" t="s">
        <v>425</v>
      </c>
      <c r="G171" s="13">
        <v>44419</v>
      </c>
      <c r="H171" s="76" t="s">
        <v>3532</v>
      </c>
      <c r="I171" s="15">
        <v>56</v>
      </c>
      <c r="J171" s="15">
        <v>38</v>
      </c>
      <c r="K171" s="15">
        <v>24</v>
      </c>
      <c r="L171" s="15">
        <v>10</v>
      </c>
      <c r="M171" s="82">
        <f t="shared" si="2"/>
        <v>12.768000000000001</v>
      </c>
      <c r="N171" s="71">
        <v>13</v>
      </c>
      <c r="O171" s="62">
        <v>3000</v>
      </c>
      <c r="P171" s="63">
        <f>Table22452368910111213141516171819202122242345672323[[#This Row],[PEMBULATAN]]*O171</f>
        <v>39000</v>
      </c>
    </row>
    <row r="172" spans="1:16" ht="28.5" customHeight="1" x14ac:dyDescent="0.2">
      <c r="A172" s="118"/>
      <c r="B172" s="74"/>
      <c r="C172" s="88" t="s">
        <v>404</v>
      </c>
      <c r="D172" s="77" t="s">
        <v>63</v>
      </c>
      <c r="E172" s="13">
        <v>44415</v>
      </c>
      <c r="F172" s="75" t="s">
        <v>425</v>
      </c>
      <c r="G172" s="13">
        <v>44419</v>
      </c>
      <c r="H172" s="76" t="s">
        <v>3532</v>
      </c>
      <c r="I172" s="15">
        <v>176</v>
      </c>
      <c r="J172" s="15">
        <v>14</v>
      </c>
      <c r="K172" s="15">
        <v>10</v>
      </c>
      <c r="L172" s="15">
        <v>5</v>
      </c>
      <c r="M172" s="82">
        <f t="shared" si="2"/>
        <v>6.16</v>
      </c>
      <c r="N172" s="71">
        <v>6</v>
      </c>
      <c r="O172" s="62">
        <v>3000</v>
      </c>
      <c r="P172" s="63">
        <f>Table22452368910111213141516171819202122242345672323[[#This Row],[PEMBULATAN]]*O172</f>
        <v>18000</v>
      </c>
    </row>
    <row r="173" spans="1:16" ht="28.5" customHeight="1" x14ac:dyDescent="0.2">
      <c r="A173" s="118"/>
      <c r="B173" s="74"/>
      <c r="C173" s="88" t="s">
        <v>405</v>
      </c>
      <c r="D173" s="77" t="s">
        <v>63</v>
      </c>
      <c r="E173" s="13">
        <v>44415</v>
      </c>
      <c r="F173" s="75" t="s">
        <v>425</v>
      </c>
      <c r="G173" s="13">
        <v>44419</v>
      </c>
      <c r="H173" s="76" t="s">
        <v>3532</v>
      </c>
      <c r="I173" s="15">
        <v>108</v>
      </c>
      <c r="J173" s="15">
        <v>8</v>
      </c>
      <c r="K173" s="15">
        <v>8</v>
      </c>
      <c r="L173" s="15">
        <v>1</v>
      </c>
      <c r="M173" s="82">
        <f t="shared" si="2"/>
        <v>1.728</v>
      </c>
      <c r="N173" s="71">
        <v>2</v>
      </c>
      <c r="O173" s="62">
        <v>3000</v>
      </c>
      <c r="P173" s="63">
        <f>Table22452368910111213141516171819202122242345672323[[#This Row],[PEMBULATAN]]*O173</f>
        <v>6000</v>
      </c>
    </row>
    <row r="174" spans="1:16" ht="28.5" customHeight="1" x14ac:dyDescent="0.2">
      <c r="A174" s="118"/>
      <c r="B174" s="74"/>
      <c r="C174" s="88" t="s">
        <v>406</v>
      </c>
      <c r="D174" s="77" t="s">
        <v>63</v>
      </c>
      <c r="E174" s="13">
        <v>44415</v>
      </c>
      <c r="F174" s="75" t="s">
        <v>425</v>
      </c>
      <c r="G174" s="13">
        <v>44419</v>
      </c>
      <c r="H174" s="76" t="s">
        <v>3532</v>
      </c>
      <c r="I174" s="15">
        <v>55</v>
      </c>
      <c r="J174" s="15">
        <v>43</v>
      </c>
      <c r="K174" s="15">
        <v>9</v>
      </c>
      <c r="L174" s="15">
        <v>3</v>
      </c>
      <c r="M174" s="82">
        <f t="shared" si="2"/>
        <v>5.32125</v>
      </c>
      <c r="N174" s="71">
        <v>6</v>
      </c>
      <c r="O174" s="62">
        <v>3000</v>
      </c>
      <c r="P174" s="63">
        <f>Table22452368910111213141516171819202122242345672323[[#This Row],[PEMBULATAN]]*O174</f>
        <v>18000</v>
      </c>
    </row>
    <row r="175" spans="1:16" ht="28.5" customHeight="1" x14ac:dyDescent="0.2">
      <c r="A175" s="118"/>
      <c r="B175" s="74"/>
      <c r="C175" s="88" t="s">
        <v>407</v>
      </c>
      <c r="D175" s="77" t="s">
        <v>63</v>
      </c>
      <c r="E175" s="13">
        <v>44415</v>
      </c>
      <c r="F175" s="75" t="s">
        <v>425</v>
      </c>
      <c r="G175" s="13">
        <v>44419</v>
      </c>
      <c r="H175" s="76" t="s">
        <v>3532</v>
      </c>
      <c r="I175" s="15">
        <v>38</v>
      </c>
      <c r="J175" s="15">
        <v>25</v>
      </c>
      <c r="K175" s="15">
        <v>34</v>
      </c>
      <c r="L175" s="15">
        <v>11</v>
      </c>
      <c r="M175" s="82">
        <f t="shared" si="2"/>
        <v>8.0749999999999993</v>
      </c>
      <c r="N175" s="71">
        <v>11</v>
      </c>
      <c r="O175" s="62">
        <v>3000</v>
      </c>
      <c r="P175" s="63">
        <f>Table22452368910111213141516171819202122242345672323[[#This Row],[PEMBULATAN]]*O175</f>
        <v>33000</v>
      </c>
    </row>
    <row r="176" spans="1:16" ht="28.5" customHeight="1" x14ac:dyDescent="0.2">
      <c r="A176" s="118"/>
      <c r="B176" s="74"/>
      <c r="C176" s="88" t="s">
        <v>408</v>
      </c>
      <c r="D176" s="77" t="s">
        <v>63</v>
      </c>
      <c r="E176" s="13">
        <v>44415</v>
      </c>
      <c r="F176" s="75" t="s">
        <v>425</v>
      </c>
      <c r="G176" s="13">
        <v>44419</v>
      </c>
      <c r="H176" s="76" t="s">
        <v>3532</v>
      </c>
      <c r="I176" s="15">
        <v>40</v>
      </c>
      <c r="J176" s="15">
        <v>40</v>
      </c>
      <c r="K176" s="15">
        <v>79</v>
      </c>
      <c r="L176" s="15">
        <v>23</v>
      </c>
      <c r="M176" s="82">
        <f t="shared" si="2"/>
        <v>31.6</v>
      </c>
      <c r="N176" s="71">
        <v>32</v>
      </c>
      <c r="O176" s="62">
        <v>3000</v>
      </c>
      <c r="P176" s="63">
        <f>Table22452368910111213141516171819202122242345672323[[#This Row],[PEMBULATAN]]*O176</f>
        <v>96000</v>
      </c>
    </row>
    <row r="177" spans="1:16" ht="28.5" customHeight="1" x14ac:dyDescent="0.2">
      <c r="A177" s="118"/>
      <c r="B177" s="74"/>
      <c r="C177" s="88" t="s">
        <v>409</v>
      </c>
      <c r="D177" s="77" t="s">
        <v>63</v>
      </c>
      <c r="E177" s="13">
        <v>44415</v>
      </c>
      <c r="F177" s="75" t="s">
        <v>425</v>
      </c>
      <c r="G177" s="13">
        <v>44419</v>
      </c>
      <c r="H177" s="76" t="s">
        <v>3532</v>
      </c>
      <c r="I177" s="15">
        <v>52</v>
      </c>
      <c r="J177" s="15">
        <v>40</v>
      </c>
      <c r="K177" s="15">
        <v>30</v>
      </c>
      <c r="L177" s="15">
        <v>13</v>
      </c>
      <c r="M177" s="82">
        <f t="shared" si="2"/>
        <v>15.6</v>
      </c>
      <c r="N177" s="71">
        <v>16</v>
      </c>
      <c r="O177" s="62">
        <v>3000</v>
      </c>
      <c r="P177" s="63">
        <f>Table22452368910111213141516171819202122242345672323[[#This Row],[PEMBULATAN]]*O177</f>
        <v>48000</v>
      </c>
    </row>
    <row r="178" spans="1:16" ht="28.5" customHeight="1" x14ac:dyDescent="0.2">
      <c r="A178" s="118"/>
      <c r="B178" s="74"/>
      <c r="C178" s="88" t="s">
        <v>410</v>
      </c>
      <c r="D178" s="77" t="s">
        <v>63</v>
      </c>
      <c r="E178" s="13">
        <v>44415</v>
      </c>
      <c r="F178" s="75" t="s">
        <v>425</v>
      </c>
      <c r="G178" s="13">
        <v>44419</v>
      </c>
      <c r="H178" s="76" t="s">
        <v>3532</v>
      </c>
      <c r="I178" s="15">
        <v>27</v>
      </c>
      <c r="J178" s="15">
        <v>25</v>
      </c>
      <c r="K178" s="15">
        <v>47</v>
      </c>
      <c r="L178" s="15">
        <v>10</v>
      </c>
      <c r="M178" s="82">
        <f t="shared" si="2"/>
        <v>7.9312500000000004</v>
      </c>
      <c r="N178" s="71">
        <v>10</v>
      </c>
      <c r="O178" s="62">
        <v>3000</v>
      </c>
      <c r="P178" s="63">
        <f>Table22452368910111213141516171819202122242345672323[[#This Row],[PEMBULATAN]]*O178</f>
        <v>30000</v>
      </c>
    </row>
    <row r="179" spans="1:16" ht="28.5" customHeight="1" x14ac:dyDescent="0.2">
      <c r="A179" s="118"/>
      <c r="B179" s="74"/>
      <c r="C179" s="88" t="s">
        <v>411</v>
      </c>
      <c r="D179" s="77" t="s">
        <v>63</v>
      </c>
      <c r="E179" s="13">
        <v>44415</v>
      </c>
      <c r="F179" s="75" t="s">
        <v>425</v>
      </c>
      <c r="G179" s="13">
        <v>44419</v>
      </c>
      <c r="H179" s="76" t="s">
        <v>3532</v>
      </c>
      <c r="I179" s="15">
        <v>52</v>
      </c>
      <c r="J179" s="15">
        <v>34</v>
      </c>
      <c r="K179" s="15">
        <v>50</v>
      </c>
      <c r="L179" s="15">
        <v>10</v>
      </c>
      <c r="M179" s="82">
        <f t="shared" si="2"/>
        <v>22.1</v>
      </c>
      <c r="N179" s="71">
        <v>22</v>
      </c>
      <c r="O179" s="62">
        <v>3000</v>
      </c>
      <c r="P179" s="63">
        <f>Table22452368910111213141516171819202122242345672323[[#This Row],[PEMBULATAN]]*O179</f>
        <v>66000</v>
      </c>
    </row>
    <row r="180" spans="1:16" ht="28.5" customHeight="1" x14ac:dyDescent="0.2">
      <c r="A180" s="118"/>
      <c r="B180" s="74"/>
      <c r="C180" s="88" t="s">
        <v>412</v>
      </c>
      <c r="D180" s="77" t="s">
        <v>63</v>
      </c>
      <c r="E180" s="13">
        <v>44415</v>
      </c>
      <c r="F180" s="75" t="s">
        <v>425</v>
      </c>
      <c r="G180" s="13">
        <v>44419</v>
      </c>
      <c r="H180" s="76" t="s">
        <v>3532</v>
      </c>
      <c r="I180" s="15">
        <v>26</v>
      </c>
      <c r="J180" s="15">
        <v>45</v>
      </c>
      <c r="K180" s="15">
        <v>44</v>
      </c>
      <c r="L180" s="15">
        <v>12</v>
      </c>
      <c r="M180" s="82">
        <f t="shared" si="2"/>
        <v>12.87</v>
      </c>
      <c r="N180" s="71">
        <v>13</v>
      </c>
      <c r="O180" s="62">
        <v>3000</v>
      </c>
      <c r="P180" s="63">
        <f>Table22452368910111213141516171819202122242345672323[[#This Row],[PEMBULATAN]]*O180</f>
        <v>39000</v>
      </c>
    </row>
    <row r="181" spans="1:16" ht="28.5" customHeight="1" x14ac:dyDescent="0.2">
      <c r="A181" s="118"/>
      <c r="B181" s="74"/>
      <c r="C181" s="88" t="s">
        <v>413</v>
      </c>
      <c r="D181" s="77" t="s">
        <v>63</v>
      </c>
      <c r="E181" s="13">
        <v>44415</v>
      </c>
      <c r="F181" s="75" t="s">
        <v>425</v>
      </c>
      <c r="G181" s="13">
        <v>44419</v>
      </c>
      <c r="H181" s="76" t="s">
        <v>3532</v>
      </c>
      <c r="I181" s="15">
        <v>76</v>
      </c>
      <c r="J181" s="15">
        <v>34</v>
      </c>
      <c r="K181" s="15">
        <v>34</v>
      </c>
      <c r="L181" s="15">
        <v>12</v>
      </c>
      <c r="M181" s="82">
        <f t="shared" si="2"/>
        <v>21.963999999999999</v>
      </c>
      <c r="N181" s="71">
        <v>22</v>
      </c>
      <c r="O181" s="62">
        <v>3000</v>
      </c>
      <c r="P181" s="63">
        <f>Table22452368910111213141516171819202122242345672323[[#This Row],[PEMBULATAN]]*O181</f>
        <v>66000</v>
      </c>
    </row>
    <row r="182" spans="1:16" ht="28.5" customHeight="1" x14ac:dyDescent="0.2">
      <c r="A182" s="118"/>
      <c r="B182" s="74"/>
      <c r="C182" s="88" t="s">
        <v>414</v>
      </c>
      <c r="D182" s="77" t="s">
        <v>63</v>
      </c>
      <c r="E182" s="13">
        <v>44415</v>
      </c>
      <c r="F182" s="75" t="s">
        <v>425</v>
      </c>
      <c r="G182" s="13">
        <v>44419</v>
      </c>
      <c r="H182" s="76" t="s">
        <v>3532</v>
      </c>
      <c r="I182" s="15">
        <v>50</v>
      </c>
      <c r="J182" s="15">
        <v>49</v>
      </c>
      <c r="K182" s="15">
        <v>40</v>
      </c>
      <c r="L182" s="15">
        <v>13</v>
      </c>
      <c r="M182" s="82">
        <f t="shared" si="2"/>
        <v>24.5</v>
      </c>
      <c r="N182" s="71">
        <v>25</v>
      </c>
      <c r="O182" s="62">
        <v>3000</v>
      </c>
      <c r="P182" s="63">
        <f>Table22452368910111213141516171819202122242345672323[[#This Row],[PEMBULATAN]]*O182</f>
        <v>75000</v>
      </c>
    </row>
    <row r="183" spans="1:16" ht="28.5" customHeight="1" x14ac:dyDescent="0.2">
      <c r="A183" s="118"/>
      <c r="B183" s="74"/>
      <c r="C183" s="88" t="s">
        <v>415</v>
      </c>
      <c r="D183" s="77" t="s">
        <v>63</v>
      </c>
      <c r="E183" s="13">
        <v>44415</v>
      </c>
      <c r="F183" s="75" t="s">
        <v>425</v>
      </c>
      <c r="G183" s="13">
        <v>44419</v>
      </c>
      <c r="H183" s="76" t="s">
        <v>3532</v>
      </c>
      <c r="I183" s="15">
        <v>42</v>
      </c>
      <c r="J183" s="15">
        <v>32</v>
      </c>
      <c r="K183" s="15">
        <v>27</v>
      </c>
      <c r="L183" s="15">
        <v>7</v>
      </c>
      <c r="M183" s="82">
        <f t="shared" si="2"/>
        <v>9.0719999999999992</v>
      </c>
      <c r="N183" s="71">
        <v>9</v>
      </c>
      <c r="O183" s="62">
        <v>3000</v>
      </c>
      <c r="P183" s="63">
        <f>Table22452368910111213141516171819202122242345672323[[#This Row],[PEMBULATAN]]*O183</f>
        <v>27000</v>
      </c>
    </row>
    <row r="184" spans="1:16" ht="28.5" customHeight="1" x14ac:dyDescent="0.2">
      <c r="A184" s="118"/>
      <c r="B184" s="74"/>
      <c r="C184" s="88" t="s">
        <v>416</v>
      </c>
      <c r="D184" s="77" t="s">
        <v>63</v>
      </c>
      <c r="E184" s="13">
        <v>44415</v>
      </c>
      <c r="F184" s="75" t="s">
        <v>425</v>
      </c>
      <c r="G184" s="13">
        <v>44419</v>
      </c>
      <c r="H184" s="76" t="s">
        <v>3532</v>
      </c>
      <c r="I184" s="15">
        <v>38</v>
      </c>
      <c r="J184" s="15">
        <v>26</v>
      </c>
      <c r="K184" s="15">
        <v>30</v>
      </c>
      <c r="L184" s="15">
        <v>4</v>
      </c>
      <c r="M184" s="82">
        <f t="shared" si="2"/>
        <v>7.41</v>
      </c>
      <c r="N184" s="71">
        <v>8</v>
      </c>
      <c r="O184" s="62">
        <v>3000</v>
      </c>
      <c r="P184" s="63">
        <f>Table22452368910111213141516171819202122242345672323[[#This Row],[PEMBULATAN]]*O184</f>
        <v>24000</v>
      </c>
    </row>
    <row r="185" spans="1:16" ht="28.5" customHeight="1" x14ac:dyDescent="0.2">
      <c r="A185" s="118"/>
      <c r="B185" s="100"/>
      <c r="C185" s="88" t="s">
        <v>417</v>
      </c>
      <c r="D185" s="77" t="s">
        <v>63</v>
      </c>
      <c r="E185" s="13">
        <v>44415</v>
      </c>
      <c r="F185" s="75" t="s">
        <v>425</v>
      </c>
      <c r="G185" s="13">
        <v>44419</v>
      </c>
      <c r="H185" s="76" t="s">
        <v>3532</v>
      </c>
      <c r="I185" s="15">
        <v>77</v>
      </c>
      <c r="J185" s="15">
        <v>20</v>
      </c>
      <c r="K185" s="15">
        <v>27</v>
      </c>
      <c r="L185" s="15">
        <v>7</v>
      </c>
      <c r="M185" s="82">
        <f t="shared" si="2"/>
        <v>10.395</v>
      </c>
      <c r="N185" s="71">
        <v>11</v>
      </c>
      <c r="O185" s="62">
        <v>3000</v>
      </c>
      <c r="P185" s="63">
        <f>Table22452368910111213141516171819202122242345672323[[#This Row],[PEMBULATAN]]*O185</f>
        <v>33000</v>
      </c>
    </row>
    <row r="186" spans="1:16" ht="28.5" customHeight="1" x14ac:dyDescent="0.2">
      <c r="A186" s="118"/>
      <c r="B186" s="74" t="s">
        <v>418</v>
      </c>
      <c r="C186" s="88" t="s">
        <v>419</v>
      </c>
      <c r="D186" s="77" t="s">
        <v>63</v>
      </c>
      <c r="E186" s="13">
        <v>44415</v>
      </c>
      <c r="F186" s="75" t="s">
        <v>425</v>
      </c>
      <c r="G186" s="13">
        <v>44419</v>
      </c>
      <c r="H186" s="76" t="s">
        <v>3532</v>
      </c>
      <c r="I186" s="15">
        <v>27</v>
      </c>
      <c r="J186" s="15">
        <v>29</v>
      </c>
      <c r="K186" s="15">
        <v>34</v>
      </c>
      <c r="L186" s="15">
        <v>20</v>
      </c>
      <c r="M186" s="82">
        <f t="shared" si="2"/>
        <v>6.6555</v>
      </c>
      <c r="N186" s="71">
        <v>20</v>
      </c>
      <c r="O186" s="62">
        <v>3000</v>
      </c>
      <c r="P186" s="63">
        <f>Table22452368910111213141516171819202122242345672323[[#This Row],[PEMBULATAN]]*O186</f>
        <v>60000</v>
      </c>
    </row>
    <row r="187" spans="1:16" ht="28.5" customHeight="1" x14ac:dyDescent="0.2">
      <c r="A187" s="118"/>
      <c r="B187" s="74"/>
      <c r="C187" s="88" t="s">
        <v>420</v>
      </c>
      <c r="D187" s="77" t="s">
        <v>63</v>
      </c>
      <c r="E187" s="13">
        <v>44415</v>
      </c>
      <c r="F187" s="75" t="s">
        <v>425</v>
      </c>
      <c r="G187" s="13">
        <v>44419</v>
      </c>
      <c r="H187" s="76" t="s">
        <v>3532</v>
      </c>
      <c r="I187" s="15">
        <v>44</v>
      </c>
      <c r="J187" s="15">
        <v>55</v>
      </c>
      <c r="K187" s="15">
        <v>21</v>
      </c>
      <c r="L187" s="15">
        <v>12</v>
      </c>
      <c r="M187" s="82">
        <f t="shared" si="2"/>
        <v>12.705</v>
      </c>
      <c r="N187" s="71">
        <v>13</v>
      </c>
      <c r="O187" s="62">
        <v>3000</v>
      </c>
      <c r="P187" s="63">
        <f>Table22452368910111213141516171819202122242345672323[[#This Row],[PEMBULATAN]]*O187</f>
        <v>39000</v>
      </c>
    </row>
    <row r="188" spans="1:16" ht="28.5" customHeight="1" x14ac:dyDescent="0.2">
      <c r="A188" s="118"/>
      <c r="B188" s="74"/>
      <c r="C188" s="88" t="s">
        <v>421</v>
      </c>
      <c r="D188" s="77" t="s">
        <v>63</v>
      </c>
      <c r="E188" s="13">
        <v>44415</v>
      </c>
      <c r="F188" s="75" t="s">
        <v>425</v>
      </c>
      <c r="G188" s="13">
        <v>44419</v>
      </c>
      <c r="H188" s="76" t="s">
        <v>3532</v>
      </c>
      <c r="I188" s="15">
        <v>55</v>
      </c>
      <c r="J188" s="15">
        <v>63</v>
      </c>
      <c r="K188" s="15">
        <v>30</v>
      </c>
      <c r="L188" s="15">
        <v>9</v>
      </c>
      <c r="M188" s="82">
        <f t="shared" si="2"/>
        <v>25.987500000000001</v>
      </c>
      <c r="N188" s="71">
        <v>26</v>
      </c>
      <c r="O188" s="62">
        <v>3000</v>
      </c>
      <c r="P188" s="63">
        <f>Table22452368910111213141516171819202122242345672323[[#This Row],[PEMBULATAN]]*O188</f>
        <v>78000</v>
      </c>
    </row>
    <row r="189" spans="1:16" ht="28.5" customHeight="1" x14ac:dyDescent="0.2">
      <c r="A189" s="118"/>
      <c r="B189" s="74"/>
      <c r="C189" s="88" t="s">
        <v>422</v>
      </c>
      <c r="D189" s="77" t="s">
        <v>63</v>
      </c>
      <c r="E189" s="13">
        <v>44415</v>
      </c>
      <c r="F189" s="75" t="s">
        <v>425</v>
      </c>
      <c r="G189" s="13">
        <v>44419</v>
      </c>
      <c r="H189" s="76" t="s">
        <v>3532</v>
      </c>
      <c r="I189" s="15">
        <v>60</v>
      </c>
      <c r="J189" s="15">
        <v>54</v>
      </c>
      <c r="K189" s="15">
        <v>36</v>
      </c>
      <c r="L189" s="15">
        <v>11</v>
      </c>
      <c r="M189" s="82">
        <f t="shared" si="2"/>
        <v>29.16</v>
      </c>
      <c r="N189" s="71">
        <v>29</v>
      </c>
      <c r="O189" s="62">
        <v>3000</v>
      </c>
      <c r="P189" s="63">
        <f>Table22452368910111213141516171819202122242345672323[[#This Row],[PEMBULATAN]]*O189</f>
        <v>87000</v>
      </c>
    </row>
    <row r="190" spans="1:16" ht="28.5" customHeight="1" x14ac:dyDescent="0.2">
      <c r="A190" s="118"/>
      <c r="B190" s="74"/>
      <c r="C190" s="88" t="s">
        <v>423</v>
      </c>
      <c r="D190" s="77" t="s">
        <v>63</v>
      </c>
      <c r="E190" s="13">
        <v>44415</v>
      </c>
      <c r="F190" s="75" t="s">
        <v>425</v>
      </c>
      <c r="G190" s="13">
        <v>44419</v>
      </c>
      <c r="H190" s="76" t="s">
        <v>3532</v>
      </c>
      <c r="I190" s="15">
        <v>51</v>
      </c>
      <c r="J190" s="15">
        <v>41</v>
      </c>
      <c r="K190" s="15">
        <v>31</v>
      </c>
      <c r="L190" s="15">
        <v>13</v>
      </c>
      <c r="M190" s="82">
        <f t="shared" si="2"/>
        <v>16.205249999999999</v>
      </c>
      <c r="N190" s="71">
        <v>16</v>
      </c>
      <c r="O190" s="62">
        <v>3000</v>
      </c>
      <c r="P190" s="63">
        <f>Table22452368910111213141516171819202122242345672323[[#This Row],[PEMBULATAN]]*O190</f>
        <v>48000</v>
      </c>
    </row>
    <row r="191" spans="1:16" ht="28.5" customHeight="1" x14ac:dyDescent="0.2">
      <c r="A191" s="118"/>
      <c r="B191" s="74"/>
      <c r="C191" s="88" t="s">
        <v>424</v>
      </c>
      <c r="D191" s="77" t="s">
        <v>63</v>
      </c>
      <c r="E191" s="13">
        <v>44415</v>
      </c>
      <c r="F191" s="75" t="s">
        <v>425</v>
      </c>
      <c r="G191" s="13">
        <v>44419</v>
      </c>
      <c r="H191" s="76" t="s">
        <v>3532</v>
      </c>
      <c r="I191" s="15">
        <v>55</v>
      </c>
      <c r="J191" s="15">
        <v>36</v>
      </c>
      <c r="K191" s="15">
        <v>14</v>
      </c>
      <c r="L191" s="15">
        <v>4</v>
      </c>
      <c r="M191" s="82">
        <f t="shared" si="2"/>
        <v>6.93</v>
      </c>
      <c r="N191" s="71">
        <v>7</v>
      </c>
      <c r="O191" s="62">
        <v>3000</v>
      </c>
      <c r="P191" s="63">
        <f>Table22452368910111213141516171819202122242345672323[[#This Row],[PEMBULATAN]]*O191</f>
        <v>21000</v>
      </c>
    </row>
    <row r="192" spans="1:16" ht="22.5" customHeight="1" x14ac:dyDescent="0.2">
      <c r="A192" s="144" t="s">
        <v>33</v>
      </c>
      <c r="B192" s="145"/>
      <c r="C192" s="145"/>
      <c r="D192" s="145"/>
      <c r="E192" s="145"/>
      <c r="F192" s="145"/>
      <c r="G192" s="145"/>
      <c r="H192" s="145"/>
      <c r="I192" s="145"/>
      <c r="J192" s="145"/>
      <c r="K192" s="145"/>
      <c r="L192" s="146"/>
      <c r="M192" s="78">
        <f>SUBTOTAL(109,Table22452368910111213141516171819202122242345672323[KG VOLUME])</f>
        <v>3973.1359999999972</v>
      </c>
      <c r="N192" s="66">
        <f>SUM(N3:N191)</f>
        <v>4091</v>
      </c>
      <c r="O192" s="147">
        <f>SUM(P3:P191)</f>
        <v>12273000</v>
      </c>
      <c r="P192" s="148"/>
    </row>
    <row r="193" spans="1:16" ht="22.5" customHeight="1" x14ac:dyDescent="0.2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4"/>
      <c r="N193" s="86" t="s">
        <v>54</v>
      </c>
      <c r="O193" s="85"/>
      <c r="P193" s="85">
        <f>O192*10%</f>
        <v>1227300</v>
      </c>
    </row>
    <row r="194" spans="1:16" x14ac:dyDescent="0.2">
      <c r="A194" s="11"/>
      <c r="B194" s="54" t="s">
        <v>47</v>
      </c>
      <c r="C194" s="53"/>
      <c r="D194" s="55" t="s">
        <v>48</v>
      </c>
      <c r="H194" s="61"/>
      <c r="N194" s="60" t="s">
        <v>34</v>
      </c>
      <c r="P194" s="67">
        <f>O192*1%</f>
        <v>122730</v>
      </c>
    </row>
    <row r="195" spans="1:16" x14ac:dyDescent="0.2">
      <c r="A195" s="11"/>
      <c r="H195" s="61"/>
      <c r="N195" s="60" t="s">
        <v>35</v>
      </c>
      <c r="P195" s="69">
        <v>0</v>
      </c>
    </row>
    <row r="196" spans="1:16" ht="15.75" thickBot="1" x14ac:dyDescent="0.25">
      <c r="A196" s="11"/>
      <c r="H196" s="61"/>
      <c r="N196" s="60" t="s">
        <v>36</v>
      </c>
      <c r="P196" s="69">
        <v>0</v>
      </c>
    </row>
    <row r="197" spans="1:16" x14ac:dyDescent="0.2">
      <c r="A197" s="11"/>
      <c r="H197" s="61"/>
      <c r="N197" s="64" t="s">
        <v>37</v>
      </c>
      <c r="O197" s="65"/>
      <c r="P197" s="68">
        <f>O192-P193+P194</f>
        <v>11168430</v>
      </c>
    </row>
    <row r="198" spans="1:16" x14ac:dyDescent="0.2">
      <c r="B198" s="54"/>
      <c r="C198" s="53"/>
      <c r="D198" s="55"/>
    </row>
    <row r="200" spans="1:16" x14ac:dyDescent="0.2">
      <c r="A200" s="11"/>
      <c r="H200" s="61"/>
      <c r="P200" s="70"/>
    </row>
    <row r="201" spans="1:16" x14ac:dyDescent="0.2">
      <c r="A201" s="11"/>
      <c r="H201" s="61"/>
      <c r="O201" s="56"/>
      <c r="P201" s="70"/>
    </row>
    <row r="202" spans="1:16" s="3" customFormat="1" x14ac:dyDescent="0.25">
      <c r="A202" s="11"/>
      <c r="B202" s="2"/>
      <c r="C202" s="2"/>
      <c r="E202" s="12"/>
      <c r="H202" s="61"/>
      <c r="N202" s="14"/>
      <c r="O202" s="14"/>
      <c r="P202" s="14"/>
    </row>
    <row r="203" spans="1:16" s="3" customFormat="1" x14ac:dyDescent="0.25">
      <c r="A203" s="11"/>
      <c r="B203" s="2"/>
      <c r="C203" s="2"/>
      <c r="E203" s="12"/>
      <c r="H203" s="61"/>
      <c r="N203" s="14"/>
      <c r="O203" s="14"/>
      <c r="P203" s="14"/>
    </row>
    <row r="204" spans="1:16" s="3" customFormat="1" x14ac:dyDescent="0.25">
      <c r="A204" s="11"/>
      <c r="B204" s="2"/>
      <c r="C204" s="2"/>
      <c r="E204" s="12"/>
      <c r="H204" s="61"/>
      <c r="N204" s="14"/>
      <c r="O204" s="14"/>
      <c r="P204" s="14"/>
    </row>
    <row r="205" spans="1:16" s="3" customFormat="1" x14ac:dyDescent="0.25">
      <c r="A205" s="11"/>
      <c r="B205" s="2"/>
      <c r="C205" s="2"/>
      <c r="E205" s="12"/>
      <c r="H205" s="61"/>
      <c r="N205" s="14"/>
      <c r="O205" s="14"/>
      <c r="P205" s="14"/>
    </row>
    <row r="206" spans="1:16" s="3" customFormat="1" x14ac:dyDescent="0.2">
      <c r="A206" s="11"/>
      <c r="B206" s="2"/>
      <c r="C206" s="53" t="s">
        <v>1205</v>
      </c>
      <c r="E206" s="12"/>
      <c r="H206" s="61"/>
      <c r="N206" s="14"/>
      <c r="O206" s="14"/>
      <c r="P206" s="14"/>
    </row>
    <row r="207" spans="1:16" s="3" customFormat="1" x14ac:dyDescent="0.25">
      <c r="A207" s="11"/>
      <c r="B207" s="2"/>
      <c r="C207" s="2" t="s">
        <v>1200</v>
      </c>
      <c r="E207" s="12"/>
      <c r="H207" s="61"/>
      <c r="N207" s="14"/>
      <c r="O207" s="14"/>
      <c r="P207" s="14"/>
    </row>
    <row r="208" spans="1:16" s="3" customFormat="1" x14ac:dyDescent="0.25">
      <c r="A208" s="11"/>
      <c r="B208" s="2"/>
      <c r="C208" s="2" t="s">
        <v>1206</v>
      </c>
      <c r="E208" s="12"/>
      <c r="H208" s="61"/>
      <c r="N208" s="14"/>
      <c r="O208" s="14"/>
      <c r="P208" s="14"/>
    </row>
    <row r="209" spans="1:16" s="3" customFormat="1" x14ac:dyDescent="0.25">
      <c r="A209" s="11"/>
      <c r="B209" s="2"/>
      <c r="C209" s="2" t="s">
        <v>3533</v>
      </c>
      <c r="E209" s="12"/>
      <c r="H209" s="61"/>
      <c r="N209" s="14"/>
      <c r="O209" s="14"/>
      <c r="P209" s="14"/>
    </row>
    <row r="210" spans="1:16" s="3" customFormat="1" x14ac:dyDescent="0.2">
      <c r="A210" s="11"/>
      <c r="B210" s="2"/>
      <c r="C210" s="53" t="s">
        <v>1198</v>
      </c>
      <c r="E210" s="12"/>
      <c r="H210" s="61"/>
      <c r="N210" s="14"/>
      <c r="O210" s="14"/>
      <c r="P210" s="14"/>
    </row>
    <row r="211" spans="1:16" s="3" customFormat="1" x14ac:dyDescent="0.25">
      <c r="A211" s="11"/>
      <c r="B211" s="2"/>
      <c r="C211" s="2" t="s">
        <v>3534</v>
      </c>
      <c r="E211" s="12"/>
      <c r="H211" s="61"/>
      <c r="N211" s="14"/>
      <c r="O211" s="14"/>
      <c r="P211" s="14"/>
    </row>
    <row r="212" spans="1:16" s="3" customFormat="1" x14ac:dyDescent="0.25">
      <c r="A212" s="11"/>
      <c r="B212" s="2"/>
      <c r="C212" s="2" t="s">
        <v>1204</v>
      </c>
      <c r="E212" s="12"/>
      <c r="H212" s="61"/>
      <c r="N212" s="14"/>
      <c r="O212" s="14"/>
      <c r="P212" s="14"/>
    </row>
    <row r="213" spans="1:16" s="3" customFormat="1" x14ac:dyDescent="0.25">
      <c r="A213" s="11"/>
      <c r="B213" s="2"/>
      <c r="C213" s="2" t="s">
        <v>3535</v>
      </c>
      <c r="E213" s="12"/>
      <c r="H213" s="61"/>
      <c r="N213" s="14"/>
      <c r="O213" s="14"/>
      <c r="P213" s="14"/>
    </row>
    <row r="214" spans="1:16" x14ac:dyDescent="0.2">
      <c r="C214" s="2" t="s">
        <v>3536</v>
      </c>
    </row>
    <row r="215" spans="1:16" x14ac:dyDescent="0.2">
      <c r="C215" s="2" t="s">
        <v>3537</v>
      </c>
    </row>
    <row r="216" spans="1:16" x14ac:dyDescent="0.2">
      <c r="C216" s="2" t="s">
        <v>3538</v>
      </c>
    </row>
    <row r="217" spans="1:16" x14ac:dyDescent="0.2">
      <c r="C217" s="2" t="s">
        <v>3539</v>
      </c>
    </row>
    <row r="218" spans="1:16" x14ac:dyDescent="0.2">
      <c r="C218" s="2" t="s">
        <v>3540</v>
      </c>
    </row>
    <row r="219" spans="1:16" x14ac:dyDescent="0.2">
      <c r="C219" s="2" t="s">
        <v>3541</v>
      </c>
    </row>
    <row r="220" spans="1:16" x14ac:dyDescent="0.2">
      <c r="C220" s="2" t="s">
        <v>3542</v>
      </c>
    </row>
    <row r="221" spans="1:16" x14ac:dyDescent="0.2">
      <c r="C221" s="2" t="s">
        <v>3543</v>
      </c>
    </row>
    <row r="222" spans="1:16" x14ac:dyDescent="0.2">
      <c r="C222" s="2" t="s">
        <v>3544</v>
      </c>
    </row>
    <row r="223" spans="1:16" x14ac:dyDescent="0.2">
      <c r="C223" s="2" t="s">
        <v>3545</v>
      </c>
    </row>
    <row r="224" spans="1:16" x14ac:dyDescent="0.2">
      <c r="C224" s="2" t="s">
        <v>3546</v>
      </c>
    </row>
    <row r="225" spans="3:3" x14ac:dyDescent="0.2">
      <c r="C225" s="2" t="s">
        <v>3547</v>
      </c>
    </row>
    <row r="226" spans="3:3" x14ac:dyDescent="0.2">
      <c r="C226" s="2" t="s">
        <v>3548</v>
      </c>
    </row>
    <row r="227" spans="3:3" x14ac:dyDescent="0.2">
      <c r="C227" s="2" t="s">
        <v>3549</v>
      </c>
    </row>
    <row r="228" spans="3:3" x14ac:dyDescent="0.2">
      <c r="C228" s="2" t="s">
        <v>3550</v>
      </c>
    </row>
    <row r="229" spans="3:3" x14ac:dyDescent="0.2">
      <c r="C229" s="2" t="s">
        <v>3551</v>
      </c>
    </row>
    <row r="230" spans="3:3" x14ac:dyDescent="0.2">
      <c r="C230" s="2" t="s">
        <v>3552</v>
      </c>
    </row>
    <row r="231" spans="3:3" x14ac:dyDescent="0.2">
      <c r="C231" s="2" t="s">
        <v>3553</v>
      </c>
    </row>
    <row r="232" spans="3:3" x14ac:dyDescent="0.2">
      <c r="C232" s="2" t="s">
        <v>3554</v>
      </c>
    </row>
    <row r="233" spans="3:3" x14ac:dyDescent="0.2">
      <c r="C233" s="2" t="s">
        <v>3555</v>
      </c>
    </row>
    <row r="234" spans="3:3" x14ac:dyDescent="0.2">
      <c r="C234" s="2" t="s">
        <v>3556</v>
      </c>
    </row>
    <row r="235" spans="3:3" x14ac:dyDescent="0.2">
      <c r="C235" s="2" t="s">
        <v>3557</v>
      </c>
    </row>
    <row r="236" spans="3:3" x14ac:dyDescent="0.2">
      <c r="C236" s="2" t="s">
        <v>3558</v>
      </c>
    </row>
    <row r="237" spans="3:3" x14ac:dyDescent="0.2">
      <c r="C237" s="2" t="s">
        <v>3559</v>
      </c>
    </row>
    <row r="238" spans="3:3" x14ac:dyDescent="0.2">
      <c r="C238" s="2" t="s">
        <v>3560</v>
      </c>
    </row>
    <row r="239" spans="3:3" x14ac:dyDescent="0.2">
      <c r="C239" s="2" t="s">
        <v>3561</v>
      </c>
    </row>
    <row r="240" spans="3:3" x14ac:dyDescent="0.2">
      <c r="C240" s="2" t="s">
        <v>3562</v>
      </c>
    </row>
    <row r="241" spans="3:3" x14ac:dyDescent="0.2">
      <c r="C241" s="2" t="s">
        <v>3563</v>
      </c>
    </row>
    <row r="242" spans="3:3" x14ac:dyDescent="0.2">
      <c r="C242" s="2" t="s">
        <v>3564</v>
      </c>
    </row>
    <row r="243" spans="3:3" x14ac:dyDescent="0.2">
      <c r="C243" s="2" t="s">
        <v>3565</v>
      </c>
    </row>
    <row r="244" spans="3:3" x14ac:dyDescent="0.2">
      <c r="C244" s="2" t="s">
        <v>3566</v>
      </c>
    </row>
    <row r="245" spans="3:3" x14ac:dyDescent="0.2">
      <c r="C245" s="2" t="s">
        <v>3567</v>
      </c>
    </row>
    <row r="246" spans="3:3" x14ac:dyDescent="0.2">
      <c r="C246" s="2" t="s">
        <v>3568</v>
      </c>
    </row>
    <row r="247" spans="3:3" x14ac:dyDescent="0.2">
      <c r="C247" s="2" t="s">
        <v>3569</v>
      </c>
    </row>
    <row r="248" spans="3:3" x14ac:dyDescent="0.2">
      <c r="C248" s="2" t="s">
        <v>3570</v>
      </c>
    </row>
    <row r="249" spans="3:3" x14ac:dyDescent="0.2">
      <c r="C249" s="2" t="s">
        <v>3571</v>
      </c>
    </row>
    <row r="250" spans="3:3" x14ac:dyDescent="0.2">
      <c r="C250" s="2" t="s">
        <v>3572</v>
      </c>
    </row>
    <row r="251" spans="3:3" x14ac:dyDescent="0.2">
      <c r="C251" s="2" t="s">
        <v>3573</v>
      </c>
    </row>
    <row r="252" spans="3:3" x14ac:dyDescent="0.2">
      <c r="C252" s="2" t="s">
        <v>3574</v>
      </c>
    </row>
    <row r="253" spans="3:3" x14ac:dyDescent="0.2">
      <c r="C253" s="2" t="s">
        <v>3575</v>
      </c>
    </row>
    <row r="254" spans="3:3" x14ac:dyDescent="0.2">
      <c r="C254" s="2" t="s">
        <v>3576</v>
      </c>
    </row>
    <row r="255" spans="3:3" x14ac:dyDescent="0.2">
      <c r="C255" s="2" t="s">
        <v>3577</v>
      </c>
    </row>
    <row r="256" spans="3:3" x14ac:dyDescent="0.2">
      <c r="C256" s="2" t="s">
        <v>3578</v>
      </c>
    </row>
    <row r="257" spans="3:3" x14ac:dyDescent="0.2">
      <c r="C257" s="2" t="s">
        <v>3579</v>
      </c>
    </row>
    <row r="258" spans="3:3" x14ac:dyDescent="0.2">
      <c r="C258" s="2" t="s">
        <v>3580</v>
      </c>
    </row>
    <row r="259" spans="3:3" x14ac:dyDescent="0.2">
      <c r="C259" s="2" t="s">
        <v>3581</v>
      </c>
    </row>
    <row r="260" spans="3:3" x14ac:dyDescent="0.2">
      <c r="C260" s="2" t="s">
        <v>3582</v>
      </c>
    </row>
    <row r="261" spans="3:3" x14ac:dyDescent="0.2">
      <c r="C261" s="2" t="s">
        <v>3583</v>
      </c>
    </row>
    <row r="262" spans="3:3" x14ac:dyDescent="0.2">
      <c r="C262" s="2" t="s">
        <v>3584</v>
      </c>
    </row>
    <row r="263" spans="3:3" x14ac:dyDescent="0.2">
      <c r="C263" s="2" t="s">
        <v>3585</v>
      </c>
    </row>
    <row r="264" spans="3:3" x14ac:dyDescent="0.2">
      <c r="C264" s="2" t="s">
        <v>3586</v>
      </c>
    </row>
    <row r="265" spans="3:3" x14ac:dyDescent="0.2">
      <c r="C265" s="2" t="s">
        <v>3587</v>
      </c>
    </row>
    <row r="266" spans="3:3" x14ac:dyDescent="0.2">
      <c r="C266" s="2" t="s">
        <v>3588</v>
      </c>
    </row>
    <row r="267" spans="3:3" x14ac:dyDescent="0.2">
      <c r="C267" s="2" t="s">
        <v>3589</v>
      </c>
    </row>
    <row r="268" spans="3:3" x14ac:dyDescent="0.2">
      <c r="C268" s="2" t="s">
        <v>3590</v>
      </c>
    </row>
    <row r="269" spans="3:3" x14ac:dyDescent="0.2">
      <c r="C269" s="2" t="s">
        <v>3591</v>
      </c>
    </row>
    <row r="270" spans="3:3" x14ac:dyDescent="0.2">
      <c r="C270" s="2" t="s">
        <v>3592</v>
      </c>
    </row>
    <row r="271" spans="3:3" x14ac:dyDescent="0.2">
      <c r="C271" s="2" t="s">
        <v>3593</v>
      </c>
    </row>
    <row r="272" spans="3:3" x14ac:dyDescent="0.2">
      <c r="C272" s="2" t="s">
        <v>3594</v>
      </c>
    </row>
    <row r="273" spans="3:3" x14ac:dyDescent="0.2">
      <c r="C273" s="2" t="s">
        <v>3595</v>
      </c>
    </row>
    <row r="274" spans="3:3" x14ac:dyDescent="0.2">
      <c r="C274" s="2" t="s">
        <v>3596</v>
      </c>
    </row>
    <row r="275" spans="3:3" x14ac:dyDescent="0.2">
      <c r="C275" s="2" t="s">
        <v>3597</v>
      </c>
    </row>
    <row r="276" spans="3:3" x14ac:dyDescent="0.2">
      <c r="C276" s="2" t="s">
        <v>3598</v>
      </c>
    </row>
    <row r="277" spans="3:3" x14ac:dyDescent="0.2">
      <c r="C277" s="2" t="s">
        <v>3599</v>
      </c>
    </row>
    <row r="278" spans="3:3" x14ac:dyDescent="0.2">
      <c r="C278" s="2" t="s">
        <v>3600</v>
      </c>
    </row>
    <row r="279" spans="3:3" x14ac:dyDescent="0.2">
      <c r="C279" s="2" t="s">
        <v>3601</v>
      </c>
    </row>
    <row r="280" spans="3:3" x14ac:dyDescent="0.2">
      <c r="C280" s="2" t="s">
        <v>3602</v>
      </c>
    </row>
    <row r="281" spans="3:3" x14ac:dyDescent="0.2">
      <c r="C281" s="2" t="s">
        <v>3603</v>
      </c>
    </row>
    <row r="282" spans="3:3" x14ac:dyDescent="0.2">
      <c r="C282" s="2" t="s">
        <v>3604</v>
      </c>
    </row>
    <row r="283" spans="3:3" x14ac:dyDescent="0.2">
      <c r="C283" s="2" t="s">
        <v>3605</v>
      </c>
    </row>
    <row r="284" spans="3:3" x14ac:dyDescent="0.2">
      <c r="C284" s="2" t="s">
        <v>3606</v>
      </c>
    </row>
    <row r="285" spans="3:3" x14ac:dyDescent="0.2">
      <c r="C285" s="2" t="s">
        <v>3607</v>
      </c>
    </row>
    <row r="286" spans="3:3" x14ac:dyDescent="0.2">
      <c r="C286" s="2" t="s">
        <v>3608</v>
      </c>
    </row>
    <row r="287" spans="3:3" x14ac:dyDescent="0.2">
      <c r="C287" s="2" t="s">
        <v>3609</v>
      </c>
    </row>
    <row r="288" spans="3:3" x14ac:dyDescent="0.2">
      <c r="C288" s="2" t="s">
        <v>3610</v>
      </c>
    </row>
    <row r="289" spans="3:3" x14ac:dyDescent="0.2">
      <c r="C289" s="2" t="s">
        <v>3611</v>
      </c>
    </row>
    <row r="290" spans="3:3" x14ac:dyDescent="0.2">
      <c r="C290" s="2" t="s">
        <v>3612</v>
      </c>
    </row>
    <row r="291" spans="3:3" x14ac:dyDescent="0.2">
      <c r="C291" s="2" t="s">
        <v>3613</v>
      </c>
    </row>
    <row r="292" spans="3:3" x14ac:dyDescent="0.2">
      <c r="C292" s="2" t="s">
        <v>3614</v>
      </c>
    </row>
    <row r="293" spans="3:3" x14ac:dyDescent="0.2">
      <c r="C293" s="2" t="s">
        <v>3615</v>
      </c>
    </row>
    <row r="294" spans="3:3" x14ac:dyDescent="0.2">
      <c r="C294" s="2" t="s">
        <v>3616</v>
      </c>
    </row>
    <row r="295" spans="3:3" x14ac:dyDescent="0.2">
      <c r="C295" s="2" t="s">
        <v>3617</v>
      </c>
    </row>
    <row r="296" spans="3:3" x14ac:dyDescent="0.2">
      <c r="C296" s="2" t="s">
        <v>3618</v>
      </c>
    </row>
    <row r="297" spans="3:3" x14ac:dyDescent="0.2">
      <c r="C297" s="2" t="s">
        <v>3619</v>
      </c>
    </row>
    <row r="298" spans="3:3" x14ac:dyDescent="0.2">
      <c r="C298" s="2" t="s">
        <v>3620</v>
      </c>
    </row>
    <row r="299" spans="3:3" x14ac:dyDescent="0.2">
      <c r="C299" s="2" t="s">
        <v>3621</v>
      </c>
    </row>
    <row r="300" spans="3:3" x14ac:dyDescent="0.2">
      <c r="C300" s="2" t="s">
        <v>3622</v>
      </c>
    </row>
    <row r="301" spans="3:3" x14ac:dyDescent="0.2">
      <c r="C301" s="2" t="s">
        <v>3623</v>
      </c>
    </row>
    <row r="302" spans="3:3" x14ac:dyDescent="0.2">
      <c r="C302" s="2" t="s">
        <v>3624</v>
      </c>
    </row>
    <row r="303" spans="3:3" x14ac:dyDescent="0.2">
      <c r="C303" s="2" t="s">
        <v>3625</v>
      </c>
    </row>
    <row r="304" spans="3:3" x14ac:dyDescent="0.2">
      <c r="C304" s="2" t="s">
        <v>3626</v>
      </c>
    </row>
    <row r="305" spans="3:3" x14ac:dyDescent="0.2">
      <c r="C305" s="2" t="s">
        <v>3627</v>
      </c>
    </row>
    <row r="306" spans="3:3" x14ac:dyDescent="0.2">
      <c r="C306" s="2" t="s">
        <v>3628</v>
      </c>
    </row>
    <row r="307" spans="3:3" x14ac:dyDescent="0.2">
      <c r="C307" s="2" t="s">
        <v>3629</v>
      </c>
    </row>
    <row r="308" spans="3:3" x14ac:dyDescent="0.2">
      <c r="C308" s="2" t="s">
        <v>3630</v>
      </c>
    </row>
    <row r="309" spans="3:3" x14ac:dyDescent="0.2">
      <c r="C309" s="2" t="s">
        <v>3631</v>
      </c>
    </row>
    <row r="310" spans="3:3" x14ac:dyDescent="0.2">
      <c r="C310" s="2" t="s">
        <v>3632</v>
      </c>
    </row>
    <row r="311" spans="3:3" x14ac:dyDescent="0.2">
      <c r="C311" s="2" t="s">
        <v>3633</v>
      </c>
    </row>
    <row r="312" spans="3:3" x14ac:dyDescent="0.2">
      <c r="C312" s="2" t="s">
        <v>3634</v>
      </c>
    </row>
    <row r="313" spans="3:3" x14ac:dyDescent="0.2">
      <c r="C313" s="2" t="s">
        <v>3635</v>
      </c>
    </row>
    <row r="314" spans="3:3" x14ac:dyDescent="0.2">
      <c r="C314" s="2" t="s">
        <v>3636</v>
      </c>
    </row>
    <row r="315" spans="3:3" x14ac:dyDescent="0.2">
      <c r="C315" s="2" t="s">
        <v>3637</v>
      </c>
    </row>
    <row r="316" spans="3:3" x14ac:dyDescent="0.2">
      <c r="C316" s="2" t="s">
        <v>3638</v>
      </c>
    </row>
    <row r="317" spans="3:3" x14ac:dyDescent="0.2">
      <c r="C317" s="2" t="s">
        <v>3639</v>
      </c>
    </row>
    <row r="318" spans="3:3" x14ac:dyDescent="0.2">
      <c r="C318" s="2" t="s">
        <v>3640</v>
      </c>
    </row>
    <row r="319" spans="3:3" x14ac:dyDescent="0.2">
      <c r="C319" s="2" t="s">
        <v>3641</v>
      </c>
    </row>
    <row r="320" spans="3:3" x14ac:dyDescent="0.2">
      <c r="C320" s="2" t="s">
        <v>3642</v>
      </c>
    </row>
    <row r="321" spans="3:3" x14ac:dyDescent="0.2">
      <c r="C321" s="2" t="s">
        <v>3643</v>
      </c>
    </row>
    <row r="322" spans="3:3" x14ac:dyDescent="0.2">
      <c r="C322" s="2" t="s">
        <v>3644</v>
      </c>
    </row>
    <row r="323" spans="3:3" x14ac:dyDescent="0.2">
      <c r="C323" s="2" t="s">
        <v>3645</v>
      </c>
    </row>
    <row r="324" spans="3:3" x14ac:dyDescent="0.2">
      <c r="C324" s="2" t="s">
        <v>3646</v>
      </c>
    </row>
    <row r="325" spans="3:3" x14ac:dyDescent="0.2">
      <c r="C325" s="2" t="s">
        <v>3647</v>
      </c>
    </row>
    <row r="326" spans="3:3" x14ac:dyDescent="0.2">
      <c r="C326" s="2" t="s">
        <v>3648</v>
      </c>
    </row>
    <row r="327" spans="3:3" x14ac:dyDescent="0.2">
      <c r="C327" s="2" t="s">
        <v>3649</v>
      </c>
    </row>
    <row r="328" spans="3:3" x14ac:dyDescent="0.2">
      <c r="C328" s="2" t="s">
        <v>3650</v>
      </c>
    </row>
    <row r="329" spans="3:3" x14ac:dyDescent="0.2">
      <c r="C329" s="2" t="s">
        <v>3651</v>
      </c>
    </row>
    <row r="330" spans="3:3" x14ac:dyDescent="0.2">
      <c r="C330" s="2" t="s">
        <v>3652</v>
      </c>
    </row>
    <row r="331" spans="3:3" x14ac:dyDescent="0.2">
      <c r="C331" s="2" t="s">
        <v>3653</v>
      </c>
    </row>
    <row r="332" spans="3:3" x14ac:dyDescent="0.2">
      <c r="C332" s="2" t="s">
        <v>3654</v>
      </c>
    </row>
    <row r="333" spans="3:3" x14ac:dyDescent="0.2">
      <c r="C333" s="2" t="s">
        <v>3655</v>
      </c>
    </row>
    <row r="334" spans="3:3" x14ac:dyDescent="0.2">
      <c r="C334" s="2" t="s">
        <v>3656</v>
      </c>
    </row>
    <row r="335" spans="3:3" x14ac:dyDescent="0.2">
      <c r="C335" s="2" t="s">
        <v>3657</v>
      </c>
    </row>
    <row r="336" spans="3:3" x14ac:dyDescent="0.2">
      <c r="C336" s="2" t="s">
        <v>3658</v>
      </c>
    </row>
    <row r="337" spans="3:3" x14ac:dyDescent="0.2">
      <c r="C337" s="2" t="s">
        <v>3659</v>
      </c>
    </row>
    <row r="338" spans="3:3" x14ac:dyDescent="0.2">
      <c r="C338" s="2" t="s">
        <v>3660</v>
      </c>
    </row>
    <row r="339" spans="3:3" x14ac:dyDescent="0.2">
      <c r="C339" s="2" t="s">
        <v>3661</v>
      </c>
    </row>
    <row r="340" spans="3:3" x14ac:dyDescent="0.2">
      <c r="C340" s="2" t="s">
        <v>3662</v>
      </c>
    </row>
    <row r="341" spans="3:3" x14ac:dyDescent="0.2">
      <c r="C341" s="2" t="s">
        <v>3663</v>
      </c>
    </row>
    <row r="342" spans="3:3" x14ac:dyDescent="0.2">
      <c r="C342" s="2" t="s">
        <v>3664</v>
      </c>
    </row>
    <row r="343" spans="3:3" x14ac:dyDescent="0.2">
      <c r="C343" s="2" t="s">
        <v>3665</v>
      </c>
    </row>
    <row r="344" spans="3:3" x14ac:dyDescent="0.2">
      <c r="C344" s="2" t="s">
        <v>3666</v>
      </c>
    </row>
    <row r="345" spans="3:3" x14ac:dyDescent="0.2">
      <c r="C345" s="2" t="s">
        <v>3667</v>
      </c>
    </row>
    <row r="346" spans="3:3" x14ac:dyDescent="0.2">
      <c r="C346" s="2" t="s">
        <v>3668</v>
      </c>
    </row>
    <row r="347" spans="3:3" x14ac:dyDescent="0.2">
      <c r="C347" s="2" t="s">
        <v>3669</v>
      </c>
    </row>
    <row r="348" spans="3:3" x14ac:dyDescent="0.2">
      <c r="C348" s="2" t="s">
        <v>3670</v>
      </c>
    </row>
    <row r="349" spans="3:3" x14ac:dyDescent="0.2">
      <c r="C349" s="2" t="s">
        <v>3671</v>
      </c>
    </row>
    <row r="350" spans="3:3" x14ac:dyDescent="0.2">
      <c r="C350" s="2" t="s">
        <v>3672</v>
      </c>
    </row>
    <row r="351" spans="3:3" x14ac:dyDescent="0.2">
      <c r="C351" s="2" t="s">
        <v>3673</v>
      </c>
    </row>
    <row r="352" spans="3:3" x14ac:dyDescent="0.2">
      <c r="C352" s="2" t="s">
        <v>3674</v>
      </c>
    </row>
    <row r="353" spans="3:3" x14ac:dyDescent="0.2">
      <c r="C353" s="2" t="s">
        <v>3675</v>
      </c>
    </row>
    <row r="354" spans="3:3" x14ac:dyDescent="0.2">
      <c r="C354" s="2" t="s">
        <v>3676</v>
      </c>
    </row>
    <row r="355" spans="3:3" x14ac:dyDescent="0.2">
      <c r="C355" s="2" t="s">
        <v>3677</v>
      </c>
    </row>
    <row r="356" spans="3:3" x14ac:dyDescent="0.2">
      <c r="C356" s="2" t="s">
        <v>3678</v>
      </c>
    </row>
    <row r="357" spans="3:3" x14ac:dyDescent="0.2">
      <c r="C357" s="2" t="s">
        <v>3679</v>
      </c>
    </row>
    <row r="358" spans="3:3" x14ac:dyDescent="0.2">
      <c r="C358" s="2" t="s">
        <v>3680</v>
      </c>
    </row>
    <row r="359" spans="3:3" x14ac:dyDescent="0.2">
      <c r="C359" s="2" t="s">
        <v>3681</v>
      </c>
    </row>
    <row r="360" spans="3:3" x14ac:dyDescent="0.2">
      <c r="C360" s="2" t="s">
        <v>3682</v>
      </c>
    </row>
    <row r="361" spans="3:3" x14ac:dyDescent="0.2">
      <c r="C361" s="2" t="s">
        <v>3683</v>
      </c>
    </row>
    <row r="362" spans="3:3" x14ac:dyDescent="0.2">
      <c r="C362" s="2" t="s">
        <v>3684</v>
      </c>
    </row>
    <row r="363" spans="3:3" x14ac:dyDescent="0.2">
      <c r="C363" s="2" t="s">
        <v>3685</v>
      </c>
    </row>
    <row r="364" spans="3:3" x14ac:dyDescent="0.2">
      <c r="C364" s="2" t="s">
        <v>3686</v>
      </c>
    </row>
    <row r="365" spans="3:3" x14ac:dyDescent="0.2">
      <c r="C365" s="2" t="s">
        <v>3687</v>
      </c>
    </row>
    <row r="366" spans="3:3" x14ac:dyDescent="0.2">
      <c r="C366" s="2" t="s">
        <v>3688</v>
      </c>
    </row>
    <row r="367" spans="3:3" x14ac:dyDescent="0.2">
      <c r="C367" s="2" t="s">
        <v>3689</v>
      </c>
    </row>
    <row r="368" spans="3:3" x14ac:dyDescent="0.2">
      <c r="C368" s="2" t="s">
        <v>3690</v>
      </c>
    </row>
    <row r="369" spans="3:3" x14ac:dyDescent="0.2">
      <c r="C369" s="2" t="s">
        <v>3691</v>
      </c>
    </row>
    <row r="370" spans="3:3" x14ac:dyDescent="0.2">
      <c r="C370" s="2" t="s">
        <v>3692</v>
      </c>
    </row>
    <row r="371" spans="3:3" x14ac:dyDescent="0.2">
      <c r="C371" s="2" t="s">
        <v>3693</v>
      </c>
    </row>
    <row r="372" spans="3:3" x14ac:dyDescent="0.2">
      <c r="C372" s="2" t="s">
        <v>3694</v>
      </c>
    </row>
    <row r="373" spans="3:3" x14ac:dyDescent="0.2">
      <c r="C373" s="2" t="s">
        <v>1174</v>
      </c>
    </row>
    <row r="374" spans="3:3" x14ac:dyDescent="0.2">
      <c r="C374" s="2" t="s">
        <v>1189</v>
      </c>
    </row>
    <row r="375" spans="3:3" x14ac:dyDescent="0.2">
      <c r="C375" s="2" t="s">
        <v>1175</v>
      </c>
    </row>
    <row r="376" spans="3:3" x14ac:dyDescent="0.2">
      <c r="C376" s="2" t="s">
        <v>1180</v>
      </c>
    </row>
    <row r="377" spans="3:3" x14ac:dyDescent="0.2">
      <c r="C377" s="2" t="s">
        <v>1181</v>
      </c>
    </row>
    <row r="378" spans="3:3" x14ac:dyDescent="0.2">
      <c r="C378" s="2" t="s">
        <v>1178</v>
      </c>
    </row>
    <row r="379" spans="3:3" x14ac:dyDescent="0.2">
      <c r="C379" s="2" t="s">
        <v>3695</v>
      </c>
    </row>
    <row r="380" spans="3:3" x14ac:dyDescent="0.2">
      <c r="C380" s="2" t="s">
        <v>1184</v>
      </c>
    </row>
    <row r="381" spans="3:3" x14ac:dyDescent="0.2">
      <c r="C381" s="2" t="s">
        <v>1191</v>
      </c>
    </row>
    <row r="382" spans="3:3" x14ac:dyDescent="0.2">
      <c r="C382" s="2" t="s">
        <v>1192</v>
      </c>
    </row>
    <row r="383" spans="3:3" x14ac:dyDescent="0.2">
      <c r="C383" s="2" t="s">
        <v>1193</v>
      </c>
    </row>
    <row r="384" spans="3:3" x14ac:dyDescent="0.2">
      <c r="C384" s="2" t="s">
        <v>1118</v>
      </c>
    </row>
    <row r="385" spans="3:3" x14ac:dyDescent="0.2">
      <c r="C385" s="2" t="s">
        <v>1081</v>
      </c>
    </row>
    <row r="386" spans="3:3" x14ac:dyDescent="0.2">
      <c r="C386" s="2" t="s">
        <v>1091</v>
      </c>
    </row>
    <row r="387" spans="3:3" x14ac:dyDescent="0.2">
      <c r="C387" s="2" t="s">
        <v>1092</v>
      </c>
    </row>
    <row r="388" spans="3:3" x14ac:dyDescent="0.2">
      <c r="C388" s="2" t="s">
        <v>1113</v>
      </c>
    </row>
    <row r="389" spans="3:3" x14ac:dyDescent="0.2">
      <c r="C389" s="2" t="s">
        <v>1106</v>
      </c>
    </row>
    <row r="390" spans="3:3" x14ac:dyDescent="0.2">
      <c r="C390" s="2" t="s">
        <v>1068</v>
      </c>
    </row>
    <row r="391" spans="3:3" x14ac:dyDescent="0.2">
      <c r="C391" s="2" t="s">
        <v>1076</v>
      </c>
    </row>
    <row r="392" spans="3:3" x14ac:dyDescent="0.2">
      <c r="C392" s="2" t="s">
        <v>1124</v>
      </c>
    </row>
    <row r="393" spans="3:3" x14ac:dyDescent="0.2">
      <c r="C393" s="2" t="s">
        <v>1120</v>
      </c>
    </row>
    <row r="394" spans="3:3" x14ac:dyDescent="0.2">
      <c r="C394" s="2" t="s">
        <v>1070</v>
      </c>
    </row>
    <row r="395" spans="3:3" x14ac:dyDescent="0.2">
      <c r="C395" s="2" t="s">
        <v>1152</v>
      </c>
    </row>
    <row r="396" spans="3:3" x14ac:dyDescent="0.2">
      <c r="C396" s="2" t="s">
        <v>1056</v>
      </c>
    </row>
    <row r="397" spans="3:3" x14ac:dyDescent="0.2">
      <c r="C397" s="2" t="s">
        <v>1093</v>
      </c>
    </row>
    <row r="398" spans="3:3" x14ac:dyDescent="0.2">
      <c r="C398" s="2" t="s">
        <v>1164</v>
      </c>
    </row>
    <row r="399" spans="3:3" x14ac:dyDescent="0.2">
      <c r="C399" s="2" t="s">
        <v>1064</v>
      </c>
    </row>
    <row r="400" spans="3:3" x14ac:dyDescent="0.2">
      <c r="C400" s="2" t="s">
        <v>1057</v>
      </c>
    </row>
    <row r="401" spans="3:3" x14ac:dyDescent="0.2">
      <c r="C401" s="2" t="s">
        <v>1088</v>
      </c>
    </row>
    <row r="402" spans="3:3" x14ac:dyDescent="0.2">
      <c r="C402" s="2" t="s">
        <v>1054</v>
      </c>
    </row>
    <row r="403" spans="3:3" x14ac:dyDescent="0.2">
      <c r="C403" s="2" t="s">
        <v>1042</v>
      </c>
    </row>
    <row r="404" spans="3:3" x14ac:dyDescent="0.2">
      <c r="C404" s="2" t="s">
        <v>1094</v>
      </c>
    </row>
    <row r="405" spans="3:3" x14ac:dyDescent="0.2">
      <c r="C405" s="2" t="s">
        <v>1153</v>
      </c>
    </row>
    <row r="406" spans="3:3" x14ac:dyDescent="0.2">
      <c r="C406" s="2" t="s">
        <v>1122</v>
      </c>
    </row>
    <row r="407" spans="3:3" x14ac:dyDescent="0.2">
      <c r="C407" s="2" t="s">
        <v>1194</v>
      </c>
    </row>
    <row r="408" spans="3:3" x14ac:dyDescent="0.2">
      <c r="C408" s="2" t="s">
        <v>1073</v>
      </c>
    </row>
    <row r="409" spans="3:3" x14ac:dyDescent="0.2">
      <c r="C409" s="2" t="s">
        <v>1069</v>
      </c>
    </row>
    <row r="410" spans="3:3" x14ac:dyDescent="0.2">
      <c r="C410" s="2" t="s">
        <v>1063</v>
      </c>
    </row>
    <row r="411" spans="3:3" x14ac:dyDescent="0.2">
      <c r="C411" s="2" t="s">
        <v>1044</v>
      </c>
    </row>
    <row r="412" spans="3:3" x14ac:dyDescent="0.2">
      <c r="C412" s="2" t="s">
        <v>1135</v>
      </c>
    </row>
    <row r="413" spans="3:3" x14ac:dyDescent="0.2">
      <c r="C413" s="2" t="s">
        <v>1060</v>
      </c>
    </row>
    <row r="414" spans="3:3" x14ac:dyDescent="0.2">
      <c r="C414" s="2" t="s">
        <v>1053</v>
      </c>
    </row>
    <row r="415" spans="3:3" x14ac:dyDescent="0.2">
      <c r="C415" s="2" t="s">
        <v>1036</v>
      </c>
    </row>
    <row r="416" spans="3:3" x14ac:dyDescent="0.2">
      <c r="C416" s="2" t="s">
        <v>1047</v>
      </c>
    </row>
    <row r="417" spans="3:3" x14ac:dyDescent="0.2">
      <c r="C417" s="2" t="s">
        <v>1033</v>
      </c>
    </row>
    <row r="418" spans="3:3" x14ac:dyDescent="0.2">
      <c r="C418" s="2" t="s">
        <v>1031</v>
      </c>
    </row>
    <row r="419" spans="3:3" x14ac:dyDescent="0.2">
      <c r="C419" s="2" t="s">
        <v>1083</v>
      </c>
    </row>
    <row r="420" spans="3:3" x14ac:dyDescent="0.2">
      <c r="C420" s="2" t="s">
        <v>1098</v>
      </c>
    </row>
    <row r="421" spans="3:3" x14ac:dyDescent="0.2">
      <c r="C421" s="2" t="s">
        <v>1067</v>
      </c>
    </row>
    <row r="422" spans="3:3" x14ac:dyDescent="0.2">
      <c r="C422" s="2" t="s">
        <v>1052</v>
      </c>
    </row>
    <row r="423" spans="3:3" x14ac:dyDescent="0.2">
      <c r="C423" s="2" t="s">
        <v>1074</v>
      </c>
    </row>
    <row r="424" spans="3:3" x14ac:dyDescent="0.2">
      <c r="C424" s="2" t="s">
        <v>1128</v>
      </c>
    </row>
    <row r="425" spans="3:3" x14ac:dyDescent="0.2">
      <c r="C425" s="2" t="s">
        <v>1146</v>
      </c>
    </row>
    <row r="426" spans="3:3" x14ac:dyDescent="0.2">
      <c r="C426" s="2" t="s">
        <v>1090</v>
      </c>
    </row>
    <row r="427" spans="3:3" x14ac:dyDescent="0.2">
      <c r="C427" s="2" t="s">
        <v>1119</v>
      </c>
    </row>
    <row r="428" spans="3:3" x14ac:dyDescent="0.2">
      <c r="C428" s="2" t="s">
        <v>1126</v>
      </c>
    </row>
    <row r="429" spans="3:3" x14ac:dyDescent="0.2">
      <c r="C429" s="2" t="s">
        <v>1127</v>
      </c>
    </row>
    <row r="430" spans="3:3" x14ac:dyDescent="0.2">
      <c r="C430" s="2" t="s">
        <v>1030</v>
      </c>
    </row>
    <row r="431" spans="3:3" x14ac:dyDescent="0.2">
      <c r="C431" s="2" t="s">
        <v>1013</v>
      </c>
    </row>
    <row r="432" spans="3:3" x14ac:dyDescent="0.2">
      <c r="C432" s="2" t="s">
        <v>1111</v>
      </c>
    </row>
    <row r="433" spans="3:3" x14ac:dyDescent="0.2">
      <c r="C433" s="2" t="s">
        <v>1121</v>
      </c>
    </row>
    <row r="434" spans="3:3" x14ac:dyDescent="0.2">
      <c r="C434" s="2" t="s">
        <v>1107</v>
      </c>
    </row>
    <row r="435" spans="3:3" x14ac:dyDescent="0.2">
      <c r="C435" s="2" t="s">
        <v>1058</v>
      </c>
    </row>
    <row r="436" spans="3:3" x14ac:dyDescent="0.2">
      <c r="C436" s="2" t="s">
        <v>1123</v>
      </c>
    </row>
    <row r="437" spans="3:3" x14ac:dyDescent="0.2">
      <c r="C437" s="2" t="s">
        <v>1086</v>
      </c>
    </row>
    <row r="438" spans="3:3" x14ac:dyDescent="0.2">
      <c r="C438" s="2" t="s">
        <v>1046</v>
      </c>
    </row>
    <row r="439" spans="3:3" x14ac:dyDescent="0.2">
      <c r="C439" s="2" t="s">
        <v>1103</v>
      </c>
    </row>
    <row r="440" spans="3:3" x14ac:dyDescent="0.2">
      <c r="C440" s="2" t="s">
        <v>1077</v>
      </c>
    </row>
    <row r="441" spans="3:3" x14ac:dyDescent="0.2">
      <c r="C441" s="2" t="s">
        <v>1114</v>
      </c>
    </row>
    <row r="442" spans="3:3" x14ac:dyDescent="0.2">
      <c r="C442" s="2" t="s">
        <v>1110</v>
      </c>
    </row>
    <row r="443" spans="3:3" x14ac:dyDescent="0.2">
      <c r="C443" s="2" t="s">
        <v>1129</v>
      </c>
    </row>
    <row r="444" spans="3:3" x14ac:dyDescent="0.2">
      <c r="C444" s="2" t="s">
        <v>1148</v>
      </c>
    </row>
    <row r="445" spans="3:3" x14ac:dyDescent="0.2">
      <c r="C445" s="2" t="s">
        <v>1147</v>
      </c>
    </row>
    <row r="446" spans="3:3" x14ac:dyDescent="0.2">
      <c r="C446" s="2" t="s">
        <v>1151</v>
      </c>
    </row>
    <row r="447" spans="3:3" x14ac:dyDescent="0.2">
      <c r="C447" s="2" t="s">
        <v>1197</v>
      </c>
    </row>
    <row r="448" spans="3:3" x14ac:dyDescent="0.2">
      <c r="C448" s="2" t="s">
        <v>3696</v>
      </c>
    </row>
    <row r="449" spans="3:3" x14ac:dyDescent="0.2">
      <c r="C449" s="2" t="s">
        <v>3697</v>
      </c>
    </row>
    <row r="450" spans="3:3" x14ac:dyDescent="0.2">
      <c r="C450" s="2" t="s">
        <v>1202</v>
      </c>
    </row>
    <row r="451" spans="3:3" x14ac:dyDescent="0.2">
      <c r="C451" s="2" t="s">
        <v>3698</v>
      </c>
    </row>
    <row r="452" spans="3:3" x14ac:dyDescent="0.2">
      <c r="C452" s="2" t="s">
        <v>3699</v>
      </c>
    </row>
    <row r="453" spans="3:3" x14ac:dyDescent="0.2">
      <c r="C453" s="2" t="s">
        <v>3700</v>
      </c>
    </row>
    <row r="454" spans="3:3" x14ac:dyDescent="0.2">
      <c r="C454" s="2" t="s">
        <v>3701</v>
      </c>
    </row>
    <row r="455" spans="3:3" x14ac:dyDescent="0.2">
      <c r="C455" s="2" t="s">
        <v>1203</v>
      </c>
    </row>
    <row r="456" spans="3:3" x14ac:dyDescent="0.2">
      <c r="C456" s="2" t="s">
        <v>3702</v>
      </c>
    </row>
    <row r="457" spans="3:3" x14ac:dyDescent="0.2">
      <c r="C457" s="2" t="s">
        <v>1201</v>
      </c>
    </row>
    <row r="458" spans="3:3" x14ac:dyDescent="0.2">
      <c r="C458" s="2" t="s">
        <v>1196</v>
      </c>
    </row>
    <row r="459" spans="3:3" x14ac:dyDescent="0.2">
      <c r="C459" s="2" t="s">
        <v>3703</v>
      </c>
    </row>
    <row r="460" spans="3:3" x14ac:dyDescent="0.2">
      <c r="C460" s="2" t="s">
        <v>1199</v>
      </c>
    </row>
    <row r="461" spans="3:3" x14ac:dyDescent="0.2">
      <c r="C461" s="2" t="s">
        <v>3704</v>
      </c>
    </row>
    <row r="462" spans="3:3" x14ac:dyDescent="0.2">
      <c r="C462" s="2" t="s">
        <v>3705</v>
      </c>
    </row>
    <row r="463" spans="3:3" x14ac:dyDescent="0.2">
      <c r="C463" s="2" t="s">
        <v>3706</v>
      </c>
    </row>
    <row r="464" spans="3:3" x14ac:dyDescent="0.2">
      <c r="C464" s="2" t="s">
        <v>3707</v>
      </c>
    </row>
    <row r="465" spans="3:3" x14ac:dyDescent="0.2">
      <c r="C465" s="2" t="s">
        <v>3708</v>
      </c>
    </row>
    <row r="466" spans="3:3" x14ac:dyDescent="0.2">
      <c r="C466" s="2" t="s">
        <v>3709</v>
      </c>
    </row>
    <row r="467" spans="3:3" x14ac:dyDescent="0.2">
      <c r="C467" s="2" t="s">
        <v>3710</v>
      </c>
    </row>
    <row r="468" spans="3:3" x14ac:dyDescent="0.2">
      <c r="C468" s="2" t="s">
        <v>3711</v>
      </c>
    </row>
    <row r="469" spans="3:3" x14ac:dyDescent="0.2">
      <c r="C469" s="2" t="s">
        <v>3712</v>
      </c>
    </row>
    <row r="470" spans="3:3" x14ac:dyDescent="0.2">
      <c r="C470" s="2" t="s">
        <v>3713</v>
      </c>
    </row>
    <row r="471" spans="3:3" x14ac:dyDescent="0.2">
      <c r="C471" s="2" t="s">
        <v>3714</v>
      </c>
    </row>
    <row r="472" spans="3:3" x14ac:dyDescent="0.2">
      <c r="C472" s="2" t="s">
        <v>3715</v>
      </c>
    </row>
    <row r="473" spans="3:3" x14ac:dyDescent="0.2">
      <c r="C473" s="2" t="s">
        <v>3716</v>
      </c>
    </row>
    <row r="474" spans="3:3" x14ac:dyDescent="0.2">
      <c r="C474" s="2" t="s">
        <v>3717</v>
      </c>
    </row>
    <row r="475" spans="3:3" x14ac:dyDescent="0.2">
      <c r="C475" s="2" t="s">
        <v>3718</v>
      </c>
    </row>
    <row r="476" spans="3:3" x14ac:dyDescent="0.2">
      <c r="C476" s="2" t="s">
        <v>3719</v>
      </c>
    </row>
    <row r="477" spans="3:3" x14ac:dyDescent="0.2">
      <c r="C477" s="2" t="s">
        <v>3720</v>
      </c>
    </row>
    <row r="478" spans="3:3" x14ac:dyDescent="0.2">
      <c r="C478" s="2" t="s">
        <v>3721</v>
      </c>
    </row>
    <row r="479" spans="3:3" x14ac:dyDescent="0.2">
      <c r="C479" s="2" t="s">
        <v>3722</v>
      </c>
    </row>
    <row r="480" spans="3:3" x14ac:dyDescent="0.2">
      <c r="C480" s="2" t="s">
        <v>3723</v>
      </c>
    </row>
    <row r="481" spans="3:3" x14ac:dyDescent="0.2">
      <c r="C481" s="2" t="s">
        <v>3724</v>
      </c>
    </row>
    <row r="482" spans="3:3" x14ac:dyDescent="0.2">
      <c r="C482" s="2" t="s">
        <v>3725</v>
      </c>
    </row>
    <row r="483" spans="3:3" x14ac:dyDescent="0.2">
      <c r="C483" s="2" t="s">
        <v>3726</v>
      </c>
    </row>
    <row r="484" spans="3:3" x14ac:dyDescent="0.2">
      <c r="C484" s="2" t="s">
        <v>3727</v>
      </c>
    </row>
    <row r="485" spans="3:3" x14ac:dyDescent="0.2">
      <c r="C485" s="2" t="s">
        <v>3728</v>
      </c>
    </row>
    <row r="486" spans="3:3" x14ac:dyDescent="0.2">
      <c r="C486" s="2" t="s">
        <v>3729</v>
      </c>
    </row>
    <row r="487" spans="3:3" x14ac:dyDescent="0.2">
      <c r="C487" s="2" t="s">
        <v>3730</v>
      </c>
    </row>
    <row r="488" spans="3:3" x14ac:dyDescent="0.2">
      <c r="C488" s="2" t="s">
        <v>3731</v>
      </c>
    </row>
    <row r="489" spans="3:3" x14ac:dyDescent="0.2">
      <c r="C489" s="2" t="s">
        <v>3732</v>
      </c>
    </row>
    <row r="490" spans="3:3" x14ac:dyDescent="0.2">
      <c r="C490" s="2" t="s">
        <v>3733</v>
      </c>
    </row>
    <row r="491" spans="3:3" x14ac:dyDescent="0.2">
      <c r="C491" s="2" t="s">
        <v>3734</v>
      </c>
    </row>
    <row r="492" spans="3:3" x14ac:dyDescent="0.2">
      <c r="C492" s="2" t="s">
        <v>3735</v>
      </c>
    </row>
    <row r="493" spans="3:3" x14ac:dyDescent="0.2">
      <c r="C493" s="2" t="s">
        <v>3736</v>
      </c>
    </row>
    <row r="494" spans="3:3" x14ac:dyDescent="0.2">
      <c r="C494" s="2" t="s">
        <v>3737</v>
      </c>
    </row>
    <row r="495" spans="3:3" x14ac:dyDescent="0.2">
      <c r="C495" s="2" t="s">
        <v>3738</v>
      </c>
    </row>
    <row r="496" spans="3:3" x14ac:dyDescent="0.2">
      <c r="C496" s="2" t="s">
        <v>3739</v>
      </c>
    </row>
    <row r="497" spans="3:3" x14ac:dyDescent="0.2">
      <c r="C497" s="2" t="s">
        <v>3740</v>
      </c>
    </row>
    <row r="498" spans="3:3" x14ac:dyDescent="0.2">
      <c r="C498" s="2" t="s">
        <v>3741</v>
      </c>
    </row>
    <row r="499" spans="3:3" x14ac:dyDescent="0.2">
      <c r="C499" s="2" t="s">
        <v>3742</v>
      </c>
    </row>
    <row r="500" spans="3:3" x14ac:dyDescent="0.2">
      <c r="C500" s="2" t="s">
        <v>3743</v>
      </c>
    </row>
    <row r="501" spans="3:3" x14ac:dyDescent="0.2">
      <c r="C501" s="2" t="s">
        <v>3744</v>
      </c>
    </row>
    <row r="502" spans="3:3" x14ac:dyDescent="0.2">
      <c r="C502" s="2" t="s">
        <v>3745</v>
      </c>
    </row>
    <row r="503" spans="3:3" x14ac:dyDescent="0.2">
      <c r="C503" s="2" t="s">
        <v>3746</v>
      </c>
    </row>
    <row r="504" spans="3:3" x14ac:dyDescent="0.2">
      <c r="C504" s="2" t="s">
        <v>3747</v>
      </c>
    </row>
    <row r="505" spans="3:3" x14ac:dyDescent="0.2">
      <c r="C505" s="2" t="s">
        <v>3748</v>
      </c>
    </row>
    <row r="506" spans="3:3" x14ac:dyDescent="0.2">
      <c r="C506" s="2" t="s">
        <v>3749</v>
      </c>
    </row>
    <row r="507" spans="3:3" x14ac:dyDescent="0.2">
      <c r="C507" s="2" t="s">
        <v>3750</v>
      </c>
    </row>
    <row r="508" spans="3:3" x14ac:dyDescent="0.2">
      <c r="C508" s="2" t="s">
        <v>3751</v>
      </c>
    </row>
    <row r="509" spans="3:3" x14ac:dyDescent="0.2">
      <c r="C509" s="2" t="s">
        <v>3752</v>
      </c>
    </row>
    <row r="510" spans="3:3" x14ac:dyDescent="0.2">
      <c r="C510" s="2" t="s">
        <v>3753</v>
      </c>
    </row>
    <row r="511" spans="3:3" x14ac:dyDescent="0.2">
      <c r="C511" s="2" t="s">
        <v>3754</v>
      </c>
    </row>
    <row r="512" spans="3:3" x14ac:dyDescent="0.2">
      <c r="C512" s="2" t="s">
        <v>3755</v>
      </c>
    </row>
    <row r="513" spans="3:3" x14ac:dyDescent="0.2">
      <c r="C513" s="2" t="s">
        <v>3756</v>
      </c>
    </row>
    <row r="514" spans="3:3" x14ac:dyDescent="0.2">
      <c r="C514" s="2" t="s">
        <v>3757</v>
      </c>
    </row>
    <row r="515" spans="3:3" x14ac:dyDescent="0.2">
      <c r="C515" s="2" t="s">
        <v>3758</v>
      </c>
    </row>
    <row r="516" spans="3:3" x14ac:dyDescent="0.2">
      <c r="C516" s="2" t="s">
        <v>3759</v>
      </c>
    </row>
    <row r="517" spans="3:3" x14ac:dyDescent="0.2">
      <c r="C517" s="2" t="s">
        <v>3760</v>
      </c>
    </row>
    <row r="518" spans="3:3" x14ac:dyDescent="0.2">
      <c r="C518" s="2" t="s">
        <v>3761</v>
      </c>
    </row>
    <row r="519" spans="3:3" x14ac:dyDescent="0.2">
      <c r="C519" s="2" t="s">
        <v>3762</v>
      </c>
    </row>
    <row r="520" spans="3:3" x14ac:dyDescent="0.2">
      <c r="C520" s="2" t="s">
        <v>3763</v>
      </c>
    </row>
    <row r="521" spans="3:3" x14ac:dyDescent="0.2">
      <c r="C521" s="2" t="s">
        <v>3764</v>
      </c>
    </row>
    <row r="522" spans="3:3" x14ac:dyDescent="0.2">
      <c r="C522" s="2" t="s">
        <v>3765</v>
      </c>
    </row>
    <row r="523" spans="3:3" x14ac:dyDescent="0.2">
      <c r="C523" s="2" t="s">
        <v>3766</v>
      </c>
    </row>
    <row r="524" spans="3:3" x14ac:dyDescent="0.2">
      <c r="C524" s="2" t="s">
        <v>3767</v>
      </c>
    </row>
    <row r="525" spans="3:3" x14ac:dyDescent="0.2">
      <c r="C525" s="2" t="s">
        <v>3768</v>
      </c>
    </row>
    <row r="526" spans="3:3" x14ac:dyDescent="0.2">
      <c r="C526" s="2" t="s">
        <v>3769</v>
      </c>
    </row>
    <row r="527" spans="3:3" x14ac:dyDescent="0.2">
      <c r="C527" s="2" t="s">
        <v>3770</v>
      </c>
    </row>
    <row r="528" spans="3:3" x14ac:dyDescent="0.2">
      <c r="C528" s="2" t="s">
        <v>3771</v>
      </c>
    </row>
    <row r="529" spans="3:3" x14ac:dyDescent="0.2">
      <c r="C529" s="2" t="s">
        <v>3772</v>
      </c>
    </row>
    <row r="530" spans="3:3" x14ac:dyDescent="0.2">
      <c r="C530" s="2" t="s">
        <v>3773</v>
      </c>
    </row>
    <row r="531" spans="3:3" x14ac:dyDescent="0.2">
      <c r="C531" s="2" t="s">
        <v>3774</v>
      </c>
    </row>
    <row r="532" spans="3:3" x14ac:dyDescent="0.2">
      <c r="C532" s="2" t="s">
        <v>3775</v>
      </c>
    </row>
    <row r="533" spans="3:3" x14ac:dyDescent="0.2">
      <c r="C533" s="2" t="s">
        <v>3776</v>
      </c>
    </row>
    <row r="534" spans="3:3" x14ac:dyDescent="0.2">
      <c r="C534" s="2" t="s">
        <v>3777</v>
      </c>
    </row>
    <row r="535" spans="3:3" x14ac:dyDescent="0.2">
      <c r="C535" s="2" t="s">
        <v>3778</v>
      </c>
    </row>
    <row r="536" spans="3:3" x14ac:dyDescent="0.2">
      <c r="C536" s="2" t="s">
        <v>3779</v>
      </c>
    </row>
    <row r="537" spans="3:3" x14ac:dyDescent="0.2">
      <c r="C537" s="2" t="s">
        <v>3780</v>
      </c>
    </row>
    <row r="538" spans="3:3" x14ac:dyDescent="0.2">
      <c r="C538" s="2" t="s">
        <v>3781</v>
      </c>
    </row>
    <row r="539" spans="3:3" x14ac:dyDescent="0.2">
      <c r="C539" s="2" t="s">
        <v>3782</v>
      </c>
    </row>
    <row r="540" spans="3:3" x14ac:dyDescent="0.2">
      <c r="C540" s="2" t="s">
        <v>3783</v>
      </c>
    </row>
    <row r="541" spans="3:3" x14ac:dyDescent="0.2">
      <c r="C541" s="2" t="s">
        <v>3784</v>
      </c>
    </row>
    <row r="542" spans="3:3" x14ac:dyDescent="0.2">
      <c r="C542" s="2" t="s">
        <v>3785</v>
      </c>
    </row>
    <row r="543" spans="3:3" x14ac:dyDescent="0.2">
      <c r="C543" s="2" t="s">
        <v>3786</v>
      </c>
    </row>
    <row r="544" spans="3:3" x14ac:dyDescent="0.2">
      <c r="C544" s="2" t="s">
        <v>3787</v>
      </c>
    </row>
    <row r="545" spans="3:3" x14ac:dyDescent="0.2">
      <c r="C545" s="2" t="s">
        <v>3788</v>
      </c>
    </row>
    <row r="546" spans="3:3" x14ac:dyDescent="0.2">
      <c r="C546" s="2" t="s">
        <v>3789</v>
      </c>
    </row>
    <row r="547" spans="3:3" x14ac:dyDescent="0.2">
      <c r="C547" s="2" t="s">
        <v>3790</v>
      </c>
    </row>
    <row r="548" spans="3:3" x14ac:dyDescent="0.2">
      <c r="C548" s="2" t="s">
        <v>3791</v>
      </c>
    </row>
    <row r="549" spans="3:3" x14ac:dyDescent="0.2">
      <c r="C549" s="2" t="s">
        <v>3792</v>
      </c>
    </row>
    <row r="550" spans="3:3" x14ac:dyDescent="0.2">
      <c r="C550" s="2" t="s">
        <v>3793</v>
      </c>
    </row>
    <row r="551" spans="3:3" x14ac:dyDescent="0.2">
      <c r="C551" s="2" t="s">
        <v>3794</v>
      </c>
    </row>
    <row r="552" spans="3:3" x14ac:dyDescent="0.2">
      <c r="C552" s="2" t="s">
        <v>3795</v>
      </c>
    </row>
    <row r="553" spans="3:3" x14ac:dyDescent="0.2">
      <c r="C553" s="2" t="s">
        <v>3796</v>
      </c>
    </row>
    <row r="554" spans="3:3" x14ac:dyDescent="0.2">
      <c r="C554" s="2" t="s">
        <v>3797</v>
      </c>
    </row>
    <row r="555" spans="3:3" x14ac:dyDescent="0.2">
      <c r="C555" s="2" t="s">
        <v>3798</v>
      </c>
    </row>
    <row r="556" spans="3:3" x14ac:dyDescent="0.2">
      <c r="C556" s="2" t="s">
        <v>3799</v>
      </c>
    </row>
    <row r="557" spans="3:3" x14ac:dyDescent="0.2">
      <c r="C557" s="2" t="s">
        <v>3800</v>
      </c>
    </row>
    <row r="558" spans="3:3" x14ac:dyDescent="0.2">
      <c r="C558" s="2" t="s">
        <v>3801</v>
      </c>
    </row>
    <row r="559" spans="3:3" x14ac:dyDescent="0.2">
      <c r="C559" s="2" t="s">
        <v>3802</v>
      </c>
    </row>
    <row r="560" spans="3:3" x14ac:dyDescent="0.2">
      <c r="C560" s="2" t="s">
        <v>3803</v>
      </c>
    </row>
    <row r="561" spans="3:3" x14ac:dyDescent="0.2">
      <c r="C561" s="2" t="s">
        <v>3804</v>
      </c>
    </row>
    <row r="562" spans="3:3" x14ac:dyDescent="0.2">
      <c r="C562" s="2" t="s">
        <v>3805</v>
      </c>
    </row>
    <row r="563" spans="3:3" x14ac:dyDescent="0.2">
      <c r="C563" s="2" t="s">
        <v>3806</v>
      </c>
    </row>
    <row r="564" spans="3:3" x14ac:dyDescent="0.2">
      <c r="C564" s="2" t="s">
        <v>3807</v>
      </c>
    </row>
    <row r="565" spans="3:3" x14ac:dyDescent="0.2">
      <c r="C565" s="2" t="s">
        <v>3808</v>
      </c>
    </row>
    <row r="566" spans="3:3" x14ac:dyDescent="0.2">
      <c r="C566" s="2" t="s">
        <v>3809</v>
      </c>
    </row>
    <row r="567" spans="3:3" x14ac:dyDescent="0.2">
      <c r="C567" s="2" t="s">
        <v>3810</v>
      </c>
    </row>
    <row r="568" spans="3:3" x14ac:dyDescent="0.2">
      <c r="C568" s="2" t="s">
        <v>3811</v>
      </c>
    </row>
    <row r="569" spans="3:3" x14ac:dyDescent="0.2">
      <c r="C569" s="2" t="s">
        <v>3812</v>
      </c>
    </row>
    <row r="570" spans="3:3" x14ac:dyDescent="0.2">
      <c r="C570" s="2" t="s">
        <v>3813</v>
      </c>
    </row>
    <row r="571" spans="3:3" x14ac:dyDescent="0.2">
      <c r="C571" s="2" t="s">
        <v>3814</v>
      </c>
    </row>
    <row r="572" spans="3:3" x14ac:dyDescent="0.2">
      <c r="C572" s="2" t="s">
        <v>3815</v>
      </c>
    </row>
    <row r="573" spans="3:3" x14ac:dyDescent="0.2">
      <c r="C573" s="2" t="s">
        <v>3816</v>
      </c>
    </row>
    <row r="574" spans="3:3" x14ac:dyDescent="0.2">
      <c r="C574" s="2" t="s">
        <v>3817</v>
      </c>
    </row>
    <row r="575" spans="3:3" x14ac:dyDescent="0.2">
      <c r="C575" s="2" t="s">
        <v>3818</v>
      </c>
    </row>
    <row r="576" spans="3:3" x14ac:dyDescent="0.2">
      <c r="C576" s="2" t="s">
        <v>3819</v>
      </c>
    </row>
    <row r="577" spans="3:3" x14ac:dyDescent="0.2">
      <c r="C577" s="2" t="s">
        <v>3820</v>
      </c>
    </row>
    <row r="578" spans="3:3" x14ac:dyDescent="0.2">
      <c r="C578" s="2" t="s">
        <v>3821</v>
      </c>
    </row>
    <row r="579" spans="3:3" x14ac:dyDescent="0.2">
      <c r="C579" s="2" t="s">
        <v>3822</v>
      </c>
    </row>
    <row r="580" spans="3:3" x14ac:dyDescent="0.2">
      <c r="C580" s="2" t="s">
        <v>3823</v>
      </c>
    </row>
    <row r="581" spans="3:3" x14ac:dyDescent="0.2">
      <c r="C581" s="2" t="s">
        <v>3824</v>
      </c>
    </row>
    <row r="582" spans="3:3" x14ac:dyDescent="0.2">
      <c r="C582" s="2" t="s">
        <v>3825</v>
      </c>
    </row>
    <row r="583" spans="3:3" x14ac:dyDescent="0.2">
      <c r="C583" s="2" t="s">
        <v>3826</v>
      </c>
    </row>
    <row r="584" spans="3:3" x14ac:dyDescent="0.2">
      <c r="C584" s="2" t="s">
        <v>3827</v>
      </c>
    </row>
    <row r="585" spans="3:3" x14ac:dyDescent="0.2">
      <c r="C585" s="2" t="s">
        <v>3828</v>
      </c>
    </row>
    <row r="586" spans="3:3" x14ac:dyDescent="0.2">
      <c r="C586" s="2" t="s">
        <v>3829</v>
      </c>
    </row>
    <row r="587" spans="3:3" x14ac:dyDescent="0.2">
      <c r="C587" s="2" t="s">
        <v>3830</v>
      </c>
    </row>
    <row r="588" spans="3:3" x14ac:dyDescent="0.2">
      <c r="C588" s="2" t="s">
        <v>3831</v>
      </c>
    </row>
    <row r="589" spans="3:3" x14ac:dyDescent="0.2">
      <c r="C589" s="2" t="s">
        <v>3832</v>
      </c>
    </row>
    <row r="590" spans="3:3" x14ac:dyDescent="0.2">
      <c r="C590" s="2" t="s">
        <v>3833</v>
      </c>
    </row>
    <row r="591" spans="3:3" x14ac:dyDescent="0.2">
      <c r="C591" s="2" t="s">
        <v>3834</v>
      </c>
    </row>
    <row r="592" spans="3:3" x14ac:dyDescent="0.2">
      <c r="C592" s="2" t="s">
        <v>3835</v>
      </c>
    </row>
    <row r="593" spans="3:3" x14ac:dyDescent="0.2">
      <c r="C593" s="2" t="s">
        <v>3836</v>
      </c>
    </row>
    <row r="594" spans="3:3" x14ac:dyDescent="0.2">
      <c r="C594" s="2" t="s">
        <v>3837</v>
      </c>
    </row>
    <row r="595" spans="3:3" x14ac:dyDescent="0.2">
      <c r="C595" s="2" t="s">
        <v>3838</v>
      </c>
    </row>
    <row r="596" spans="3:3" x14ac:dyDescent="0.2">
      <c r="C596" s="2" t="s">
        <v>3839</v>
      </c>
    </row>
    <row r="597" spans="3:3" x14ac:dyDescent="0.2">
      <c r="C597" s="2" t="s">
        <v>3840</v>
      </c>
    </row>
    <row r="598" spans="3:3" x14ac:dyDescent="0.2">
      <c r="C598" s="2" t="s">
        <v>3841</v>
      </c>
    </row>
    <row r="599" spans="3:3" x14ac:dyDescent="0.2">
      <c r="C599" s="2" t="s">
        <v>3842</v>
      </c>
    </row>
    <row r="600" spans="3:3" x14ac:dyDescent="0.2">
      <c r="C600" s="2" t="s">
        <v>3843</v>
      </c>
    </row>
    <row r="601" spans="3:3" x14ac:dyDescent="0.2">
      <c r="C601" s="2" t="s">
        <v>3844</v>
      </c>
    </row>
    <row r="602" spans="3:3" x14ac:dyDescent="0.2">
      <c r="C602" s="2" t="s">
        <v>3845</v>
      </c>
    </row>
    <row r="603" spans="3:3" x14ac:dyDescent="0.2">
      <c r="C603" s="2" t="s">
        <v>3846</v>
      </c>
    </row>
    <row r="604" spans="3:3" x14ac:dyDescent="0.2">
      <c r="C604" s="2" t="s">
        <v>3847</v>
      </c>
    </row>
    <row r="605" spans="3:3" x14ac:dyDescent="0.2">
      <c r="C605" s="2" t="s">
        <v>3848</v>
      </c>
    </row>
    <row r="606" spans="3:3" x14ac:dyDescent="0.2">
      <c r="C606" s="2" t="s">
        <v>3849</v>
      </c>
    </row>
    <row r="607" spans="3:3" x14ac:dyDescent="0.2">
      <c r="C607" s="2" t="s">
        <v>3850</v>
      </c>
    </row>
    <row r="608" spans="3:3" x14ac:dyDescent="0.2">
      <c r="C608" s="2" t="s">
        <v>3851</v>
      </c>
    </row>
    <row r="609" spans="3:3" x14ac:dyDescent="0.2">
      <c r="C609" s="2" t="s">
        <v>3852</v>
      </c>
    </row>
    <row r="610" spans="3:3" x14ac:dyDescent="0.2">
      <c r="C610" s="2" t="s">
        <v>3853</v>
      </c>
    </row>
    <row r="611" spans="3:3" x14ac:dyDescent="0.2">
      <c r="C611" s="2" t="s">
        <v>3854</v>
      </c>
    </row>
    <row r="612" spans="3:3" x14ac:dyDescent="0.2">
      <c r="C612" s="2" t="s">
        <v>3855</v>
      </c>
    </row>
    <row r="613" spans="3:3" x14ac:dyDescent="0.2">
      <c r="C613" s="2" t="s">
        <v>3856</v>
      </c>
    </row>
    <row r="614" spans="3:3" x14ac:dyDescent="0.2">
      <c r="C614" s="2" t="s">
        <v>3857</v>
      </c>
    </row>
    <row r="615" spans="3:3" x14ac:dyDescent="0.2">
      <c r="C615" s="2" t="s">
        <v>3858</v>
      </c>
    </row>
    <row r="616" spans="3:3" x14ac:dyDescent="0.2">
      <c r="C616" s="2" t="s">
        <v>3859</v>
      </c>
    </row>
    <row r="617" spans="3:3" x14ac:dyDescent="0.2">
      <c r="C617" s="2" t="s">
        <v>3860</v>
      </c>
    </row>
    <row r="618" spans="3:3" x14ac:dyDescent="0.2">
      <c r="C618" s="2" t="s">
        <v>3861</v>
      </c>
    </row>
    <row r="619" spans="3:3" x14ac:dyDescent="0.2">
      <c r="C619" s="2" t="s">
        <v>3862</v>
      </c>
    </row>
    <row r="620" spans="3:3" x14ac:dyDescent="0.2">
      <c r="C620" s="2" t="s">
        <v>3863</v>
      </c>
    </row>
    <row r="621" spans="3:3" x14ac:dyDescent="0.2">
      <c r="C621" s="2" t="s">
        <v>3864</v>
      </c>
    </row>
    <row r="622" spans="3:3" x14ac:dyDescent="0.2">
      <c r="C622" s="2" t="s">
        <v>3865</v>
      </c>
    </row>
    <row r="623" spans="3:3" x14ac:dyDescent="0.2">
      <c r="C623" s="2" t="s">
        <v>3866</v>
      </c>
    </row>
    <row r="624" spans="3:3" x14ac:dyDescent="0.2">
      <c r="C624" s="2" t="s">
        <v>3867</v>
      </c>
    </row>
    <row r="625" spans="3:3" x14ac:dyDescent="0.2">
      <c r="C625" s="2" t="s">
        <v>3868</v>
      </c>
    </row>
    <row r="626" spans="3:3" x14ac:dyDescent="0.2">
      <c r="C626" s="2" t="s">
        <v>3869</v>
      </c>
    </row>
    <row r="627" spans="3:3" x14ac:dyDescent="0.2">
      <c r="C627" s="2" t="s">
        <v>3870</v>
      </c>
    </row>
    <row r="628" spans="3:3" x14ac:dyDescent="0.2">
      <c r="C628" s="2" t="s">
        <v>3871</v>
      </c>
    </row>
    <row r="629" spans="3:3" x14ac:dyDescent="0.2">
      <c r="C629" s="2" t="s">
        <v>3872</v>
      </c>
    </row>
    <row r="630" spans="3:3" x14ac:dyDescent="0.2">
      <c r="C630" s="2" t="s">
        <v>3873</v>
      </c>
    </row>
    <row r="631" spans="3:3" x14ac:dyDescent="0.2">
      <c r="C631" s="2" t="s">
        <v>3874</v>
      </c>
    </row>
    <row r="632" spans="3:3" x14ac:dyDescent="0.2">
      <c r="C632" s="2" t="s">
        <v>3875</v>
      </c>
    </row>
    <row r="633" spans="3:3" x14ac:dyDescent="0.2">
      <c r="C633" s="2" t="s">
        <v>3876</v>
      </c>
    </row>
    <row r="634" spans="3:3" x14ac:dyDescent="0.2">
      <c r="C634" s="2" t="s">
        <v>3877</v>
      </c>
    </row>
    <row r="635" spans="3:3" x14ac:dyDescent="0.2">
      <c r="C635" s="2" t="s">
        <v>3878</v>
      </c>
    </row>
    <row r="636" spans="3:3" x14ac:dyDescent="0.2">
      <c r="C636" s="2" t="s">
        <v>3879</v>
      </c>
    </row>
    <row r="637" spans="3:3" x14ac:dyDescent="0.2">
      <c r="C637" s="2" t="s">
        <v>3880</v>
      </c>
    </row>
    <row r="638" spans="3:3" x14ac:dyDescent="0.2">
      <c r="C638" s="2" t="s">
        <v>3881</v>
      </c>
    </row>
    <row r="639" spans="3:3" x14ac:dyDescent="0.2">
      <c r="C639" s="2" t="s">
        <v>3882</v>
      </c>
    </row>
    <row r="640" spans="3:3" x14ac:dyDescent="0.2">
      <c r="C640" s="2" t="s">
        <v>3883</v>
      </c>
    </row>
    <row r="641" spans="3:3" x14ac:dyDescent="0.2">
      <c r="C641" s="2" t="s">
        <v>3884</v>
      </c>
    </row>
    <row r="642" spans="3:3" x14ac:dyDescent="0.2">
      <c r="C642" s="2" t="s">
        <v>1190</v>
      </c>
    </row>
    <row r="643" spans="3:3" x14ac:dyDescent="0.2">
      <c r="C643" s="2" t="s">
        <v>3885</v>
      </c>
    </row>
    <row r="644" spans="3:3" x14ac:dyDescent="0.2">
      <c r="C644" s="2" t="s">
        <v>3886</v>
      </c>
    </row>
    <row r="645" spans="3:3" x14ac:dyDescent="0.2">
      <c r="C645" s="2" t="s">
        <v>3887</v>
      </c>
    </row>
    <row r="646" spans="3:3" x14ac:dyDescent="0.2">
      <c r="C646" s="2" t="s">
        <v>3888</v>
      </c>
    </row>
    <row r="647" spans="3:3" x14ac:dyDescent="0.2">
      <c r="C647" s="2" t="s">
        <v>1177</v>
      </c>
    </row>
    <row r="648" spans="3:3" x14ac:dyDescent="0.2">
      <c r="C648" s="2" t="s">
        <v>3889</v>
      </c>
    </row>
    <row r="649" spans="3:3" x14ac:dyDescent="0.2">
      <c r="C649" s="2" t="s">
        <v>1156</v>
      </c>
    </row>
    <row r="650" spans="3:3" x14ac:dyDescent="0.2">
      <c r="C650" s="2" t="s">
        <v>3890</v>
      </c>
    </row>
    <row r="651" spans="3:3" x14ac:dyDescent="0.2">
      <c r="C651" s="2" t="s">
        <v>1172</v>
      </c>
    </row>
    <row r="652" spans="3:3" x14ac:dyDescent="0.2">
      <c r="C652" s="2" t="s">
        <v>3891</v>
      </c>
    </row>
    <row r="653" spans="3:3" x14ac:dyDescent="0.2">
      <c r="C653" s="2" t="s">
        <v>3892</v>
      </c>
    </row>
    <row r="654" spans="3:3" x14ac:dyDescent="0.2">
      <c r="C654" s="2" t="s">
        <v>3893</v>
      </c>
    </row>
    <row r="655" spans="3:3" x14ac:dyDescent="0.2">
      <c r="C655" s="2" t="s">
        <v>3894</v>
      </c>
    </row>
    <row r="656" spans="3:3" x14ac:dyDescent="0.2">
      <c r="C656" s="2" t="s">
        <v>3895</v>
      </c>
    </row>
    <row r="657" spans="3:3" x14ac:dyDescent="0.2">
      <c r="C657" s="2" t="s">
        <v>3896</v>
      </c>
    </row>
    <row r="658" spans="3:3" x14ac:dyDescent="0.2">
      <c r="C658" s="2" t="s">
        <v>3897</v>
      </c>
    </row>
    <row r="659" spans="3:3" x14ac:dyDescent="0.2">
      <c r="C659" s="2" t="s">
        <v>1188</v>
      </c>
    </row>
    <row r="660" spans="3:3" x14ac:dyDescent="0.2">
      <c r="C660" s="2" t="s">
        <v>3898</v>
      </c>
    </row>
    <row r="661" spans="3:3" x14ac:dyDescent="0.2">
      <c r="C661" s="2" t="s">
        <v>1171</v>
      </c>
    </row>
    <row r="662" spans="3:3" x14ac:dyDescent="0.2">
      <c r="C662" s="2" t="s">
        <v>3899</v>
      </c>
    </row>
    <row r="663" spans="3:3" x14ac:dyDescent="0.2">
      <c r="C663" s="2" t="s">
        <v>3900</v>
      </c>
    </row>
    <row r="664" spans="3:3" x14ac:dyDescent="0.2">
      <c r="C664" s="2" t="s">
        <v>1162</v>
      </c>
    </row>
    <row r="665" spans="3:3" x14ac:dyDescent="0.2">
      <c r="C665" s="2" t="s">
        <v>1158</v>
      </c>
    </row>
    <row r="666" spans="3:3" x14ac:dyDescent="0.2">
      <c r="C666" s="2" t="s">
        <v>3901</v>
      </c>
    </row>
    <row r="667" spans="3:3" x14ac:dyDescent="0.2">
      <c r="C667" s="2" t="s">
        <v>1161</v>
      </c>
    </row>
    <row r="668" spans="3:3" x14ac:dyDescent="0.2">
      <c r="C668" s="2" t="s">
        <v>1139</v>
      </c>
    </row>
    <row r="669" spans="3:3" x14ac:dyDescent="0.2">
      <c r="C669" s="2" t="s">
        <v>3902</v>
      </c>
    </row>
    <row r="670" spans="3:3" x14ac:dyDescent="0.2">
      <c r="C670" s="2" t="s">
        <v>1165</v>
      </c>
    </row>
    <row r="671" spans="3:3" x14ac:dyDescent="0.2">
      <c r="C671" s="2" t="s">
        <v>1179</v>
      </c>
    </row>
    <row r="672" spans="3:3" x14ac:dyDescent="0.2">
      <c r="C672" s="2" t="s">
        <v>1176</v>
      </c>
    </row>
    <row r="673" spans="3:3" x14ac:dyDescent="0.2">
      <c r="C673" s="2" t="s">
        <v>1185</v>
      </c>
    </row>
    <row r="674" spans="3:3" x14ac:dyDescent="0.2">
      <c r="C674" s="2" t="s">
        <v>1182</v>
      </c>
    </row>
    <row r="675" spans="3:3" x14ac:dyDescent="0.2">
      <c r="C675" s="2" t="s">
        <v>1183</v>
      </c>
    </row>
    <row r="676" spans="3:3" x14ac:dyDescent="0.2">
      <c r="C676" s="2" t="s">
        <v>1170</v>
      </c>
    </row>
    <row r="677" spans="3:3" x14ac:dyDescent="0.2">
      <c r="C677" s="2" t="s">
        <v>1186</v>
      </c>
    </row>
    <row r="678" spans="3:3" x14ac:dyDescent="0.2">
      <c r="C678" s="2" t="s">
        <v>1187</v>
      </c>
    </row>
    <row r="679" spans="3:3" x14ac:dyDescent="0.2">
      <c r="C679" s="2" t="s">
        <v>1167</v>
      </c>
    </row>
    <row r="680" spans="3:3" x14ac:dyDescent="0.2">
      <c r="C680" s="2" t="s">
        <v>1163</v>
      </c>
    </row>
    <row r="681" spans="3:3" x14ac:dyDescent="0.2">
      <c r="C681" s="2" t="s">
        <v>1169</v>
      </c>
    </row>
    <row r="682" spans="3:3" x14ac:dyDescent="0.2">
      <c r="C682" s="2" t="s">
        <v>1160</v>
      </c>
    </row>
    <row r="683" spans="3:3" x14ac:dyDescent="0.2">
      <c r="C683" s="2" t="s">
        <v>1159</v>
      </c>
    </row>
    <row r="684" spans="3:3" x14ac:dyDescent="0.2">
      <c r="C684" s="2" t="s">
        <v>1168</v>
      </c>
    </row>
    <row r="685" spans="3:3" x14ac:dyDescent="0.2">
      <c r="C685" s="2" t="s">
        <v>1166</v>
      </c>
    </row>
    <row r="686" spans="3:3" x14ac:dyDescent="0.2">
      <c r="C686" s="2" t="s">
        <v>1041</v>
      </c>
    </row>
    <row r="687" spans="3:3" x14ac:dyDescent="0.2">
      <c r="C687" s="2" t="s">
        <v>1018</v>
      </c>
    </row>
    <row r="688" spans="3:3" x14ac:dyDescent="0.2">
      <c r="C688" s="2" t="s">
        <v>1019</v>
      </c>
    </row>
    <row r="689" spans="3:3" x14ac:dyDescent="0.2">
      <c r="C689" s="2" t="s">
        <v>1038</v>
      </c>
    </row>
    <row r="690" spans="3:3" x14ac:dyDescent="0.2">
      <c r="C690" s="2" t="s">
        <v>1039</v>
      </c>
    </row>
    <row r="691" spans="3:3" x14ac:dyDescent="0.2">
      <c r="C691" s="2" t="s">
        <v>1029</v>
      </c>
    </row>
    <row r="692" spans="3:3" x14ac:dyDescent="0.2">
      <c r="C692" s="2" t="s">
        <v>1020</v>
      </c>
    </row>
    <row r="693" spans="3:3" x14ac:dyDescent="0.2">
      <c r="C693" s="2" t="s">
        <v>1014</v>
      </c>
    </row>
    <row r="694" spans="3:3" x14ac:dyDescent="0.2">
      <c r="C694" s="2" t="s">
        <v>1027</v>
      </c>
    </row>
    <row r="695" spans="3:3" x14ac:dyDescent="0.2">
      <c r="C695" s="2" t="s">
        <v>1021</v>
      </c>
    </row>
    <row r="696" spans="3:3" x14ac:dyDescent="0.2">
      <c r="C696" s="2" t="s">
        <v>1040</v>
      </c>
    </row>
    <row r="697" spans="3:3" x14ac:dyDescent="0.2">
      <c r="C697" s="2" t="s">
        <v>1157</v>
      </c>
    </row>
    <row r="698" spans="3:3" x14ac:dyDescent="0.2">
      <c r="C698" s="2" t="s">
        <v>1155</v>
      </c>
    </row>
    <row r="699" spans="3:3" x14ac:dyDescent="0.2">
      <c r="C699" s="2" t="s">
        <v>1022</v>
      </c>
    </row>
    <row r="700" spans="3:3" x14ac:dyDescent="0.2">
      <c r="C700" s="2" t="s">
        <v>1173</v>
      </c>
    </row>
    <row r="701" spans="3:3" x14ac:dyDescent="0.2">
      <c r="C701" s="2" t="s">
        <v>1150</v>
      </c>
    </row>
    <row r="702" spans="3:3" x14ac:dyDescent="0.2">
      <c r="C702" s="2" t="s">
        <v>1195</v>
      </c>
    </row>
    <row r="703" spans="3:3" x14ac:dyDescent="0.2">
      <c r="C703" s="2" t="s">
        <v>1048</v>
      </c>
    </row>
    <row r="704" spans="3:3" x14ac:dyDescent="0.2">
      <c r="C704" s="2" t="s">
        <v>1061</v>
      </c>
    </row>
    <row r="705" spans="3:3" x14ac:dyDescent="0.2">
      <c r="C705" s="2" t="s">
        <v>1143</v>
      </c>
    </row>
    <row r="706" spans="3:3" x14ac:dyDescent="0.2">
      <c r="C706" s="2" t="s">
        <v>1096</v>
      </c>
    </row>
    <row r="707" spans="3:3" x14ac:dyDescent="0.2">
      <c r="C707" s="2" t="s">
        <v>1133</v>
      </c>
    </row>
    <row r="708" spans="3:3" x14ac:dyDescent="0.2">
      <c r="C708" s="2" t="s">
        <v>1117</v>
      </c>
    </row>
    <row r="709" spans="3:3" x14ac:dyDescent="0.2">
      <c r="C709" s="2" t="s">
        <v>1080</v>
      </c>
    </row>
    <row r="710" spans="3:3" x14ac:dyDescent="0.2">
      <c r="C710" s="2" t="s">
        <v>1149</v>
      </c>
    </row>
    <row r="711" spans="3:3" x14ac:dyDescent="0.2">
      <c r="C711" s="2" t="s">
        <v>1066</v>
      </c>
    </row>
    <row r="712" spans="3:3" x14ac:dyDescent="0.2">
      <c r="C712" s="2" t="s">
        <v>1087</v>
      </c>
    </row>
    <row r="713" spans="3:3" x14ac:dyDescent="0.2">
      <c r="C713" s="2" t="s">
        <v>1154</v>
      </c>
    </row>
    <row r="714" spans="3:3" x14ac:dyDescent="0.2">
      <c r="C714" s="2" t="s">
        <v>1112</v>
      </c>
    </row>
    <row r="715" spans="3:3" x14ac:dyDescent="0.2">
      <c r="C715" s="2" t="s">
        <v>1078</v>
      </c>
    </row>
    <row r="716" spans="3:3" x14ac:dyDescent="0.2">
      <c r="C716" s="2" t="s">
        <v>1062</v>
      </c>
    </row>
    <row r="717" spans="3:3" x14ac:dyDescent="0.2">
      <c r="C717" s="2" t="s">
        <v>1085</v>
      </c>
    </row>
    <row r="718" spans="3:3" x14ac:dyDescent="0.2">
      <c r="C718" s="2" t="s">
        <v>1104</v>
      </c>
    </row>
    <row r="719" spans="3:3" x14ac:dyDescent="0.2">
      <c r="C719" s="2" t="s">
        <v>1079</v>
      </c>
    </row>
    <row r="720" spans="3:3" x14ac:dyDescent="0.2">
      <c r="C720" s="2" t="s">
        <v>1100</v>
      </c>
    </row>
    <row r="721" spans="3:3" x14ac:dyDescent="0.2">
      <c r="C721" s="2" t="s">
        <v>1116</v>
      </c>
    </row>
    <row r="722" spans="3:3" x14ac:dyDescent="0.2">
      <c r="C722" s="2" t="s">
        <v>1115</v>
      </c>
    </row>
    <row r="723" spans="3:3" x14ac:dyDescent="0.2">
      <c r="C723" s="2" t="s">
        <v>1102</v>
      </c>
    </row>
    <row r="724" spans="3:3" x14ac:dyDescent="0.2">
      <c r="C724" s="2" t="s">
        <v>1025</v>
      </c>
    </row>
    <row r="725" spans="3:3" x14ac:dyDescent="0.2">
      <c r="C725" s="2" t="s">
        <v>1028</v>
      </c>
    </row>
    <row r="726" spans="3:3" x14ac:dyDescent="0.2">
      <c r="C726" s="2" t="s">
        <v>1049</v>
      </c>
    </row>
    <row r="727" spans="3:3" x14ac:dyDescent="0.2">
      <c r="C727" s="2" t="s">
        <v>1043</v>
      </c>
    </row>
    <row r="728" spans="3:3" x14ac:dyDescent="0.2">
      <c r="C728" s="2" t="s">
        <v>1059</v>
      </c>
    </row>
    <row r="729" spans="3:3" x14ac:dyDescent="0.2">
      <c r="C729" s="2" t="s">
        <v>1051</v>
      </c>
    </row>
    <row r="730" spans="3:3" x14ac:dyDescent="0.2">
      <c r="C730" s="2" t="s">
        <v>1037</v>
      </c>
    </row>
    <row r="731" spans="3:3" x14ac:dyDescent="0.2">
      <c r="C731" s="2" t="s">
        <v>1024</v>
      </c>
    </row>
    <row r="732" spans="3:3" x14ac:dyDescent="0.2">
      <c r="C732" s="2" t="s">
        <v>1016</v>
      </c>
    </row>
    <row r="733" spans="3:3" x14ac:dyDescent="0.2">
      <c r="C733" s="2" t="s">
        <v>1015</v>
      </c>
    </row>
    <row r="734" spans="3:3" x14ac:dyDescent="0.2">
      <c r="C734" s="2" t="s">
        <v>1050</v>
      </c>
    </row>
    <row r="735" spans="3:3" x14ac:dyDescent="0.2">
      <c r="C735" s="2" t="s">
        <v>1137</v>
      </c>
    </row>
    <row r="736" spans="3:3" x14ac:dyDescent="0.2">
      <c r="C736" s="2" t="s">
        <v>1099</v>
      </c>
    </row>
    <row r="737" spans="3:3" x14ac:dyDescent="0.2">
      <c r="C737" s="2" t="s">
        <v>1101</v>
      </c>
    </row>
    <row r="738" spans="3:3" x14ac:dyDescent="0.2">
      <c r="C738" s="2" t="s">
        <v>1071</v>
      </c>
    </row>
    <row r="739" spans="3:3" x14ac:dyDescent="0.2">
      <c r="C739" s="2" t="s">
        <v>1109</v>
      </c>
    </row>
    <row r="740" spans="3:3" x14ac:dyDescent="0.2">
      <c r="C740" s="2" t="s">
        <v>1034</v>
      </c>
    </row>
    <row r="741" spans="3:3" x14ac:dyDescent="0.2">
      <c r="C741" s="2" t="s">
        <v>1026</v>
      </c>
    </row>
    <row r="742" spans="3:3" x14ac:dyDescent="0.2">
      <c r="C742" s="2" t="s">
        <v>1089</v>
      </c>
    </row>
    <row r="743" spans="3:3" x14ac:dyDescent="0.2">
      <c r="C743" s="2" t="s">
        <v>1136</v>
      </c>
    </row>
    <row r="744" spans="3:3" x14ac:dyDescent="0.2">
      <c r="C744" s="2" t="s">
        <v>1035</v>
      </c>
    </row>
    <row r="745" spans="3:3" x14ac:dyDescent="0.2">
      <c r="C745" s="2" t="s">
        <v>1134</v>
      </c>
    </row>
    <row r="746" spans="3:3" x14ac:dyDescent="0.2">
      <c r="C746" s="2" t="s">
        <v>1084</v>
      </c>
    </row>
    <row r="747" spans="3:3" x14ac:dyDescent="0.2">
      <c r="C747" s="2" t="s">
        <v>3903</v>
      </c>
    </row>
    <row r="748" spans="3:3" x14ac:dyDescent="0.2">
      <c r="C748" s="2" t="s">
        <v>1017</v>
      </c>
    </row>
    <row r="749" spans="3:3" x14ac:dyDescent="0.2">
      <c r="C749" s="2" t="s">
        <v>1032</v>
      </c>
    </row>
    <row r="750" spans="3:3" x14ac:dyDescent="0.2">
      <c r="C750" s="2" t="s">
        <v>1141</v>
      </c>
    </row>
    <row r="751" spans="3:3" x14ac:dyDescent="0.2">
      <c r="C751" s="2" t="s">
        <v>1023</v>
      </c>
    </row>
    <row r="752" spans="3:3" x14ac:dyDescent="0.2">
      <c r="C752" s="2" t="s">
        <v>1142</v>
      </c>
    </row>
    <row r="753" spans="3:3" x14ac:dyDescent="0.2">
      <c r="C753" s="2" t="s">
        <v>1045</v>
      </c>
    </row>
    <row r="754" spans="3:3" x14ac:dyDescent="0.2">
      <c r="C754" s="2" t="s">
        <v>1130</v>
      </c>
    </row>
    <row r="755" spans="3:3" x14ac:dyDescent="0.2">
      <c r="C755" s="2" t="s">
        <v>1095</v>
      </c>
    </row>
    <row r="756" spans="3:3" x14ac:dyDescent="0.2">
      <c r="C756" s="2" t="s">
        <v>1072</v>
      </c>
    </row>
    <row r="757" spans="3:3" x14ac:dyDescent="0.2">
      <c r="C757" s="2" t="s">
        <v>1131</v>
      </c>
    </row>
    <row r="758" spans="3:3" x14ac:dyDescent="0.2">
      <c r="C758" s="2" t="s">
        <v>1105</v>
      </c>
    </row>
    <row r="759" spans="3:3" x14ac:dyDescent="0.2">
      <c r="C759" s="2" t="s">
        <v>1065</v>
      </c>
    </row>
    <row r="760" spans="3:3" x14ac:dyDescent="0.2">
      <c r="C760" s="2" t="s">
        <v>1138</v>
      </c>
    </row>
    <row r="761" spans="3:3" x14ac:dyDescent="0.2">
      <c r="C761" s="2" t="s">
        <v>1075</v>
      </c>
    </row>
    <row r="762" spans="3:3" x14ac:dyDescent="0.2">
      <c r="C762" s="2" t="s">
        <v>1132</v>
      </c>
    </row>
    <row r="763" spans="3:3" x14ac:dyDescent="0.2">
      <c r="C763" s="2" t="s">
        <v>1097</v>
      </c>
    </row>
    <row r="764" spans="3:3" x14ac:dyDescent="0.2">
      <c r="C764" s="2" t="s">
        <v>1145</v>
      </c>
    </row>
    <row r="765" spans="3:3" x14ac:dyDescent="0.2">
      <c r="C765" s="2" t="s">
        <v>3904</v>
      </c>
    </row>
    <row r="766" spans="3:3" x14ac:dyDescent="0.2">
      <c r="C766" s="2" t="s">
        <v>3905</v>
      </c>
    </row>
    <row r="767" spans="3:3" x14ac:dyDescent="0.2">
      <c r="C767" s="2" t="s">
        <v>3906</v>
      </c>
    </row>
    <row r="768" spans="3:3" x14ac:dyDescent="0.2">
      <c r="C768" s="2" t="s">
        <v>3907</v>
      </c>
    </row>
    <row r="769" spans="3:3" x14ac:dyDescent="0.2">
      <c r="C769" s="2" t="s">
        <v>1144</v>
      </c>
    </row>
    <row r="770" spans="3:3" x14ac:dyDescent="0.2">
      <c r="C770" s="2" t="s">
        <v>1108</v>
      </c>
    </row>
    <row r="771" spans="3:3" x14ac:dyDescent="0.2">
      <c r="C771" s="2" t="s">
        <v>3908</v>
      </c>
    </row>
    <row r="772" spans="3:3" x14ac:dyDescent="0.2">
      <c r="C772" s="2" t="s">
        <v>3909</v>
      </c>
    </row>
    <row r="773" spans="3:3" x14ac:dyDescent="0.2">
      <c r="C773" s="2" t="s">
        <v>1140</v>
      </c>
    </row>
    <row r="774" spans="3:3" x14ac:dyDescent="0.2">
      <c r="C774" s="2" t="s">
        <v>1082</v>
      </c>
    </row>
    <row r="775" spans="3:3" x14ac:dyDescent="0.2">
      <c r="C775" s="2" t="s">
        <v>1055</v>
      </c>
    </row>
    <row r="776" spans="3:3" x14ac:dyDescent="0.2">
      <c r="C776" s="2" t="s">
        <v>3910</v>
      </c>
    </row>
    <row r="777" spans="3:3" x14ac:dyDescent="0.2">
      <c r="C777" s="2" t="s">
        <v>3911</v>
      </c>
    </row>
    <row r="778" spans="3:3" x14ac:dyDescent="0.2">
      <c r="C778" s="2" t="s">
        <v>3912</v>
      </c>
    </row>
    <row r="779" spans="3:3" x14ac:dyDescent="0.2">
      <c r="C779" s="2" t="s">
        <v>3913</v>
      </c>
    </row>
    <row r="780" spans="3:3" x14ac:dyDescent="0.2">
      <c r="C780" s="2" t="s">
        <v>1125</v>
      </c>
    </row>
    <row r="781" spans="3:3" x14ac:dyDescent="0.2">
      <c r="C781" s="2" t="s">
        <v>3914</v>
      </c>
    </row>
    <row r="782" spans="3:3" x14ac:dyDescent="0.2">
      <c r="C782" s="2" t="s">
        <v>3915</v>
      </c>
    </row>
  </sheetData>
  <mergeCells count="3">
    <mergeCell ref="A3:A4"/>
    <mergeCell ref="A192:L192"/>
    <mergeCell ref="O192:P192"/>
  </mergeCells>
  <conditionalFormatting sqref="B3">
    <cfRule type="duplicateValues" dxfId="618" priority="4"/>
  </conditionalFormatting>
  <conditionalFormatting sqref="B4:B191">
    <cfRule type="duplicateValues" dxfId="617" priority="5"/>
  </conditionalFormatting>
  <conditionalFormatting sqref="C206:C782">
    <cfRule type="duplicateValues" dxfId="616" priority="3"/>
  </conditionalFormatting>
  <conditionalFormatting sqref="C206:C782">
    <cfRule type="duplicateValues" dxfId="615" priority="2"/>
  </conditionalFormatting>
  <conditionalFormatting sqref="C1:C1048576">
    <cfRule type="duplicateValues" dxfId="61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99"/>
  <sheetViews>
    <sheetView zoomScale="110" zoomScaleNormal="110" workbookViewId="0">
      <pane xSplit="3" ySplit="2" topLeftCell="D18" activePane="bottomRight" state="frozen"/>
      <selection activeCell="F3" sqref="F3"/>
      <selection pane="topRight" activeCell="F3" sqref="F3"/>
      <selection pane="bottomLeft" activeCell="F3" sqref="F3"/>
      <selection pane="bottomRight" activeCell="J27" sqref="J2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29.25" customHeight="1" x14ac:dyDescent="0.2">
      <c r="A3" s="142" t="s">
        <v>428</v>
      </c>
      <c r="B3" s="73" t="s">
        <v>429</v>
      </c>
      <c r="C3" s="9" t="s">
        <v>441</v>
      </c>
      <c r="D3" s="75" t="s">
        <v>63</v>
      </c>
      <c r="E3" s="13">
        <v>44415</v>
      </c>
      <c r="F3" s="75" t="s">
        <v>425</v>
      </c>
      <c r="G3" s="13">
        <v>44419</v>
      </c>
      <c r="H3" s="76" t="s">
        <v>3532</v>
      </c>
      <c r="I3" s="1">
        <v>148</v>
      </c>
      <c r="J3" s="1">
        <v>64</v>
      </c>
      <c r="K3" s="1">
        <v>11</v>
      </c>
      <c r="L3" s="1">
        <v>10</v>
      </c>
      <c r="M3" s="81">
        <f t="shared" ref="M3:M14" si="0">I3*J3*K3/4000</f>
        <v>26.047999999999998</v>
      </c>
      <c r="N3" s="8">
        <v>26</v>
      </c>
      <c r="O3" s="62">
        <v>3000</v>
      </c>
      <c r="P3" s="63">
        <f>Table2245236891011121314151617181920212224234567234[[#This Row],[PEMBULATAN]]*O3</f>
        <v>78000</v>
      </c>
    </row>
    <row r="4" spans="1:16" ht="29.25" customHeight="1" x14ac:dyDescent="0.2">
      <c r="A4" s="143"/>
      <c r="B4" s="74"/>
      <c r="C4" s="9" t="s">
        <v>439</v>
      </c>
      <c r="D4" s="75" t="s">
        <v>63</v>
      </c>
      <c r="E4" s="13">
        <v>44415</v>
      </c>
      <c r="F4" s="75" t="s">
        <v>425</v>
      </c>
      <c r="G4" s="13">
        <v>44419</v>
      </c>
      <c r="H4" s="76" t="s">
        <v>3532</v>
      </c>
      <c r="I4" s="1">
        <v>148</v>
      </c>
      <c r="J4" s="1">
        <v>64</v>
      </c>
      <c r="K4" s="1">
        <v>11</v>
      </c>
      <c r="L4" s="1">
        <v>10</v>
      </c>
      <c r="M4" s="81">
        <f t="shared" si="0"/>
        <v>26.047999999999998</v>
      </c>
      <c r="N4" s="8">
        <v>26</v>
      </c>
      <c r="O4" s="62">
        <v>3000</v>
      </c>
      <c r="P4" s="63">
        <f>Table2245236891011121314151617181920212224234567234[[#This Row],[PEMBULATAN]]*O4</f>
        <v>78000</v>
      </c>
    </row>
    <row r="5" spans="1:16" ht="29.25" customHeight="1" x14ac:dyDescent="0.2">
      <c r="A5" s="101"/>
      <c r="B5" s="74"/>
      <c r="C5" s="88" t="s">
        <v>440</v>
      </c>
      <c r="D5" s="77" t="s">
        <v>63</v>
      </c>
      <c r="E5" s="13">
        <v>44415</v>
      </c>
      <c r="F5" s="75" t="s">
        <v>425</v>
      </c>
      <c r="G5" s="13">
        <v>44419</v>
      </c>
      <c r="H5" s="76" t="s">
        <v>3532</v>
      </c>
      <c r="I5" s="15">
        <v>148</v>
      </c>
      <c r="J5" s="15">
        <v>64</v>
      </c>
      <c r="K5" s="15">
        <v>11</v>
      </c>
      <c r="L5" s="15">
        <v>10</v>
      </c>
      <c r="M5" s="82">
        <f t="shared" si="0"/>
        <v>26.047999999999998</v>
      </c>
      <c r="N5" s="71">
        <v>26</v>
      </c>
      <c r="O5" s="62">
        <v>3000</v>
      </c>
      <c r="P5" s="63">
        <f>Table2245236891011121314151617181920212224234567234[[#This Row],[PEMBULATAN]]*O5</f>
        <v>78000</v>
      </c>
    </row>
    <row r="6" spans="1:16" ht="29.25" customHeight="1" x14ac:dyDescent="0.2">
      <c r="A6" s="101"/>
      <c r="B6" s="74"/>
      <c r="C6" s="92" t="s">
        <v>435</v>
      </c>
      <c r="D6" s="93" t="s">
        <v>63</v>
      </c>
      <c r="E6" s="94">
        <v>44415</v>
      </c>
      <c r="F6" s="95" t="s">
        <v>425</v>
      </c>
      <c r="G6" s="94">
        <v>44419</v>
      </c>
      <c r="H6" s="76" t="s">
        <v>3532</v>
      </c>
      <c r="I6" s="97">
        <v>148</v>
      </c>
      <c r="J6" s="97">
        <v>64</v>
      </c>
      <c r="K6" s="97">
        <v>11</v>
      </c>
      <c r="L6" s="97">
        <v>10</v>
      </c>
      <c r="M6" s="98">
        <f t="shared" si="0"/>
        <v>26.047999999999998</v>
      </c>
      <c r="N6" s="99">
        <v>26</v>
      </c>
      <c r="O6" s="62">
        <v>3000</v>
      </c>
      <c r="P6" s="63">
        <f>Table2245236891011121314151617181920212224234567234[[#This Row],[PEMBULATAN]]*O6</f>
        <v>78000</v>
      </c>
    </row>
    <row r="7" spans="1:16" ht="29.25" customHeight="1" x14ac:dyDescent="0.2">
      <c r="A7" s="101"/>
      <c r="B7" s="74"/>
      <c r="C7" s="92" t="s">
        <v>432</v>
      </c>
      <c r="D7" s="93" t="s">
        <v>63</v>
      </c>
      <c r="E7" s="94">
        <v>44415</v>
      </c>
      <c r="F7" s="95" t="s">
        <v>425</v>
      </c>
      <c r="G7" s="94">
        <v>44419</v>
      </c>
      <c r="H7" s="76" t="s">
        <v>3532</v>
      </c>
      <c r="I7" s="97">
        <v>148</v>
      </c>
      <c r="J7" s="97">
        <v>64</v>
      </c>
      <c r="K7" s="97">
        <v>11</v>
      </c>
      <c r="L7" s="97">
        <v>4</v>
      </c>
      <c r="M7" s="98">
        <f t="shared" si="0"/>
        <v>26.047999999999998</v>
      </c>
      <c r="N7" s="99">
        <v>26</v>
      </c>
      <c r="O7" s="62">
        <v>3000</v>
      </c>
      <c r="P7" s="63">
        <f>Table2245236891011121314151617181920212224234567234[[#This Row],[PEMBULATAN]]*O7</f>
        <v>78000</v>
      </c>
    </row>
    <row r="8" spans="1:16" ht="29.25" customHeight="1" x14ac:dyDescent="0.2">
      <c r="A8" s="101"/>
      <c r="B8" s="74"/>
      <c r="C8" s="92" t="s">
        <v>434</v>
      </c>
      <c r="D8" s="93" t="s">
        <v>63</v>
      </c>
      <c r="E8" s="94">
        <v>44415</v>
      </c>
      <c r="F8" s="95" t="s">
        <v>425</v>
      </c>
      <c r="G8" s="94">
        <v>44419</v>
      </c>
      <c r="H8" s="76" t="s">
        <v>3532</v>
      </c>
      <c r="I8" s="97">
        <v>40</v>
      </c>
      <c r="J8" s="97">
        <v>23</v>
      </c>
      <c r="K8" s="97">
        <v>11</v>
      </c>
      <c r="L8" s="97">
        <v>10</v>
      </c>
      <c r="M8" s="98">
        <f t="shared" si="0"/>
        <v>2.5299999999999998</v>
      </c>
      <c r="N8" s="99">
        <v>10</v>
      </c>
      <c r="O8" s="62">
        <v>3000</v>
      </c>
      <c r="P8" s="63">
        <f>Table2245236891011121314151617181920212224234567234[[#This Row],[PEMBULATAN]]*O8</f>
        <v>30000</v>
      </c>
    </row>
    <row r="9" spans="1:16" ht="29.25" customHeight="1" x14ac:dyDescent="0.2">
      <c r="A9" s="101"/>
      <c r="B9" s="74"/>
      <c r="C9" s="92" t="s">
        <v>436</v>
      </c>
      <c r="D9" s="93" t="s">
        <v>63</v>
      </c>
      <c r="E9" s="94">
        <v>44415</v>
      </c>
      <c r="F9" s="95" t="s">
        <v>425</v>
      </c>
      <c r="G9" s="94">
        <v>44419</v>
      </c>
      <c r="H9" s="76" t="s">
        <v>3532</v>
      </c>
      <c r="I9" s="97">
        <v>48</v>
      </c>
      <c r="J9" s="97">
        <v>48</v>
      </c>
      <c r="K9" s="97">
        <v>46</v>
      </c>
      <c r="L9" s="97">
        <v>10</v>
      </c>
      <c r="M9" s="98">
        <f t="shared" si="0"/>
        <v>26.495999999999999</v>
      </c>
      <c r="N9" s="99">
        <v>27</v>
      </c>
      <c r="O9" s="62">
        <v>3000</v>
      </c>
      <c r="P9" s="63">
        <f>Table2245236891011121314151617181920212224234567234[[#This Row],[PEMBULATAN]]*O9</f>
        <v>81000</v>
      </c>
    </row>
    <row r="10" spans="1:16" ht="29.25" customHeight="1" x14ac:dyDescent="0.2">
      <c r="A10" s="101"/>
      <c r="B10" s="74"/>
      <c r="C10" s="92" t="s">
        <v>437</v>
      </c>
      <c r="D10" s="93" t="s">
        <v>63</v>
      </c>
      <c r="E10" s="94">
        <v>44415</v>
      </c>
      <c r="F10" s="95" t="s">
        <v>425</v>
      </c>
      <c r="G10" s="94">
        <v>44419</v>
      </c>
      <c r="H10" s="76" t="s">
        <v>3532</v>
      </c>
      <c r="I10" s="97">
        <v>48</v>
      </c>
      <c r="J10" s="97">
        <v>48</v>
      </c>
      <c r="K10" s="97">
        <v>46</v>
      </c>
      <c r="L10" s="97">
        <v>7</v>
      </c>
      <c r="M10" s="98">
        <f t="shared" si="0"/>
        <v>26.495999999999999</v>
      </c>
      <c r="N10" s="99">
        <v>27</v>
      </c>
      <c r="O10" s="62">
        <v>3000</v>
      </c>
      <c r="P10" s="63">
        <f>Table2245236891011121314151617181920212224234567234[[#This Row],[PEMBULATAN]]*O10</f>
        <v>81000</v>
      </c>
    </row>
    <row r="11" spans="1:16" ht="29.25" customHeight="1" x14ac:dyDescent="0.2">
      <c r="A11" s="101"/>
      <c r="B11" s="74"/>
      <c r="C11" s="92" t="s">
        <v>430</v>
      </c>
      <c r="D11" s="93" t="s">
        <v>63</v>
      </c>
      <c r="E11" s="94">
        <v>44415</v>
      </c>
      <c r="F11" s="95" t="s">
        <v>425</v>
      </c>
      <c r="G11" s="94">
        <v>44419</v>
      </c>
      <c r="H11" s="76" t="s">
        <v>3532</v>
      </c>
      <c r="I11" s="97">
        <v>48</v>
      </c>
      <c r="J11" s="97">
        <v>48</v>
      </c>
      <c r="K11" s="97">
        <v>46</v>
      </c>
      <c r="L11" s="97">
        <v>10</v>
      </c>
      <c r="M11" s="98">
        <f t="shared" si="0"/>
        <v>26.495999999999999</v>
      </c>
      <c r="N11" s="99">
        <v>27</v>
      </c>
      <c r="O11" s="62">
        <v>3000</v>
      </c>
      <c r="P11" s="63">
        <f>Table2245236891011121314151617181920212224234567234[[#This Row],[PEMBULATAN]]*O11</f>
        <v>81000</v>
      </c>
    </row>
    <row r="12" spans="1:16" ht="29.25" customHeight="1" x14ac:dyDescent="0.2">
      <c r="A12" s="101"/>
      <c r="B12" s="74"/>
      <c r="C12" s="92" t="s">
        <v>438</v>
      </c>
      <c r="D12" s="93" t="s">
        <v>63</v>
      </c>
      <c r="E12" s="94">
        <v>44415</v>
      </c>
      <c r="F12" s="95" t="s">
        <v>425</v>
      </c>
      <c r="G12" s="94">
        <v>44419</v>
      </c>
      <c r="H12" s="76" t="s">
        <v>3532</v>
      </c>
      <c r="I12" s="97">
        <v>48</v>
      </c>
      <c r="J12" s="97">
        <v>48</v>
      </c>
      <c r="K12" s="97">
        <v>46</v>
      </c>
      <c r="L12" s="97">
        <v>10</v>
      </c>
      <c r="M12" s="98">
        <f t="shared" si="0"/>
        <v>26.495999999999999</v>
      </c>
      <c r="N12" s="99">
        <v>27</v>
      </c>
      <c r="O12" s="62">
        <v>3000</v>
      </c>
      <c r="P12" s="63">
        <f>Table2245236891011121314151617181920212224234567234[[#This Row],[PEMBULATAN]]*O12</f>
        <v>81000</v>
      </c>
    </row>
    <row r="13" spans="1:16" ht="29.25" customHeight="1" x14ac:dyDescent="0.2">
      <c r="A13" s="101"/>
      <c r="B13" s="74"/>
      <c r="C13" s="92" t="s">
        <v>431</v>
      </c>
      <c r="D13" s="93" t="s">
        <v>63</v>
      </c>
      <c r="E13" s="94">
        <v>44415</v>
      </c>
      <c r="F13" s="95" t="s">
        <v>425</v>
      </c>
      <c r="G13" s="94">
        <v>44419</v>
      </c>
      <c r="H13" s="76" t="s">
        <v>3532</v>
      </c>
      <c r="I13" s="97">
        <v>48</v>
      </c>
      <c r="J13" s="97">
        <v>48</v>
      </c>
      <c r="K13" s="97">
        <v>46</v>
      </c>
      <c r="L13" s="97">
        <v>10</v>
      </c>
      <c r="M13" s="98">
        <f t="shared" si="0"/>
        <v>26.495999999999999</v>
      </c>
      <c r="N13" s="99">
        <v>27</v>
      </c>
      <c r="O13" s="62">
        <v>3000</v>
      </c>
      <c r="P13" s="63">
        <f>Table2245236891011121314151617181920212224234567234[[#This Row],[PEMBULATAN]]*O13</f>
        <v>81000</v>
      </c>
    </row>
    <row r="14" spans="1:16" ht="29.25" customHeight="1" x14ac:dyDescent="0.2">
      <c r="A14" s="101"/>
      <c r="B14" s="74"/>
      <c r="C14" s="92" t="s">
        <v>433</v>
      </c>
      <c r="D14" s="93" t="s">
        <v>63</v>
      </c>
      <c r="E14" s="94">
        <v>44415</v>
      </c>
      <c r="F14" s="95" t="s">
        <v>425</v>
      </c>
      <c r="G14" s="94">
        <v>44419</v>
      </c>
      <c r="H14" s="76" t="s">
        <v>3532</v>
      </c>
      <c r="I14" s="97">
        <v>85</v>
      </c>
      <c r="J14" s="97">
        <v>62</v>
      </c>
      <c r="K14" s="97">
        <v>21</v>
      </c>
      <c r="L14" s="97">
        <v>12</v>
      </c>
      <c r="M14" s="98">
        <f t="shared" si="0"/>
        <v>27.6675</v>
      </c>
      <c r="N14" s="99">
        <v>28</v>
      </c>
      <c r="O14" s="62">
        <v>3000</v>
      </c>
      <c r="P14" s="63">
        <f>Table2245236891011121314151617181920212224234567234[[#This Row],[PEMBULATAN]]*O14</f>
        <v>84000</v>
      </c>
    </row>
    <row r="15" spans="1:16" ht="22.5" customHeight="1" x14ac:dyDescent="0.2">
      <c r="A15" s="144" t="s">
        <v>33</v>
      </c>
      <c r="B15" s="145"/>
      <c r="C15" s="145"/>
      <c r="D15" s="145"/>
      <c r="E15" s="145"/>
      <c r="F15" s="145"/>
      <c r="G15" s="145"/>
      <c r="H15" s="145"/>
      <c r="I15" s="145"/>
      <c r="J15" s="145"/>
      <c r="K15" s="145"/>
      <c r="L15" s="146"/>
      <c r="M15" s="78">
        <f>SUBTOTAL(109,Table2245236891011121314151617181920212224234567234[KG VOLUME])</f>
        <v>292.91750000000002</v>
      </c>
      <c r="N15" s="66">
        <f>SUM(N3:N14)</f>
        <v>303</v>
      </c>
      <c r="O15" s="147">
        <f>SUM(P3:P14)</f>
        <v>909000</v>
      </c>
      <c r="P15" s="148"/>
    </row>
    <row r="16" spans="1:16" ht="22.5" customHeight="1" x14ac:dyDescent="0.2">
      <c r="A16" s="83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4"/>
      <c r="N16" s="86" t="s">
        <v>54</v>
      </c>
      <c r="O16" s="85"/>
      <c r="P16" s="85">
        <f>O15*10%</f>
        <v>90900</v>
      </c>
    </row>
    <row r="17" spans="1:16" x14ac:dyDescent="0.2">
      <c r="A17" s="11"/>
      <c r="B17" s="54" t="s">
        <v>47</v>
      </c>
      <c r="C17" s="53"/>
      <c r="D17" s="55" t="s">
        <v>48</v>
      </c>
      <c r="H17" s="61"/>
      <c r="N17" s="60" t="s">
        <v>34</v>
      </c>
      <c r="P17" s="67">
        <f>O15*1%</f>
        <v>9090</v>
      </c>
    </row>
    <row r="18" spans="1:16" x14ac:dyDescent="0.2">
      <c r="A18" s="11"/>
      <c r="H18" s="61"/>
      <c r="N18" s="60" t="s">
        <v>35</v>
      </c>
      <c r="P18" s="69">
        <v>0</v>
      </c>
    </row>
    <row r="19" spans="1:16" ht="15.75" thickBot="1" x14ac:dyDescent="0.25">
      <c r="A19" s="11"/>
      <c r="H19" s="61"/>
      <c r="N19" s="60" t="s">
        <v>36</v>
      </c>
      <c r="P19" s="69">
        <v>0</v>
      </c>
    </row>
    <row r="20" spans="1:16" x14ac:dyDescent="0.2">
      <c r="A20" s="11"/>
      <c r="H20" s="61"/>
      <c r="N20" s="64" t="s">
        <v>37</v>
      </c>
      <c r="O20" s="65"/>
      <c r="P20" s="68">
        <f>O15-P16+P17</f>
        <v>827190</v>
      </c>
    </row>
    <row r="21" spans="1:16" x14ac:dyDescent="0.2">
      <c r="B21" s="54"/>
      <c r="C21" s="53"/>
      <c r="D21" s="55"/>
    </row>
    <row r="23" spans="1:16" x14ac:dyDescent="0.2">
      <c r="A23" s="11"/>
      <c r="C23" s="53" t="s">
        <v>1205</v>
      </c>
      <c r="H23" s="61"/>
      <c r="P23" s="70"/>
    </row>
    <row r="24" spans="1:16" x14ac:dyDescent="0.2">
      <c r="A24" s="11"/>
      <c r="C24" s="2" t="s">
        <v>1200</v>
      </c>
      <c r="H24" s="61"/>
      <c r="O24" s="56"/>
      <c r="P24" s="70"/>
    </row>
    <row r="25" spans="1:16" s="3" customFormat="1" x14ac:dyDescent="0.25">
      <c r="A25" s="11"/>
      <c r="B25" s="2"/>
      <c r="C25" s="2" t="s">
        <v>1206</v>
      </c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 t="s">
        <v>3533</v>
      </c>
      <c r="E26" s="12"/>
      <c r="H26" s="61"/>
      <c r="N26" s="14"/>
      <c r="O26" s="14"/>
      <c r="P26" s="14"/>
    </row>
    <row r="27" spans="1:16" s="3" customFormat="1" x14ac:dyDescent="0.2">
      <c r="A27" s="11"/>
      <c r="B27" s="2"/>
      <c r="C27" s="53" t="s">
        <v>1198</v>
      </c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 t="s">
        <v>3534</v>
      </c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 t="s">
        <v>1204</v>
      </c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 t="s">
        <v>3535</v>
      </c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 t="s">
        <v>3536</v>
      </c>
      <c r="E31" s="12"/>
      <c r="H31" s="61"/>
      <c r="N31" s="14"/>
      <c r="O31" s="14"/>
      <c r="P31" s="14"/>
    </row>
    <row r="32" spans="1:16" s="3" customFormat="1" x14ac:dyDescent="0.25">
      <c r="A32" s="11"/>
      <c r="B32" s="2"/>
      <c r="C32" s="2" t="s">
        <v>3537</v>
      </c>
      <c r="E32" s="12"/>
      <c r="H32" s="61"/>
      <c r="N32" s="14"/>
      <c r="O32" s="14"/>
      <c r="P32" s="14"/>
    </row>
    <row r="33" spans="1:16" s="3" customFormat="1" x14ac:dyDescent="0.25">
      <c r="A33" s="11"/>
      <c r="B33" s="2"/>
      <c r="C33" s="2" t="s">
        <v>3538</v>
      </c>
      <c r="E33" s="12"/>
      <c r="H33" s="61"/>
      <c r="N33" s="14"/>
      <c r="O33" s="14"/>
      <c r="P33" s="14"/>
    </row>
    <row r="34" spans="1:16" s="3" customFormat="1" x14ac:dyDescent="0.25">
      <c r="A34" s="11"/>
      <c r="B34" s="2"/>
      <c r="C34" s="2" t="s">
        <v>3539</v>
      </c>
      <c r="E34" s="12"/>
      <c r="H34" s="61"/>
      <c r="N34" s="14"/>
      <c r="O34" s="14"/>
      <c r="P34" s="14"/>
    </row>
    <row r="35" spans="1:16" s="3" customFormat="1" x14ac:dyDescent="0.25">
      <c r="A35" s="11"/>
      <c r="B35" s="2"/>
      <c r="C35" s="2" t="s">
        <v>3540</v>
      </c>
      <c r="E35" s="12"/>
      <c r="H35" s="61"/>
      <c r="N35" s="14"/>
      <c r="O35" s="14"/>
      <c r="P35" s="14"/>
    </row>
    <row r="36" spans="1:16" s="3" customFormat="1" x14ac:dyDescent="0.25">
      <c r="A36" s="11"/>
      <c r="B36" s="2"/>
      <c r="C36" s="2" t="s">
        <v>3541</v>
      </c>
      <c r="E36" s="12"/>
      <c r="H36" s="61"/>
      <c r="N36" s="14"/>
      <c r="O36" s="14"/>
      <c r="P36" s="14"/>
    </row>
    <row r="37" spans="1:16" x14ac:dyDescent="0.2">
      <c r="C37" s="2" t="s">
        <v>3542</v>
      </c>
    </row>
    <row r="38" spans="1:16" x14ac:dyDescent="0.2">
      <c r="C38" s="2" t="s">
        <v>3543</v>
      </c>
    </row>
    <row r="39" spans="1:16" x14ac:dyDescent="0.2">
      <c r="C39" s="2" t="s">
        <v>3544</v>
      </c>
    </row>
    <row r="40" spans="1:16" x14ac:dyDescent="0.2">
      <c r="C40" s="2" t="s">
        <v>3545</v>
      </c>
    </row>
    <row r="41" spans="1:16" x14ac:dyDescent="0.2">
      <c r="C41" s="2" t="s">
        <v>3546</v>
      </c>
    </row>
    <row r="42" spans="1:16" x14ac:dyDescent="0.2">
      <c r="C42" s="2" t="s">
        <v>3547</v>
      </c>
    </row>
    <row r="43" spans="1:16" x14ac:dyDescent="0.2">
      <c r="C43" s="2" t="s">
        <v>3548</v>
      </c>
    </row>
    <row r="44" spans="1:16" x14ac:dyDescent="0.2">
      <c r="C44" s="2" t="s">
        <v>3549</v>
      </c>
    </row>
    <row r="45" spans="1:16" x14ac:dyDescent="0.2">
      <c r="C45" s="2" t="s">
        <v>3550</v>
      </c>
    </row>
    <row r="46" spans="1:16" x14ac:dyDescent="0.2">
      <c r="C46" s="2" t="s">
        <v>3551</v>
      </c>
    </row>
    <row r="47" spans="1:16" x14ac:dyDescent="0.2">
      <c r="C47" s="2" t="s">
        <v>3552</v>
      </c>
    </row>
    <row r="48" spans="1:16" x14ac:dyDescent="0.2">
      <c r="C48" s="2" t="s">
        <v>3553</v>
      </c>
    </row>
    <row r="49" spans="3:3" x14ac:dyDescent="0.2">
      <c r="C49" s="2" t="s">
        <v>3554</v>
      </c>
    </row>
    <row r="50" spans="3:3" x14ac:dyDescent="0.2">
      <c r="C50" s="2" t="s">
        <v>3555</v>
      </c>
    </row>
    <row r="51" spans="3:3" x14ac:dyDescent="0.2">
      <c r="C51" s="2" t="s">
        <v>3556</v>
      </c>
    </row>
    <row r="52" spans="3:3" x14ac:dyDescent="0.2">
      <c r="C52" s="2" t="s">
        <v>3557</v>
      </c>
    </row>
    <row r="53" spans="3:3" x14ac:dyDescent="0.2">
      <c r="C53" s="2" t="s">
        <v>3558</v>
      </c>
    </row>
    <row r="54" spans="3:3" x14ac:dyDescent="0.2">
      <c r="C54" s="2" t="s">
        <v>3559</v>
      </c>
    </row>
    <row r="55" spans="3:3" x14ac:dyDescent="0.2">
      <c r="C55" s="2" t="s">
        <v>3560</v>
      </c>
    </row>
    <row r="56" spans="3:3" x14ac:dyDescent="0.2">
      <c r="C56" s="2" t="s">
        <v>3561</v>
      </c>
    </row>
    <row r="57" spans="3:3" x14ac:dyDescent="0.2">
      <c r="C57" s="2" t="s">
        <v>3562</v>
      </c>
    </row>
    <row r="58" spans="3:3" x14ac:dyDescent="0.2">
      <c r="C58" s="2" t="s">
        <v>3563</v>
      </c>
    </row>
    <row r="59" spans="3:3" x14ac:dyDescent="0.2">
      <c r="C59" s="2" t="s">
        <v>3564</v>
      </c>
    </row>
    <row r="60" spans="3:3" x14ac:dyDescent="0.2">
      <c r="C60" s="2" t="s">
        <v>3565</v>
      </c>
    </row>
    <row r="61" spans="3:3" x14ac:dyDescent="0.2">
      <c r="C61" s="2" t="s">
        <v>3566</v>
      </c>
    </row>
    <row r="62" spans="3:3" x14ac:dyDescent="0.2">
      <c r="C62" s="2" t="s">
        <v>3567</v>
      </c>
    </row>
    <row r="63" spans="3:3" x14ac:dyDescent="0.2">
      <c r="C63" s="2" t="s">
        <v>3568</v>
      </c>
    </row>
    <row r="64" spans="3:3" x14ac:dyDescent="0.2">
      <c r="C64" s="2" t="s">
        <v>3569</v>
      </c>
    </row>
    <row r="65" spans="3:3" x14ac:dyDescent="0.2">
      <c r="C65" s="2" t="s">
        <v>3570</v>
      </c>
    </row>
    <row r="66" spans="3:3" x14ac:dyDescent="0.2">
      <c r="C66" s="2" t="s">
        <v>3571</v>
      </c>
    </row>
    <row r="67" spans="3:3" x14ac:dyDescent="0.2">
      <c r="C67" s="2" t="s">
        <v>3572</v>
      </c>
    </row>
    <row r="68" spans="3:3" x14ac:dyDescent="0.2">
      <c r="C68" s="2" t="s">
        <v>3573</v>
      </c>
    </row>
    <row r="69" spans="3:3" x14ac:dyDescent="0.2">
      <c r="C69" s="2" t="s">
        <v>3574</v>
      </c>
    </row>
    <row r="70" spans="3:3" x14ac:dyDescent="0.2">
      <c r="C70" s="2" t="s">
        <v>3575</v>
      </c>
    </row>
    <row r="71" spans="3:3" x14ac:dyDescent="0.2">
      <c r="C71" s="2" t="s">
        <v>3576</v>
      </c>
    </row>
    <row r="72" spans="3:3" x14ac:dyDescent="0.2">
      <c r="C72" s="2" t="s">
        <v>3577</v>
      </c>
    </row>
    <row r="73" spans="3:3" x14ac:dyDescent="0.2">
      <c r="C73" s="2" t="s">
        <v>3578</v>
      </c>
    </row>
    <row r="74" spans="3:3" x14ac:dyDescent="0.2">
      <c r="C74" s="2" t="s">
        <v>3579</v>
      </c>
    </row>
    <row r="75" spans="3:3" x14ac:dyDescent="0.2">
      <c r="C75" s="2" t="s">
        <v>3580</v>
      </c>
    </row>
    <row r="76" spans="3:3" x14ac:dyDescent="0.2">
      <c r="C76" s="2" t="s">
        <v>3581</v>
      </c>
    </row>
    <row r="77" spans="3:3" x14ac:dyDescent="0.2">
      <c r="C77" s="2" t="s">
        <v>3582</v>
      </c>
    </row>
    <row r="78" spans="3:3" x14ac:dyDescent="0.2">
      <c r="C78" s="2" t="s">
        <v>3583</v>
      </c>
    </row>
    <row r="79" spans="3:3" x14ac:dyDescent="0.2">
      <c r="C79" s="2" t="s">
        <v>3584</v>
      </c>
    </row>
    <row r="80" spans="3:3" x14ac:dyDescent="0.2">
      <c r="C80" s="2" t="s">
        <v>3585</v>
      </c>
    </row>
    <row r="81" spans="3:3" x14ac:dyDescent="0.2">
      <c r="C81" s="2" t="s">
        <v>3586</v>
      </c>
    </row>
    <row r="82" spans="3:3" x14ac:dyDescent="0.2">
      <c r="C82" s="2" t="s">
        <v>3587</v>
      </c>
    </row>
    <row r="83" spans="3:3" x14ac:dyDescent="0.2">
      <c r="C83" s="2" t="s">
        <v>3588</v>
      </c>
    </row>
    <row r="84" spans="3:3" x14ac:dyDescent="0.2">
      <c r="C84" s="2" t="s">
        <v>3589</v>
      </c>
    </row>
    <row r="85" spans="3:3" x14ac:dyDescent="0.2">
      <c r="C85" s="2" t="s">
        <v>3590</v>
      </c>
    </row>
    <row r="86" spans="3:3" x14ac:dyDescent="0.2">
      <c r="C86" s="2" t="s">
        <v>3591</v>
      </c>
    </row>
    <row r="87" spans="3:3" x14ac:dyDescent="0.2">
      <c r="C87" s="2" t="s">
        <v>3592</v>
      </c>
    </row>
    <row r="88" spans="3:3" x14ac:dyDescent="0.2">
      <c r="C88" s="2" t="s">
        <v>3593</v>
      </c>
    </row>
    <row r="89" spans="3:3" x14ac:dyDescent="0.2">
      <c r="C89" s="2" t="s">
        <v>3594</v>
      </c>
    </row>
    <row r="90" spans="3:3" x14ac:dyDescent="0.2">
      <c r="C90" s="2" t="s">
        <v>3595</v>
      </c>
    </row>
    <row r="91" spans="3:3" x14ac:dyDescent="0.2">
      <c r="C91" s="2" t="s">
        <v>3596</v>
      </c>
    </row>
    <row r="92" spans="3:3" x14ac:dyDescent="0.2">
      <c r="C92" s="2" t="s">
        <v>3597</v>
      </c>
    </row>
    <row r="93" spans="3:3" x14ac:dyDescent="0.2">
      <c r="C93" s="2" t="s">
        <v>3598</v>
      </c>
    </row>
    <row r="94" spans="3:3" x14ac:dyDescent="0.2">
      <c r="C94" s="2" t="s">
        <v>3599</v>
      </c>
    </row>
    <row r="95" spans="3:3" x14ac:dyDescent="0.2">
      <c r="C95" s="2" t="s">
        <v>3600</v>
      </c>
    </row>
    <row r="96" spans="3:3" x14ac:dyDescent="0.2">
      <c r="C96" s="2" t="s">
        <v>3601</v>
      </c>
    </row>
    <row r="97" spans="3:3" x14ac:dyDescent="0.2">
      <c r="C97" s="2" t="s">
        <v>3602</v>
      </c>
    </row>
    <row r="98" spans="3:3" x14ac:dyDescent="0.2">
      <c r="C98" s="2" t="s">
        <v>3603</v>
      </c>
    </row>
    <row r="99" spans="3:3" x14ac:dyDescent="0.2">
      <c r="C99" s="2" t="s">
        <v>3604</v>
      </c>
    </row>
    <row r="100" spans="3:3" x14ac:dyDescent="0.2">
      <c r="C100" s="2" t="s">
        <v>3605</v>
      </c>
    </row>
    <row r="101" spans="3:3" x14ac:dyDescent="0.2">
      <c r="C101" s="2" t="s">
        <v>3606</v>
      </c>
    </row>
    <row r="102" spans="3:3" x14ac:dyDescent="0.2">
      <c r="C102" s="2" t="s">
        <v>3607</v>
      </c>
    </row>
    <row r="103" spans="3:3" x14ac:dyDescent="0.2">
      <c r="C103" s="2" t="s">
        <v>3608</v>
      </c>
    </row>
    <row r="104" spans="3:3" x14ac:dyDescent="0.2">
      <c r="C104" s="2" t="s">
        <v>3609</v>
      </c>
    </row>
    <row r="105" spans="3:3" x14ac:dyDescent="0.2">
      <c r="C105" s="2" t="s">
        <v>3610</v>
      </c>
    </row>
    <row r="106" spans="3:3" x14ac:dyDescent="0.2">
      <c r="C106" s="2" t="s">
        <v>3611</v>
      </c>
    </row>
    <row r="107" spans="3:3" x14ac:dyDescent="0.2">
      <c r="C107" s="2" t="s">
        <v>3612</v>
      </c>
    </row>
    <row r="108" spans="3:3" x14ac:dyDescent="0.2">
      <c r="C108" s="2" t="s">
        <v>3613</v>
      </c>
    </row>
    <row r="109" spans="3:3" x14ac:dyDescent="0.2">
      <c r="C109" s="2" t="s">
        <v>3614</v>
      </c>
    </row>
    <row r="110" spans="3:3" x14ac:dyDescent="0.2">
      <c r="C110" s="2" t="s">
        <v>3615</v>
      </c>
    </row>
    <row r="111" spans="3:3" x14ac:dyDescent="0.2">
      <c r="C111" s="2" t="s">
        <v>3616</v>
      </c>
    </row>
    <row r="112" spans="3:3" x14ac:dyDescent="0.2">
      <c r="C112" s="2" t="s">
        <v>3617</v>
      </c>
    </row>
    <row r="113" spans="3:3" x14ac:dyDescent="0.2">
      <c r="C113" s="2" t="s">
        <v>3618</v>
      </c>
    </row>
    <row r="114" spans="3:3" x14ac:dyDescent="0.2">
      <c r="C114" s="2" t="s">
        <v>3619</v>
      </c>
    </row>
    <row r="115" spans="3:3" x14ac:dyDescent="0.2">
      <c r="C115" s="2" t="s">
        <v>3620</v>
      </c>
    </row>
    <row r="116" spans="3:3" x14ac:dyDescent="0.2">
      <c r="C116" s="2" t="s">
        <v>3621</v>
      </c>
    </row>
    <row r="117" spans="3:3" x14ac:dyDescent="0.2">
      <c r="C117" s="2" t="s">
        <v>3622</v>
      </c>
    </row>
    <row r="118" spans="3:3" x14ac:dyDescent="0.2">
      <c r="C118" s="2" t="s">
        <v>3623</v>
      </c>
    </row>
    <row r="119" spans="3:3" x14ac:dyDescent="0.2">
      <c r="C119" s="2" t="s">
        <v>3624</v>
      </c>
    </row>
    <row r="120" spans="3:3" x14ac:dyDescent="0.2">
      <c r="C120" s="2" t="s">
        <v>3625</v>
      </c>
    </row>
    <row r="121" spans="3:3" x14ac:dyDescent="0.2">
      <c r="C121" s="2" t="s">
        <v>3626</v>
      </c>
    </row>
    <row r="122" spans="3:3" x14ac:dyDescent="0.2">
      <c r="C122" s="2" t="s">
        <v>3627</v>
      </c>
    </row>
    <row r="123" spans="3:3" x14ac:dyDescent="0.2">
      <c r="C123" s="2" t="s">
        <v>3628</v>
      </c>
    </row>
    <row r="124" spans="3:3" x14ac:dyDescent="0.2">
      <c r="C124" s="2" t="s">
        <v>3629</v>
      </c>
    </row>
    <row r="125" spans="3:3" x14ac:dyDescent="0.2">
      <c r="C125" s="2" t="s">
        <v>3630</v>
      </c>
    </row>
    <row r="126" spans="3:3" x14ac:dyDescent="0.2">
      <c r="C126" s="2" t="s">
        <v>3631</v>
      </c>
    </row>
    <row r="127" spans="3:3" x14ac:dyDescent="0.2">
      <c r="C127" s="2" t="s">
        <v>3632</v>
      </c>
    </row>
    <row r="128" spans="3:3" x14ac:dyDescent="0.2">
      <c r="C128" s="2" t="s">
        <v>3633</v>
      </c>
    </row>
    <row r="129" spans="3:3" x14ac:dyDescent="0.2">
      <c r="C129" s="2" t="s">
        <v>3634</v>
      </c>
    </row>
    <row r="130" spans="3:3" x14ac:dyDescent="0.2">
      <c r="C130" s="2" t="s">
        <v>3635</v>
      </c>
    </row>
    <row r="131" spans="3:3" x14ac:dyDescent="0.2">
      <c r="C131" s="2" t="s">
        <v>3636</v>
      </c>
    </row>
    <row r="132" spans="3:3" x14ac:dyDescent="0.2">
      <c r="C132" s="2" t="s">
        <v>3637</v>
      </c>
    </row>
    <row r="133" spans="3:3" x14ac:dyDescent="0.2">
      <c r="C133" s="2" t="s">
        <v>3638</v>
      </c>
    </row>
    <row r="134" spans="3:3" x14ac:dyDescent="0.2">
      <c r="C134" s="2" t="s">
        <v>3639</v>
      </c>
    </row>
    <row r="135" spans="3:3" x14ac:dyDescent="0.2">
      <c r="C135" s="2" t="s">
        <v>3640</v>
      </c>
    </row>
    <row r="136" spans="3:3" x14ac:dyDescent="0.2">
      <c r="C136" s="2" t="s">
        <v>3641</v>
      </c>
    </row>
    <row r="137" spans="3:3" x14ac:dyDescent="0.2">
      <c r="C137" s="2" t="s">
        <v>3642</v>
      </c>
    </row>
    <row r="138" spans="3:3" x14ac:dyDescent="0.2">
      <c r="C138" s="2" t="s">
        <v>3643</v>
      </c>
    </row>
    <row r="139" spans="3:3" x14ac:dyDescent="0.2">
      <c r="C139" s="2" t="s">
        <v>3644</v>
      </c>
    </row>
    <row r="140" spans="3:3" x14ac:dyDescent="0.2">
      <c r="C140" s="2" t="s">
        <v>3645</v>
      </c>
    </row>
    <row r="141" spans="3:3" x14ac:dyDescent="0.2">
      <c r="C141" s="2" t="s">
        <v>3646</v>
      </c>
    </row>
    <row r="142" spans="3:3" x14ac:dyDescent="0.2">
      <c r="C142" s="2" t="s">
        <v>3647</v>
      </c>
    </row>
    <row r="143" spans="3:3" x14ac:dyDescent="0.2">
      <c r="C143" s="2" t="s">
        <v>3648</v>
      </c>
    </row>
    <row r="144" spans="3:3" x14ac:dyDescent="0.2">
      <c r="C144" s="2" t="s">
        <v>3649</v>
      </c>
    </row>
    <row r="145" spans="3:3" x14ac:dyDescent="0.2">
      <c r="C145" s="2" t="s">
        <v>3650</v>
      </c>
    </row>
    <row r="146" spans="3:3" x14ac:dyDescent="0.2">
      <c r="C146" s="2" t="s">
        <v>3651</v>
      </c>
    </row>
    <row r="147" spans="3:3" x14ac:dyDescent="0.2">
      <c r="C147" s="2" t="s">
        <v>3652</v>
      </c>
    </row>
    <row r="148" spans="3:3" x14ac:dyDescent="0.2">
      <c r="C148" s="2" t="s">
        <v>3653</v>
      </c>
    </row>
    <row r="149" spans="3:3" x14ac:dyDescent="0.2">
      <c r="C149" s="2" t="s">
        <v>3654</v>
      </c>
    </row>
    <row r="150" spans="3:3" x14ac:dyDescent="0.2">
      <c r="C150" s="2" t="s">
        <v>3655</v>
      </c>
    </row>
    <row r="151" spans="3:3" x14ac:dyDescent="0.2">
      <c r="C151" s="2" t="s">
        <v>3656</v>
      </c>
    </row>
    <row r="152" spans="3:3" x14ac:dyDescent="0.2">
      <c r="C152" s="2" t="s">
        <v>3657</v>
      </c>
    </row>
    <row r="153" spans="3:3" x14ac:dyDescent="0.2">
      <c r="C153" s="2" t="s">
        <v>3658</v>
      </c>
    </row>
    <row r="154" spans="3:3" x14ac:dyDescent="0.2">
      <c r="C154" s="2" t="s">
        <v>3659</v>
      </c>
    </row>
    <row r="155" spans="3:3" x14ac:dyDescent="0.2">
      <c r="C155" s="2" t="s">
        <v>3660</v>
      </c>
    </row>
    <row r="156" spans="3:3" x14ac:dyDescent="0.2">
      <c r="C156" s="2" t="s">
        <v>3661</v>
      </c>
    </row>
    <row r="157" spans="3:3" x14ac:dyDescent="0.2">
      <c r="C157" s="2" t="s">
        <v>3662</v>
      </c>
    </row>
    <row r="158" spans="3:3" x14ac:dyDescent="0.2">
      <c r="C158" s="2" t="s">
        <v>3663</v>
      </c>
    </row>
    <row r="159" spans="3:3" x14ac:dyDescent="0.2">
      <c r="C159" s="2" t="s">
        <v>3664</v>
      </c>
    </row>
    <row r="160" spans="3:3" x14ac:dyDescent="0.2">
      <c r="C160" s="2" t="s">
        <v>3665</v>
      </c>
    </row>
    <row r="161" spans="3:3" x14ac:dyDescent="0.2">
      <c r="C161" s="2" t="s">
        <v>3666</v>
      </c>
    </row>
    <row r="162" spans="3:3" x14ac:dyDescent="0.2">
      <c r="C162" s="2" t="s">
        <v>3667</v>
      </c>
    </row>
    <row r="163" spans="3:3" x14ac:dyDescent="0.2">
      <c r="C163" s="2" t="s">
        <v>3668</v>
      </c>
    </row>
    <row r="164" spans="3:3" x14ac:dyDescent="0.2">
      <c r="C164" s="2" t="s">
        <v>3669</v>
      </c>
    </row>
    <row r="165" spans="3:3" x14ac:dyDescent="0.2">
      <c r="C165" s="2" t="s">
        <v>3670</v>
      </c>
    </row>
    <row r="166" spans="3:3" x14ac:dyDescent="0.2">
      <c r="C166" s="2" t="s">
        <v>3671</v>
      </c>
    </row>
    <row r="167" spans="3:3" x14ac:dyDescent="0.2">
      <c r="C167" s="2" t="s">
        <v>3672</v>
      </c>
    </row>
    <row r="168" spans="3:3" x14ac:dyDescent="0.2">
      <c r="C168" s="2" t="s">
        <v>3673</v>
      </c>
    </row>
    <row r="169" spans="3:3" x14ac:dyDescent="0.2">
      <c r="C169" s="2" t="s">
        <v>3674</v>
      </c>
    </row>
    <row r="170" spans="3:3" x14ac:dyDescent="0.2">
      <c r="C170" s="2" t="s">
        <v>3675</v>
      </c>
    </row>
    <row r="171" spans="3:3" x14ac:dyDescent="0.2">
      <c r="C171" s="2" t="s">
        <v>3676</v>
      </c>
    </row>
    <row r="172" spans="3:3" x14ac:dyDescent="0.2">
      <c r="C172" s="2" t="s">
        <v>3677</v>
      </c>
    </row>
    <row r="173" spans="3:3" x14ac:dyDescent="0.2">
      <c r="C173" s="2" t="s">
        <v>3678</v>
      </c>
    </row>
    <row r="174" spans="3:3" x14ac:dyDescent="0.2">
      <c r="C174" s="2" t="s">
        <v>3679</v>
      </c>
    </row>
    <row r="175" spans="3:3" x14ac:dyDescent="0.2">
      <c r="C175" s="2" t="s">
        <v>3680</v>
      </c>
    </row>
    <row r="176" spans="3:3" x14ac:dyDescent="0.2">
      <c r="C176" s="2" t="s">
        <v>3681</v>
      </c>
    </row>
    <row r="177" spans="3:3" x14ac:dyDescent="0.2">
      <c r="C177" s="2" t="s">
        <v>3682</v>
      </c>
    </row>
    <row r="178" spans="3:3" x14ac:dyDescent="0.2">
      <c r="C178" s="2" t="s">
        <v>3683</v>
      </c>
    </row>
    <row r="179" spans="3:3" x14ac:dyDescent="0.2">
      <c r="C179" s="2" t="s">
        <v>3684</v>
      </c>
    </row>
    <row r="180" spans="3:3" x14ac:dyDescent="0.2">
      <c r="C180" s="2" t="s">
        <v>3685</v>
      </c>
    </row>
    <row r="181" spans="3:3" x14ac:dyDescent="0.2">
      <c r="C181" s="2" t="s">
        <v>3686</v>
      </c>
    </row>
    <row r="182" spans="3:3" x14ac:dyDescent="0.2">
      <c r="C182" s="2" t="s">
        <v>3687</v>
      </c>
    </row>
    <row r="183" spans="3:3" x14ac:dyDescent="0.2">
      <c r="C183" s="2" t="s">
        <v>3688</v>
      </c>
    </row>
    <row r="184" spans="3:3" x14ac:dyDescent="0.2">
      <c r="C184" s="2" t="s">
        <v>3689</v>
      </c>
    </row>
    <row r="185" spans="3:3" x14ac:dyDescent="0.2">
      <c r="C185" s="2" t="s">
        <v>3690</v>
      </c>
    </row>
    <row r="186" spans="3:3" x14ac:dyDescent="0.2">
      <c r="C186" s="2" t="s">
        <v>3691</v>
      </c>
    </row>
    <row r="187" spans="3:3" x14ac:dyDescent="0.2">
      <c r="C187" s="2" t="s">
        <v>3692</v>
      </c>
    </row>
    <row r="188" spans="3:3" x14ac:dyDescent="0.2">
      <c r="C188" s="2" t="s">
        <v>3693</v>
      </c>
    </row>
    <row r="189" spans="3:3" x14ac:dyDescent="0.2">
      <c r="C189" s="2" t="s">
        <v>3694</v>
      </c>
    </row>
    <row r="190" spans="3:3" x14ac:dyDescent="0.2">
      <c r="C190" s="2" t="s">
        <v>1174</v>
      </c>
    </row>
    <row r="191" spans="3:3" x14ac:dyDescent="0.2">
      <c r="C191" s="2" t="s">
        <v>1189</v>
      </c>
    </row>
    <row r="192" spans="3:3" x14ac:dyDescent="0.2">
      <c r="C192" s="2" t="s">
        <v>1175</v>
      </c>
    </row>
    <row r="193" spans="3:3" x14ac:dyDescent="0.2">
      <c r="C193" s="2" t="s">
        <v>1180</v>
      </c>
    </row>
    <row r="194" spans="3:3" x14ac:dyDescent="0.2">
      <c r="C194" s="2" t="s">
        <v>1181</v>
      </c>
    </row>
    <row r="195" spans="3:3" x14ac:dyDescent="0.2">
      <c r="C195" s="2" t="s">
        <v>1178</v>
      </c>
    </row>
    <row r="196" spans="3:3" x14ac:dyDescent="0.2">
      <c r="C196" s="2" t="s">
        <v>3695</v>
      </c>
    </row>
    <row r="197" spans="3:3" x14ac:dyDescent="0.2">
      <c r="C197" s="2" t="s">
        <v>1184</v>
      </c>
    </row>
    <row r="198" spans="3:3" x14ac:dyDescent="0.2">
      <c r="C198" s="2" t="s">
        <v>1191</v>
      </c>
    </row>
    <row r="199" spans="3:3" x14ac:dyDescent="0.2">
      <c r="C199" s="2" t="s">
        <v>1192</v>
      </c>
    </row>
    <row r="200" spans="3:3" x14ac:dyDescent="0.2">
      <c r="C200" s="2" t="s">
        <v>1193</v>
      </c>
    </row>
    <row r="201" spans="3:3" x14ac:dyDescent="0.2">
      <c r="C201" s="2" t="s">
        <v>1118</v>
      </c>
    </row>
    <row r="202" spans="3:3" x14ac:dyDescent="0.2">
      <c r="C202" s="2" t="s">
        <v>1081</v>
      </c>
    </row>
    <row r="203" spans="3:3" x14ac:dyDescent="0.2">
      <c r="C203" s="2" t="s">
        <v>1091</v>
      </c>
    </row>
    <row r="204" spans="3:3" x14ac:dyDescent="0.2">
      <c r="C204" s="2" t="s">
        <v>1092</v>
      </c>
    </row>
    <row r="205" spans="3:3" x14ac:dyDescent="0.2">
      <c r="C205" s="2" t="s">
        <v>1113</v>
      </c>
    </row>
    <row r="206" spans="3:3" x14ac:dyDescent="0.2">
      <c r="C206" s="2" t="s">
        <v>1106</v>
      </c>
    </row>
    <row r="207" spans="3:3" x14ac:dyDescent="0.2">
      <c r="C207" s="2" t="s">
        <v>1068</v>
      </c>
    </row>
    <row r="208" spans="3:3" x14ac:dyDescent="0.2">
      <c r="C208" s="2" t="s">
        <v>1076</v>
      </c>
    </row>
    <row r="209" spans="3:3" x14ac:dyDescent="0.2">
      <c r="C209" s="2" t="s">
        <v>1124</v>
      </c>
    </row>
    <row r="210" spans="3:3" x14ac:dyDescent="0.2">
      <c r="C210" s="2" t="s">
        <v>1120</v>
      </c>
    </row>
    <row r="211" spans="3:3" x14ac:dyDescent="0.2">
      <c r="C211" s="2" t="s">
        <v>1070</v>
      </c>
    </row>
    <row r="212" spans="3:3" x14ac:dyDescent="0.2">
      <c r="C212" s="2" t="s">
        <v>1152</v>
      </c>
    </row>
    <row r="213" spans="3:3" x14ac:dyDescent="0.2">
      <c r="C213" s="2" t="s">
        <v>1056</v>
      </c>
    </row>
    <row r="214" spans="3:3" x14ac:dyDescent="0.2">
      <c r="C214" s="2" t="s">
        <v>1093</v>
      </c>
    </row>
    <row r="215" spans="3:3" x14ac:dyDescent="0.2">
      <c r="C215" s="2" t="s">
        <v>1164</v>
      </c>
    </row>
    <row r="216" spans="3:3" x14ac:dyDescent="0.2">
      <c r="C216" s="2" t="s">
        <v>1064</v>
      </c>
    </row>
    <row r="217" spans="3:3" x14ac:dyDescent="0.2">
      <c r="C217" s="2" t="s">
        <v>1057</v>
      </c>
    </row>
    <row r="218" spans="3:3" x14ac:dyDescent="0.2">
      <c r="C218" s="2" t="s">
        <v>1088</v>
      </c>
    </row>
    <row r="219" spans="3:3" x14ac:dyDescent="0.2">
      <c r="C219" s="2" t="s">
        <v>1054</v>
      </c>
    </row>
    <row r="220" spans="3:3" x14ac:dyDescent="0.2">
      <c r="C220" s="2" t="s">
        <v>1042</v>
      </c>
    </row>
    <row r="221" spans="3:3" x14ac:dyDescent="0.2">
      <c r="C221" s="2" t="s">
        <v>1094</v>
      </c>
    </row>
    <row r="222" spans="3:3" x14ac:dyDescent="0.2">
      <c r="C222" s="2" t="s">
        <v>1153</v>
      </c>
    </row>
    <row r="223" spans="3:3" x14ac:dyDescent="0.2">
      <c r="C223" s="2" t="s">
        <v>1122</v>
      </c>
    </row>
    <row r="224" spans="3:3" x14ac:dyDescent="0.2">
      <c r="C224" s="2" t="s">
        <v>1194</v>
      </c>
    </row>
    <row r="225" spans="3:3" x14ac:dyDescent="0.2">
      <c r="C225" s="2" t="s">
        <v>1073</v>
      </c>
    </row>
    <row r="226" spans="3:3" x14ac:dyDescent="0.2">
      <c r="C226" s="2" t="s">
        <v>1069</v>
      </c>
    </row>
    <row r="227" spans="3:3" x14ac:dyDescent="0.2">
      <c r="C227" s="2" t="s">
        <v>1063</v>
      </c>
    </row>
    <row r="228" spans="3:3" x14ac:dyDescent="0.2">
      <c r="C228" s="2" t="s">
        <v>1044</v>
      </c>
    </row>
    <row r="229" spans="3:3" x14ac:dyDescent="0.2">
      <c r="C229" s="2" t="s">
        <v>1135</v>
      </c>
    </row>
    <row r="230" spans="3:3" x14ac:dyDescent="0.2">
      <c r="C230" s="2" t="s">
        <v>1060</v>
      </c>
    </row>
    <row r="231" spans="3:3" x14ac:dyDescent="0.2">
      <c r="C231" s="2" t="s">
        <v>1053</v>
      </c>
    </row>
    <row r="232" spans="3:3" x14ac:dyDescent="0.2">
      <c r="C232" s="2" t="s">
        <v>1036</v>
      </c>
    </row>
    <row r="233" spans="3:3" x14ac:dyDescent="0.2">
      <c r="C233" s="2" t="s">
        <v>1047</v>
      </c>
    </row>
    <row r="234" spans="3:3" x14ac:dyDescent="0.2">
      <c r="C234" s="2" t="s">
        <v>1033</v>
      </c>
    </row>
    <row r="235" spans="3:3" x14ac:dyDescent="0.2">
      <c r="C235" s="2" t="s">
        <v>1031</v>
      </c>
    </row>
    <row r="236" spans="3:3" x14ac:dyDescent="0.2">
      <c r="C236" s="2" t="s">
        <v>1083</v>
      </c>
    </row>
    <row r="237" spans="3:3" x14ac:dyDescent="0.2">
      <c r="C237" s="2" t="s">
        <v>1098</v>
      </c>
    </row>
    <row r="238" spans="3:3" x14ac:dyDescent="0.2">
      <c r="C238" s="2" t="s">
        <v>1067</v>
      </c>
    </row>
    <row r="239" spans="3:3" x14ac:dyDescent="0.2">
      <c r="C239" s="2" t="s">
        <v>1052</v>
      </c>
    </row>
    <row r="240" spans="3:3" x14ac:dyDescent="0.2">
      <c r="C240" s="2" t="s">
        <v>1074</v>
      </c>
    </row>
    <row r="241" spans="3:3" x14ac:dyDescent="0.2">
      <c r="C241" s="2" t="s">
        <v>1128</v>
      </c>
    </row>
    <row r="242" spans="3:3" x14ac:dyDescent="0.2">
      <c r="C242" s="2" t="s">
        <v>1146</v>
      </c>
    </row>
    <row r="243" spans="3:3" x14ac:dyDescent="0.2">
      <c r="C243" s="2" t="s">
        <v>1090</v>
      </c>
    </row>
    <row r="244" spans="3:3" x14ac:dyDescent="0.2">
      <c r="C244" s="2" t="s">
        <v>1119</v>
      </c>
    </row>
    <row r="245" spans="3:3" x14ac:dyDescent="0.2">
      <c r="C245" s="2" t="s">
        <v>1126</v>
      </c>
    </row>
    <row r="246" spans="3:3" x14ac:dyDescent="0.2">
      <c r="C246" s="2" t="s">
        <v>1127</v>
      </c>
    </row>
    <row r="247" spans="3:3" x14ac:dyDescent="0.2">
      <c r="C247" s="2" t="s">
        <v>1030</v>
      </c>
    </row>
    <row r="248" spans="3:3" x14ac:dyDescent="0.2">
      <c r="C248" s="2" t="s">
        <v>1013</v>
      </c>
    </row>
    <row r="249" spans="3:3" x14ac:dyDescent="0.2">
      <c r="C249" s="2" t="s">
        <v>1111</v>
      </c>
    </row>
    <row r="250" spans="3:3" x14ac:dyDescent="0.2">
      <c r="C250" s="2" t="s">
        <v>1121</v>
      </c>
    </row>
    <row r="251" spans="3:3" x14ac:dyDescent="0.2">
      <c r="C251" s="2" t="s">
        <v>1107</v>
      </c>
    </row>
    <row r="252" spans="3:3" x14ac:dyDescent="0.2">
      <c r="C252" s="2" t="s">
        <v>1058</v>
      </c>
    </row>
    <row r="253" spans="3:3" x14ac:dyDescent="0.2">
      <c r="C253" s="2" t="s">
        <v>1123</v>
      </c>
    </row>
    <row r="254" spans="3:3" x14ac:dyDescent="0.2">
      <c r="C254" s="2" t="s">
        <v>1086</v>
      </c>
    </row>
    <row r="255" spans="3:3" x14ac:dyDescent="0.2">
      <c r="C255" s="2" t="s">
        <v>1046</v>
      </c>
    </row>
    <row r="256" spans="3:3" x14ac:dyDescent="0.2">
      <c r="C256" s="2" t="s">
        <v>1103</v>
      </c>
    </row>
    <row r="257" spans="3:3" x14ac:dyDescent="0.2">
      <c r="C257" s="2" t="s">
        <v>1077</v>
      </c>
    </row>
    <row r="258" spans="3:3" x14ac:dyDescent="0.2">
      <c r="C258" s="2" t="s">
        <v>1114</v>
      </c>
    </row>
    <row r="259" spans="3:3" x14ac:dyDescent="0.2">
      <c r="C259" s="2" t="s">
        <v>1110</v>
      </c>
    </row>
    <row r="260" spans="3:3" x14ac:dyDescent="0.2">
      <c r="C260" s="2" t="s">
        <v>1129</v>
      </c>
    </row>
    <row r="261" spans="3:3" x14ac:dyDescent="0.2">
      <c r="C261" s="2" t="s">
        <v>1148</v>
      </c>
    </row>
    <row r="262" spans="3:3" x14ac:dyDescent="0.2">
      <c r="C262" s="2" t="s">
        <v>1147</v>
      </c>
    </row>
    <row r="263" spans="3:3" x14ac:dyDescent="0.2">
      <c r="C263" s="2" t="s">
        <v>1151</v>
      </c>
    </row>
    <row r="264" spans="3:3" x14ac:dyDescent="0.2">
      <c r="C264" s="2" t="s">
        <v>1197</v>
      </c>
    </row>
    <row r="265" spans="3:3" x14ac:dyDescent="0.2">
      <c r="C265" s="2" t="s">
        <v>3696</v>
      </c>
    </row>
    <row r="266" spans="3:3" x14ac:dyDescent="0.2">
      <c r="C266" s="2" t="s">
        <v>3697</v>
      </c>
    </row>
    <row r="267" spans="3:3" x14ac:dyDescent="0.2">
      <c r="C267" s="2" t="s">
        <v>1202</v>
      </c>
    </row>
    <row r="268" spans="3:3" x14ac:dyDescent="0.2">
      <c r="C268" s="2" t="s">
        <v>3698</v>
      </c>
    </row>
    <row r="269" spans="3:3" x14ac:dyDescent="0.2">
      <c r="C269" s="2" t="s">
        <v>3699</v>
      </c>
    </row>
    <row r="270" spans="3:3" x14ac:dyDescent="0.2">
      <c r="C270" s="2" t="s">
        <v>3700</v>
      </c>
    </row>
    <row r="271" spans="3:3" x14ac:dyDescent="0.2">
      <c r="C271" s="2" t="s">
        <v>3701</v>
      </c>
    </row>
    <row r="272" spans="3:3" x14ac:dyDescent="0.2">
      <c r="C272" s="2" t="s">
        <v>1203</v>
      </c>
    </row>
    <row r="273" spans="3:3" x14ac:dyDescent="0.2">
      <c r="C273" s="2" t="s">
        <v>3702</v>
      </c>
    </row>
    <row r="274" spans="3:3" x14ac:dyDescent="0.2">
      <c r="C274" s="2" t="s">
        <v>1201</v>
      </c>
    </row>
    <row r="275" spans="3:3" x14ac:dyDescent="0.2">
      <c r="C275" s="2" t="s">
        <v>1196</v>
      </c>
    </row>
    <row r="276" spans="3:3" x14ac:dyDescent="0.2">
      <c r="C276" s="2" t="s">
        <v>3703</v>
      </c>
    </row>
    <row r="277" spans="3:3" x14ac:dyDescent="0.2">
      <c r="C277" s="2" t="s">
        <v>1199</v>
      </c>
    </row>
    <row r="278" spans="3:3" x14ac:dyDescent="0.2">
      <c r="C278" s="2" t="s">
        <v>3704</v>
      </c>
    </row>
    <row r="279" spans="3:3" x14ac:dyDescent="0.2">
      <c r="C279" s="2" t="s">
        <v>3705</v>
      </c>
    </row>
    <row r="280" spans="3:3" x14ac:dyDescent="0.2">
      <c r="C280" s="2" t="s">
        <v>3706</v>
      </c>
    </row>
    <row r="281" spans="3:3" x14ac:dyDescent="0.2">
      <c r="C281" s="2" t="s">
        <v>3707</v>
      </c>
    </row>
    <row r="282" spans="3:3" x14ac:dyDescent="0.2">
      <c r="C282" s="2" t="s">
        <v>3708</v>
      </c>
    </row>
    <row r="283" spans="3:3" x14ac:dyDescent="0.2">
      <c r="C283" s="2" t="s">
        <v>3709</v>
      </c>
    </row>
    <row r="284" spans="3:3" x14ac:dyDescent="0.2">
      <c r="C284" s="2" t="s">
        <v>3710</v>
      </c>
    </row>
    <row r="285" spans="3:3" x14ac:dyDescent="0.2">
      <c r="C285" s="2" t="s">
        <v>3711</v>
      </c>
    </row>
    <row r="286" spans="3:3" x14ac:dyDescent="0.2">
      <c r="C286" s="2" t="s">
        <v>3712</v>
      </c>
    </row>
    <row r="287" spans="3:3" x14ac:dyDescent="0.2">
      <c r="C287" s="2" t="s">
        <v>3713</v>
      </c>
    </row>
    <row r="288" spans="3:3" x14ac:dyDescent="0.2">
      <c r="C288" s="2" t="s">
        <v>3714</v>
      </c>
    </row>
    <row r="289" spans="3:3" x14ac:dyDescent="0.2">
      <c r="C289" s="2" t="s">
        <v>3715</v>
      </c>
    </row>
    <row r="290" spans="3:3" x14ac:dyDescent="0.2">
      <c r="C290" s="2" t="s">
        <v>3716</v>
      </c>
    </row>
    <row r="291" spans="3:3" x14ac:dyDescent="0.2">
      <c r="C291" s="2" t="s">
        <v>3717</v>
      </c>
    </row>
    <row r="292" spans="3:3" x14ac:dyDescent="0.2">
      <c r="C292" s="2" t="s">
        <v>3718</v>
      </c>
    </row>
    <row r="293" spans="3:3" x14ac:dyDescent="0.2">
      <c r="C293" s="2" t="s">
        <v>3719</v>
      </c>
    </row>
    <row r="294" spans="3:3" x14ac:dyDescent="0.2">
      <c r="C294" s="2" t="s">
        <v>3720</v>
      </c>
    </row>
    <row r="295" spans="3:3" x14ac:dyDescent="0.2">
      <c r="C295" s="2" t="s">
        <v>3721</v>
      </c>
    </row>
    <row r="296" spans="3:3" x14ac:dyDescent="0.2">
      <c r="C296" s="2" t="s">
        <v>3722</v>
      </c>
    </row>
    <row r="297" spans="3:3" x14ac:dyDescent="0.2">
      <c r="C297" s="2" t="s">
        <v>3723</v>
      </c>
    </row>
    <row r="298" spans="3:3" x14ac:dyDescent="0.2">
      <c r="C298" s="2" t="s">
        <v>3724</v>
      </c>
    </row>
    <row r="299" spans="3:3" x14ac:dyDescent="0.2">
      <c r="C299" s="2" t="s">
        <v>3725</v>
      </c>
    </row>
    <row r="300" spans="3:3" x14ac:dyDescent="0.2">
      <c r="C300" s="2" t="s">
        <v>3726</v>
      </c>
    </row>
    <row r="301" spans="3:3" x14ac:dyDescent="0.2">
      <c r="C301" s="2" t="s">
        <v>3727</v>
      </c>
    </row>
    <row r="302" spans="3:3" x14ac:dyDescent="0.2">
      <c r="C302" s="2" t="s">
        <v>3728</v>
      </c>
    </row>
    <row r="303" spans="3:3" x14ac:dyDescent="0.2">
      <c r="C303" s="2" t="s">
        <v>3729</v>
      </c>
    </row>
    <row r="304" spans="3:3" x14ac:dyDescent="0.2">
      <c r="C304" s="2" t="s">
        <v>3730</v>
      </c>
    </row>
    <row r="305" spans="3:3" x14ac:dyDescent="0.2">
      <c r="C305" s="2" t="s">
        <v>3731</v>
      </c>
    </row>
    <row r="306" spans="3:3" x14ac:dyDescent="0.2">
      <c r="C306" s="2" t="s">
        <v>3732</v>
      </c>
    </row>
    <row r="307" spans="3:3" x14ac:dyDescent="0.2">
      <c r="C307" s="2" t="s">
        <v>3733</v>
      </c>
    </row>
    <row r="308" spans="3:3" x14ac:dyDescent="0.2">
      <c r="C308" s="2" t="s">
        <v>3734</v>
      </c>
    </row>
    <row r="309" spans="3:3" x14ac:dyDescent="0.2">
      <c r="C309" s="2" t="s">
        <v>3735</v>
      </c>
    </row>
    <row r="310" spans="3:3" x14ac:dyDescent="0.2">
      <c r="C310" s="2" t="s">
        <v>3736</v>
      </c>
    </row>
    <row r="311" spans="3:3" x14ac:dyDescent="0.2">
      <c r="C311" s="2" t="s">
        <v>3737</v>
      </c>
    </row>
    <row r="312" spans="3:3" x14ac:dyDescent="0.2">
      <c r="C312" s="2" t="s">
        <v>3738</v>
      </c>
    </row>
    <row r="313" spans="3:3" x14ac:dyDescent="0.2">
      <c r="C313" s="2" t="s">
        <v>3739</v>
      </c>
    </row>
    <row r="314" spans="3:3" x14ac:dyDescent="0.2">
      <c r="C314" s="2" t="s">
        <v>3740</v>
      </c>
    </row>
    <row r="315" spans="3:3" x14ac:dyDescent="0.2">
      <c r="C315" s="2" t="s">
        <v>3741</v>
      </c>
    </row>
    <row r="316" spans="3:3" x14ac:dyDescent="0.2">
      <c r="C316" s="2" t="s">
        <v>3742</v>
      </c>
    </row>
    <row r="317" spans="3:3" x14ac:dyDescent="0.2">
      <c r="C317" s="2" t="s">
        <v>3743</v>
      </c>
    </row>
    <row r="318" spans="3:3" x14ac:dyDescent="0.2">
      <c r="C318" s="2" t="s">
        <v>3744</v>
      </c>
    </row>
    <row r="319" spans="3:3" x14ac:dyDescent="0.2">
      <c r="C319" s="2" t="s">
        <v>3745</v>
      </c>
    </row>
    <row r="320" spans="3:3" x14ac:dyDescent="0.2">
      <c r="C320" s="2" t="s">
        <v>3746</v>
      </c>
    </row>
    <row r="321" spans="3:3" x14ac:dyDescent="0.2">
      <c r="C321" s="2" t="s">
        <v>3747</v>
      </c>
    </row>
    <row r="322" spans="3:3" x14ac:dyDescent="0.2">
      <c r="C322" s="2" t="s">
        <v>3748</v>
      </c>
    </row>
    <row r="323" spans="3:3" x14ac:dyDescent="0.2">
      <c r="C323" s="2" t="s">
        <v>3749</v>
      </c>
    </row>
    <row r="324" spans="3:3" x14ac:dyDescent="0.2">
      <c r="C324" s="2" t="s">
        <v>3750</v>
      </c>
    </row>
    <row r="325" spans="3:3" x14ac:dyDescent="0.2">
      <c r="C325" s="2" t="s">
        <v>3751</v>
      </c>
    </row>
    <row r="326" spans="3:3" x14ac:dyDescent="0.2">
      <c r="C326" s="2" t="s">
        <v>3752</v>
      </c>
    </row>
    <row r="327" spans="3:3" x14ac:dyDescent="0.2">
      <c r="C327" s="2" t="s">
        <v>3753</v>
      </c>
    </row>
    <row r="328" spans="3:3" x14ac:dyDescent="0.2">
      <c r="C328" s="2" t="s">
        <v>3754</v>
      </c>
    </row>
    <row r="329" spans="3:3" x14ac:dyDescent="0.2">
      <c r="C329" s="2" t="s">
        <v>3755</v>
      </c>
    </row>
    <row r="330" spans="3:3" x14ac:dyDescent="0.2">
      <c r="C330" s="2" t="s">
        <v>3756</v>
      </c>
    </row>
    <row r="331" spans="3:3" x14ac:dyDescent="0.2">
      <c r="C331" s="2" t="s">
        <v>3757</v>
      </c>
    </row>
    <row r="332" spans="3:3" x14ac:dyDescent="0.2">
      <c r="C332" s="2" t="s">
        <v>3758</v>
      </c>
    </row>
    <row r="333" spans="3:3" x14ac:dyDescent="0.2">
      <c r="C333" s="2" t="s">
        <v>3759</v>
      </c>
    </row>
    <row r="334" spans="3:3" x14ac:dyDescent="0.2">
      <c r="C334" s="2" t="s">
        <v>3760</v>
      </c>
    </row>
    <row r="335" spans="3:3" x14ac:dyDescent="0.2">
      <c r="C335" s="2" t="s">
        <v>3761</v>
      </c>
    </row>
    <row r="336" spans="3:3" x14ac:dyDescent="0.2">
      <c r="C336" s="2" t="s">
        <v>3762</v>
      </c>
    </row>
    <row r="337" spans="3:3" x14ac:dyDescent="0.2">
      <c r="C337" s="2" t="s">
        <v>3763</v>
      </c>
    </row>
    <row r="338" spans="3:3" x14ac:dyDescent="0.2">
      <c r="C338" s="2" t="s">
        <v>3764</v>
      </c>
    </row>
    <row r="339" spans="3:3" x14ac:dyDescent="0.2">
      <c r="C339" s="2" t="s">
        <v>3765</v>
      </c>
    </row>
    <row r="340" spans="3:3" x14ac:dyDescent="0.2">
      <c r="C340" s="2" t="s">
        <v>3766</v>
      </c>
    </row>
    <row r="341" spans="3:3" x14ac:dyDescent="0.2">
      <c r="C341" s="2" t="s">
        <v>3767</v>
      </c>
    </row>
    <row r="342" spans="3:3" x14ac:dyDescent="0.2">
      <c r="C342" s="2" t="s">
        <v>3768</v>
      </c>
    </row>
    <row r="343" spans="3:3" x14ac:dyDescent="0.2">
      <c r="C343" s="2" t="s">
        <v>3769</v>
      </c>
    </row>
    <row r="344" spans="3:3" x14ac:dyDescent="0.2">
      <c r="C344" s="2" t="s">
        <v>3770</v>
      </c>
    </row>
    <row r="345" spans="3:3" x14ac:dyDescent="0.2">
      <c r="C345" s="2" t="s">
        <v>3771</v>
      </c>
    </row>
    <row r="346" spans="3:3" x14ac:dyDescent="0.2">
      <c r="C346" s="2" t="s">
        <v>3772</v>
      </c>
    </row>
    <row r="347" spans="3:3" x14ac:dyDescent="0.2">
      <c r="C347" s="2" t="s">
        <v>3773</v>
      </c>
    </row>
    <row r="348" spans="3:3" x14ac:dyDescent="0.2">
      <c r="C348" s="2" t="s">
        <v>3774</v>
      </c>
    </row>
    <row r="349" spans="3:3" x14ac:dyDescent="0.2">
      <c r="C349" s="2" t="s">
        <v>3775</v>
      </c>
    </row>
    <row r="350" spans="3:3" x14ac:dyDescent="0.2">
      <c r="C350" s="2" t="s">
        <v>3776</v>
      </c>
    </row>
    <row r="351" spans="3:3" x14ac:dyDescent="0.2">
      <c r="C351" s="2" t="s">
        <v>3777</v>
      </c>
    </row>
    <row r="352" spans="3:3" x14ac:dyDescent="0.2">
      <c r="C352" s="2" t="s">
        <v>3778</v>
      </c>
    </row>
    <row r="353" spans="3:3" x14ac:dyDescent="0.2">
      <c r="C353" s="2" t="s">
        <v>3779</v>
      </c>
    </row>
    <row r="354" spans="3:3" x14ac:dyDescent="0.2">
      <c r="C354" s="2" t="s">
        <v>3780</v>
      </c>
    </row>
    <row r="355" spans="3:3" x14ac:dyDescent="0.2">
      <c r="C355" s="2" t="s">
        <v>3781</v>
      </c>
    </row>
    <row r="356" spans="3:3" x14ac:dyDescent="0.2">
      <c r="C356" s="2" t="s">
        <v>3782</v>
      </c>
    </row>
    <row r="357" spans="3:3" x14ac:dyDescent="0.2">
      <c r="C357" s="2" t="s">
        <v>3783</v>
      </c>
    </row>
    <row r="358" spans="3:3" x14ac:dyDescent="0.2">
      <c r="C358" s="2" t="s">
        <v>3784</v>
      </c>
    </row>
    <row r="359" spans="3:3" x14ac:dyDescent="0.2">
      <c r="C359" s="2" t="s">
        <v>3785</v>
      </c>
    </row>
    <row r="360" spans="3:3" x14ac:dyDescent="0.2">
      <c r="C360" s="2" t="s">
        <v>3786</v>
      </c>
    </row>
    <row r="361" spans="3:3" x14ac:dyDescent="0.2">
      <c r="C361" s="2" t="s">
        <v>3787</v>
      </c>
    </row>
    <row r="362" spans="3:3" x14ac:dyDescent="0.2">
      <c r="C362" s="2" t="s">
        <v>3788</v>
      </c>
    </row>
    <row r="363" spans="3:3" x14ac:dyDescent="0.2">
      <c r="C363" s="2" t="s">
        <v>3789</v>
      </c>
    </row>
    <row r="364" spans="3:3" x14ac:dyDescent="0.2">
      <c r="C364" s="2" t="s">
        <v>3790</v>
      </c>
    </row>
    <row r="365" spans="3:3" x14ac:dyDescent="0.2">
      <c r="C365" s="2" t="s">
        <v>3791</v>
      </c>
    </row>
    <row r="366" spans="3:3" x14ac:dyDescent="0.2">
      <c r="C366" s="2" t="s">
        <v>3792</v>
      </c>
    </row>
    <row r="367" spans="3:3" x14ac:dyDescent="0.2">
      <c r="C367" s="2" t="s">
        <v>3793</v>
      </c>
    </row>
    <row r="368" spans="3:3" x14ac:dyDescent="0.2">
      <c r="C368" s="2" t="s">
        <v>3794</v>
      </c>
    </row>
    <row r="369" spans="3:3" x14ac:dyDescent="0.2">
      <c r="C369" s="2" t="s">
        <v>3795</v>
      </c>
    </row>
    <row r="370" spans="3:3" x14ac:dyDescent="0.2">
      <c r="C370" s="2" t="s">
        <v>3796</v>
      </c>
    </row>
    <row r="371" spans="3:3" x14ac:dyDescent="0.2">
      <c r="C371" s="2" t="s">
        <v>3797</v>
      </c>
    </row>
    <row r="372" spans="3:3" x14ac:dyDescent="0.2">
      <c r="C372" s="2" t="s">
        <v>3798</v>
      </c>
    </row>
    <row r="373" spans="3:3" x14ac:dyDescent="0.2">
      <c r="C373" s="2" t="s">
        <v>3799</v>
      </c>
    </row>
    <row r="374" spans="3:3" x14ac:dyDescent="0.2">
      <c r="C374" s="2" t="s">
        <v>3800</v>
      </c>
    </row>
    <row r="375" spans="3:3" x14ac:dyDescent="0.2">
      <c r="C375" s="2" t="s">
        <v>3801</v>
      </c>
    </row>
    <row r="376" spans="3:3" x14ac:dyDescent="0.2">
      <c r="C376" s="2" t="s">
        <v>3802</v>
      </c>
    </row>
    <row r="377" spans="3:3" x14ac:dyDescent="0.2">
      <c r="C377" s="2" t="s">
        <v>3803</v>
      </c>
    </row>
    <row r="378" spans="3:3" x14ac:dyDescent="0.2">
      <c r="C378" s="2" t="s">
        <v>3804</v>
      </c>
    </row>
    <row r="379" spans="3:3" x14ac:dyDescent="0.2">
      <c r="C379" s="2" t="s">
        <v>3805</v>
      </c>
    </row>
    <row r="380" spans="3:3" x14ac:dyDescent="0.2">
      <c r="C380" s="2" t="s">
        <v>3806</v>
      </c>
    </row>
    <row r="381" spans="3:3" x14ac:dyDescent="0.2">
      <c r="C381" s="2" t="s">
        <v>3807</v>
      </c>
    </row>
    <row r="382" spans="3:3" x14ac:dyDescent="0.2">
      <c r="C382" s="2" t="s">
        <v>3808</v>
      </c>
    </row>
    <row r="383" spans="3:3" x14ac:dyDescent="0.2">
      <c r="C383" s="2" t="s">
        <v>3809</v>
      </c>
    </row>
    <row r="384" spans="3:3" x14ac:dyDescent="0.2">
      <c r="C384" s="2" t="s">
        <v>3810</v>
      </c>
    </row>
    <row r="385" spans="3:3" x14ac:dyDescent="0.2">
      <c r="C385" s="2" t="s">
        <v>3811</v>
      </c>
    </row>
    <row r="386" spans="3:3" x14ac:dyDescent="0.2">
      <c r="C386" s="2" t="s">
        <v>3812</v>
      </c>
    </row>
    <row r="387" spans="3:3" x14ac:dyDescent="0.2">
      <c r="C387" s="2" t="s">
        <v>3813</v>
      </c>
    </row>
    <row r="388" spans="3:3" x14ac:dyDescent="0.2">
      <c r="C388" s="2" t="s">
        <v>3814</v>
      </c>
    </row>
    <row r="389" spans="3:3" x14ac:dyDescent="0.2">
      <c r="C389" s="2" t="s">
        <v>3815</v>
      </c>
    </row>
    <row r="390" spans="3:3" x14ac:dyDescent="0.2">
      <c r="C390" s="2" t="s">
        <v>3816</v>
      </c>
    </row>
    <row r="391" spans="3:3" x14ac:dyDescent="0.2">
      <c r="C391" s="2" t="s">
        <v>3817</v>
      </c>
    </row>
    <row r="392" spans="3:3" x14ac:dyDescent="0.2">
      <c r="C392" s="2" t="s">
        <v>3818</v>
      </c>
    </row>
    <row r="393" spans="3:3" x14ac:dyDescent="0.2">
      <c r="C393" s="2" t="s">
        <v>3819</v>
      </c>
    </row>
    <row r="394" spans="3:3" x14ac:dyDescent="0.2">
      <c r="C394" s="2" t="s">
        <v>3820</v>
      </c>
    </row>
    <row r="395" spans="3:3" x14ac:dyDescent="0.2">
      <c r="C395" s="2" t="s">
        <v>3821</v>
      </c>
    </row>
    <row r="396" spans="3:3" x14ac:dyDescent="0.2">
      <c r="C396" s="2" t="s">
        <v>3822</v>
      </c>
    </row>
    <row r="397" spans="3:3" x14ac:dyDescent="0.2">
      <c r="C397" s="2" t="s">
        <v>3823</v>
      </c>
    </row>
    <row r="398" spans="3:3" x14ac:dyDescent="0.2">
      <c r="C398" s="2" t="s">
        <v>3824</v>
      </c>
    </row>
    <row r="399" spans="3:3" x14ac:dyDescent="0.2">
      <c r="C399" s="2" t="s">
        <v>3825</v>
      </c>
    </row>
    <row r="400" spans="3:3" x14ac:dyDescent="0.2">
      <c r="C400" s="2" t="s">
        <v>3826</v>
      </c>
    </row>
    <row r="401" spans="3:3" x14ac:dyDescent="0.2">
      <c r="C401" s="2" t="s">
        <v>3827</v>
      </c>
    </row>
    <row r="402" spans="3:3" x14ac:dyDescent="0.2">
      <c r="C402" s="2" t="s">
        <v>3828</v>
      </c>
    </row>
    <row r="403" spans="3:3" x14ac:dyDescent="0.2">
      <c r="C403" s="2" t="s">
        <v>3829</v>
      </c>
    </row>
    <row r="404" spans="3:3" x14ac:dyDescent="0.2">
      <c r="C404" s="2" t="s">
        <v>3830</v>
      </c>
    </row>
    <row r="405" spans="3:3" x14ac:dyDescent="0.2">
      <c r="C405" s="2" t="s">
        <v>3831</v>
      </c>
    </row>
    <row r="406" spans="3:3" x14ac:dyDescent="0.2">
      <c r="C406" s="2" t="s">
        <v>3832</v>
      </c>
    </row>
    <row r="407" spans="3:3" x14ac:dyDescent="0.2">
      <c r="C407" s="2" t="s">
        <v>3833</v>
      </c>
    </row>
    <row r="408" spans="3:3" x14ac:dyDescent="0.2">
      <c r="C408" s="2" t="s">
        <v>3834</v>
      </c>
    </row>
    <row r="409" spans="3:3" x14ac:dyDescent="0.2">
      <c r="C409" s="2" t="s">
        <v>3835</v>
      </c>
    </row>
    <row r="410" spans="3:3" x14ac:dyDescent="0.2">
      <c r="C410" s="2" t="s">
        <v>3836</v>
      </c>
    </row>
    <row r="411" spans="3:3" x14ac:dyDescent="0.2">
      <c r="C411" s="2" t="s">
        <v>3837</v>
      </c>
    </row>
    <row r="412" spans="3:3" x14ac:dyDescent="0.2">
      <c r="C412" s="2" t="s">
        <v>3838</v>
      </c>
    </row>
    <row r="413" spans="3:3" x14ac:dyDescent="0.2">
      <c r="C413" s="2" t="s">
        <v>3839</v>
      </c>
    </row>
    <row r="414" spans="3:3" x14ac:dyDescent="0.2">
      <c r="C414" s="2" t="s">
        <v>3840</v>
      </c>
    </row>
    <row r="415" spans="3:3" x14ac:dyDescent="0.2">
      <c r="C415" s="2" t="s">
        <v>3841</v>
      </c>
    </row>
    <row r="416" spans="3:3" x14ac:dyDescent="0.2">
      <c r="C416" s="2" t="s">
        <v>3842</v>
      </c>
    </row>
    <row r="417" spans="3:3" x14ac:dyDescent="0.2">
      <c r="C417" s="2" t="s">
        <v>3843</v>
      </c>
    </row>
    <row r="418" spans="3:3" x14ac:dyDescent="0.2">
      <c r="C418" s="2" t="s">
        <v>3844</v>
      </c>
    </row>
    <row r="419" spans="3:3" x14ac:dyDescent="0.2">
      <c r="C419" s="2" t="s">
        <v>3845</v>
      </c>
    </row>
    <row r="420" spans="3:3" x14ac:dyDescent="0.2">
      <c r="C420" s="2" t="s">
        <v>3846</v>
      </c>
    </row>
    <row r="421" spans="3:3" x14ac:dyDescent="0.2">
      <c r="C421" s="2" t="s">
        <v>3847</v>
      </c>
    </row>
    <row r="422" spans="3:3" x14ac:dyDescent="0.2">
      <c r="C422" s="2" t="s">
        <v>3848</v>
      </c>
    </row>
    <row r="423" spans="3:3" x14ac:dyDescent="0.2">
      <c r="C423" s="2" t="s">
        <v>3849</v>
      </c>
    </row>
    <row r="424" spans="3:3" x14ac:dyDescent="0.2">
      <c r="C424" s="2" t="s">
        <v>3850</v>
      </c>
    </row>
    <row r="425" spans="3:3" x14ac:dyDescent="0.2">
      <c r="C425" s="2" t="s">
        <v>3851</v>
      </c>
    </row>
    <row r="426" spans="3:3" x14ac:dyDescent="0.2">
      <c r="C426" s="2" t="s">
        <v>3852</v>
      </c>
    </row>
    <row r="427" spans="3:3" x14ac:dyDescent="0.2">
      <c r="C427" s="2" t="s">
        <v>3853</v>
      </c>
    </row>
    <row r="428" spans="3:3" x14ac:dyDescent="0.2">
      <c r="C428" s="2" t="s">
        <v>3854</v>
      </c>
    </row>
    <row r="429" spans="3:3" x14ac:dyDescent="0.2">
      <c r="C429" s="2" t="s">
        <v>3855</v>
      </c>
    </row>
    <row r="430" spans="3:3" x14ac:dyDescent="0.2">
      <c r="C430" s="2" t="s">
        <v>3856</v>
      </c>
    </row>
    <row r="431" spans="3:3" x14ac:dyDescent="0.2">
      <c r="C431" s="2" t="s">
        <v>3857</v>
      </c>
    </row>
    <row r="432" spans="3:3" x14ac:dyDescent="0.2">
      <c r="C432" s="2" t="s">
        <v>3858</v>
      </c>
    </row>
    <row r="433" spans="3:3" x14ac:dyDescent="0.2">
      <c r="C433" s="2" t="s">
        <v>3859</v>
      </c>
    </row>
    <row r="434" spans="3:3" x14ac:dyDescent="0.2">
      <c r="C434" s="2" t="s">
        <v>3860</v>
      </c>
    </row>
    <row r="435" spans="3:3" x14ac:dyDescent="0.2">
      <c r="C435" s="2" t="s">
        <v>3861</v>
      </c>
    </row>
    <row r="436" spans="3:3" x14ac:dyDescent="0.2">
      <c r="C436" s="2" t="s">
        <v>3862</v>
      </c>
    </row>
    <row r="437" spans="3:3" x14ac:dyDescent="0.2">
      <c r="C437" s="2" t="s">
        <v>3863</v>
      </c>
    </row>
    <row r="438" spans="3:3" x14ac:dyDescent="0.2">
      <c r="C438" s="2" t="s">
        <v>3864</v>
      </c>
    </row>
    <row r="439" spans="3:3" x14ac:dyDescent="0.2">
      <c r="C439" s="2" t="s">
        <v>3865</v>
      </c>
    </row>
    <row r="440" spans="3:3" x14ac:dyDescent="0.2">
      <c r="C440" s="2" t="s">
        <v>3866</v>
      </c>
    </row>
    <row r="441" spans="3:3" x14ac:dyDescent="0.2">
      <c r="C441" s="2" t="s">
        <v>3867</v>
      </c>
    </row>
    <row r="442" spans="3:3" x14ac:dyDescent="0.2">
      <c r="C442" s="2" t="s">
        <v>3868</v>
      </c>
    </row>
    <row r="443" spans="3:3" x14ac:dyDescent="0.2">
      <c r="C443" s="2" t="s">
        <v>3869</v>
      </c>
    </row>
    <row r="444" spans="3:3" x14ac:dyDescent="0.2">
      <c r="C444" s="2" t="s">
        <v>3870</v>
      </c>
    </row>
    <row r="445" spans="3:3" x14ac:dyDescent="0.2">
      <c r="C445" s="2" t="s">
        <v>3871</v>
      </c>
    </row>
    <row r="446" spans="3:3" x14ac:dyDescent="0.2">
      <c r="C446" s="2" t="s">
        <v>3872</v>
      </c>
    </row>
    <row r="447" spans="3:3" x14ac:dyDescent="0.2">
      <c r="C447" s="2" t="s">
        <v>3873</v>
      </c>
    </row>
    <row r="448" spans="3:3" x14ac:dyDescent="0.2">
      <c r="C448" s="2" t="s">
        <v>3874</v>
      </c>
    </row>
    <row r="449" spans="3:3" x14ac:dyDescent="0.2">
      <c r="C449" s="2" t="s">
        <v>3875</v>
      </c>
    </row>
    <row r="450" spans="3:3" x14ac:dyDescent="0.2">
      <c r="C450" s="2" t="s">
        <v>3876</v>
      </c>
    </row>
    <row r="451" spans="3:3" x14ac:dyDescent="0.2">
      <c r="C451" s="2" t="s">
        <v>3877</v>
      </c>
    </row>
    <row r="452" spans="3:3" x14ac:dyDescent="0.2">
      <c r="C452" s="2" t="s">
        <v>3878</v>
      </c>
    </row>
    <row r="453" spans="3:3" x14ac:dyDescent="0.2">
      <c r="C453" s="2" t="s">
        <v>3879</v>
      </c>
    </row>
    <row r="454" spans="3:3" x14ac:dyDescent="0.2">
      <c r="C454" s="2" t="s">
        <v>3880</v>
      </c>
    </row>
    <row r="455" spans="3:3" x14ac:dyDescent="0.2">
      <c r="C455" s="2" t="s">
        <v>3881</v>
      </c>
    </row>
    <row r="456" spans="3:3" x14ac:dyDescent="0.2">
      <c r="C456" s="2" t="s">
        <v>3882</v>
      </c>
    </row>
    <row r="457" spans="3:3" x14ac:dyDescent="0.2">
      <c r="C457" s="2" t="s">
        <v>3883</v>
      </c>
    </row>
    <row r="458" spans="3:3" x14ac:dyDescent="0.2">
      <c r="C458" s="2" t="s">
        <v>3884</v>
      </c>
    </row>
    <row r="459" spans="3:3" x14ac:dyDescent="0.2">
      <c r="C459" s="2" t="s">
        <v>1190</v>
      </c>
    </row>
    <row r="460" spans="3:3" x14ac:dyDescent="0.2">
      <c r="C460" s="2" t="s">
        <v>3885</v>
      </c>
    </row>
    <row r="461" spans="3:3" x14ac:dyDescent="0.2">
      <c r="C461" s="2" t="s">
        <v>3886</v>
      </c>
    </row>
    <row r="462" spans="3:3" x14ac:dyDescent="0.2">
      <c r="C462" s="2" t="s">
        <v>3887</v>
      </c>
    </row>
    <row r="463" spans="3:3" x14ac:dyDescent="0.2">
      <c r="C463" s="2" t="s">
        <v>3888</v>
      </c>
    </row>
    <row r="464" spans="3:3" x14ac:dyDescent="0.2">
      <c r="C464" s="2" t="s">
        <v>1177</v>
      </c>
    </row>
    <row r="465" spans="3:3" x14ac:dyDescent="0.2">
      <c r="C465" s="2" t="s">
        <v>3889</v>
      </c>
    </row>
    <row r="466" spans="3:3" x14ac:dyDescent="0.2">
      <c r="C466" s="2" t="s">
        <v>1156</v>
      </c>
    </row>
    <row r="467" spans="3:3" x14ac:dyDescent="0.2">
      <c r="C467" s="2" t="s">
        <v>3890</v>
      </c>
    </row>
    <row r="468" spans="3:3" x14ac:dyDescent="0.2">
      <c r="C468" s="2" t="s">
        <v>1172</v>
      </c>
    </row>
    <row r="469" spans="3:3" x14ac:dyDescent="0.2">
      <c r="C469" s="2" t="s">
        <v>3891</v>
      </c>
    </row>
    <row r="470" spans="3:3" x14ac:dyDescent="0.2">
      <c r="C470" s="2" t="s">
        <v>3892</v>
      </c>
    </row>
    <row r="471" spans="3:3" x14ac:dyDescent="0.2">
      <c r="C471" s="2" t="s">
        <v>3893</v>
      </c>
    </row>
    <row r="472" spans="3:3" x14ac:dyDescent="0.2">
      <c r="C472" s="2" t="s">
        <v>3894</v>
      </c>
    </row>
    <row r="473" spans="3:3" x14ac:dyDescent="0.2">
      <c r="C473" s="2" t="s">
        <v>3895</v>
      </c>
    </row>
    <row r="474" spans="3:3" x14ac:dyDescent="0.2">
      <c r="C474" s="2" t="s">
        <v>3896</v>
      </c>
    </row>
    <row r="475" spans="3:3" x14ac:dyDescent="0.2">
      <c r="C475" s="2" t="s">
        <v>3897</v>
      </c>
    </row>
    <row r="476" spans="3:3" x14ac:dyDescent="0.2">
      <c r="C476" s="2" t="s">
        <v>1188</v>
      </c>
    </row>
    <row r="477" spans="3:3" x14ac:dyDescent="0.2">
      <c r="C477" s="2" t="s">
        <v>3898</v>
      </c>
    </row>
    <row r="478" spans="3:3" x14ac:dyDescent="0.2">
      <c r="C478" s="2" t="s">
        <v>1171</v>
      </c>
    </row>
    <row r="479" spans="3:3" x14ac:dyDescent="0.2">
      <c r="C479" s="2" t="s">
        <v>3899</v>
      </c>
    </row>
    <row r="480" spans="3:3" x14ac:dyDescent="0.2">
      <c r="C480" s="2" t="s">
        <v>3900</v>
      </c>
    </row>
    <row r="481" spans="3:3" x14ac:dyDescent="0.2">
      <c r="C481" s="2" t="s">
        <v>1162</v>
      </c>
    </row>
    <row r="482" spans="3:3" x14ac:dyDescent="0.2">
      <c r="C482" s="2" t="s">
        <v>1158</v>
      </c>
    </row>
    <row r="483" spans="3:3" x14ac:dyDescent="0.2">
      <c r="C483" s="2" t="s">
        <v>3901</v>
      </c>
    </row>
    <row r="484" spans="3:3" x14ac:dyDescent="0.2">
      <c r="C484" s="2" t="s">
        <v>1161</v>
      </c>
    </row>
    <row r="485" spans="3:3" x14ac:dyDescent="0.2">
      <c r="C485" s="2" t="s">
        <v>1139</v>
      </c>
    </row>
    <row r="486" spans="3:3" x14ac:dyDescent="0.2">
      <c r="C486" s="2" t="s">
        <v>3902</v>
      </c>
    </row>
    <row r="487" spans="3:3" x14ac:dyDescent="0.2">
      <c r="C487" s="2" t="s">
        <v>1165</v>
      </c>
    </row>
    <row r="488" spans="3:3" x14ac:dyDescent="0.2">
      <c r="C488" s="2" t="s">
        <v>1179</v>
      </c>
    </row>
    <row r="489" spans="3:3" x14ac:dyDescent="0.2">
      <c r="C489" s="2" t="s">
        <v>1176</v>
      </c>
    </row>
    <row r="490" spans="3:3" x14ac:dyDescent="0.2">
      <c r="C490" s="2" t="s">
        <v>1185</v>
      </c>
    </row>
    <row r="491" spans="3:3" x14ac:dyDescent="0.2">
      <c r="C491" s="2" t="s">
        <v>1182</v>
      </c>
    </row>
    <row r="492" spans="3:3" x14ac:dyDescent="0.2">
      <c r="C492" s="2" t="s">
        <v>1183</v>
      </c>
    </row>
    <row r="493" spans="3:3" x14ac:dyDescent="0.2">
      <c r="C493" s="2" t="s">
        <v>1170</v>
      </c>
    </row>
    <row r="494" spans="3:3" x14ac:dyDescent="0.2">
      <c r="C494" s="2" t="s">
        <v>1186</v>
      </c>
    </row>
    <row r="495" spans="3:3" x14ac:dyDescent="0.2">
      <c r="C495" s="2" t="s">
        <v>1187</v>
      </c>
    </row>
    <row r="496" spans="3:3" x14ac:dyDescent="0.2">
      <c r="C496" s="2" t="s">
        <v>1167</v>
      </c>
    </row>
    <row r="497" spans="3:3" x14ac:dyDescent="0.2">
      <c r="C497" s="2" t="s">
        <v>1163</v>
      </c>
    </row>
    <row r="498" spans="3:3" x14ac:dyDescent="0.2">
      <c r="C498" s="2" t="s">
        <v>1169</v>
      </c>
    </row>
    <row r="499" spans="3:3" x14ac:dyDescent="0.2">
      <c r="C499" s="2" t="s">
        <v>1160</v>
      </c>
    </row>
    <row r="500" spans="3:3" x14ac:dyDescent="0.2">
      <c r="C500" s="2" t="s">
        <v>1159</v>
      </c>
    </row>
    <row r="501" spans="3:3" x14ac:dyDescent="0.2">
      <c r="C501" s="2" t="s">
        <v>1168</v>
      </c>
    </row>
    <row r="502" spans="3:3" x14ac:dyDescent="0.2">
      <c r="C502" s="2" t="s">
        <v>1166</v>
      </c>
    </row>
    <row r="503" spans="3:3" x14ac:dyDescent="0.2">
      <c r="C503" s="2" t="s">
        <v>1041</v>
      </c>
    </row>
    <row r="504" spans="3:3" x14ac:dyDescent="0.2">
      <c r="C504" s="2" t="s">
        <v>1018</v>
      </c>
    </row>
    <row r="505" spans="3:3" x14ac:dyDescent="0.2">
      <c r="C505" s="2" t="s">
        <v>1019</v>
      </c>
    </row>
    <row r="506" spans="3:3" x14ac:dyDescent="0.2">
      <c r="C506" s="2" t="s">
        <v>1038</v>
      </c>
    </row>
    <row r="507" spans="3:3" x14ac:dyDescent="0.2">
      <c r="C507" s="2" t="s">
        <v>1039</v>
      </c>
    </row>
    <row r="508" spans="3:3" x14ac:dyDescent="0.2">
      <c r="C508" s="2" t="s">
        <v>1029</v>
      </c>
    </row>
    <row r="509" spans="3:3" x14ac:dyDescent="0.2">
      <c r="C509" s="2" t="s">
        <v>1020</v>
      </c>
    </row>
    <row r="510" spans="3:3" x14ac:dyDescent="0.2">
      <c r="C510" s="2" t="s">
        <v>1014</v>
      </c>
    </row>
    <row r="511" spans="3:3" x14ac:dyDescent="0.2">
      <c r="C511" s="2" t="s">
        <v>1027</v>
      </c>
    </row>
    <row r="512" spans="3:3" x14ac:dyDescent="0.2">
      <c r="C512" s="2" t="s">
        <v>1021</v>
      </c>
    </row>
    <row r="513" spans="3:3" x14ac:dyDescent="0.2">
      <c r="C513" s="2" t="s">
        <v>1040</v>
      </c>
    </row>
    <row r="514" spans="3:3" x14ac:dyDescent="0.2">
      <c r="C514" s="2" t="s">
        <v>1157</v>
      </c>
    </row>
    <row r="515" spans="3:3" x14ac:dyDescent="0.2">
      <c r="C515" s="2" t="s">
        <v>1155</v>
      </c>
    </row>
    <row r="516" spans="3:3" x14ac:dyDescent="0.2">
      <c r="C516" s="2" t="s">
        <v>1022</v>
      </c>
    </row>
    <row r="517" spans="3:3" x14ac:dyDescent="0.2">
      <c r="C517" s="2" t="s">
        <v>1173</v>
      </c>
    </row>
    <row r="518" spans="3:3" x14ac:dyDescent="0.2">
      <c r="C518" s="2" t="s">
        <v>1150</v>
      </c>
    </row>
    <row r="519" spans="3:3" x14ac:dyDescent="0.2">
      <c r="C519" s="2" t="s">
        <v>1195</v>
      </c>
    </row>
    <row r="520" spans="3:3" x14ac:dyDescent="0.2">
      <c r="C520" s="2" t="s">
        <v>1048</v>
      </c>
    </row>
    <row r="521" spans="3:3" x14ac:dyDescent="0.2">
      <c r="C521" s="2" t="s">
        <v>1061</v>
      </c>
    </row>
    <row r="522" spans="3:3" x14ac:dyDescent="0.2">
      <c r="C522" s="2" t="s">
        <v>1143</v>
      </c>
    </row>
    <row r="523" spans="3:3" x14ac:dyDescent="0.2">
      <c r="C523" s="2" t="s">
        <v>1096</v>
      </c>
    </row>
    <row r="524" spans="3:3" x14ac:dyDescent="0.2">
      <c r="C524" s="2" t="s">
        <v>1133</v>
      </c>
    </row>
    <row r="525" spans="3:3" x14ac:dyDescent="0.2">
      <c r="C525" s="2" t="s">
        <v>1117</v>
      </c>
    </row>
    <row r="526" spans="3:3" x14ac:dyDescent="0.2">
      <c r="C526" s="2" t="s">
        <v>1080</v>
      </c>
    </row>
    <row r="527" spans="3:3" x14ac:dyDescent="0.2">
      <c r="C527" s="2" t="s">
        <v>1149</v>
      </c>
    </row>
    <row r="528" spans="3:3" x14ac:dyDescent="0.2">
      <c r="C528" s="2" t="s">
        <v>1066</v>
      </c>
    </row>
    <row r="529" spans="3:3" x14ac:dyDescent="0.2">
      <c r="C529" s="2" t="s">
        <v>1087</v>
      </c>
    </row>
    <row r="530" spans="3:3" x14ac:dyDescent="0.2">
      <c r="C530" s="2" t="s">
        <v>1154</v>
      </c>
    </row>
    <row r="531" spans="3:3" x14ac:dyDescent="0.2">
      <c r="C531" s="2" t="s">
        <v>1112</v>
      </c>
    </row>
    <row r="532" spans="3:3" x14ac:dyDescent="0.2">
      <c r="C532" s="2" t="s">
        <v>1078</v>
      </c>
    </row>
    <row r="533" spans="3:3" x14ac:dyDescent="0.2">
      <c r="C533" s="2" t="s">
        <v>1062</v>
      </c>
    </row>
    <row r="534" spans="3:3" x14ac:dyDescent="0.2">
      <c r="C534" s="2" t="s">
        <v>1085</v>
      </c>
    </row>
    <row r="535" spans="3:3" x14ac:dyDescent="0.2">
      <c r="C535" s="2" t="s">
        <v>1104</v>
      </c>
    </row>
    <row r="536" spans="3:3" x14ac:dyDescent="0.2">
      <c r="C536" s="2" t="s">
        <v>1079</v>
      </c>
    </row>
    <row r="537" spans="3:3" x14ac:dyDescent="0.2">
      <c r="C537" s="2" t="s">
        <v>1100</v>
      </c>
    </row>
    <row r="538" spans="3:3" x14ac:dyDescent="0.2">
      <c r="C538" s="2" t="s">
        <v>1116</v>
      </c>
    </row>
    <row r="539" spans="3:3" x14ac:dyDescent="0.2">
      <c r="C539" s="2" t="s">
        <v>1115</v>
      </c>
    </row>
    <row r="540" spans="3:3" x14ac:dyDescent="0.2">
      <c r="C540" s="2" t="s">
        <v>1102</v>
      </c>
    </row>
    <row r="541" spans="3:3" x14ac:dyDescent="0.2">
      <c r="C541" s="2" t="s">
        <v>1025</v>
      </c>
    </row>
    <row r="542" spans="3:3" x14ac:dyDescent="0.2">
      <c r="C542" s="2" t="s">
        <v>1028</v>
      </c>
    </row>
    <row r="543" spans="3:3" x14ac:dyDescent="0.2">
      <c r="C543" s="2" t="s">
        <v>1049</v>
      </c>
    </row>
    <row r="544" spans="3:3" x14ac:dyDescent="0.2">
      <c r="C544" s="2" t="s">
        <v>1043</v>
      </c>
    </row>
    <row r="545" spans="3:3" x14ac:dyDescent="0.2">
      <c r="C545" s="2" t="s">
        <v>1059</v>
      </c>
    </row>
    <row r="546" spans="3:3" x14ac:dyDescent="0.2">
      <c r="C546" s="2" t="s">
        <v>1051</v>
      </c>
    </row>
    <row r="547" spans="3:3" x14ac:dyDescent="0.2">
      <c r="C547" s="2" t="s">
        <v>1037</v>
      </c>
    </row>
    <row r="548" spans="3:3" x14ac:dyDescent="0.2">
      <c r="C548" s="2" t="s">
        <v>1024</v>
      </c>
    </row>
    <row r="549" spans="3:3" x14ac:dyDescent="0.2">
      <c r="C549" s="2" t="s">
        <v>1016</v>
      </c>
    </row>
    <row r="550" spans="3:3" x14ac:dyDescent="0.2">
      <c r="C550" s="2" t="s">
        <v>1015</v>
      </c>
    </row>
    <row r="551" spans="3:3" x14ac:dyDescent="0.2">
      <c r="C551" s="2" t="s">
        <v>1050</v>
      </c>
    </row>
    <row r="552" spans="3:3" x14ac:dyDescent="0.2">
      <c r="C552" s="2" t="s">
        <v>1137</v>
      </c>
    </row>
    <row r="553" spans="3:3" x14ac:dyDescent="0.2">
      <c r="C553" s="2" t="s">
        <v>1099</v>
      </c>
    </row>
    <row r="554" spans="3:3" x14ac:dyDescent="0.2">
      <c r="C554" s="2" t="s">
        <v>1101</v>
      </c>
    </row>
    <row r="555" spans="3:3" x14ac:dyDescent="0.2">
      <c r="C555" s="2" t="s">
        <v>1071</v>
      </c>
    </row>
    <row r="556" spans="3:3" x14ac:dyDescent="0.2">
      <c r="C556" s="2" t="s">
        <v>1109</v>
      </c>
    </row>
    <row r="557" spans="3:3" x14ac:dyDescent="0.2">
      <c r="C557" s="2" t="s">
        <v>1034</v>
      </c>
    </row>
    <row r="558" spans="3:3" x14ac:dyDescent="0.2">
      <c r="C558" s="2" t="s">
        <v>1026</v>
      </c>
    </row>
    <row r="559" spans="3:3" x14ac:dyDescent="0.2">
      <c r="C559" s="2" t="s">
        <v>1089</v>
      </c>
    </row>
    <row r="560" spans="3:3" x14ac:dyDescent="0.2">
      <c r="C560" s="2" t="s">
        <v>1136</v>
      </c>
    </row>
    <row r="561" spans="3:3" x14ac:dyDescent="0.2">
      <c r="C561" s="2" t="s">
        <v>1035</v>
      </c>
    </row>
    <row r="562" spans="3:3" x14ac:dyDescent="0.2">
      <c r="C562" s="2" t="s">
        <v>1134</v>
      </c>
    </row>
    <row r="563" spans="3:3" x14ac:dyDescent="0.2">
      <c r="C563" s="2" t="s">
        <v>1084</v>
      </c>
    </row>
    <row r="564" spans="3:3" x14ac:dyDescent="0.2">
      <c r="C564" s="2" t="s">
        <v>3903</v>
      </c>
    </row>
    <row r="565" spans="3:3" x14ac:dyDescent="0.2">
      <c r="C565" s="2" t="s">
        <v>1017</v>
      </c>
    </row>
    <row r="566" spans="3:3" x14ac:dyDescent="0.2">
      <c r="C566" s="2" t="s">
        <v>1032</v>
      </c>
    </row>
    <row r="567" spans="3:3" x14ac:dyDescent="0.2">
      <c r="C567" s="2" t="s">
        <v>1141</v>
      </c>
    </row>
    <row r="568" spans="3:3" x14ac:dyDescent="0.2">
      <c r="C568" s="2" t="s">
        <v>1023</v>
      </c>
    </row>
    <row r="569" spans="3:3" x14ac:dyDescent="0.2">
      <c r="C569" s="2" t="s">
        <v>1142</v>
      </c>
    </row>
    <row r="570" spans="3:3" x14ac:dyDescent="0.2">
      <c r="C570" s="2" t="s">
        <v>1045</v>
      </c>
    </row>
    <row r="571" spans="3:3" x14ac:dyDescent="0.2">
      <c r="C571" s="2" t="s">
        <v>1130</v>
      </c>
    </row>
    <row r="572" spans="3:3" x14ac:dyDescent="0.2">
      <c r="C572" s="2" t="s">
        <v>1095</v>
      </c>
    </row>
    <row r="573" spans="3:3" x14ac:dyDescent="0.2">
      <c r="C573" s="2" t="s">
        <v>1072</v>
      </c>
    </row>
    <row r="574" spans="3:3" x14ac:dyDescent="0.2">
      <c r="C574" s="2" t="s">
        <v>1131</v>
      </c>
    </row>
    <row r="575" spans="3:3" x14ac:dyDescent="0.2">
      <c r="C575" s="2" t="s">
        <v>1105</v>
      </c>
    </row>
    <row r="576" spans="3:3" x14ac:dyDescent="0.2">
      <c r="C576" s="2" t="s">
        <v>1065</v>
      </c>
    </row>
    <row r="577" spans="3:3" x14ac:dyDescent="0.2">
      <c r="C577" s="2" t="s">
        <v>1138</v>
      </c>
    </row>
    <row r="578" spans="3:3" x14ac:dyDescent="0.2">
      <c r="C578" s="2" t="s">
        <v>1075</v>
      </c>
    </row>
    <row r="579" spans="3:3" x14ac:dyDescent="0.2">
      <c r="C579" s="2" t="s">
        <v>1132</v>
      </c>
    </row>
    <row r="580" spans="3:3" x14ac:dyDescent="0.2">
      <c r="C580" s="2" t="s">
        <v>1097</v>
      </c>
    </row>
    <row r="581" spans="3:3" x14ac:dyDescent="0.2">
      <c r="C581" s="2" t="s">
        <v>1145</v>
      </c>
    </row>
    <row r="582" spans="3:3" x14ac:dyDescent="0.2">
      <c r="C582" s="2" t="s">
        <v>3904</v>
      </c>
    </row>
    <row r="583" spans="3:3" x14ac:dyDescent="0.2">
      <c r="C583" s="2" t="s">
        <v>3905</v>
      </c>
    </row>
    <row r="584" spans="3:3" x14ac:dyDescent="0.2">
      <c r="C584" s="2" t="s">
        <v>3906</v>
      </c>
    </row>
    <row r="585" spans="3:3" x14ac:dyDescent="0.2">
      <c r="C585" s="2" t="s">
        <v>3907</v>
      </c>
    </row>
    <row r="586" spans="3:3" x14ac:dyDescent="0.2">
      <c r="C586" s="2" t="s">
        <v>1144</v>
      </c>
    </row>
    <row r="587" spans="3:3" x14ac:dyDescent="0.2">
      <c r="C587" s="2" t="s">
        <v>1108</v>
      </c>
    </row>
    <row r="588" spans="3:3" x14ac:dyDescent="0.2">
      <c r="C588" s="2" t="s">
        <v>3908</v>
      </c>
    </row>
    <row r="589" spans="3:3" x14ac:dyDescent="0.2">
      <c r="C589" s="2" t="s">
        <v>3909</v>
      </c>
    </row>
    <row r="590" spans="3:3" x14ac:dyDescent="0.2">
      <c r="C590" s="2" t="s">
        <v>1140</v>
      </c>
    </row>
    <row r="591" spans="3:3" x14ac:dyDescent="0.2">
      <c r="C591" s="2" t="s">
        <v>1082</v>
      </c>
    </row>
    <row r="592" spans="3:3" x14ac:dyDescent="0.2">
      <c r="C592" s="2" t="s">
        <v>1055</v>
      </c>
    </row>
    <row r="593" spans="3:3" x14ac:dyDescent="0.2">
      <c r="C593" s="2" t="s">
        <v>3910</v>
      </c>
    </row>
    <row r="594" spans="3:3" x14ac:dyDescent="0.2">
      <c r="C594" s="2" t="s">
        <v>3911</v>
      </c>
    </row>
    <row r="595" spans="3:3" x14ac:dyDescent="0.2">
      <c r="C595" s="2" t="s">
        <v>3912</v>
      </c>
    </row>
    <row r="596" spans="3:3" x14ac:dyDescent="0.2">
      <c r="C596" s="2" t="s">
        <v>3913</v>
      </c>
    </row>
    <row r="597" spans="3:3" x14ac:dyDescent="0.2">
      <c r="C597" s="2" t="s">
        <v>1125</v>
      </c>
    </row>
    <row r="598" spans="3:3" x14ac:dyDescent="0.2">
      <c r="C598" s="2" t="s">
        <v>3914</v>
      </c>
    </row>
    <row r="599" spans="3:3" x14ac:dyDescent="0.2">
      <c r="C599" s="2" t="s">
        <v>3915</v>
      </c>
    </row>
  </sheetData>
  <mergeCells count="3">
    <mergeCell ref="A3:A4"/>
    <mergeCell ref="A15:L15"/>
    <mergeCell ref="O15:P15"/>
  </mergeCells>
  <conditionalFormatting sqref="B3">
    <cfRule type="duplicateValues" dxfId="598" priority="4"/>
  </conditionalFormatting>
  <conditionalFormatting sqref="B4:B14">
    <cfRule type="duplicateValues" dxfId="597" priority="65"/>
  </conditionalFormatting>
  <conditionalFormatting sqref="C23:C599">
    <cfRule type="duplicateValues" dxfId="596" priority="3"/>
  </conditionalFormatting>
  <conditionalFormatting sqref="C23:C599">
    <cfRule type="duplicateValues" dxfId="595" priority="2"/>
  </conditionalFormatting>
  <conditionalFormatting sqref="C1:C1048576">
    <cfRule type="duplicateValues" dxfId="59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04"/>
  <sheetViews>
    <sheetView zoomScale="110" zoomScaleNormal="110" workbookViewId="0">
      <pane xSplit="3" ySplit="2" topLeftCell="D3" activePane="bottomRight" state="frozen"/>
      <selection activeCell="F3" sqref="F3"/>
      <selection pane="topRight" activeCell="F3" sqref="F3"/>
      <selection pane="bottomLeft" activeCell="F3" sqref="F3"/>
      <selection pane="bottomRight" activeCell="K32" sqref="K3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28.5" customHeight="1" x14ac:dyDescent="0.2">
      <c r="A3" s="142" t="s">
        <v>442</v>
      </c>
      <c r="B3" s="73" t="s">
        <v>443</v>
      </c>
      <c r="C3" s="9" t="s">
        <v>444</v>
      </c>
      <c r="D3" s="75" t="s">
        <v>63</v>
      </c>
      <c r="E3" s="13">
        <v>44416</v>
      </c>
      <c r="F3" s="75" t="s">
        <v>425</v>
      </c>
      <c r="G3" s="13">
        <v>44419</v>
      </c>
      <c r="H3" s="76" t="s">
        <v>3532</v>
      </c>
      <c r="I3" s="1">
        <v>150</v>
      </c>
      <c r="J3" s="1">
        <v>60</v>
      </c>
      <c r="K3" s="1">
        <v>14</v>
      </c>
      <c r="L3" s="1">
        <v>10</v>
      </c>
      <c r="M3" s="81">
        <f t="shared" ref="M3:M16" si="0">I3*J3*K3/4000</f>
        <v>31.5</v>
      </c>
      <c r="N3" s="8">
        <v>32</v>
      </c>
      <c r="O3" s="62">
        <v>3000</v>
      </c>
      <c r="P3" s="63">
        <f>Table22452368910111213141516171819202122242345672345[[#This Row],[PEMBULATAN]]*O3</f>
        <v>96000</v>
      </c>
    </row>
    <row r="4" spans="1:16" ht="28.5" customHeight="1" x14ac:dyDescent="0.2">
      <c r="A4" s="143"/>
      <c r="B4" s="100"/>
      <c r="C4" s="9" t="s">
        <v>445</v>
      </c>
      <c r="D4" s="75" t="s">
        <v>63</v>
      </c>
      <c r="E4" s="13">
        <v>44416</v>
      </c>
      <c r="F4" s="75" t="s">
        <v>425</v>
      </c>
      <c r="G4" s="13">
        <v>44419</v>
      </c>
      <c r="H4" s="76" t="s">
        <v>3532</v>
      </c>
      <c r="I4" s="1">
        <v>150</v>
      </c>
      <c r="J4" s="1">
        <v>60</v>
      </c>
      <c r="K4" s="1">
        <v>14</v>
      </c>
      <c r="L4" s="1">
        <v>10</v>
      </c>
      <c r="M4" s="81">
        <f t="shared" si="0"/>
        <v>31.5</v>
      </c>
      <c r="N4" s="8">
        <v>32</v>
      </c>
      <c r="O4" s="62">
        <v>3000</v>
      </c>
      <c r="P4" s="63">
        <f>Table22452368910111213141516171819202122242345672345[[#This Row],[PEMBULATAN]]*O4</f>
        <v>96000</v>
      </c>
    </row>
    <row r="5" spans="1:16" ht="28.5" customHeight="1" x14ac:dyDescent="0.2">
      <c r="A5" s="101"/>
      <c r="B5" s="74" t="s">
        <v>446</v>
      </c>
      <c r="C5" s="88" t="s">
        <v>447</v>
      </c>
      <c r="D5" s="77" t="s">
        <v>63</v>
      </c>
      <c r="E5" s="13">
        <v>44416</v>
      </c>
      <c r="F5" s="75" t="s">
        <v>425</v>
      </c>
      <c r="G5" s="13">
        <v>44419</v>
      </c>
      <c r="H5" s="76" t="s">
        <v>3532</v>
      </c>
      <c r="I5" s="15">
        <v>70</v>
      </c>
      <c r="J5" s="15">
        <v>80</v>
      </c>
      <c r="K5" s="15">
        <v>40</v>
      </c>
      <c r="L5" s="15">
        <v>16</v>
      </c>
      <c r="M5" s="82">
        <f t="shared" si="0"/>
        <v>56</v>
      </c>
      <c r="N5" s="71">
        <v>56</v>
      </c>
      <c r="O5" s="62">
        <v>3000</v>
      </c>
      <c r="P5" s="63">
        <f>Table22452368910111213141516171819202122242345672345[[#This Row],[PEMBULATAN]]*O5</f>
        <v>168000</v>
      </c>
    </row>
    <row r="6" spans="1:16" ht="28.5" customHeight="1" x14ac:dyDescent="0.2">
      <c r="A6" s="101"/>
      <c r="B6" s="74"/>
      <c r="C6" s="92" t="s">
        <v>448</v>
      </c>
      <c r="D6" s="93" t="s">
        <v>63</v>
      </c>
      <c r="E6" s="94">
        <v>44416</v>
      </c>
      <c r="F6" s="95" t="s">
        <v>425</v>
      </c>
      <c r="G6" s="94">
        <v>44419</v>
      </c>
      <c r="H6" s="76" t="s">
        <v>3532</v>
      </c>
      <c r="I6" s="97">
        <v>50</v>
      </c>
      <c r="J6" s="97">
        <v>57</v>
      </c>
      <c r="K6" s="97">
        <v>50</v>
      </c>
      <c r="L6" s="97">
        <v>10</v>
      </c>
      <c r="M6" s="98">
        <f t="shared" si="0"/>
        <v>35.625</v>
      </c>
      <c r="N6" s="99">
        <v>36</v>
      </c>
      <c r="O6" s="62">
        <v>3000</v>
      </c>
      <c r="P6" s="63">
        <f>Table22452368910111213141516171819202122242345672345[[#This Row],[PEMBULATAN]]*O6</f>
        <v>108000</v>
      </c>
    </row>
    <row r="7" spans="1:16" ht="28.5" customHeight="1" x14ac:dyDescent="0.2">
      <c r="A7" s="101"/>
      <c r="B7" s="100"/>
      <c r="C7" s="92" t="s">
        <v>449</v>
      </c>
      <c r="D7" s="93" t="s">
        <v>63</v>
      </c>
      <c r="E7" s="94">
        <v>44416</v>
      </c>
      <c r="F7" s="95" t="s">
        <v>425</v>
      </c>
      <c r="G7" s="94">
        <v>44419</v>
      </c>
      <c r="H7" s="76" t="s">
        <v>3532</v>
      </c>
      <c r="I7" s="97">
        <v>44</v>
      </c>
      <c r="J7" s="97">
        <v>46</v>
      </c>
      <c r="K7" s="97">
        <v>46</v>
      </c>
      <c r="L7" s="97">
        <v>10</v>
      </c>
      <c r="M7" s="98">
        <f t="shared" si="0"/>
        <v>23.276</v>
      </c>
      <c r="N7" s="99">
        <v>23</v>
      </c>
      <c r="O7" s="62">
        <v>3000</v>
      </c>
      <c r="P7" s="63">
        <f>Table22452368910111213141516171819202122242345672345[[#This Row],[PEMBULATAN]]*O7</f>
        <v>69000</v>
      </c>
    </row>
    <row r="8" spans="1:16" ht="28.5" customHeight="1" x14ac:dyDescent="0.2">
      <c r="A8" s="101"/>
      <c r="B8" s="74" t="s">
        <v>450</v>
      </c>
      <c r="C8" s="92" t="s">
        <v>451</v>
      </c>
      <c r="D8" s="93" t="s">
        <v>63</v>
      </c>
      <c r="E8" s="94">
        <v>44416</v>
      </c>
      <c r="F8" s="95" t="s">
        <v>425</v>
      </c>
      <c r="G8" s="94">
        <v>44419</v>
      </c>
      <c r="H8" s="76" t="s">
        <v>3532</v>
      </c>
      <c r="I8" s="97">
        <v>70</v>
      </c>
      <c r="J8" s="97">
        <v>60</v>
      </c>
      <c r="K8" s="97">
        <v>30</v>
      </c>
      <c r="L8" s="97">
        <v>10</v>
      </c>
      <c r="M8" s="98">
        <f t="shared" si="0"/>
        <v>31.5</v>
      </c>
      <c r="N8" s="99">
        <v>32</v>
      </c>
      <c r="O8" s="62">
        <v>3000</v>
      </c>
      <c r="P8" s="63">
        <f>Table22452368910111213141516171819202122242345672345[[#This Row],[PEMBULATAN]]*O8</f>
        <v>96000</v>
      </c>
    </row>
    <row r="9" spans="1:16" ht="28.5" customHeight="1" x14ac:dyDescent="0.2">
      <c r="A9" s="101"/>
      <c r="B9" s="74"/>
      <c r="C9" s="92" t="s">
        <v>452</v>
      </c>
      <c r="D9" s="93" t="s">
        <v>63</v>
      </c>
      <c r="E9" s="94">
        <v>44416</v>
      </c>
      <c r="F9" s="95" t="s">
        <v>425</v>
      </c>
      <c r="G9" s="94">
        <v>44419</v>
      </c>
      <c r="H9" s="76" t="s">
        <v>3532</v>
      </c>
      <c r="I9" s="97">
        <v>30</v>
      </c>
      <c r="J9" s="97">
        <v>40</v>
      </c>
      <c r="K9" s="97">
        <v>26</v>
      </c>
      <c r="L9" s="97">
        <v>8</v>
      </c>
      <c r="M9" s="98">
        <f t="shared" si="0"/>
        <v>7.8</v>
      </c>
      <c r="N9" s="99">
        <v>8</v>
      </c>
      <c r="O9" s="62">
        <v>3000</v>
      </c>
      <c r="P9" s="63">
        <f>Table22452368910111213141516171819202122242345672345[[#This Row],[PEMBULATAN]]*O9</f>
        <v>24000</v>
      </c>
    </row>
    <row r="10" spans="1:16" ht="28.5" customHeight="1" x14ac:dyDescent="0.2">
      <c r="A10" s="101"/>
      <c r="B10" s="74"/>
      <c r="C10" s="92" t="s">
        <v>453</v>
      </c>
      <c r="D10" s="93" t="s">
        <v>63</v>
      </c>
      <c r="E10" s="94">
        <v>44416</v>
      </c>
      <c r="F10" s="95" t="s">
        <v>425</v>
      </c>
      <c r="G10" s="94">
        <v>44419</v>
      </c>
      <c r="H10" s="76" t="s">
        <v>3532</v>
      </c>
      <c r="I10" s="97">
        <v>40</v>
      </c>
      <c r="J10" s="97">
        <v>30</v>
      </c>
      <c r="K10" s="97">
        <v>20</v>
      </c>
      <c r="L10" s="97">
        <v>5</v>
      </c>
      <c r="M10" s="98">
        <f t="shared" si="0"/>
        <v>6</v>
      </c>
      <c r="N10" s="99">
        <v>6</v>
      </c>
      <c r="O10" s="62">
        <v>3000</v>
      </c>
      <c r="P10" s="63">
        <f>Table22452368910111213141516171819202122242345672345[[#This Row],[PEMBULATAN]]*O10</f>
        <v>18000</v>
      </c>
    </row>
    <row r="11" spans="1:16" ht="28.5" customHeight="1" x14ac:dyDescent="0.2">
      <c r="A11" s="101"/>
      <c r="B11" s="74"/>
      <c r="C11" s="92" t="s">
        <v>454</v>
      </c>
      <c r="D11" s="93" t="s">
        <v>63</v>
      </c>
      <c r="E11" s="94">
        <v>44416</v>
      </c>
      <c r="F11" s="95" t="s">
        <v>425</v>
      </c>
      <c r="G11" s="94">
        <v>44419</v>
      </c>
      <c r="H11" s="76" t="s">
        <v>3532</v>
      </c>
      <c r="I11" s="97">
        <v>64</v>
      </c>
      <c r="J11" s="97">
        <v>50</v>
      </c>
      <c r="K11" s="97">
        <v>25</v>
      </c>
      <c r="L11" s="97">
        <v>23</v>
      </c>
      <c r="M11" s="98">
        <f t="shared" si="0"/>
        <v>20</v>
      </c>
      <c r="N11" s="99">
        <v>23</v>
      </c>
      <c r="O11" s="62">
        <v>3000</v>
      </c>
      <c r="P11" s="63">
        <f>Table22452368910111213141516171819202122242345672345[[#This Row],[PEMBULATAN]]*O11</f>
        <v>69000</v>
      </c>
    </row>
    <row r="12" spans="1:16" ht="28.5" customHeight="1" x14ac:dyDescent="0.2">
      <c r="A12" s="101"/>
      <c r="B12" s="74"/>
      <c r="C12" s="92" t="s">
        <v>455</v>
      </c>
      <c r="D12" s="93" t="s">
        <v>63</v>
      </c>
      <c r="E12" s="94">
        <v>44416</v>
      </c>
      <c r="F12" s="95" t="s">
        <v>425</v>
      </c>
      <c r="G12" s="94">
        <v>44419</v>
      </c>
      <c r="H12" s="76" t="s">
        <v>3532</v>
      </c>
      <c r="I12" s="97">
        <v>85</v>
      </c>
      <c r="J12" s="97">
        <v>38</v>
      </c>
      <c r="K12" s="97">
        <v>48</v>
      </c>
      <c r="L12" s="97">
        <v>20</v>
      </c>
      <c r="M12" s="98">
        <f t="shared" si="0"/>
        <v>38.76</v>
      </c>
      <c r="N12" s="99">
        <v>39</v>
      </c>
      <c r="O12" s="62">
        <v>3000</v>
      </c>
      <c r="P12" s="63">
        <f>Table22452368910111213141516171819202122242345672345[[#This Row],[PEMBULATAN]]*O12</f>
        <v>117000</v>
      </c>
    </row>
    <row r="13" spans="1:16" ht="28.5" customHeight="1" x14ac:dyDescent="0.2">
      <c r="A13" s="101"/>
      <c r="B13" s="74"/>
      <c r="C13" s="92" t="s">
        <v>456</v>
      </c>
      <c r="D13" s="93" t="s">
        <v>63</v>
      </c>
      <c r="E13" s="94">
        <v>44416</v>
      </c>
      <c r="F13" s="95" t="s">
        <v>425</v>
      </c>
      <c r="G13" s="94">
        <v>44419</v>
      </c>
      <c r="H13" s="76" t="s">
        <v>3532</v>
      </c>
      <c r="I13" s="97">
        <v>49</v>
      </c>
      <c r="J13" s="97">
        <v>55</v>
      </c>
      <c r="K13" s="97">
        <v>60</v>
      </c>
      <c r="L13" s="97">
        <v>20</v>
      </c>
      <c r="M13" s="98">
        <f t="shared" si="0"/>
        <v>40.424999999999997</v>
      </c>
      <c r="N13" s="99">
        <v>41</v>
      </c>
      <c r="O13" s="62">
        <v>3000</v>
      </c>
      <c r="P13" s="63">
        <f>Table22452368910111213141516171819202122242345672345[[#This Row],[PEMBULATAN]]*O13</f>
        <v>123000</v>
      </c>
    </row>
    <row r="14" spans="1:16" ht="28.5" customHeight="1" x14ac:dyDescent="0.2">
      <c r="A14" s="101"/>
      <c r="B14" s="74"/>
      <c r="C14" s="92" t="s">
        <v>457</v>
      </c>
      <c r="D14" s="93" t="s">
        <v>63</v>
      </c>
      <c r="E14" s="94">
        <v>44416</v>
      </c>
      <c r="F14" s="95" t="s">
        <v>425</v>
      </c>
      <c r="G14" s="94">
        <v>44419</v>
      </c>
      <c r="H14" s="76" t="s">
        <v>3532</v>
      </c>
      <c r="I14" s="97">
        <v>40</v>
      </c>
      <c r="J14" s="97">
        <v>38</v>
      </c>
      <c r="K14" s="97">
        <v>14</v>
      </c>
      <c r="L14" s="97">
        <v>3</v>
      </c>
      <c r="M14" s="98">
        <f t="shared" si="0"/>
        <v>5.32</v>
      </c>
      <c r="N14" s="99">
        <v>6</v>
      </c>
      <c r="O14" s="62">
        <v>3000</v>
      </c>
      <c r="P14" s="63">
        <f>Table22452368910111213141516171819202122242345672345[[#This Row],[PEMBULATAN]]*O14</f>
        <v>18000</v>
      </c>
    </row>
    <row r="15" spans="1:16" ht="28.5" customHeight="1" x14ac:dyDescent="0.2">
      <c r="A15" s="101"/>
      <c r="B15" s="74"/>
      <c r="C15" s="92" t="s">
        <v>458</v>
      </c>
      <c r="D15" s="93" t="s">
        <v>63</v>
      </c>
      <c r="E15" s="94">
        <v>44416</v>
      </c>
      <c r="F15" s="95" t="s">
        <v>425</v>
      </c>
      <c r="G15" s="94">
        <v>44419</v>
      </c>
      <c r="H15" s="76" t="s">
        <v>3532</v>
      </c>
      <c r="I15" s="97">
        <v>38</v>
      </c>
      <c r="J15" s="97">
        <v>27</v>
      </c>
      <c r="K15" s="97">
        <v>20</v>
      </c>
      <c r="L15" s="97">
        <v>5</v>
      </c>
      <c r="M15" s="98">
        <f t="shared" si="0"/>
        <v>5.13</v>
      </c>
      <c r="N15" s="99">
        <v>5</v>
      </c>
      <c r="O15" s="62">
        <v>3000</v>
      </c>
      <c r="P15" s="63">
        <f>Table22452368910111213141516171819202122242345672345[[#This Row],[PEMBULATAN]]*O15</f>
        <v>15000</v>
      </c>
    </row>
    <row r="16" spans="1:16" ht="28.5" customHeight="1" x14ac:dyDescent="0.2">
      <c r="A16" s="101"/>
      <c r="B16" s="74"/>
      <c r="C16" s="92" t="s">
        <v>459</v>
      </c>
      <c r="D16" s="93" t="s">
        <v>63</v>
      </c>
      <c r="E16" s="94">
        <v>44416</v>
      </c>
      <c r="F16" s="95" t="s">
        <v>425</v>
      </c>
      <c r="G16" s="94">
        <v>44419</v>
      </c>
      <c r="H16" s="76" t="s">
        <v>3532</v>
      </c>
      <c r="I16" s="97">
        <v>54</v>
      </c>
      <c r="J16" s="97">
        <v>39</v>
      </c>
      <c r="K16" s="97">
        <v>42</v>
      </c>
      <c r="L16" s="97">
        <v>12</v>
      </c>
      <c r="M16" s="98">
        <f t="shared" si="0"/>
        <v>22.113</v>
      </c>
      <c r="N16" s="99">
        <v>22</v>
      </c>
      <c r="O16" s="62">
        <v>3000</v>
      </c>
      <c r="P16" s="63">
        <f>Table22452368910111213141516171819202122242345672345[[#This Row],[PEMBULATAN]]*O16</f>
        <v>66000</v>
      </c>
    </row>
    <row r="17" spans="1:16" ht="22.5" customHeight="1" x14ac:dyDescent="0.2">
      <c r="A17" s="144" t="s">
        <v>33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6"/>
      <c r="M17" s="78">
        <f>SUBTOTAL(109,Table22452368910111213141516171819202122242345672345[KG VOLUME])</f>
        <v>354.94900000000001</v>
      </c>
      <c r="N17" s="66">
        <f>SUM(N3:N16)</f>
        <v>361</v>
      </c>
      <c r="O17" s="147">
        <f>SUM(P3:P16)</f>
        <v>1083000</v>
      </c>
      <c r="P17" s="148"/>
    </row>
    <row r="18" spans="1:16" ht="22.5" customHeight="1" x14ac:dyDescent="0.2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4"/>
      <c r="N18" s="86" t="s">
        <v>54</v>
      </c>
      <c r="O18" s="85"/>
      <c r="P18" s="85">
        <f>O17*10%</f>
        <v>108300</v>
      </c>
    </row>
    <row r="19" spans="1:16" x14ac:dyDescent="0.2">
      <c r="A19" s="11"/>
      <c r="B19" s="54" t="s">
        <v>47</v>
      </c>
      <c r="C19" s="53"/>
      <c r="D19" s="55" t="s">
        <v>48</v>
      </c>
      <c r="H19" s="61"/>
      <c r="N19" s="60" t="s">
        <v>34</v>
      </c>
      <c r="P19" s="67">
        <f>O17*1%</f>
        <v>10830</v>
      </c>
    </row>
    <row r="20" spans="1:16" x14ac:dyDescent="0.2">
      <c r="A20" s="11"/>
      <c r="H20" s="61"/>
      <c r="N20" s="60" t="s">
        <v>35</v>
      </c>
      <c r="P20" s="69">
        <v>0</v>
      </c>
    </row>
    <row r="21" spans="1:16" ht="15.75" thickBot="1" x14ac:dyDescent="0.25">
      <c r="A21" s="11"/>
      <c r="H21" s="61"/>
      <c r="N21" s="60" t="s">
        <v>36</v>
      </c>
      <c r="P21" s="69">
        <v>0</v>
      </c>
    </row>
    <row r="22" spans="1:16" x14ac:dyDescent="0.2">
      <c r="A22" s="11"/>
      <c r="H22" s="61"/>
      <c r="N22" s="64" t="s">
        <v>37</v>
      </c>
      <c r="O22" s="65"/>
      <c r="P22" s="68">
        <f>O17-P18+P19</f>
        <v>985530</v>
      </c>
    </row>
    <row r="23" spans="1:16" x14ac:dyDescent="0.2">
      <c r="B23" s="54"/>
      <c r="C23" s="53"/>
      <c r="D23" s="55"/>
    </row>
    <row r="25" spans="1:16" x14ac:dyDescent="0.2">
      <c r="A25" s="11"/>
      <c r="H25" s="61"/>
      <c r="P25" s="70"/>
    </row>
    <row r="26" spans="1:16" x14ac:dyDescent="0.2">
      <c r="A26" s="11"/>
      <c r="H26" s="61"/>
      <c r="O26" s="56"/>
      <c r="P26" s="70"/>
    </row>
    <row r="27" spans="1:16" s="3" customFormat="1" x14ac:dyDescent="0.25">
      <c r="A27" s="11"/>
      <c r="B27" s="2"/>
      <c r="C27" s="2"/>
      <c r="E27" s="12"/>
      <c r="H27" s="61"/>
      <c r="N27" s="14"/>
      <c r="O27" s="14"/>
      <c r="P27" s="14"/>
    </row>
    <row r="28" spans="1:16" s="3" customFormat="1" x14ac:dyDescent="0.2">
      <c r="A28" s="11"/>
      <c r="B28" s="2"/>
      <c r="C28" s="53" t="s">
        <v>1205</v>
      </c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 t="s">
        <v>1200</v>
      </c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 t="s">
        <v>1206</v>
      </c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 t="s">
        <v>3533</v>
      </c>
      <c r="E31" s="12"/>
      <c r="H31" s="61"/>
      <c r="N31" s="14"/>
      <c r="O31" s="14"/>
      <c r="P31" s="14"/>
    </row>
    <row r="32" spans="1:16" s="3" customFormat="1" x14ac:dyDescent="0.2">
      <c r="A32" s="11"/>
      <c r="B32" s="2"/>
      <c r="C32" s="53" t="s">
        <v>1198</v>
      </c>
      <c r="E32" s="12"/>
      <c r="H32" s="61"/>
      <c r="N32" s="14"/>
      <c r="O32" s="14"/>
      <c r="P32" s="14"/>
    </row>
    <row r="33" spans="1:16" s="3" customFormat="1" x14ac:dyDescent="0.25">
      <c r="A33" s="11"/>
      <c r="B33" s="2"/>
      <c r="C33" s="2" t="s">
        <v>3534</v>
      </c>
      <c r="E33" s="12"/>
      <c r="H33" s="61"/>
      <c r="N33" s="14"/>
      <c r="O33" s="14"/>
      <c r="P33" s="14"/>
    </row>
    <row r="34" spans="1:16" s="3" customFormat="1" x14ac:dyDescent="0.25">
      <c r="A34" s="11"/>
      <c r="B34" s="2"/>
      <c r="C34" s="2" t="s">
        <v>1204</v>
      </c>
      <c r="E34" s="12"/>
      <c r="H34" s="61"/>
      <c r="N34" s="14"/>
      <c r="O34" s="14"/>
      <c r="P34" s="14"/>
    </row>
    <row r="35" spans="1:16" s="3" customFormat="1" x14ac:dyDescent="0.25">
      <c r="A35" s="11"/>
      <c r="B35" s="2"/>
      <c r="C35" s="2" t="s">
        <v>3535</v>
      </c>
      <c r="E35" s="12"/>
      <c r="H35" s="61"/>
      <c r="N35" s="14"/>
      <c r="O35" s="14"/>
      <c r="P35" s="14"/>
    </row>
    <row r="36" spans="1:16" s="3" customFormat="1" x14ac:dyDescent="0.25">
      <c r="A36" s="11"/>
      <c r="B36" s="2"/>
      <c r="C36" s="2" t="s">
        <v>3536</v>
      </c>
      <c r="E36" s="12"/>
      <c r="H36" s="61"/>
      <c r="N36" s="14"/>
      <c r="O36" s="14"/>
      <c r="P36" s="14"/>
    </row>
    <row r="37" spans="1:16" s="3" customFormat="1" x14ac:dyDescent="0.25">
      <c r="A37" s="11"/>
      <c r="B37" s="2"/>
      <c r="C37" s="2" t="s">
        <v>3537</v>
      </c>
      <c r="E37" s="12"/>
      <c r="H37" s="61"/>
      <c r="N37" s="14"/>
      <c r="O37" s="14"/>
      <c r="P37" s="14"/>
    </row>
    <row r="38" spans="1:16" s="3" customFormat="1" x14ac:dyDescent="0.25">
      <c r="A38" s="11"/>
      <c r="B38" s="2"/>
      <c r="C38" s="2" t="s">
        <v>3538</v>
      </c>
      <c r="E38" s="12"/>
      <c r="H38" s="61"/>
      <c r="N38" s="14"/>
      <c r="O38" s="14"/>
      <c r="P38" s="14"/>
    </row>
    <row r="39" spans="1:16" x14ac:dyDescent="0.2">
      <c r="C39" s="2" t="s">
        <v>3539</v>
      </c>
    </row>
    <row r="40" spans="1:16" x14ac:dyDescent="0.2">
      <c r="C40" s="2" t="s">
        <v>3540</v>
      </c>
    </row>
    <row r="41" spans="1:16" x14ac:dyDescent="0.2">
      <c r="C41" s="2" t="s">
        <v>3541</v>
      </c>
    </row>
    <row r="42" spans="1:16" x14ac:dyDescent="0.2">
      <c r="C42" s="2" t="s">
        <v>3542</v>
      </c>
    </row>
    <row r="43" spans="1:16" x14ac:dyDescent="0.2">
      <c r="C43" s="2" t="s">
        <v>3543</v>
      </c>
    </row>
    <row r="44" spans="1:16" x14ac:dyDescent="0.2">
      <c r="C44" s="2" t="s">
        <v>3544</v>
      </c>
    </row>
    <row r="45" spans="1:16" x14ac:dyDescent="0.2">
      <c r="C45" s="2" t="s">
        <v>3545</v>
      </c>
    </row>
    <row r="46" spans="1:16" x14ac:dyDescent="0.2">
      <c r="C46" s="2" t="s">
        <v>3546</v>
      </c>
    </row>
    <row r="47" spans="1:16" x14ac:dyDescent="0.2">
      <c r="C47" s="2" t="s">
        <v>3547</v>
      </c>
    </row>
    <row r="48" spans="1:16" x14ac:dyDescent="0.2">
      <c r="C48" s="2" t="s">
        <v>3548</v>
      </c>
    </row>
    <row r="49" spans="3:3" x14ac:dyDescent="0.2">
      <c r="C49" s="2" t="s">
        <v>3549</v>
      </c>
    </row>
    <row r="50" spans="3:3" x14ac:dyDescent="0.2">
      <c r="C50" s="2" t="s">
        <v>3550</v>
      </c>
    </row>
    <row r="51" spans="3:3" x14ac:dyDescent="0.2">
      <c r="C51" s="2" t="s">
        <v>3551</v>
      </c>
    </row>
    <row r="52" spans="3:3" x14ac:dyDescent="0.2">
      <c r="C52" s="2" t="s">
        <v>3552</v>
      </c>
    </row>
    <row r="53" spans="3:3" x14ac:dyDescent="0.2">
      <c r="C53" s="2" t="s">
        <v>3553</v>
      </c>
    </row>
    <row r="54" spans="3:3" x14ac:dyDescent="0.2">
      <c r="C54" s="2" t="s">
        <v>3554</v>
      </c>
    </row>
    <row r="55" spans="3:3" x14ac:dyDescent="0.2">
      <c r="C55" s="2" t="s">
        <v>3555</v>
      </c>
    </row>
    <row r="56" spans="3:3" x14ac:dyDescent="0.2">
      <c r="C56" s="2" t="s">
        <v>3556</v>
      </c>
    </row>
    <row r="57" spans="3:3" x14ac:dyDescent="0.2">
      <c r="C57" s="2" t="s">
        <v>3557</v>
      </c>
    </row>
    <row r="58" spans="3:3" x14ac:dyDescent="0.2">
      <c r="C58" s="2" t="s">
        <v>3558</v>
      </c>
    </row>
    <row r="59" spans="3:3" x14ac:dyDescent="0.2">
      <c r="C59" s="2" t="s">
        <v>3559</v>
      </c>
    </row>
    <row r="60" spans="3:3" x14ac:dyDescent="0.2">
      <c r="C60" s="2" t="s">
        <v>3560</v>
      </c>
    </row>
    <row r="61" spans="3:3" x14ac:dyDescent="0.2">
      <c r="C61" s="2" t="s">
        <v>3561</v>
      </c>
    </row>
    <row r="62" spans="3:3" x14ac:dyDescent="0.2">
      <c r="C62" s="2" t="s">
        <v>3562</v>
      </c>
    </row>
    <row r="63" spans="3:3" x14ac:dyDescent="0.2">
      <c r="C63" s="2" t="s">
        <v>3563</v>
      </c>
    </row>
    <row r="64" spans="3:3" x14ac:dyDescent="0.2">
      <c r="C64" s="2" t="s">
        <v>3564</v>
      </c>
    </row>
    <row r="65" spans="3:3" x14ac:dyDescent="0.2">
      <c r="C65" s="2" t="s">
        <v>3565</v>
      </c>
    </row>
    <row r="66" spans="3:3" x14ac:dyDescent="0.2">
      <c r="C66" s="2" t="s">
        <v>3566</v>
      </c>
    </row>
    <row r="67" spans="3:3" x14ac:dyDescent="0.2">
      <c r="C67" s="2" t="s">
        <v>3567</v>
      </c>
    </row>
    <row r="68" spans="3:3" x14ac:dyDescent="0.2">
      <c r="C68" s="2" t="s">
        <v>3568</v>
      </c>
    </row>
    <row r="69" spans="3:3" x14ac:dyDescent="0.2">
      <c r="C69" s="2" t="s">
        <v>3569</v>
      </c>
    </row>
    <row r="70" spans="3:3" x14ac:dyDescent="0.2">
      <c r="C70" s="2" t="s">
        <v>3570</v>
      </c>
    </row>
    <row r="71" spans="3:3" x14ac:dyDescent="0.2">
      <c r="C71" s="2" t="s">
        <v>3571</v>
      </c>
    </row>
    <row r="72" spans="3:3" x14ac:dyDescent="0.2">
      <c r="C72" s="2" t="s">
        <v>3572</v>
      </c>
    </row>
    <row r="73" spans="3:3" x14ac:dyDescent="0.2">
      <c r="C73" s="2" t="s">
        <v>3573</v>
      </c>
    </row>
    <row r="74" spans="3:3" x14ac:dyDescent="0.2">
      <c r="C74" s="2" t="s">
        <v>3574</v>
      </c>
    </row>
    <row r="75" spans="3:3" x14ac:dyDescent="0.2">
      <c r="C75" s="2" t="s">
        <v>3575</v>
      </c>
    </row>
    <row r="76" spans="3:3" x14ac:dyDescent="0.2">
      <c r="C76" s="2" t="s">
        <v>3576</v>
      </c>
    </row>
    <row r="77" spans="3:3" x14ac:dyDescent="0.2">
      <c r="C77" s="2" t="s">
        <v>3577</v>
      </c>
    </row>
    <row r="78" spans="3:3" x14ac:dyDescent="0.2">
      <c r="C78" s="2" t="s">
        <v>3578</v>
      </c>
    </row>
    <row r="79" spans="3:3" x14ac:dyDescent="0.2">
      <c r="C79" s="2" t="s">
        <v>3579</v>
      </c>
    </row>
    <row r="80" spans="3:3" x14ac:dyDescent="0.2">
      <c r="C80" s="2" t="s">
        <v>3580</v>
      </c>
    </row>
    <row r="81" spans="3:3" x14ac:dyDescent="0.2">
      <c r="C81" s="2" t="s">
        <v>3581</v>
      </c>
    </row>
    <row r="82" spans="3:3" x14ac:dyDescent="0.2">
      <c r="C82" s="2" t="s">
        <v>3582</v>
      </c>
    </row>
    <row r="83" spans="3:3" x14ac:dyDescent="0.2">
      <c r="C83" s="2" t="s">
        <v>3583</v>
      </c>
    </row>
    <row r="84" spans="3:3" x14ac:dyDescent="0.2">
      <c r="C84" s="2" t="s">
        <v>3584</v>
      </c>
    </row>
    <row r="85" spans="3:3" x14ac:dyDescent="0.2">
      <c r="C85" s="2" t="s">
        <v>3585</v>
      </c>
    </row>
    <row r="86" spans="3:3" x14ac:dyDescent="0.2">
      <c r="C86" s="2" t="s">
        <v>3586</v>
      </c>
    </row>
    <row r="87" spans="3:3" x14ac:dyDescent="0.2">
      <c r="C87" s="2" t="s">
        <v>3587</v>
      </c>
    </row>
    <row r="88" spans="3:3" x14ac:dyDescent="0.2">
      <c r="C88" s="2" t="s">
        <v>3588</v>
      </c>
    </row>
    <row r="89" spans="3:3" x14ac:dyDescent="0.2">
      <c r="C89" s="2" t="s">
        <v>3589</v>
      </c>
    </row>
    <row r="90" spans="3:3" x14ac:dyDescent="0.2">
      <c r="C90" s="2" t="s">
        <v>3590</v>
      </c>
    </row>
    <row r="91" spans="3:3" x14ac:dyDescent="0.2">
      <c r="C91" s="2" t="s">
        <v>3591</v>
      </c>
    </row>
    <row r="92" spans="3:3" x14ac:dyDescent="0.2">
      <c r="C92" s="2" t="s">
        <v>3592</v>
      </c>
    </row>
    <row r="93" spans="3:3" x14ac:dyDescent="0.2">
      <c r="C93" s="2" t="s">
        <v>3593</v>
      </c>
    </row>
    <row r="94" spans="3:3" x14ac:dyDescent="0.2">
      <c r="C94" s="2" t="s">
        <v>3594</v>
      </c>
    </row>
    <row r="95" spans="3:3" x14ac:dyDescent="0.2">
      <c r="C95" s="2" t="s">
        <v>3595</v>
      </c>
    </row>
    <row r="96" spans="3:3" x14ac:dyDescent="0.2">
      <c r="C96" s="2" t="s">
        <v>3596</v>
      </c>
    </row>
    <row r="97" spans="3:3" x14ac:dyDescent="0.2">
      <c r="C97" s="2" t="s">
        <v>3597</v>
      </c>
    </row>
    <row r="98" spans="3:3" x14ac:dyDescent="0.2">
      <c r="C98" s="2" t="s">
        <v>3598</v>
      </c>
    </row>
    <row r="99" spans="3:3" x14ac:dyDescent="0.2">
      <c r="C99" s="2" t="s">
        <v>3599</v>
      </c>
    </row>
    <row r="100" spans="3:3" x14ac:dyDescent="0.2">
      <c r="C100" s="2" t="s">
        <v>3600</v>
      </c>
    </row>
    <row r="101" spans="3:3" x14ac:dyDescent="0.2">
      <c r="C101" s="2" t="s">
        <v>3601</v>
      </c>
    </row>
    <row r="102" spans="3:3" x14ac:dyDescent="0.2">
      <c r="C102" s="2" t="s">
        <v>3602</v>
      </c>
    </row>
    <row r="103" spans="3:3" x14ac:dyDescent="0.2">
      <c r="C103" s="2" t="s">
        <v>3603</v>
      </c>
    </row>
    <row r="104" spans="3:3" x14ac:dyDescent="0.2">
      <c r="C104" s="2" t="s">
        <v>3604</v>
      </c>
    </row>
    <row r="105" spans="3:3" x14ac:dyDescent="0.2">
      <c r="C105" s="2" t="s">
        <v>3605</v>
      </c>
    </row>
    <row r="106" spans="3:3" x14ac:dyDescent="0.2">
      <c r="C106" s="2" t="s">
        <v>3606</v>
      </c>
    </row>
    <row r="107" spans="3:3" x14ac:dyDescent="0.2">
      <c r="C107" s="2" t="s">
        <v>3607</v>
      </c>
    </row>
    <row r="108" spans="3:3" x14ac:dyDescent="0.2">
      <c r="C108" s="2" t="s">
        <v>3608</v>
      </c>
    </row>
    <row r="109" spans="3:3" x14ac:dyDescent="0.2">
      <c r="C109" s="2" t="s">
        <v>3609</v>
      </c>
    </row>
    <row r="110" spans="3:3" x14ac:dyDescent="0.2">
      <c r="C110" s="2" t="s">
        <v>3610</v>
      </c>
    </row>
    <row r="111" spans="3:3" x14ac:dyDescent="0.2">
      <c r="C111" s="2" t="s">
        <v>3611</v>
      </c>
    </row>
    <row r="112" spans="3:3" x14ac:dyDescent="0.2">
      <c r="C112" s="2" t="s">
        <v>3612</v>
      </c>
    </row>
    <row r="113" spans="3:3" x14ac:dyDescent="0.2">
      <c r="C113" s="2" t="s">
        <v>3613</v>
      </c>
    </row>
    <row r="114" spans="3:3" x14ac:dyDescent="0.2">
      <c r="C114" s="2" t="s">
        <v>3614</v>
      </c>
    </row>
    <row r="115" spans="3:3" x14ac:dyDescent="0.2">
      <c r="C115" s="2" t="s">
        <v>3615</v>
      </c>
    </row>
    <row r="116" spans="3:3" x14ac:dyDescent="0.2">
      <c r="C116" s="2" t="s">
        <v>3616</v>
      </c>
    </row>
    <row r="117" spans="3:3" x14ac:dyDescent="0.2">
      <c r="C117" s="2" t="s">
        <v>3617</v>
      </c>
    </row>
    <row r="118" spans="3:3" x14ac:dyDescent="0.2">
      <c r="C118" s="2" t="s">
        <v>3618</v>
      </c>
    </row>
    <row r="119" spans="3:3" x14ac:dyDescent="0.2">
      <c r="C119" s="2" t="s">
        <v>3619</v>
      </c>
    </row>
    <row r="120" spans="3:3" x14ac:dyDescent="0.2">
      <c r="C120" s="2" t="s">
        <v>3620</v>
      </c>
    </row>
    <row r="121" spans="3:3" x14ac:dyDescent="0.2">
      <c r="C121" s="2" t="s">
        <v>3621</v>
      </c>
    </row>
    <row r="122" spans="3:3" x14ac:dyDescent="0.2">
      <c r="C122" s="2" t="s">
        <v>3622</v>
      </c>
    </row>
    <row r="123" spans="3:3" x14ac:dyDescent="0.2">
      <c r="C123" s="2" t="s">
        <v>3623</v>
      </c>
    </row>
    <row r="124" spans="3:3" x14ac:dyDescent="0.2">
      <c r="C124" s="2" t="s">
        <v>3624</v>
      </c>
    </row>
    <row r="125" spans="3:3" x14ac:dyDescent="0.2">
      <c r="C125" s="2" t="s">
        <v>3625</v>
      </c>
    </row>
    <row r="126" spans="3:3" x14ac:dyDescent="0.2">
      <c r="C126" s="2" t="s">
        <v>3626</v>
      </c>
    </row>
    <row r="127" spans="3:3" x14ac:dyDescent="0.2">
      <c r="C127" s="2" t="s">
        <v>3627</v>
      </c>
    </row>
    <row r="128" spans="3:3" x14ac:dyDescent="0.2">
      <c r="C128" s="2" t="s">
        <v>3628</v>
      </c>
    </row>
    <row r="129" spans="3:3" x14ac:dyDescent="0.2">
      <c r="C129" s="2" t="s">
        <v>3629</v>
      </c>
    </row>
    <row r="130" spans="3:3" x14ac:dyDescent="0.2">
      <c r="C130" s="2" t="s">
        <v>3630</v>
      </c>
    </row>
    <row r="131" spans="3:3" x14ac:dyDescent="0.2">
      <c r="C131" s="2" t="s">
        <v>3631</v>
      </c>
    </row>
    <row r="132" spans="3:3" x14ac:dyDescent="0.2">
      <c r="C132" s="2" t="s">
        <v>3632</v>
      </c>
    </row>
    <row r="133" spans="3:3" x14ac:dyDescent="0.2">
      <c r="C133" s="2" t="s">
        <v>3633</v>
      </c>
    </row>
    <row r="134" spans="3:3" x14ac:dyDescent="0.2">
      <c r="C134" s="2" t="s">
        <v>3634</v>
      </c>
    </row>
    <row r="135" spans="3:3" x14ac:dyDescent="0.2">
      <c r="C135" s="2" t="s">
        <v>3635</v>
      </c>
    </row>
    <row r="136" spans="3:3" x14ac:dyDescent="0.2">
      <c r="C136" s="2" t="s">
        <v>3636</v>
      </c>
    </row>
    <row r="137" spans="3:3" x14ac:dyDescent="0.2">
      <c r="C137" s="2" t="s">
        <v>3637</v>
      </c>
    </row>
    <row r="138" spans="3:3" x14ac:dyDescent="0.2">
      <c r="C138" s="2" t="s">
        <v>3638</v>
      </c>
    </row>
    <row r="139" spans="3:3" x14ac:dyDescent="0.2">
      <c r="C139" s="2" t="s">
        <v>3639</v>
      </c>
    </row>
    <row r="140" spans="3:3" x14ac:dyDescent="0.2">
      <c r="C140" s="2" t="s">
        <v>3640</v>
      </c>
    </row>
    <row r="141" spans="3:3" x14ac:dyDescent="0.2">
      <c r="C141" s="2" t="s">
        <v>3641</v>
      </c>
    </row>
    <row r="142" spans="3:3" x14ac:dyDescent="0.2">
      <c r="C142" s="2" t="s">
        <v>3642</v>
      </c>
    </row>
    <row r="143" spans="3:3" x14ac:dyDescent="0.2">
      <c r="C143" s="2" t="s">
        <v>3643</v>
      </c>
    </row>
    <row r="144" spans="3:3" x14ac:dyDescent="0.2">
      <c r="C144" s="2" t="s">
        <v>3644</v>
      </c>
    </row>
    <row r="145" spans="3:3" x14ac:dyDescent="0.2">
      <c r="C145" s="2" t="s">
        <v>3645</v>
      </c>
    </row>
    <row r="146" spans="3:3" x14ac:dyDescent="0.2">
      <c r="C146" s="2" t="s">
        <v>3646</v>
      </c>
    </row>
    <row r="147" spans="3:3" x14ac:dyDescent="0.2">
      <c r="C147" s="2" t="s">
        <v>3647</v>
      </c>
    </row>
    <row r="148" spans="3:3" x14ac:dyDescent="0.2">
      <c r="C148" s="2" t="s">
        <v>3648</v>
      </c>
    </row>
    <row r="149" spans="3:3" x14ac:dyDescent="0.2">
      <c r="C149" s="2" t="s">
        <v>3649</v>
      </c>
    </row>
    <row r="150" spans="3:3" x14ac:dyDescent="0.2">
      <c r="C150" s="2" t="s">
        <v>3650</v>
      </c>
    </row>
    <row r="151" spans="3:3" x14ac:dyDescent="0.2">
      <c r="C151" s="2" t="s">
        <v>3651</v>
      </c>
    </row>
    <row r="152" spans="3:3" x14ac:dyDescent="0.2">
      <c r="C152" s="2" t="s">
        <v>3652</v>
      </c>
    </row>
    <row r="153" spans="3:3" x14ac:dyDescent="0.2">
      <c r="C153" s="2" t="s">
        <v>3653</v>
      </c>
    </row>
    <row r="154" spans="3:3" x14ac:dyDescent="0.2">
      <c r="C154" s="2" t="s">
        <v>3654</v>
      </c>
    </row>
    <row r="155" spans="3:3" x14ac:dyDescent="0.2">
      <c r="C155" s="2" t="s">
        <v>3655</v>
      </c>
    </row>
    <row r="156" spans="3:3" x14ac:dyDescent="0.2">
      <c r="C156" s="2" t="s">
        <v>3656</v>
      </c>
    </row>
    <row r="157" spans="3:3" x14ac:dyDescent="0.2">
      <c r="C157" s="2" t="s">
        <v>3657</v>
      </c>
    </row>
    <row r="158" spans="3:3" x14ac:dyDescent="0.2">
      <c r="C158" s="2" t="s">
        <v>3658</v>
      </c>
    </row>
    <row r="159" spans="3:3" x14ac:dyDescent="0.2">
      <c r="C159" s="2" t="s">
        <v>3659</v>
      </c>
    </row>
    <row r="160" spans="3:3" x14ac:dyDescent="0.2">
      <c r="C160" s="2" t="s">
        <v>3660</v>
      </c>
    </row>
    <row r="161" spans="3:3" x14ac:dyDescent="0.2">
      <c r="C161" s="2" t="s">
        <v>3661</v>
      </c>
    </row>
    <row r="162" spans="3:3" x14ac:dyDescent="0.2">
      <c r="C162" s="2" t="s">
        <v>3662</v>
      </c>
    </row>
    <row r="163" spans="3:3" x14ac:dyDescent="0.2">
      <c r="C163" s="2" t="s">
        <v>3663</v>
      </c>
    </row>
    <row r="164" spans="3:3" x14ac:dyDescent="0.2">
      <c r="C164" s="2" t="s">
        <v>3664</v>
      </c>
    </row>
    <row r="165" spans="3:3" x14ac:dyDescent="0.2">
      <c r="C165" s="2" t="s">
        <v>3665</v>
      </c>
    </row>
    <row r="166" spans="3:3" x14ac:dyDescent="0.2">
      <c r="C166" s="2" t="s">
        <v>3666</v>
      </c>
    </row>
    <row r="167" spans="3:3" x14ac:dyDescent="0.2">
      <c r="C167" s="2" t="s">
        <v>3667</v>
      </c>
    </row>
    <row r="168" spans="3:3" x14ac:dyDescent="0.2">
      <c r="C168" s="2" t="s">
        <v>3668</v>
      </c>
    </row>
    <row r="169" spans="3:3" x14ac:dyDescent="0.2">
      <c r="C169" s="2" t="s">
        <v>3669</v>
      </c>
    </row>
    <row r="170" spans="3:3" x14ac:dyDescent="0.2">
      <c r="C170" s="2" t="s">
        <v>3670</v>
      </c>
    </row>
    <row r="171" spans="3:3" x14ac:dyDescent="0.2">
      <c r="C171" s="2" t="s">
        <v>3671</v>
      </c>
    </row>
    <row r="172" spans="3:3" x14ac:dyDescent="0.2">
      <c r="C172" s="2" t="s">
        <v>3672</v>
      </c>
    </row>
    <row r="173" spans="3:3" x14ac:dyDescent="0.2">
      <c r="C173" s="2" t="s">
        <v>3673</v>
      </c>
    </row>
    <row r="174" spans="3:3" x14ac:dyDescent="0.2">
      <c r="C174" s="2" t="s">
        <v>3674</v>
      </c>
    </row>
    <row r="175" spans="3:3" x14ac:dyDescent="0.2">
      <c r="C175" s="2" t="s">
        <v>3675</v>
      </c>
    </row>
    <row r="176" spans="3:3" x14ac:dyDescent="0.2">
      <c r="C176" s="2" t="s">
        <v>3676</v>
      </c>
    </row>
    <row r="177" spans="3:3" x14ac:dyDescent="0.2">
      <c r="C177" s="2" t="s">
        <v>3677</v>
      </c>
    </row>
    <row r="178" spans="3:3" x14ac:dyDescent="0.2">
      <c r="C178" s="2" t="s">
        <v>3678</v>
      </c>
    </row>
    <row r="179" spans="3:3" x14ac:dyDescent="0.2">
      <c r="C179" s="2" t="s">
        <v>3679</v>
      </c>
    </row>
    <row r="180" spans="3:3" x14ac:dyDescent="0.2">
      <c r="C180" s="2" t="s">
        <v>3680</v>
      </c>
    </row>
    <row r="181" spans="3:3" x14ac:dyDescent="0.2">
      <c r="C181" s="2" t="s">
        <v>3681</v>
      </c>
    </row>
    <row r="182" spans="3:3" x14ac:dyDescent="0.2">
      <c r="C182" s="2" t="s">
        <v>3682</v>
      </c>
    </row>
    <row r="183" spans="3:3" x14ac:dyDescent="0.2">
      <c r="C183" s="2" t="s">
        <v>3683</v>
      </c>
    </row>
    <row r="184" spans="3:3" x14ac:dyDescent="0.2">
      <c r="C184" s="2" t="s">
        <v>3684</v>
      </c>
    </row>
    <row r="185" spans="3:3" x14ac:dyDescent="0.2">
      <c r="C185" s="2" t="s">
        <v>3685</v>
      </c>
    </row>
    <row r="186" spans="3:3" x14ac:dyDescent="0.2">
      <c r="C186" s="2" t="s">
        <v>3686</v>
      </c>
    </row>
    <row r="187" spans="3:3" x14ac:dyDescent="0.2">
      <c r="C187" s="2" t="s">
        <v>3687</v>
      </c>
    </row>
    <row r="188" spans="3:3" x14ac:dyDescent="0.2">
      <c r="C188" s="2" t="s">
        <v>3688</v>
      </c>
    </row>
    <row r="189" spans="3:3" x14ac:dyDescent="0.2">
      <c r="C189" s="2" t="s">
        <v>3689</v>
      </c>
    </row>
    <row r="190" spans="3:3" x14ac:dyDescent="0.2">
      <c r="C190" s="2" t="s">
        <v>3690</v>
      </c>
    </row>
    <row r="191" spans="3:3" x14ac:dyDescent="0.2">
      <c r="C191" s="2" t="s">
        <v>3691</v>
      </c>
    </row>
    <row r="192" spans="3:3" x14ac:dyDescent="0.2">
      <c r="C192" s="2" t="s">
        <v>3692</v>
      </c>
    </row>
    <row r="193" spans="3:3" x14ac:dyDescent="0.2">
      <c r="C193" s="2" t="s">
        <v>3693</v>
      </c>
    </row>
    <row r="194" spans="3:3" x14ac:dyDescent="0.2">
      <c r="C194" s="2" t="s">
        <v>3694</v>
      </c>
    </row>
    <row r="195" spans="3:3" x14ac:dyDescent="0.2">
      <c r="C195" s="2" t="s">
        <v>1174</v>
      </c>
    </row>
    <row r="196" spans="3:3" x14ac:dyDescent="0.2">
      <c r="C196" s="2" t="s">
        <v>1189</v>
      </c>
    </row>
    <row r="197" spans="3:3" x14ac:dyDescent="0.2">
      <c r="C197" s="2" t="s">
        <v>1175</v>
      </c>
    </row>
    <row r="198" spans="3:3" x14ac:dyDescent="0.2">
      <c r="C198" s="2" t="s">
        <v>1180</v>
      </c>
    </row>
    <row r="199" spans="3:3" x14ac:dyDescent="0.2">
      <c r="C199" s="2" t="s">
        <v>1181</v>
      </c>
    </row>
    <row r="200" spans="3:3" x14ac:dyDescent="0.2">
      <c r="C200" s="2" t="s">
        <v>1178</v>
      </c>
    </row>
    <row r="201" spans="3:3" x14ac:dyDescent="0.2">
      <c r="C201" s="2" t="s">
        <v>3695</v>
      </c>
    </row>
    <row r="202" spans="3:3" x14ac:dyDescent="0.2">
      <c r="C202" s="2" t="s">
        <v>1184</v>
      </c>
    </row>
    <row r="203" spans="3:3" x14ac:dyDescent="0.2">
      <c r="C203" s="2" t="s">
        <v>1191</v>
      </c>
    </row>
    <row r="204" spans="3:3" x14ac:dyDescent="0.2">
      <c r="C204" s="2" t="s">
        <v>1192</v>
      </c>
    </row>
    <row r="205" spans="3:3" x14ac:dyDescent="0.2">
      <c r="C205" s="2" t="s">
        <v>1193</v>
      </c>
    </row>
    <row r="206" spans="3:3" x14ac:dyDescent="0.2">
      <c r="C206" s="2" t="s">
        <v>1118</v>
      </c>
    </row>
    <row r="207" spans="3:3" x14ac:dyDescent="0.2">
      <c r="C207" s="2" t="s">
        <v>1081</v>
      </c>
    </row>
    <row r="208" spans="3:3" x14ac:dyDescent="0.2">
      <c r="C208" s="2" t="s">
        <v>1091</v>
      </c>
    </row>
    <row r="209" spans="3:3" x14ac:dyDescent="0.2">
      <c r="C209" s="2" t="s">
        <v>1092</v>
      </c>
    </row>
    <row r="210" spans="3:3" x14ac:dyDescent="0.2">
      <c r="C210" s="2" t="s">
        <v>1113</v>
      </c>
    </row>
    <row r="211" spans="3:3" x14ac:dyDescent="0.2">
      <c r="C211" s="2" t="s">
        <v>1106</v>
      </c>
    </row>
    <row r="212" spans="3:3" x14ac:dyDescent="0.2">
      <c r="C212" s="2" t="s">
        <v>1068</v>
      </c>
    </row>
    <row r="213" spans="3:3" x14ac:dyDescent="0.2">
      <c r="C213" s="2" t="s">
        <v>1076</v>
      </c>
    </row>
    <row r="214" spans="3:3" x14ac:dyDescent="0.2">
      <c r="C214" s="2" t="s">
        <v>1124</v>
      </c>
    </row>
    <row r="215" spans="3:3" x14ac:dyDescent="0.2">
      <c r="C215" s="2" t="s">
        <v>1120</v>
      </c>
    </row>
    <row r="216" spans="3:3" x14ac:dyDescent="0.2">
      <c r="C216" s="2" t="s">
        <v>1070</v>
      </c>
    </row>
    <row r="217" spans="3:3" x14ac:dyDescent="0.2">
      <c r="C217" s="2" t="s">
        <v>1152</v>
      </c>
    </row>
    <row r="218" spans="3:3" x14ac:dyDescent="0.2">
      <c r="C218" s="2" t="s">
        <v>1056</v>
      </c>
    </row>
    <row r="219" spans="3:3" x14ac:dyDescent="0.2">
      <c r="C219" s="2" t="s">
        <v>1093</v>
      </c>
    </row>
    <row r="220" spans="3:3" x14ac:dyDescent="0.2">
      <c r="C220" s="2" t="s">
        <v>1164</v>
      </c>
    </row>
    <row r="221" spans="3:3" x14ac:dyDescent="0.2">
      <c r="C221" s="2" t="s">
        <v>1064</v>
      </c>
    </row>
    <row r="222" spans="3:3" x14ac:dyDescent="0.2">
      <c r="C222" s="2" t="s">
        <v>1057</v>
      </c>
    </row>
    <row r="223" spans="3:3" x14ac:dyDescent="0.2">
      <c r="C223" s="2" t="s">
        <v>1088</v>
      </c>
    </row>
    <row r="224" spans="3:3" x14ac:dyDescent="0.2">
      <c r="C224" s="2" t="s">
        <v>1054</v>
      </c>
    </row>
    <row r="225" spans="3:3" x14ac:dyDescent="0.2">
      <c r="C225" s="2" t="s">
        <v>1042</v>
      </c>
    </row>
    <row r="226" spans="3:3" x14ac:dyDescent="0.2">
      <c r="C226" s="2" t="s">
        <v>1094</v>
      </c>
    </row>
    <row r="227" spans="3:3" x14ac:dyDescent="0.2">
      <c r="C227" s="2" t="s">
        <v>1153</v>
      </c>
    </row>
    <row r="228" spans="3:3" x14ac:dyDescent="0.2">
      <c r="C228" s="2" t="s">
        <v>1122</v>
      </c>
    </row>
    <row r="229" spans="3:3" x14ac:dyDescent="0.2">
      <c r="C229" s="2" t="s">
        <v>1194</v>
      </c>
    </row>
    <row r="230" spans="3:3" x14ac:dyDescent="0.2">
      <c r="C230" s="2" t="s">
        <v>1073</v>
      </c>
    </row>
    <row r="231" spans="3:3" x14ac:dyDescent="0.2">
      <c r="C231" s="2" t="s">
        <v>1069</v>
      </c>
    </row>
    <row r="232" spans="3:3" x14ac:dyDescent="0.2">
      <c r="C232" s="2" t="s">
        <v>1063</v>
      </c>
    </row>
    <row r="233" spans="3:3" x14ac:dyDescent="0.2">
      <c r="C233" s="2" t="s">
        <v>1044</v>
      </c>
    </row>
    <row r="234" spans="3:3" x14ac:dyDescent="0.2">
      <c r="C234" s="2" t="s">
        <v>1135</v>
      </c>
    </row>
    <row r="235" spans="3:3" x14ac:dyDescent="0.2">
      <c r="C235" s="2" t="s">
        <v>1060</v>
      </c>
    </row>
    <row r="236" spans="3:3" x14ac:dyDescent="0.2">
      <c r="C236" s="2" t="s">
        <v>1053</v>
      </c>
    </row>
    <row r="237" spans="3:3" x14ac:dyDescent="0.2">
      <c r="C237" s="2" t="s">
        <v>1036</v>
      </c>
    </row>
    <row r="238" spans="3:3" x14ac:dyDescent="0.2">
      <c r="C238" s="2" t="s">
        <v>1047</v>
      </c>
    </row>
    <row r="239" spans="3:3" x14ac:dyDescent="0.2">
      <c r="C239" s="2" t="s">
        <v>1033</v>
      </c>
    </row>
    <row r="240" spans="3:3" x14ac:dyDescent="0.2">
      <c r="C240" s="2" t="s">
        <v>1031</v>
      </c>
    </row>
    <row r="241" spans="3:3" x14ac:dyDescent="0.2">
      <c r="C241" s="2" t="s">
        <v>1083</v>
      </c>
    </row>
    <row r="242" spans="3:3" x14ac:dyDescent="0.2">
      <c r="C242" s="2" t="s">
        <v>1098</v>
      </c>
    </row>
    <row r="243" spans="3:3" x14ac:dyDescent="0.2">
      <c r="C243" s="2" t="s">
        <v>1067</v>
      </c>
    </row>
    <row r="244" spans="3:3" x14ac:dyDescent="0.2">
      <c r="C244" s="2" t="s">
        <v>1052</v>
      </c>
    </row>
    <row r="245" spans="3:3" x14ac:dyDescent="0.2">
      <c r="C245" s="2" t="s">
        <v>1074</v>
      </c>
    </row>
    <row r="246" spans="3:3" x14ac:dyDescent="0.2">
      <c r="C246" s="2" t="s">
        <v>1128</v>
      </c>
    </row>
    <row r="247" spans="3:3" x14ac:dyDescent="0.2">
      <c r="C247" s="2" t="s">
        <v>1146</v>
      </c>
    </row>
    <row r="248" spans="3:3" x14ac:dyDescent="0.2">
      <c r="C248" s="2" t="s">
        <v>1090</v>
      </c>
    </row>
    <row r="249" spans="3:3" x14ac:dyDescent="0.2">
      <c r="C249" s="2" t="s">
        <v>1119</v>
      </c>
    </row>
    <row r="250" spans="3:3" x14ac:dyDescent="0.2">
      <c r="C250" s="2" t="s">
        <v>1126</v>
      </c>
    </row>
    <row r="251" spans="3:3" x14ac:dyDescent="0.2">
      <c r="C251" s="2" t="s">
        <v>1127</v>
      </c>
    </row>
    <row r="252" spans="3:3" x14ac:dyDescent="0.2">
      <c r="C252" s="2" t="s">
        <v>1030</v>
      </c>
    </row>
    <row r="253" spans="3:3" x14ac:dyDescent="0.2">
      <c r="C253" s="2" t="s">
        <v>1013</v>
      </c>
    </row>
    <row r="254" spans="3:3" x14ac:dyDescent="0.2">
      <c r="C254" s="2" t="s">
        <v>1111</v>
      </c>
    </row>
    <row r="255" spans="3:3" x14ac:dyDescent="0.2">
      <c r="C255" s="2" t="s">
        <v>1121</v>
      </c>
    </row>
    <row r="256" spans="3:3" x14ac:dyDescent="0.2">
      <c r="C256" s="2" t="s">
        <v>1107</v>
      </c>
    </row>
    <row r="257" spans="3:3" x14ac:dyDescent="0.2">
      <c r="C257" s="2" t="s">
        <v>1058</v>
      </c>
    </row>
    <row r="258" spans="3:3" x14ac:dyDescent="0.2">
      <c r="C258" s="2" t="s">
        <v>1123</v>
      </c>
    </row>
    <row r="259" spans="3:3" x14ac:dyDescent="0.2">
      <c r="C259" s="2" t="s">
        <v>1086</v>
      </c>
    </row>
    <row r="260" spans="3:3" x14ac:dyDescent="0.2">
      <c r="C260" s="2" t="s">
        <v>1046</v>
      </c>
    </row>
    <row r="261" spans="3:3" x14ac:dyDescent="0.2">
      <c r="C261" s="2" t="s">
        <v>1103</v>
      </c>
    </row>
    <row r="262" spans="3:3" x14ac:dyDescent="0.2">
      <c r="C262" s="2" t="s">
        <v>1077</v>
      </c>
    </row>
    <row r="263" spans="3:3" x14ac:dyDescent="0.2">
      <c r="C263" s="2" t="s">
        <v>1114</v>
      </c>
    </row>
    <row r="264" spans="3:3" x14ac:dyDescent="0.2">
      <c r="C264" s="2" t="s">
        <v>1110</v>
      </c>
    </row>
    <row r="265" spans="3:3" x14ac:dyDescent="0.2">
      <c r="C265" s="2" t="s">
        <v>1129</v>
      </c>
    </row>
    <row r="266" spans="3:3" x14ac:dyDescent="0.2">
      <c r="C266" s="2" t="s">
        <v>1148</v>
      </c>
    </row>
    <row r="267" spans="3:3" x14ac:dyDescent="0.2">
      <c r="C267" s="2" t="s">
        <v>1147</v>
      </c>
    </row>
    <row r="268" spans="3:3" x14ac:dyDescent="0.2">
      <c r="C268" s="2" t="s">
        <v>1151</v>
      </c>
    </row>
    <row r="269" spans="3:3" x14ac:dyDescent="0.2">
      <c r="C269" s="2" t="s">
        <v>1197</v>
      </c>
    </row>
    <row r="270" spans="3:3" x14ac:dyDescent="0.2">
      <c r="C270" s="2" t="s">
        <v>3696</v>
      </c>
    </row>
    <row r="271" spans="3:3" x14ac:dyDescent="0.2">
      <c r="C271" s="2" t="s">
        <v>3697</v>
      </c>
    </row>
    <row r="272" spans="3:3" x14ac:dyDescent="0.2">
      <c r="C272" s="2" t="s">
        <v>1202</v>
      </c>
    </row>
    <row r="273" spans="3:3" x14ac:dyDescent="0.2">
      <c r="C273" s="2" t="s">
        <v>3698</v>
      </c>
    </row>
    <row r="274" spans="3:3" x14ac:dyDescent="0.2">
      <c r="C274" s="2" t="s">
        <v>3699</v>
      </c>
    </row>
    <row r="275" spans="3:3" x14ac:dyDescent="0.2">
      <c r="C275" s="2" t="s">
        <v>3700</v>
      </c>
    </row>
    <row r="276" spans="3:3" x14ac:dyDescent="0.2">
      <c r="C276" s="2" t="s">
        <v>3701</v>
      </c>
    </row>
    <row r="277" spans="3:3" x14ac:dyDescent="0.2">
      <c r="C277" s="2" t="s">
        <v>1203</v>
      </c>
    </row>
    <row r="278" spans="3:3" x14ac:dyDescent="0.2">
      <c r="C278" s="2" t="s">
        <v>3702</v>
      </c>
    </row>
    <row r="279" spans="3:3" x14ac:dyDescent="0.2">
      <c r="C279" s="2" t="s">
        <v>1201</v>
      </c>
    </row>
    <row r="280" spans="3:3" x14ac:dyDescent="0.2">
      <c r="C280" s="2" t="s">
        <v>1196</v>
      </c>
    </row>
    <row r="281" spans="3:3" x14ac:dyDescent="0.2">
      <c r="C281" s="2" t="s">
        <v>3703</v>
      </c>
    </row>
    <row r="282" spans="3:3" x14ac:dyDescent="0.2">
      <c r="C282" s="2" t="s">
        <v>1199</v>
      </c>
    </row>
    <row r="283" spans="3:3" x14ac:dyDescent="0.2">
      <c r="C283" s="2" t="s">
        <v>3704</v>
      </c>
    </row>
    <row r="284" spans="3:3" x14ac:dyDescent="0.2">
      <c r="C284" s="2" t="s">
        <v>3705</v>
      </c>
    </row>
    <row r="285" spans="3:3" x14ac:dyDescent="0.2">
      <c r="C285" s="2" t="s">
        <v>3706</v>
      </c>
    </row>
    <row r="286" spans="3:3" x14ac:dyDescent="0.2">
      <c r="C286" s="2" t="s">
        <v>3707</v>
      </c>
    </row>
    <row r="287" spans="3:3" x14ac:dyDescent="0.2">
      <c r="C287" s="2" t="s">
        <v>3708</v>
      </c>
    </row>
    <row r="288" spans="3:3" x14ac:dyDescent="0.2">
      <c r="C288" s="2" t="s">
        <v>3709</v>
      </c>
    </row>
    <row r="289" spans="3:3" x14ac:dyDescent="0.2">
      <c r="C289" s="2" t="s">
        <v>3710</v>
      </c>
    </row>
    <row r="290" spans="3:3" x14ac:dyDescent="0.2">
      <c r="C290" s="2" t="s">
        <v>3711</v>
      </c>
    </row>
    <row r="291" spans="3:3" x14ac:dyDescent="0.2">
      <c r="C291" s="2" t="s">
        <v>3712</v>
      </c>
    </row>
    <row r="292" spans="3:3" x14ac:dyDescent="0.2">
      <c r="C292" s="2" t="s">
        <v>3713</v>
      </c>
    </row>
    <row r="293" spans="3:3" x14ac:dyDescent="0.2">
      <c r="C293" s="2" t="s">
        <v>3714</v>
      </c>
    </row>
    <row r="294" spans="3:3" x14ac:dyDescent="0.2">
      <c r="C294" s="2" t="s">
        <v>3715</v>
      </c>
    </row>
    <row r="295" spans="3:3" x14ac:dyDescent="0.2">
      <c r="C295" s="2" t="s">
        <v>3716</v>
      </c>
    </row>
    <row r="296" spans="3:3" x14ac:dyDescent="0.2">
      <c r="C296" s="2" t="s">
        <v>3717</v>
      </c>
    </row>
    <row r="297" spans="3:3" x14ac:dyDescent="0.2">
      <c r="C297" s="2" t="s">
        <v>3718</v>
      </c>
    </row>
    <row r="298" spans="3:3" x14ac:dyDescent="0.2">
      <c r="C298" s="2" t="s">
        <v>3719</v>
      </c>
    </row>
    <row r="299" spans="3:3" x14ac:dyDescent="0.2">
      <c r="C299" s="2" t="s">
        <v>3720</v>
      </c>
    </row>
    <row r="300" spans="3:3" x14ac:dyDescent="0.2">
      <c r="C300" s="2" t="s">
        <v>3721</v>
      </c>
    </row>
    <row r="301" spans="3:3" x14ac:dyDescent="0.2">
      <c r="C301" s="2" t="s">
        <v>3722</v>
      </c>
    </row>
    <row r="302" spans="3:3" x14ac:dyDescent="0.2">
      <c r="C302" s="2" t="s">
        <v>3723</v>
      </c>
    </row>
    <row r="303" spans="3:3" x14ac:dyDescent="0.2">
      <c r="C303" s="2" t="s">
        <v>3724</v>
      </c>
    </row>
    <row r="304" spans="3:3" x14ac:dyDescent="0.2">
      <c r="C304" s="2" t="s">
        <v>3725</v>
      </c>
    </row>
    <row r="305" spans="3:3" x14ac:dyDescent="0.2">
      <c r="C305" s="2" t="s">
        <v>3726</v>
      </c>
    </row>
    <row r="306" spans="3:3" x14ac:dyDescent="0.2">
      <c r="C306" s="2" t="s">
        <v>3727</v>
      </c>
    </row>
    <row r="307" spans="3:3" x14ac:dyDescent="0.2">
      <c r="C307" s="2" t="s">
        <v>3728</v>
      </c>
    </row>
    <row r="308" spans="3:3" x14ac:dyDescent="0.2">
      <c r="C308" s="2" t="s">
        <v>3729</v>
      </c>
    </row>
    <row r="309" spans="3:3" x14ac:dyDescent="0.2">
      <c r="C309" s="2" t="s">
        <v>3730</v>
      </c>
    </row>
    <row r="310" spans="3:3" x14ac:dyDescent="0.2">
      <c r="C310" s="2" t="s">
        <v>3731</v>
      </c>
    </row>
    <row r="311" spans="3:3" x14ac:dyDescent="0.2">
      <c r="C311" s="2" t="s">
        <v>3732</v>
      </c>
    </row>
    <row r="312" spans="3:3" x14ac:dyDescent="0.2">
      <c r="C312" s="2" t="s">
        <v>3733</v>
      </c>
    </row>
    <row r="313" spans="3:3" x14ac:dyDescent="0.2">
      <c r="C313" s="2" t="s">
        <v>3734</v>
      </c>
    </row>
    <row r="314" spans="3:3" x14ac:dyDescent="0.2">
      <c r="C314" s="2" t="s">
        <v>3735</v>
      </c>
    </row>
    <row r="315" spans="3:3" x14ac:dyDescent="0.2">
      <c r="C315" s="2" t="s">
        <v>3736</v>
      </c>
    </row>
    <row r="316" spans="3:3" x14ac:dyDescent="0.2">
      <c r="C316" s="2" t="s">
        <v>3737</v>
      </c>
    </row>
    <row r="317" spans="3:3" x14ac:dyDescent="0.2">
      <c r="C317" s="2" t="s">
        <v>3738</v>
      </c>
    </row>
    <row r="318" spans="3:3" x14ac:dyDescent="0.2">
      <c r="C318" s="2" t="s">
        <v>3739</v>
      </c>
    </row>
    <row r="319" spans="3:3" x14ac:dyDescent="0.2">
      <c r="C319" s="2" t="s">
        <v>3740</v>
      </c>
    </row>
    <row r="320" spans="3:3" x14ac:dyDescent="0.2">
      <c r="C320" s="2" t="s">
        <v>3741</v>
      </c>
    </row>
    <row r="321" spans="3:3" x14ac:dyDescent="0.2">
      <c r="C321" s="2" t="s">
        <v>3742</v>
      </c>
    </row>
    <row r="322" spans="3:3" x14ac:dyDescent="0.2">
      <c r="C322" s="2" t="s">
        <v>3743</v>
      </c>
    </row>
    <row r="323" spans="3:3" x14ac:dyDescent="0.2">
      <c r="C323" s="2" t="s">
        <v>3744</v>
      </c>
    </row>
    <row r="324" spans="3:3" x14ac:dyDescent="0.2">
      <c r="C324" s="2" t="s">
        <v>3745</v>
      </c>
    </row>
    <row r="325" spans="3:3" x14ac:dyDescent="0.2">
      <c r="C325" s="2" t="s">
        <v>3746</v>
      </c>
    </row>
    <row r="326" spans="3:3" x14ac:dyDescent="0.2">
      <c r="C326" s="2" t="s">
        <v>3747</v>
      </c>
    </row>
    <row r="327" spans="3:3" x14ac:dyDescent="0.2">
      <c r="C327" s="2" t="s">
        <v>3748</v>
      </c>
    </row>
    <row r="328" spans="3:3" x14ac:dyDescent="0.2">
      <c r="C328" s="2" t="s">
        <v>3749</v>
      </c>
    </row>
    <row r="329" spans="3:3" x14ac:dyDescent="0.2">
      <c r="C329" s="2" t="s">
        <v>3750</v>
      </c>
    </row>
    <row r="330" spans="3:3" x14ac:dyDescent="0.2">
      <c r="C330" s="2" t="s">
        <v>3751</v>
      </c>
    </row>
    <row r="331" spans="3:3" x14ac:dyDescent="0.2">
      <c r="C331" s="2" t="s">
        <v>3752</v>
      </c>
    </row>
    <row r="332" spans="3:3" x14ac:dyDescent="0.2">
      <c r="C332" s="2" t="s">
        <v>3753</v>
      </c>
    </row>
    <row r="333" spans="3:3" x14ac:dyDescent="0.2">
      <c r="C333" s="2" t="s">
        <v>3754</v>
      </c>
    </row>
    <row r="334" spans="3:3" x14ac:dyDescent="0.2">
      <c r="C334" s="2" t="s">
        <v>3755</v>
      </c>
    </row>
    <row r="335" spans="3:3" x14ac:dyDescent="0.2">
      <c r="C335" s="2" t="s">
        <v>3756</v>
      </c>
    </row>
    <row r="336" spans="3:3" x14ac:dyDescent="0.2">
      <c r="C336" s="2" t="s">
        <v>3757</v>
      </c>
    </row>
    <row r="337" spans="3:3" x14ac:dyDescent="0.2">
      <c r="C337" s="2" t="s">
        <v>3758</v>
      </c>
    </row>
    <row r="338" spans="3:3" x14ac:dyDescent="0.2">
      <c r="C338" s="2" t="s">
        <v>3759</v>
      </c>
    </row>
    <row r="339" spans="3:3" x14ac:dyDescent="0.2">
      <c r="C339" s="2" t="s">
        <v>3760</v>
      </c>
    </row>
    <row r="340" spans="3:3" x14ac:dyDescent="0.2">
      <c r="C340" s="2" t="s">
        <v>3761</v>
      </c>
    </row>
    <row r="341" spans="3:3" x14ac:dyDescent="0.2">
      <c r="C341" s="2" t="s">
        <v>3762</v>
      </c>
    </row>
    <row r="342" spans="3:3" x14ac:dyDescent="0.2">
      <c r="C342" s="2" t="s">
        <v>3763</v>
      </c>
    </row>
    <row r="343" spans="3:3" x14ac:dyDescent="0.2">
      <c r="C343" s="2" t="s">
        <v>3764</v>
      </c>
    </row>
    <row r="344" spans="3:3" x14ac:dyDescent="0.2">
      <c r="C344" s="2" t="s">
        <v>3765</v>
      </c>
    </row>
    <row r="345" spans="3:3" x14ac:dyDescent="0.2">
      <c r="C345" s="2" t="s">
        <v>3766</v>
      </c>
    </row>
    <row r="346" spans="3:3" x14ac:dyDescent="0.2">
      <c r="C346" s="2" t="s">
        <v>3767</v>
      </c>
    </row>
    <row r="347" spans="3:3" x14ac:dyDescent="0.2">
      <c r="C347" s="2" t="s">
        <v>3768</v>
      </c>
    </row>
    <row r="348" spans="3:3" x14ac:dyDescent="0.2">
      <c r="C348" s="2" t="s">
        <v>3769</v>
      </c>
    </row>
    <row r="349" spans="3:3" x14ac:dyDescent="0.2">
      <c r="C349" s="2" t="s">
        <v>3770</v>
      </c>
    </row>
    <row r="350" spans="3:3" x14ac:dyDescent="0.2">
      <c r="C350" s="2" t="s">
        <v>3771</v>
      </c>
    </row>
    <row r="351" spans="3:3" x14ac:dyDescent="0.2">
      <c r="C351" s="2" t="s">
        <v>3772</v>
      </c>
    </row>
    <row r="352" spans="3:3" x14ac:dyDescent="0.2">
      <c r="C352" s="2" t="s">
        <v>3773</v>
      </c>
    </row>
    <row r="353" spans="3:3" x14ac:dyDescent="0.2">
      <c r="C353" s="2" t="s">
        <v>3774</v>
      </c>
    </row>
    <row r="354" spans="3:3" x14ac:dyDescent="0.2">
      <c r="C354" s="2" t="s">
        <v>3775</v>
      </c>
    </row>
    <row r="355" spans="3:3" x14ac:dyDescent="0.2">
      <c r="C355" s="2" t="s">
        <v>3776</v>
      </c>
    </row>
    <row r="356" spans="3:3" x14ac:dyDescent="0.2">
      <c r="C356" s="2" t="s">
        <v>3777</v>
      </c>
    </row>
    <row r="357" spans="3:3" x14ac:dyDescent="0.2">
      <c r="C357" s="2" t="s">
        <v>3778</v>
      </c>
    </row>
    <row r="358" spans="3:3" x14ac:dyDescent="0.2">
      <c r="C358" s="2" t="s">
        <v>3779</v>
      </c>
    </row>
    <row r="359" spans="3:3" x14ac:dyDescent="0.2">
      <c r="C359" s="2" t="s">
        <v>3780</v>
      </c>
    </row>
    <row r="360" spans="3:3" x14ac:dyDescent="0.2">
      <c r="C360" s="2" t="s">
        <v>3781</v>
      </c>
    </row>
    <row r="361" spans="3:3" x14ac:dyDescent="0.2">
      <c r="C361" s="2" t="s">
        <v>3782</v>
      </c>
    </row>
    <row r="362" spans="3:3" x14ac:dyDescent="0.2">
      <c r="C362" s="2" t="s">
        <v>3783</v>
      </c>
    </row>
    <row r="363" spans="3:3" x14ac:dyDescent="0.2">
      <c r="C363" s="2" t="s">
        <v>3784</v>
      </c>
    </row>
    <row r="364" spans="3:3" x14ac:dyDescent="0.2">
      <c r="C364" s="2" t="s">
        <v>3785</v>
      </c>
    </row>
    <row r="365" spans="3:3" x14ac:dyDescent="0.2">
      <c r="C365" s="2" t="s">
        <v>3786</v>
      </c>
    </row>
    <row r="366" spans="3:3" x14ac:dyDescent="0.2">
      <c r="C366" s="2" t="s">
        <v>3787</v>
      </c>
    </row>
    <row r="367" spans="3:3" x14ac:dyDescent="0.2">
      <c r="C367" s="2" t="s">
        <v>3788</v>
      </c>
    </row>
    <row r="368" spans="3:3" x14ac:dyDescent="0.2">
      <c r="C368" s="2" t="s">
        <v>3789</v>
      </c>
    </row>
    <row r="369" spans="3:3" x14ac:dyDescent="0.2">
      <c r="C369" s="2" t="s">
        <v>3790</v>
      </c>
    </row>
    <row r="370" spans="3:3" x14ac:dyDescent="0.2">
      <c r="C370" s="2" t="s">
        <v>3791</v>
      </c>
    </row>
    <row r="371" spans="3:3" x14ac:dyDescent="0.2">
      <c r="C371" s="2" t="s">
        <v>3792</v>
      </c>
    </row>
    <row r="372" spans="3:3" x14ac:dyDescent="0.2">
      <c r="C372" s="2" t="s">
        <v>3793</v>
      </c>
    </row>
    <row r="373" spans="3:3" x14ac:dyDescent="0.2">
      <c r="C373" s="2" t="s">
        <v>3794</v>
      </c>
    </row>
    <row r="374" spans="3:3" x14ac:dyDescent="0.2">
      <c r="C374" s="2" t="s">
        <v>3795</v>
      </c>
    </row>
    <row r="375" spans="3:3" x14ac:dyDescent="0.2">
      <c r="C375" s="2" t="s">
        <v>3796</v>
      </c>
    </row>
    <row r="376" spans="3:3" x14ac:dyDescent="0.2">
      <c r="C376" s="2" t="s">
        <v>3797</v>
      </c>
    </row>
    <row r="377" spans="3:3" x14ac:dyDescent="0.2">
      <c r="C377" s="2" t="s">
        <v>3798</v>
      </c>
    </row>
    <row r="378" spans="3:3" x14ac:dyDescent="0.2">
      <c r="C378" s="2" t="s">
        <v>3799</v>
      </c>
    </row>
    <row r="379" spans="3:3" x14ac:dyDescent="0.2">
      <c r="C379" s="2" t="s">
        <v>3800</v>
      </c>
    </row>
    <row r="380" spans="3:3" x14ac:dyDescent="0.2">
      <c r="C380" s="2" t="s">
        <v>3801</v>
      </c>
    </row>
    <row r="381" spans="3:3" x14ac:dyDescent="0.2">
      <c r="C381" s="2" t="s">
        <v>3802</v>
      </c>
    </row>
    <row r="382" spans="3:3" x14ac:dyDescent="0.2">
      <c r="C382" s="2" t="s">
        <v>3803</v>
      </c>
    </row>
    <row r="383" spans="3:3" x14ac:dyDescent="0.2">
      <c r="C383" s="2" t="s">
        <v>3804</v>
      </c>
    </row>
    <row r="384" spans="3:3" x14ac:dyDescent="0.2">
      <c r="C384" s="2" t="s">
        <v>3805</v>
      </c>
    </row>
    <row r="385" spans="3:3" x14ac:dyDescent="0.2">
      <c r="C385" s="2" t="s">
        <v>3806</v>
      </c>
    </row>
    <row r="386" spans="3:3" x14ac:dyDescent="0.2">
      <c r="C386" s="2" t="s">
        <v>3807</v>
      </c>
    </row>
    <row r="387" spans="3:3" x14ac:dyDescent="0.2">
      <c r="C387" s="2" t="s">
        <v>3808</v>
      </c>
    </row>
    <row r="388" spans="3:3" x14ac:dyDescent="0.2">
      <c r="C388" s="2" t="s">
        <v>3809</v>
      </c>
    </row>
    <row r="389" spans="3:3" x14ac:dyDescent="0.2">
      <c r="C389" s="2" t="s">
        <v>3810</v>
      </c>
    </row>
    <row r="390" spans="3:3" x14ac:dyDescent="0.2">
      <c r="C390" s="2" t="s">
        <v>3811</v>
      </c>
    </row>
    <row r="391" spans="3:3" x14ac:dyDescent="0.2">
      <c r="C391" s="2" t="s">
        <v>3812</v>
      </c>
    </row>
    <row r="392" spans="3:3" x14ac:dyDescent="0.2">
      <c r="C392" s="2" t="s">
        <v>3813</v>
      </c>
    </row>
    <row r="393" spans="3:3" x14ac:dyDescent="0.2">
      <c r="C393" s="2" t="s">
        <v>3814</v>
      </c>
    </row>
    <row r="394" spans="3:3" x14ac:dyDescent="0.2">
      <c r="C394" s="2" t="s">
        <v>3815</v>
      </c>
    </row>
    <row r="395" spans="3:3" x14ac:dyDescent="0.2">
      <c r="C395" s="2" t="s">
        <v>3816</v>
      </c>
    </row>
    <row r="396" spans="3:3" x14ac:dyDescent="0.2">
      <c r="C396" s="2" t="s">
        <v>3817</v>
      </c>
    </row>
    <row r="397" spans="3:3" x14ac:dyDescent="0.2">
      <c r="C397" s="2" t="s">
        <v>3818</v>
      </c>
    </row>
    <row r="398" spans="3:3" x14ac:dyDescent="0.2">
      <c r="C398" s="2" t="s">
        <v>3819</v>
      </c>
    </row>
    <row r="399" spans="3:3" x14ac:dyDescent="0.2">
      <c r="C399" s="2" t="s">
        <v>3820</v>
      </c>
    </row>
    <row r="400" spans="3:3" x14ac:dyDescent="0.2">
      <c r="C400" s="2" t="s">
        <v>3821</v>
      </c>
    </row>
    <row r="401" spans="3:3" x14ac:dyDescent="0.2">
      <c r="C401" s="2" t="s">
        <v>3822</v>
      </c>
    </row>
    <row r="402" spans="3:3" x14ac:dyDescent="0.2">
      <c r="C402" s="2" t="s">
        <v>3823</v>
      </c>
    </row>
    <row r="403" spans="3:3" x14ac:dyDescent="0.2">
      <c r="C403" s="2" t="s">
        <v>3824</v>
      </c>
    </row>
    <row r="404" spans="3:3" x14ac:dyDescent="0.2">
      <c r="C404" s="2" t="s">
        <v>3825</v>
      </c>
    </row>
    <row r="405" spans="3:3" x14ac:dyDescent="0.2">
      <c r="C405" s="2" t="s">
        <v>3826</v>
      </c>
    </row>
    <row r="406" spans="3:3" x14ac:dyDescent="0.2">
      <c r="C406" s="2" t="s">
        <v>3827</v>
      </c>
    </row>
    <row r="407" spans="3:3" x14ac:dyDescent="0.2">
      <c r="C407" s="2" t="s">
        <v>3828</v>
      </c>
    </row>
    <row r="408" spans="3:3" x14ac:dyDescent="0.2">
      <c r="C408" s="2" t="s">
        <v>3829</v>
      </c>
    </row>
    <row r="409" spans="3:3" x14ac:dyDescent="0.2">
      <c r="C409" s="2" t="s">
        <v>3830</v>
      </c>
    </row>
    <row r="410" spans="3:3" x14ac:dyDescent="0.2">
      <c r="C410" s="2" t="s">
        <v>3831</v>
      </c>
    </row>
    <row r="411" spans="3:3" x14ac:dyDescent="0.2">
      <c r="C411" s="2" t="s">
        <v>3832</v>
      </c>
    </row>
    <row r="412" spans="3:3" x14ac:dyDescent="0.2">
      <c r="C412" s="2" t="s">
        <v>3833</v>
      </c>
    </row>
    <row r="413" spans="3:3" x14ac:dyDescent="0.2">
      <c r="C413" s="2" t="s">
        <v>3834</v>
      </c>
    </row>
    <row r="414" spans="3:3" x14ac:dyDescent="0.2">
      <c r="C414" s="2" t="s">
        <v>3835</v>
      </c>
    </row>
    <row r="415" spans="3:3" x14ac:dyDescent="0.2">
      <c r="C415" s="2" t="s">
        <v>3836</v>
      </c>
    </row>
    <row r="416" spans="3:3" x14ac:dyDescent="0.2">
      <c r="C416" s="2" t="s">
        <v>3837</v>
      </c>
    </row>
    <row r="417" spans="3:3" x14ac:dyDescent="0.2">
      <c r="C417" s="2" t="s">
        <v>3838</v>
      </c>
    </row>
    <row r="418" spans="3:3" x14ac:dyDescent="0.2">
      <c r="C418" s="2" t="s">
        <v>3839</v>
      </c>
    </row>
    <row r="419" spans="3:3" x14ac:dyDescent="0.2">
      <c r="C419" s="2" t="s">
        <v>3840</v>
      </c>
    </row>
    <row r="420" spans="3:3" x14ac:dyDescent="0.2">
      <c r="C420" s="2" t="s">
        <v>3841</v>
      </c>
    </row>
    <row r="421" spans="3:3" x14ac:dyDescent="0.2">
      <c r="C421" s="2" t="s">
        <v>3842</v>
      </c>
    </row>
    <row r="422" spans="3:3" x14ac:dyDescent="0.2">
      <c r="C422" s="2" t="s">
        <v>3843</v>
      </c>
    </row>
    <row r="423" spans="3:3" x14ac:dyDescent="0.2">
      <c r="C423" s="2" t="s">
        <v>3844</v>
      </c>
    </row>
    <row r="424" spans="3:3" x14ac:dyDescent="0.2">
      <c r="C424" s="2" t="s">
        <v>3845</v>
      </c>
    </row>
    <row r="425" spans="3:3" x14ac:dyDescent="0.2">
      <c r="C425" s="2" t="s">
        <v>3846</v>
      </c>
    </row>
    <row r="426" spans="3:3" x14ac:dyDescent="0.2">
      <c r="C426" s="2" t="s">
        <v>3847</v>
      </c>
    </row>
    <row r="427" spans="3:3" x14ac:dyDescent="0.2">
      <c r="C427" s="2" t="s">
        <v>3848</v>
      </c>
    </row>
    <row r="428" spans="3:3" x14ac:dyDescent="0.2">
      <c r="C428" s="2" t="s">
        <v>3849</v>
      </c>
    </row>
    <row r="429" spans="3:3" x14ac:dyDescent="0.2">
      <c r="C429" s="2" t="s">
        <v>3850</v>
      </c>
    </row>
    <row r="430" spans="3:3" x14ac:dyDescent="0.2">
      <c r="C430" s="2" t="s">
        <v>3851</v>
      </c>
    </row>
    <row r="431" spans="3:3" x14ac:dyDescent="0.2">
      <c r="C431" s="2" t="s">
        <v>3852</v>
      </c>
    </row>
    <row r="432" spans="3:3" x14ac:dyDescent="0.2">
      <c r="C432" s="2" t="s">
        <v>3853</v>
      </c>
    </row>
    <row r="433" spans="3:3" x14ac:dyDescent="0.2">
      <c r="C433" s="2" t="s">
        <v>3854</v>
      </c>
    </row>
    <row r="434" spans="3:3" x14ac:dyDescent="0.2">
      <c r="C434" s="2" t="s">
        <v>3855</v>
      </c>
    </row>
    <row r="435" spans="3:3" x14ac:dyDescent="0.2">
      <c r="C435" s="2" t="s">
        <v>3856</v>
      </c>
    </row>
    <row r="436" spans="3:3" x14ac:dyDescent="0.2">
      <c r="C436" s="2" t="s">
        <v>3857</v>
      </c>
    </row>
    <row r="437" spans="3:3" x14ac:dyDescent="0.2">
      <c r="C437" s="2" t="s">
        <v>3858</v>
      </c>
    </row>
    <row r="438" spans="3:3" x14ac:dyDescent="0.2">
      <c r="C438" s="2" t="s">
        <v>3859</v>
      </c>
    </row>
    <row r="439" spans="3:3" x14ac:dyDescent="0.2">
      <c r="C439" s="2" t="s">
        <v>3860</v>
      </c>
    </row>
    <row r="440" spans="3:3" x14ac:dyDescent="0.2">
      <c r="C440" s="2" t="s">
        <v>3861</v>
      </c>
    </row>
    <row r="441" spans="3:3" x14ac:dyDescent="0.2">
      <c r="C441" s="2" t="s">
        <v>3862</v>
      </c>
    </row>
    <row r="442" spans="3:3" x14ac:dyDescent="0.2">
      <c r="C442" s="2" t="s">
        <v>3863</v>
      </c>
    </row>
    <row r="443" spans="3:3" x14ac:dyDescent="0.2">
      <c r="C443" s="2" t="s">
        <v>3864</v>
      </c>
    </row>
    <row r="444" spans="3:3" x14ac:dyDescent="0.2">
      <c r="C444" s="2" t="s">
        <v>3865</v>
      </c>
    </row>
    <row r="445" spans="3:3" x14ac:dyDescent="0.2">
      <c r="C445" s="2" t="s">
        <v>3866</v>
      </c>
    </row>
    <row r="446" spans="3:3" x14ac:dyDescent="0.2">
      <c r="C446" s="2" t="s">
        <v>3867</v>
      </c>
    </row>
    <row r="447" spans="3:3" x14ac:dyDescent="0.2">
      <c r="C447" s="2" t="s">
        <v>3868</v>
      </c>
    </row>
    <row r="448" spans="3:3" x14ac:dyDescent="0.2">
      <c r="C448" s="2" t="s">
        <v>3869</v>
      </c>
    </row>
    <row r="449" spans="3:3" x14ac:dyDescent="0.2">
      <c r="C449" s="2" t="s">
        <v>3870</v>
      </c>
    </row>
    <row r="450" spans="3:3" x14ac:dyDescent="0.2">
      <c r="C450" s="2" t="s">
        <v>3871</v>
      </c>
    </row>
    <row r="451" spans="3:3" x14ac:dyDescent="0.2">
      <c r="C451" s="2" t="s">
        <v>3872</v>
      </c>
    </row>
    <row r="452" spans="3:3" x14ac:dyDescent="0.2">
      <c r="C452" s="2" t="s">
        <v>3873</v>
      </c>
    </row>
    <row r="453" spans="3:3" x14ac:dyDescent="0.2">
      <c r="C453" s="2" t="s">
        <v>3874</v>
      </c>
    </row>
    <row r="454" spans="3:3" x14ac:dyDescent="0.2">
      <c r="C454" s="2" t="s">
        <v>3875</v>
      </c>
    </row>
    <row r="455" spans="3:3" x14ac:dyDescent="0.2">
      <c r="C455" s="2" t="s">
        <v>3876</v>
      </c>
    </row>
    <row r="456" spans="3:3" x14ac:dyDescent="0.2">
      <c r="C456" s="2" t="s">
        <v>3877</v>
      </c>
    </row>
    <row r="457" spans="3:3" x14ac:dyDescent="0.2">
      <c r="C457" s="2" t="s">
        <v>3878</v>
      </c>
    </row>
    <row r="458" spans="3:3" x14ac:dyDescent="0.2">
      <c r="C458" s="2" t="s">
        <v>3879</v>
      </c>
    </row>
    <row r="459" spans="3:3" x14ac:dyDescent="0.2">
      <c r="C459" s="2" t="s">
        <v>3880</v>
      </c>
    </row>
    <row r="460" spans="3:3" x14ac:dyDescent="0.2">
      <c r="C460" s="2" t="s">
        <v>3881</v>
      </c>
    </row>
    <row r="461" spans="3:3" x14ac:dyDescent="0.2">
      <c r="C461" s="2" t="s">
        <v>3882</v>
      </c>
    </row>
    <row r="462" spans="3:3" x14ac:dyDescent="0.2">
      <c r="C462" s="2" t="s">
        <v>3883</v>
      </c>
    </row>
    <row r="463" spans="3:3" x14ac:dyDescent="0.2">
      <c r="C463" s="2" t="s">
        <v>3884</v>
      </c>
    </row>
    <row r="464" spans="3:3" x14ac:dyDescent="0.2">
      <c r="C464" s="2" t="s">
        <v>1190</v>
      </c>
    </row>
    <row r="465" spans="3:3" x14ac:dyDescent="0.2">
      <c r="C465" s="2" t="s">
        <v>3885</v>
      </c>
    </row>
    <row r="466" spans="3:3" x14ac:dyDescent="0.2">
      <c r="C466" s="2" t="s">
        <v>3886</v>
      </c>
    </row>
    <row r="467" spans="3:3" x14ac:dyDescent="0.2">
      <c r="C467" s="2" t="s">
        <v>3887</v>
      </c>
    </row>
    <row r="468" spans="3:3" x14ac:dyDescent="0.2">
      <c r="C468" s="2" t="s">
        <v>3888</v>
      </c>
    </row>
    <row r="469" spans="3:3" x14ac:dyDescent="0.2">
      <c r="C469" s="2" t="s">
        <v>1177</v>
      </c>
    </row>
    <row r="470" spans="3:3" x14ac:dyDescent="0.2">
      <c r="C470" s="2" t="s">
        <v>3889</v>
      </c>
    </row>
    <row r="471" spans="3:3" x14ac:dyDescent="0.2">
      <c r="C471" s="2" t="s">
        <v>1156</v>
      </c>
    </row>
    <row r="472" spans="3:3" x14ac:dyDescent="0.2">
      <c r="C472" s="2" t="s">
        <v>3890</v>
      </c>
    </row>
    <row r="473" spans="3:3" x14ac:dyDescent="0.2">
      <c r="C473" s="2" t="s">
        <v>1172</v>
      </c>
    </row>
    <row r="474" spans="3:3" x14ac:dyDescent="0.2">
      <c r="C474" s="2" t="s">
        <v>3891</v>
      </c>
    </row>
    <row r="475" spans="3:3" x14ac:dyDescent="0.2">
      <c r="C475" s="2" t="s">
        <v>3892</v>
      </c>
    </row>
    <row r="476" spans="3:3" x14ac:dyDescent="0.2">
      <c r="C476" s="2" t="s">
        <v>3893</v>
      </c>
    </row>
    <row r="477" spans="3:3" x14ac:dyDescent="0.2">
      <c r="C477" s="2" t="s">
        <v>3894</v>
      </c>
    </row>
    <row r="478" spans="3:3" x14ac:dyDescent="0.2">
      <c r="C478" s="2" t="s">
        <v>3895</v>
      </c>
    </row>
    <row r="479" spans="3:3" x14ac:dyDescent="0.2">
      <c r="C479" s="2" t="s">
        <v>3896</v>
      </c>
    </row>
    <row r="480" spans="3:3" x14ac:dyDescent="0.2">
      <c r="C480" s="2" t="s">
        <v>3897</v>
      </c>
    </row>
    <row r="481" spans="3:3" x14ac:dyDescent="0.2">
      <c r="C481" s="2" t="s">
        <v>1188</v>
      </c>
    </row>
    <row r="482" spans="3:3" x14ac:dyDescent="0.2">
      <c r="C482" s="2" t="s">
        <v>3898</v>
      </c>
    </row>
    <row r="483" spans="3:3" x14ac:dyDescent="0.2">
      <c r="C483" s="2" t="s">
        <v>1171</v>
      </c>
    </row>
    <row r="484" spans="3:3" x14ac:dyDescent="0.2">
      <c r="C484" s="2" t="s">
        <v>3899</v>
      </c>
    </row>
    <row r="485" spans="3:3" x14ac:dyDescent="0.2">
      <c r="C485" s="2" t="s">
        <v>3900</v>
      </c>
    </row>
    <row r="486" spans="3:3" x14ac:dyDescent="0.2">
      <c r="C486" s="2" t="s">
        <v>1162</v>
      </c>
    </row>
    <row r="487" spans="3:3" x14ac:dyDescent="0.2">
      <c r="C487" s="2" t="s">
        <v>1158</v>
      </c>
    </row>
    <row r="488" spans="3:3" x14ac:dyDescent="0.2">
      <c r="C488" s="2" t="s">
        <v>3901</v>
      </c>
    </row>
    <row r="489" spans="3:3" x14ac:dyDescent="0.2">
      <c r="C489" s="2" t="s">
        <v>1161</v>
      </c>
    </row>
    <row r="490" spans="3:3" x14ac:dyDescent="0.2">
      <c r="C490" s="2" t="s">
        <v>1139</v>
      </c>
    </row>
    <row r="491" spans="3:3" x14ac:dyDescent="0.2">
      <c r="C491" s="2" t="s">
        <v>3902</v>
      </c>
    </row>
    <row r="492" spans="3:3" x14ac:dyDescent="0.2">
      <c r="C492" s="2" t="s">
        <v>1165</v>
      </c>
    </row>
    <row r="493" spans="3:3" x14ac:dyDescent="0.2">
      <c r="C493" s="2" t="s">
        <v>1179</v>
      </c>
    </row>
    <row r="494" spans="3:3" x14ac:dyDescent="0.2">
      <c r="C494" s="2" t="s">
        <v>1176</v>
      </c>
    </row>
    <row r="495" spans="3:3" x14ac:dyDescent="0.2">
      <c r="C495" s="2" t="s">
        <v>1185</v>
      </c>
    </row>
    <row r="496" spans="3:3" x14ac:dyDescent="0.2">
      <c r="C496" s="2" t="s">
        <v>1182</v>
      </c>
    </row>
    <row r="497" spans="3:3" x14ac:dyDescent="0.2">
      <c r="C497" s="2" t="s">
        <v>1183</v>
      </c>
    </row>
    <row r="498" spans="3:3" x14ac:dyDescent="0.2">
      <c r="C498" s="2" t="s">
        <v>1170</v>
      </c>
    </row>
    <row r="499" spans="3:3" x14ac:dyDescent="0.2">
      <c r="C499" s="2" t="s">
        <v>1186</v>
      </c>
    </row>
    <row r="500" spans="3:3" x14ac:dyDescent="0.2">
      <c r="C500" s="2" t="s">
        <v>1187</v>
      </c>
    </row>
    <row r="501" spans="3:3" x14ac:dyDescent="0.2">
      <c r="C501" s="2" t="s">
        <v>1167</v>
      </c>
    </row>
    <row r="502" spans="3:3" x14ac:dyDescent="0.2">
      <c r="C502" s="2" t="s">
        <v>1163</v>
      </c>
    </row>
    <row r="503" spans="3:3" x14ac:dyDescent="0.2">
      <c r="C503" s="2" t="s">
        <v>1169</v>
      </c>
    </row>
    <row r="504" spans="3:3" x14ac:dyDescent="0.2">
      <c r="C504" s="2" t="s">
        <v>1160</v>
      </c>
    </row>
    <row r="505" spans="3:3" x14ac:dyDescent="0.2">
      <c r="C505" s="2" t="s">
        <v>1159</v>
      </c>
    </row>
    <row r="506" spans="3:3" x14ac:dyDescent="0.2">
      <c r="C506" s="2" t="s">
        <v>1168</v>
      </c>
    </row>
    <row r="507" spans="3:3" x14ac:dyDescent="0.2">
      <c r="C507" s="2" t="s">
        <v>1166</v>
      </c>
    </row>
    <row r="508" spans="3:3" x14ac:dyDescent="0.2">
      <c r="C508" s="2" t="s">
        <v>1041</v>
      </c>
    </row>
    <row r="509" spans="3:3" x14ac:dyDescent="0.2">
      <c r="C509" s="2" t="s">
        <v>1018</v>
      </c>
    </row>
    <row r="510" spans="3:3" x14ac:dyDescent="0.2">
      <c r="C510" s="2" t="s">
        <v>1019</v>
      </c>
    </row>
    <row r="511" spans="3:3" x14ac:dyDescent="0.2">
      <c r="C511" s="2" t="s">
        <v>1038</v>
      </c>
    </row>
    <row r="512" spans="3:3" x14ac:dyDescent="0.2">
      <c r="C512" s="2" t="s">
        <v>1039</v>
      </c>
    </row>
    <row r="513" spans="3:3" x14ac:dyDescent="0.2">
      <c r="C513" s="2" t="s">
        <v>1029</v>
      </c>
    </row>
    <row r="514" spans="3:3" x14ac:dyDescent="0.2">
      <c r="C514" s="2" t="s">
        <v>1020</v>
      </c>
    </row>
    <row r="515" spans="3:3" x14ac:dyDescent="0.2">
      <c r="C515" s="2" t="s">
        <v>1014</v>
      </c>
    </row>
    <row r="516" spans="3:3" x14ac:dyDescent="0.2">
      <c r="C516" s="2" t="s">
        <v>1027</v>
      </c>
    </row>
    <row r="517" spans="3:3" x14ac:dyDescent="0.2">
      <c r="C517" s="2" t="s">
        <v>1021</v>
      </c>
    </row>
    <row r="518" spans="3:3" x14ac:dyDescent="0.2">
      <c r="C518" s="2" t="s">
        <v>1040</v>
      </c>
    </row>
    <row r="519" spans="3:3" x14ac:dyDescent="0.2">
      <c r="C519" s="2" t="s">
        <v>1157</v>
      </c>
    </row>
    <row r="520" spans="3:3" x14ac:dyDescent="0.2">
      <c r="C520" s="2" t="s">
        <v>1155</v>
      </c>
    </row>
    <row r="521" spans="3:3" x14ac:dyDescent="0.2">
      <c r="C521" s="2" t="s">
        <v>1022</v>
      </c>
    </row>
    <row r="522" spans="3:3" x14ac:dyDescent="0.2">
      <c r="C522" s="2" t="s">
        <v>1173</v>
      </c>
    </row>
    <row r="523" spans="3:3" x14ac:dyDescent="0.2">
      <c r="C523" s="2" t="s">
        <v>1150</v>
      </c>
    </row>
    <row r="524" spans="3:3" x14ac:dyDescent="0.2">
      <c r="C524" s="2" t="s">
        <v>1195</v>
      </c>
    </row>
    <row r="525" spans="3:3" x14ac:dyDescent="0.2">
      <c r="C525" s="2" t="s">
        <v>1048</v>
      </c>
    </row>
    <row r="526" spans="3:3" x14ac:dyDescent="0.2">
      <c r="C526" s="2" t="s">
        <v>1061</v>
      </c>
    </row>
    <row r="527" spans="3:3" x14ac:dyDescent="0.2">
      <c r="C527" s="2" t="s">
        <v>1143</v>
      </c>
    </row>
    <row r="528" spans="3:3" x14ac:dyDescent="0.2">
      <c r="C528" s="2" t="s">
        <v>1096</v>
      </c>
    </row>
    <row r="529" spans="3:3" x14ac:dyDescent="0.2">
      <c r="C529" s="2" t="s">
        <v>1133</v>
      </c>
    </row>
    <row r="530" spans="3:3" x14ac:dyDescent="0.2">
      <c r="C530" s="2" t="s">
        <v>1117</v>
      </c>
    </row>
    <row r="531" spans="3:3" x14ac:dyDescent="0.2">
      <c r="C531" s="2" t="s">
        <v>1080</v>
      </c>
    </row>
    <row r="532" spans="3:3" x14ac:dyDescent="0.2">
      <c r="C532" s="2" t="s">
        <v>1149</v>
      </c>
    </row>
    <row r="533" spans="3:3" x14ac:dyDescent="0.2">
      <c r="C533" s="2" t="s">
        <v>1066</v>
      </c>
    </row>
    <row r="534" spans="3:3" x14ac:dyDescent="0.2">
      <c r="C534" s="2" t="s">
        <v>1087</v>
      </c>
    </row>
    <row r="535" spans="3:3" x14ac:dyDescent="0.2">
      <c r="C535" s="2" t="s">
        <v>1154</v>
      </c>
    </row>
    <row r="536" spans="3:3" x14ac:dyDescent="0.2">
      <c r="C536" s="2" t="s">
        <v>1112</v>
      </c>
    </row>
    <row r="537" spans="3:3" x14ac:dyDescent="0.2">
      <c r="C537" s="2" t="s">
        <v>1078</v>
      </c>
    </row>
    <row r="538" spans="3:3" x14ac:dyDescent="0.2">
      <c r="C538" s="2" t="s">
        <v>1062</v>
      </c>
    </row>
    <row r="539" spans="3:3" x14ac:dyDescent="0.2">
      <c r="C539" s="2" t="s">
        <v>1085</v>
      </c>
    </row>
    <row r="540" spans="3:3" x14ac:dyDescent="0.2">
      <c r="C540" s="2" t="s">
        <v>1104</v>
      </c>
    </row>
    <row r="541" spans="3:3" x14ac:dyDescent="0.2">
      <c r="C541" s="2" t="s">
        <v>1079</v>
      </c>
    </row>
    <row r="542" spans="3:3" x14ac:dyDescent="0.2">
      <c r="C542" s="2" t="s">
        <v>1100</v>
      </c>
    </row>
    <row r="543" spans="3:3" x14ac:dyDescent="0.2">
      <c r="C543" s="2" t="s">
        <v>1116</v>
      </c>
    </row>
    <row r="544" spans="3:3" x14ac:dyDescent="0.2">
      <c r="C544" s="2" t="s">
        <v>1115</v>
      </c>
    </row>
    <row r="545" spans="3:3" x14ac:dyDescent="0.2">
      <c r="C545" s="2" t="s">
        <v>1102</v>
      </c>
    </row>
    <row r="546" spans="3:3" x14ac:dyDescent="0.2">
      <c r="C546" s="2" t="s">
        <v>1025</v>
      </c>
    </row>
    <row r="547" spans="3:3" x14ac:dyDescent="0.2">
      <c r="C547" s="2" t="s">
        <v>1028</v>
      </c>
    </row>
    <row r="548" spans="3:3" x14ac:dyDescent="0.2">
      <c r="C548" s="2" t="s">
        <v>1049</v>
      </c>
    </row>
    <row r="549" spans="3:3" x14ac:dyDescent="0.2">
      <c r="C549" s="2" t="s">
        <v>1043</v>
      </c>
    </row>
    <row r="550" spans="3:3" x14ac:dyDescent="0.2">
      <c r="C550" s="2" t="s">
        <v>1059</v>
      </c>
    </row>
    <row r="551" spans="3:3" x14ac:dyDescent="0.2">
      <c r="C551" s="2" t="s">
        <v>1051</v>
      </c>
    </row>
    <row r="552" spans="3:3" x14ac:dyDescent="0.2">
      <c r="C552" s="2" t="s">
        <v>1037</v>
      </c>
    </row>
    <row r="553" spans="3:3" x14ac:dyDescent="0.2">
      <c r="C553" s="2" t="s">
        <v>1024</v>
      </c>
    </row>
    <row r="554" spans="3:3" x14ac:dyDescent="0.2">
      <c r="C554" s="2" t="s">
        <v>1016</v>
      </c>
    </row>
    <row r="555" spans="3:3" x14ac:dyDescent="0.2">
      <c r="C555" s="2" t="s">
        <v>1015</v>
      </c>
    </row>
    <row r="556" spans="3:3" x14ac:dyDescent="0.2">
      <c r="C556" s="2" t="s">
        <v>1050</v>
      </c>
    </row>
    <row r="557" spans="3:3" x14ac:dyDescent="0.2">
      <c r="C557" s="2" t="s">
        <v>1137</v>
      </c>
    </row>
    <row r="558" spans="3:3" x14ac:dyDescent="0.2">
      <c r="C558" s="2" t="s">
        <v>1099</v>
      </c>
    </row>
    <row r="559" spans="3:3" x14ac:dyDescent="0.2">
      <c r="C559" s="2" t="s">
        <v>1101</v>
      </c>
    </row>
    <row r="560" spans="3:3" x14ac:dyDescent="0.2">
      <c r="C560" s="2" t="s">
        <v>1071</v>
      </c>
    </row>
    <row r="561" spans="3:3" x14ac:dyDescent="0.2">
      <c r="C561" s="2" t="s">
        <v>1109</v>
      </c>
    </row>
    <row r="562" spans="3:3" x14ac:dyDescent="0.2">
      <c r="C562" s="2" t="s">
        <v>1034</v>
      </c>
    </row>
    <row r="563" spans="3:3" x14ac:dyDescent="0.2">
      <c r="C563" s="2" t="s">
        <v>1026</v>
      </c>
    </row>
    <row r="564" spans="3:3" x14ac:dyDescent="0.2">
      <c r="C564" s="2" t="s">
        <v>1089</v>
      </c>
    </row>
    <row r="565" spans="3:3" x14ac:dyDescent="0.2">
      <c r="C565" s="2" t="s">
        <v>1136</v>
      </c>
    </row>
    <row r="566" spans="3:3" x14ac:dyDescent="0.2">
      <c r="C566" s="2" t="s">
        <v>1035</v>
      </c>
    </row>
    <row r="567" spans="3:3" x14ac:dyDescent="0.2">
      <c r="C567" s="2" t="s">
        <v>1134</v>
      </c>
    </row>
    <row r="568" spans="3:3" x14ac:dyDescent="0.2">
      <c r="C568" s="2" t="s">
        <v>1084</v>
      </c>
    </row>
    <row r="569" spans="3:3" x14ac:dyDescent="0.2">
      <c r="C569" s="2" t="s">
        <v>3903</v>
      </c>
    </row>
    <row r="570" spans="3:3" x14ac:dyDescent="0.2">
      <c r="C570" s="2" t="s">
        <v>1017</v>
      </c>
    </row>
    <row r="571" spans="3:3" x14ac:dyDescent="0.2">
      <c r="C571" s="2" t="s">
        <v>1032</v>
      </c>
    </row>
    <row r="572" spans="3:3" x14ac:dyDescent="0.2">
      <c r="C572" s="2" t="s">
        <v>1141</v>
      </c>
    </row>
    <row r="573" spans="3:3" x14ac:dyDescent="0.2">
      <c r="C573" s="2" t="s">
        <v>1023</v>
      </c>
    </row>
    <row r="574" spans="3:3" x14ac:dyDescent="0.2">
      <c r="C574" s="2" t="s">
        <v>1142</v>
      </c>
    </row>
    <row r="575" spans="3:3" x14ac:dyDescent="0.2">
      <c r="C575" s="2" t="s">
        <v>1045</v>
      </c>
    </row>
    <row r="576" spans="3:3" x14ac:dyDescent="0.2">
      <c r="C576" s="2" t="s">
        <v>1130</v>
      </c>
    </row>
    <row r="577" spans="3:3" x14ac:dyDescent="0.2">
      <c r="C577" s="2" t="s">
        <v>1095</v>
      </c>
    </row>
    <row r="578" spans="3:3" x14ac:dyDescent="0.2">
      <c r="C578" s="2" t="s">
        <v>1072</v>
      </c>
    </row>
    <row r="579" spans="3:3" x14ac:dyDescent="0.2">
      <c r="C579" s="2" t="s">
        <v>1131</v>
      </c>
    </row>
    <row r="580" spans="3:3" x14ac:dyDescent="0.2">
      <c r="C580" s="2" t="s">
        <v>1105</v>
      </c>
    </row>
    <row r="581" spans="3:3" x14ac:dyDescent="0.2">
      <c r="C581" s="2" t="s">
        <v>1065</v>
      </c>
    </row>
    <row r="582" spans="3:3" x14ac:dyDescent="0.2">
      <c r="C582" s="2" t="s">
        <v>1138</v>
      </c>
    </row>
    <row r="583" spans="3:3" x14ac:dyDescent="0.2">
      <c r="C583" s="2" t="s">
        <v>1075</v>
      </c>
    </row>
    <row r="584" spans="3:3" x14ac:dyDescent="0.2">
      <c r="C584" s="2" t="s">
        <v>1132</v>
      </c>
    </row>
    <row r="585" spans="3:3" x14ac:dyDescent="0.2">
      <c r="C585" s="2" t="s">
        <v>1097</v>
      </c>
    </row>
    <row r="586" spans="3:3" x14ac:dyDescent="0.2">
      <c r="C586" s="2" t="s">
        <v>1145</v>
      </c>
    </row>
    <row r="587" spans="3:3" x14ac:dyDescent="0.2">
      <c r="C587" s="2" t="s">
        <v>3904</v>
      </c>
    </row>
    <row r="588" spans="3:3" x14ac:dyDescent="0.2">
      <c r="C588" s="2" t="s">
        <v>3905</v>
      </c>
    </row>
    <row r="589" spans="3:3" x14ac:dyDescent="0.2">
      <c r="C589" s="2" t="s">
        <v>3906</v>
      </c>
    </row>
    <row r="590" spans="3:3" x14ac:dyDescent="0.2">
      <c r="C590" s="2" t="s">
        <v>3907</v>
      </c>
    </row>
    <row r="591" spans="3:3" x14ac:dyDescent="0.2">
      <c r="C591" s="2" t="s">
        <v>1144</v>
      </c>
    </row>
    <row r="592" spans="3:3" x14ac:dyDescent="0.2">
      <c r="C592" s="2" t="s">
        <v>1108</v>
      </c>
    </row>
    <row r="593" spans="3:3" x14ac:dyDescent="0.2">
      <c r="C593" s="2" t="s">
        <v>3908</v>
      </c>
    </row>
    <row r="594" spans="3:3" x14ac:dyDescent="0.2">
      <c r="C594" s="2" t="s">
        <v>3909</v>
      </c>
    </row>
    <row r="595" spans="3:3" x14ac:dyDescent="0.2">
      <c r="C595" s="2" t="s">
        <v>1140</v>
      </c>
    </row>
    <row r="596" spans="3:3" x14ac:dyDescent="0.2">
      <c r="C596" s="2" t="s">
        <v>1082</v>
      </c>
    </row>
    <row r="597" spans="3:3" x14ac:dyDescent="0.2">
      <c r="C597" s="2" t="s">
        <v>1055</v>
      </c>
    </row>
    <row r="598" spans="3:3" x14ac:dyDescent="0.2">
      <c r="C598" s="2" t="s">
        <v>3910</v>
      </c>
    </row>
    <row r="599" spans="3:3" x14ac:dyDescent="0.2">
      <c r="C599" s="2" t="s">
        <v>3911</v>
      </c>
    </row>
    <row r="600" spans="3:3" x14ac:dyDescent="0.2">
      <c r="C600" s="2" t="s">
        <v>3912</v>
      </c>
    </row>
    <row r="601" spans="3:3" x14ac:dyDescent="0.2">
      <c r="C601" s="2" t="s">
        <v>3913</v>
      </c>
    </row>
    <row r="602" spans="3:3" x14ac:dyDescent="0.2">
      <c r="C602" s="2" t="s">
        <v>1125</v>
      </c>
    </row>
    <row r="603" spans="3:3" x14ac:dyDescent="0.2">
      <c r="C603" s="2" t="s">
        <v>3914</v>
      </c>
    </row>
    <row r="604" spans="3:3" x14ac:dyDescent="0.2">
      <c r="C604" s="2" t="s">
        <v>3915</v>
      </c>
    </row>
  </sheetData>
  <mergeCells count="3">
    <mergeCell ref="A3:A4"/>
    <mergeCell ref="A17:L17"/>
    <mergeCell ref="O17:P17"/>
  </mergeCells>
  <conditionalFormatting sqref="B3">
    <cfRule type="duplicateValues" dxfId="578" priority="4"/>
  </conditionalFormatting>
  <conditionalFormatting sqref="B4:B16">
    <cfRule type="duplicateValues" dxfId="577" priority="66"/>
  </conditionalFormatting>
  <conditionalFormatting sqref="C28:C604">
    <cfRule type="duplicateValues" dxfId="576" priority="3"/>
  </conditionalFormatting>
  <conditionalFormatting sqref="C28:C604">
    <cfRule type="duplicateValues" dxfId="575" priority="2"/>
  </conditionalFormatting>
  <conditionalFormatting sqref="C1:C1048576">
    <cfRule type="duplicateValues" dxfId="57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53"/>
  <sheetViews>
    <sheetView zoomScale="110" zoomScaleNormal="110" workbookViewId="0">
      <pane xSplit="3" ySplit="2" topLeftCell="D171" activePane="bottomRight" state="frozen"/>
      <selection activeCell="K244" sqref="K244"/>
      <selection pane="topRight" activeCell="K244" sqref="K244"/>
      <selection pane="bottomLeft" activeCell="K244" sqref="K244"/>
      <selection pane="bottomRight" activeCell="G181" sqref="G18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26.25" customHeight="1" x14ac:dyDescent="0.2">
      <c r="A3" s="142" t="s">
        <v>462</v>
      </c>
      <c r="B3" s="73" t="s">
        <v>460</v>
      </c>
      <c r="C3" s="9" t="s">
        <v>461</v>
      </c>
      <c r="D3" s="75" t="s">
        <v>63</v>
      </c>
      <c r="E3" s="13">
        <v>44416</v>
      </c>
      <c r="F3" s="75" t="s">
        <v>425</v>
      </c>
      <c r="G3" s="13">
        <v>44419</v>
      </c>
      <c r="H3" s="76" t="s">
        <v>3532</v>
      </c>
      <c r="I3" s="1">
        <v>62</v>
      </c>
      <c r="J3" s="1">
        <v>49</v>
      </c>
      <c r="K3" s="1">
        <v>20</v>
      </c>
      <c r="L3" s="1">
        <v>6</v>
      </c>
      <c r="M3" s="81">
        <f t="shared" ref="M3:M66" si="0">I3*J3*K3/4000</f>
        <v>15.19</v>
      </c>
      <c r="N3" s="8">
        <v>15</v>
      </c>
      <c r="O3" s="62">
        <v>3000</v>
      </c>
      <c r="P3" s="63">
        <f>Table224523689101112131415161718192021222423456723456[[#This Row],[PEMBULATAN]]*O3</f>
        <v>45000</v>
      </c>
    </row>
    <row r="4" spans="1:16" ht="26.25" customHeight="1" x14ac:dyDescent="0.2">
      <c r="A4" s="143" t="s">
        <v>462</v>
      </c>
      <c r="B4" s="74"/>
      <c r="C4" s="9" t="s">
        <v>463</v>
      </c>
      <c r="D4" s="75" t="s">
        <v>63</v>
      </c>
      <c r="E4" s="13">
        <v>44416</v>
      </c>
      <c r="F4" s="75" t="s">
        <v>425</v>
      </c>
      <c r="G4" s="13">
        <v>44419</v>
      </c>
      <c r="H4" s="76" t="s">
        <v>3532</v>
      </c>
      <c r="I4" s="1">
        <v>70</v>
      </c>
      <c r="J4" s="1">
        <v>57</v>
      </c>
      <c r="K4" s="1">
        <v>30</v>
      </c>
      <c r="L4" s="1">
        <v>6</v>
      </c>
      <c r="M4" s="81">
        <f t="shared" si="0"/>
        <v>29.925000000000001</v>
      </c>
      <c r="N4" s="8">
        <v>30</v>
      </c>
      <c r="O4" s="62">
        <v>3000</v>
      </c>
      <c r="P4" s="63">
        <f>Table224523689101112131415161718192021222423456723456[[#This Row],[PEMBULATAN]]*O4</f>
        <v>90000</v>
      </c>
    </row>
    <row r="5" spans="1:16" ht="26.25" customHeight="1" x14ac:dyDescent="0.2">
      <c r="A5" s="101"/>
      <c r="B5" s="74"/>
      <c r="C5" s="88" t="s">
        <v>464</v>
      </c>
      <c r="D5" s="77" t="s">
        <v>63</v>
      </c>
      <c r="E5" s="13">
        <v>44416</v>
      </c>
      <c r="F5" s="75" t="s">
        <v>425</v>
      </c>
      <c r="G5" s="13">
        <v>44419</v>
      </c>
      <c r="H5" s="76" t="s">
        <v>3532</v>
      </c>
      <c r="I5" s="15">
        <v>86</v>
      </c>
      <c r="J5" s="15">
        <v>57</v>
      </c>
      <c r="K5" s="15">
        <v>36</v>
      </c>
      <c r="L5" s="15">
        <v>10</v>
      </c>
      <c r="M5" s="82">
        <f t="shared" si="0"/>
        <v>44.118000000000002</v>
      </c>
      <c r="N5" s="71">
        <v>44</v>
      </c>
      <c r="O5" s="62">
        <v>3000</v>
      </c>
      <c r="P5" s="63">
        <f>Table224523689101112131415161718192021222423456723456[[#This Row],[PEMBULATAN]]*O5</f>
        <v>132000</v>
      </c>
    </row>
    <row r="6" spans="1:16" ht="26.25" customHeight="1" x14ac:dyDescent="0.2">
      <c r="A6" s="101"/>
      <c r="B6" s="74"/>
      <c r="C6" s="92" t="s">
        <v>465</v>
      </c>
      <c r="D6" s="93" t="s">
        <v>63</v>
      </c>
      <c r="E6" s="94">
        <v>44416</v>
      </c>
      <c r="F6" s="95" t="s">
        <v>425</v>
      </c>
      <c r="G6" s="94">
        <v>44419</v>
      </c>
      <c r="H6" s="76" t="s">
        <v>3532</v>
      </c>
      <c r="I6" s="97">
        <v>64</v>
      </c>
      <c r="J6" s="97">
        <v>50</v>
      </c>
      <c r="K6" s="97">
        <v>42</v>
      </c>
      <c r="L6" s="97">
        <v>4</v>
      </c>
      <c r="M6" s="98">
        <f t="shared" si="0"/>
        <v>33.6</v>
      </c>
      <c r="N6" s="99">
        <v>34</v>
      </c>
      <c r="O6" s="62">
        <v>3000</v>
      </c>
      <c r="P6" s="63">
        <f>Table224523689101112131415161718192021222423456723456[[#This Row],[PEMBULATAN]]*O6</f>
        <v>102000</v>
      </c>
    </row>
    <row r="7" spans="1:16" ht="26.25" customHeight="1" x14ac:dyDescent="0.2">
      <c r="A7" s="101"/>
      <c r="B7" s="74"/>
      <c r="C7" s="92" t="s">
        <v>466</v>
      </c>
      <c r="D7" s="93" t="s">
        <v>63</v>
      </c>
      <c r="E7" s="94">
        <v>44416</v>
      </c>
      <c r="F7" s="95" t="s">
        <v>425</v>
      </c>
      <c r="G7" s="94">
        <v>44419</v>
      </c>
      <c r="H7" s="76" t="s">
        <v>3532</v>
      </c>
      <c r="I7" s="97">
        <v>70</v>
      </c>
      <c r="J7" s="97">
        <v>78</v>
      </c>
      <c r="K7" s="97">
        <v>40</v>
      </c>
      <c r="L7" s="97">
        <v>13</v>
      </c>
      <c r="M7" s="98">
        <f t="shared" si="0"/>
        <v>54.6</v>
      </c>
      <c r="N7" s="99">
        <v>55</v>
      </c>
      <c r="O7" s="62">
        <v>3000</v>
      </c>
      <c r="P7" s="63">
        <f>Table224523689101112131415161718192021222423456723456[[#This Row],[PEMBULATAN]]*O7</f>
        <v>165000</v>
      </c>
    </row>
    <row r="8" spans="1:16" ht="26.25" customHeight="1" x14ac:dyDescent="0.2">
      <c r="A8" s="101"/>
      <c r="B8" s="74"/>
      <c r="C8" s="92" t="s">
        <v>467</v>
      </c>
      <c r="D8" s="93" t="s">
        <v>63</v>
      </c>
      <c r="E8" s="94">
        <v>44416</v>
      </c>
      <c r="F8" s="95" t="s">
        <v>425</v>
      </c>
      <c r="G8" s="94">
        <v>44419</v>
      </c>
      <c r="H8" s="76" t="s">
        <v>3532</v>
      </c>
      <c r="I8" s="97">
        <v>85</v>
      </c>
      <c r="J8" s="97">
        <v>60</v>
      </c>
      <c r="K8" s="97">
        <v>14</v>
      </c>
      <c r="L8" s="97">
        <v>6</v>
      </c>
      <c r="M8" s="98">
        <f t="shared" si="0"/>
        <v>17.850000000000001</v>
      </c>
      <c r="N8" s="99">
        <v>18</v>
      </c>
      <c r="O8" s="62">
        <v>3000</v>
      </c>
      <c r="P8" s="63">
        <f>Table224523689101112131415161718192021222423456723456[[#This Row],[PEMBULATAN]]*O8</f>
        <v>54000</v>
      </c>
    </row>
    <row r="9" spans="1:16" ht="26.25" customHeight="1" x14ac:dyDescent="0.2">
      <c r="A9" s="101"/>
      <c r="B9" s="74"/>
      <c r="C9" s="92" t="s">
        <v>468</v>
      </c>
      <c r="D9" s="93" t="s">
        <v>63</v>
      </c>
      <c r="E9" s="94">
        <v>44416</v>
      </c>
      <c r="F9" s="95" t="s">
        <v>425</v>
      </c>
      <c r="G9" s="94">
        <v>44419</v>
      </c>
      <c r="H9" s="76" t="s">
        <v>3532</v>
      </c>
      <c r="I9" s="97">
        <v>50</v>
      </c>
      <c r="J9" s="97">
        <v>49</v>
      </c>
      <c r="K9" s="97">
        <v>20</v>
      </c>
      <c r="L9" s="97">
        <v>3</v>
      </c>
      <c r="M9" s="98">
        <f t="shared" si="0"/>
        <v>12.25</v>
      </c>
      <c r="N9" s="99">
        <v>12</v>
      </c>
      <c r="O9" s="62">
        <v>3000</v>
      </c>
      <c r="P9" s="63">
        <f>Table224523689101112131415161718192021222423456723456[[#This Row],[PEMBULATAN]]*O9</f>
        <v>36000</v>
      </c>
    </row>
    <row r="10" spans="1:16" ht="26.25" customHeight="1" x14ac:dyDescent="0.2">
      <c r="A10" s="101"/>
      <c r="B10" s="74"/>
      <c r="C10" s="92" t="s">
        <v>469</v>
      </c>
      <c r="D10" s="93" t="s">
        <v>63</v>
      </c>
      <c r="E10" s="94">
        <v>44416</v>
      </c>
      <c r="F10" s="95" t="s">
        <v>425</v>
      </c>
      <c r="G10" s="94">
        <v>44419</v>
      </c>
      <c r="H10" s="76" t="s">
        <v>3532</v>
      </c>
      <c r="I10" s="97">
        <v>63</v>
      </c>
      <c r="J10" s="97">
        <v>65</v>
      </c>
      <c r="K10" s="97">
        <v>25</v>
      </c>
      <c r="L10" s="97">
        <v>8</v>
      </c>
      <c r="M10" s="98">
        <f t="shared" si="0"/>
        <v>25.59375</v>
      </c>
      <c r="N10" s="99">
        <v>26</v>
      </c>
      <c r="O10" s="62">
        <v>3000</v>
      </c>
      <c r="P10" s="63">
        <f>Table224523689101112131415161718192021222423456723456[[#This Row],[PEMBULATAN]]*O10</f>
        <v>78000</v>
      </c>
    </row>
    <row r="11" spans="1:16" ht="26.25" customHeight="1" x14ac:dyDescent="0.2">
      <c r="A11" s="101"/>
      <c r="B11" s="74"/>
      <c r="C11" s="92" t="s">
        <v>470</v>
      </c>
      <c r="D11" s="93" t="s">
        <v>63</v>
      </c>
      <c r="E11" s="94">
        <v>44416</v>
      </c>
      <c r="F11" s="95" t="s">
        <v>425</v>
      </c>
      <c r="G11" s="94">
        <v>44419</v>
      </c>
      <c r="H11" s="76" t="s">
        <v>3532</v>
      </c>
      <c r="I11" s="97">
        <v>48</v>
      </c>
      <c r="J11" s="97">
        <v>52</v>
      </c>
      <c r="K11" s="97">
        <v>23</v>
      </c>
      <c r="L11" s="97">
        <v>6</v>
      </c>
      <c r="M11" s="98">
        <f t="shared" si="0"/>
        <v>14.352</v>
      </c>
      <c r="N11" s="99">
        <v>15</v>
      </c>
      <c r="O11" s="62">
        <v>3000</v>
      </c>
      <c r="P11" s="63">
        <f>Table224523689101112131415161718192021222423456723456[[#This Row],[PEMBULATAN]]*O11</f>
        <v>45000</v>
      </c>
    </row>
    <row r="12" spans="1:16" ht="26.25" customHeight="1" x14ac:dyDescent="0.2">
      <c r="A12" s="101"/>
      <c r="B12" s="74"/>
      <c r="C12" s="92" t="s">
        <v>471</v>
      </c>
      <c r="D12" s="93" t="s">
        <v>63</v>
      </c>
      <c r="E12" s="94">
        <v>44416</v>
      </c>
      <c r="F12" s="95" t="s">
        <v>425</v>
      </c>
      <c r="G12" s="94">
        <v>44419</v>
      </c>
      <c r="H12" s="76" t="s">
        <v>3532</v>
      </c>
      <c r="I12" s="97">
        <v>62</v>
      </c>
      <c r="J12" s="97">
        <v>36</v>
      </c>
      <c r="K12" s="97">
        <v>20</v>
      </c>
      <c r="L12" s="97">
        <v>6</v>
      </c>
      <c r="M12" s="98">
        <f t="shared" si="0"/>
        <v>11.16</v>
      </c>
      <c r="N12" s="99">
        <v>11</v>
      </c>
      <c r="O12" s="62">
        <v>3000</v>
      </c>
      <c r="P12" s="63">
        <f>Table224523689101112131415161718192021222423456723456[[#This Row],[PEMBULATAN]]*O12</f>
        <v>33000</v>
      </c>
    </row>
    <row r="13" spans="1:16" ht="26.25" customHeight="1" x14ac:dyDescent="0.2">
      <c r="A13" s="101"/>
      <c r="B13" s="74"/>
      <c r="C13" s="92" t="s">
        <v>472</v>
      </c>
      <c r="D13" s="93" t="s">
        <v>63</v>
      </c>
      <c r="E13" s="94">
        <v>44416</v>
      </c>
      <c r="F13" s="95" t="s">
        <v>425</v>
      </c>
      <c r="G13" s="94">
        <v>44419</v>
      </c>
      <c r="H13" s="76" t="s">
        <v>3532</v>
      </c>
      <c r="I13" s="97">
        <v>92</v>
      </c>
      <c r="J13" s="97">
        <v>62</v>
      </c>
      <c r="K13" s="97">
        <v>30</v>
      </c>
      <c r="L13" s="97">
        <v>25</v>
      </c>
      <c r="M13" s="98">
        <f t="shared" si="0"/>
        <v>42.78</v>
      </c>
      <c r="N13" s="99">
        <v>43</v>
      </c>
      <c r="O13" s="62">
        <v>3000</v>
      </c>
      <c r="P13" s="63">
        <f>Table224523689101112131415161718192021222423456723456[[#This Row],[PEMBULATAN]]*O13</f>
        <v>129000</v>
      </c>
    </row>
    <row r="14" spans="1:16" ht="26.25" customHeight="1" x14ac:dyDescent="0.2">
      <c r="A14" s="101"/>
      <c r="B14" s="74"/>
      <c r="C14" s="92" t="s">
        <v>473</v>
      </c>
      <c r="D14" s="93" t="s">
        <v>63</v>
      </c>
      <c r="E14" s="94">
        <v>44416</v>
      </c>
      <c r="F14" s="95" t="s">
        <v>425</v>
      </c>
      <c r="G14" s="94">
        <v>44419</v>
      </c>
      <c r="H14" s="76" t="s">
        <v>3532</v>
      </c>
      <c r="I14" s="97">
        <v>87</v>
      </c>
      <c r="J14" s="97">
        <v>68</v>
      </c>
      <c r="K14" s="97">
        <v>25</v>
      </c>
      <c r="L14" s="97">
        <v>11</v>
      </c>
      <c r="M14" s="98">
        <f t="shared" si="0"/>
        <v>36.975000000000001</v>
      </c>
      <c r="N14" s="99">
        <v>37</v>
      </c>
      <c r="O14" s="62">
        <v>3000</v>
      </c>
      <c r="P14" s="63">
        <f>Table224523689101112131415161718192021222423456723456[[#This Row],[PEMBULATAN]]*O14</f>
        <v>111000</v>
      </c>
    </row>
    <row r="15" spans="1:16" ht="26.25" customHeight="1" x14ac:dyDescent="0.2">
      <c r="A15" s="101"/>
      <c r="B15" s="74"/>
      <c r="C15" s="92" t="s">
        <v>474</v>
      </c>
      <c r="D15" s="93" t="s">
        <v>63</v>
      </c>
      <c r="E15" s="94">
        <v>44416</v>
      </c>
      <c r="F15" s="95" t="s">
        <v>425</v>
      </c>
      <c r="G15" s="94">
        <v>44419</v>
      </c>
      <c r="H15" s="76" t="s">
        <v>3532</v>
      </c>
      <c r="I15" s="97">
        <v>60</v>
      </c>
      <c r="J15" s="97">
        <v>46</v>
      </c>
      <c r="K15" s="97">
        <v>15</v>
      </c>
      <c r="L15" s="97">
        <v>3</v>
      </c>
      <c r="M15" s="98">
        <f t="shared" si="0"/>
        <v>10.35</v>
      </c>
      <c r="N15" s="99">
        <v>11</v>
      </c>
      <c r="O15" s="62">
        <v>3000</v>
      </c>
      <c r="P15" s="63">
        <f>Table224523689101112131415161718192021222423456723456[[#This Row],[PEMBULATAN]]*O15</f>
        <v>33000</v>
      </c>
    </row>
    <row r="16" spans="1:16" ht="26.25" customHeight="1" x14ac:dyDescent="0.2">
      <c r="A16" s="101"/>
      <c r="B16" s="74"/>
      <c r="C16" s="92" t="s">
        <v>475</v>
      </c>
      <c r="D16" s="93" t="s">
        <v>63</v>
      </c>
      <c r="E16" s="94">
        <v>44416</v>
      </c>
      <c r="F16" s="95" t="s">
        <v>425</v>
      </c>
      <c r="G16" s="94">
        <v>44419</v>
      </c>
      <c r="H16" s="76" t="s">
        <v>3532</v>
      </c>
      <c r="I16" s="97">
        <v>70</v>
      </c>
      <c r="J16" s="97">
        <v>26</v>
      </c>
      <c r="K16" s="97">
        <v>27</v>
      </c>
      <c r="L16" s="97">
        <v>12</v>
      </c>
      <c r="M16" s="98">
        <f t="shared" si="0"/>
        <v>12.285</v>
      </c>
      <c r="N16" s="99">
        <v>12</v>
      </c>
      <c r="O16" s="62">
        <v>3000</v>
      </c>
      <c r="P16" s="63">
        <f>Table224523689101112131415161718192021222423456723456[[#This Row],[PEMBULATAN]]*O16</f>
        <v>36000</v>
      </c>
    </row>
    <row r="17" spans="1:16" ht="26.25" customHeight="1" x14ac:dyDescent="0.2">
      <c r="A17" s="101"/>
      <c r="B17" s="74"/>
      <c r="C17" s="92" t="s">
        <v>476</v>
      </c>
      <c r="D17" s="93" t="s">
        <v>63</v>
      </c>
      <c r="E17" s="94">
        <v>44416</v>
      </c>
      <c r="F17" s="95" t="s">
        <v>425</v>
      </c>
      <c r="G17" s="94">
        <v>44419</v>
      </c>
      <c r="H17" s="76" t="s">
        <v>3532</v>
      </c>
      <c r="I17" s="97">
        <v>90</v>
      </c>
      <c r="J17" s="97">
        <v>50</v>
      </c>
      <c r="K17" s="97">
        <v>37</v>
      </c>
      <c r="L17" s="97">
        <v>22</v>
      </c>
      <c r="M17" s="98">
        <f t="shared" si="0"/>
        <v>41.625</v>
      </c>
      <c r="N17" s="99">
        <v>42</v>
      </c>
      <c r="O17" s="62">
        <v>3000</v>
      </c>
      <c r="P17" s="63">
        <f>Table224523689101112131415161718192021222423456723456[[#This Row],[PEMBULATAN]]*O17</f>
        <v>126000</v>
      </c>
    </row>
    <row r="18" spans="1:16" ht="26.25" customHeight="1" x14ac:dyDescent="0.2">
      <c r="A18" s="101"/>
      <c r="B18" s="74"/>
      <c r="C18" s="92" t="s">
        <v>477</v>
      </c>
      <c r="D18" s="93" t="s">
        <v>63</v>
      </c>
      <c r="E18" s="94">
        <v>44416</v>
      </c>
      <c r="F18" s="95" t="s">
        <v>425</v>
      </c>
      <c r="G18" s="94">
        <v>44419</v>
      </c>
      <c r="H18" s="76" t="s">
        <v>3532</v>
      </c>
      <c r="I18" s="97">
        <v>100</v>
      </c>
      <c r="J18" s="97">
        <v>63</v>
      </c>
      <c r="K18" s="97">
        <v>23</v>
      </c>
      <c r="L18" s="97">
        <v>15</v>
      </c>
      <c r="M18" s="98">
        <f t="shared" si="0"/>
        <v>36.225000000000001</v>
      </c>
      <c r="N18" s="99">
        <v>36</v>
      </c>
      <c r="O18" s="62">
        <v>3000</v>
      </c>
      <c r="P18" s="63">
        <f>Table224523689101112131415161718192021222423456723456[[#This Row],[PEMBULATAN]]*O18</f>
        <v>108000</v>
      </c>
    </row>
    <row r="19" spans="1:16" ht="26.25" customHeight="1" x14ac:dyDescent="0.2">
      <c r="A19" s="101"/>
      <c r="B19" s="74"/>
      <c r="C19" s="92" t="s">
        <v>478</v>
      </c>
      <c r="D19" s="93" t="s">
        <v>63</v>
      </c>
      <c r="E19" s="94">
        <v>44416</v>
      </c>
      <c r="F19" s="95" t="s">
        <v>425</v>
      </c>
      <c r="G19" s="94">
        <v>44419</v>
      </c>
      <c r="H19" s="76" t="s">
        <v>3532</v>
      </c>
      <c r="I19" s="97">
        <v>62</v>
      </c>
      <c r="J19" s="97">
        <v>60</v>
      </c>
      <c r="K19" s="97">
        <v>18</v>
      </c>
      <c r="L19" s="97">
        <v>4</v>
      </c>
      <c r="M19" s="98">
        <f t="shared" si="0"/>
        <v>16.739999999999998</v>
      </c>
      <c r="N19" s="99">
        <v>17</v>
      </c>
      <c r="O19" s="62">
        <v>3000</v>
      </c>
      <c r="P19" s="63">
        <f>Table224523689101112131415161718192021222423456723456[[#This Row],[PEMBULATAN]]*O19</f>
        <v>51000</v>
      </c>
    </row>
    <row r="20" spans="1:16" ht="26.25" customHeight="1" x14ac:dyDescent="0.2">
      <c r="A20" s="101"/>
      <c r="B20" s="74"/>
      <c r="C20" s="92" t="s">
        <v>479</v>
      </c>
      <c r="D20" s="93" t="s">
        <v>63</v>
      </c>
      <c r="E20" s="94">
        <v>44416</v>
      </c>
      <c r="F20" s="95" t="s">
        <v>425</v>
      </c>
      <c r="G20" s="94">
        <v>44419</v>
      </c>
      <c r="H20" s="76" t="s">
        <v>3532</v>
      </c>
      <c r="I20" s="97">
        <v>30</v>
      </c>
      <c r="J20" s="97">
        <v>10</v>
      </c>
      <c r="K20" s="97">
        <v>10</v>
      </c>
      <c r="L20" s="97">
        <v>24</v>
      </c>
      <c r="M20" s="98">
        <f t="shared" si="0"/>
        <v>0.75</v>
      </c>
      <c r="N20" s="99">
        <v>24</v>
      </c>
      <c r="O20" s="62">
        <v>3000</v>
      </c>
      <c r="P20" s="63">
        <f>Table224523689101112131415161718192021222423456723456[[#This Row],[PEMBULATAN]]*O20</f>
        <v>72000</v>
      </c>
    </row>
    <row r="21" spans="1:16" ht="26.25" customHeight="1" x14ac:dyDescent="0.2">
      <c r="A21" s="101"/>
      <c r="B21" s="74"/>
      <c r="C21" s="92" t="s">
        <v>480</v>
      </c>
      <c r="D21" s="93" t="s">
        <v>63</v>
      </c>
      <c r="E21" s="94">
        <v>44416</v>
      </c>
      <c r="F21" s="95" t="s">
        <v>425</v>
      </c>
      <c r="G21" s="94">
        <v>44419</v>
      </c>
      <c r="H21" s="76" t="s">
        <v>3532</v>
      </c>
      <c r="I21" s="97">
        <v>74</v>
      </c>
      <c r="J21" s="97">
        <v>58</v>
      </c>
      <c r="K21" s="97">
        <v>30</v>
      </c>
      <c r="L21" s="97">
        <v>21</v>
      </c>
      <c r="M21" s="98">
        <f t="shared" si="0"/>
        <v>32.19</v>
      </c>
      <c r="N21" s="99">
        <v>32</v>
      </c>
      <c r="O21" s="62">
        <v>3000</v>
      </c>
      <c r="P21" s="63">
        <f>Table224523689101112131415161718192021222423456723456[[#This Row],[PEMBULATAN]]*O21</f>
        <v>96000</v>
      </c>
    </row>
    <row r="22" spans="1:16" ht="26.25" customHeight="1" x14ac:dyDescent="0.2">
      <c r="A22" s="101"/>
      <c r="B22" s="74"/>
      <c r="C22" s="92" t="s">
        <v>481</v>
      </c>
      <c r="D22" s="93" t="s">
        <v>63</v>
      </c>
      <c r="E22" s="94">
        <v>44416</v>
      </c>
      <c r="F22" s="95" t="s">
        <v>425</v>
      </c>
      <c r="G22" s="94">
        <v>44419</v>
      </c>
      <c r="H22" s="76" t="s">
        <v>3532</v>
      </c>
      <c r="I22" s="97">
        <v>60</v>
      </c>
      <c r="J22" s="97">
        <v>65</v>
      </c>
      <c r="K22" s="97">
        <v>26</v>
      </c>
      <c r="L22" s="97">
        <v>12</v>
      </c>
      <c r="M22" s="98">
        <f t="shared" si="0"/>
        <v>25.35</v>
      </c>
      <c r="N22" s="99">
        <v>26</v>
      </c>
      <c r="O22" s="62">
        <v>3000</v>
      </c>
      <c r="P22" s="63">
        <f>Table224523689101112131415161718192021222423456723456[[#This Row],[PEMBULATAN]]*O22</f>
        <v>78000</v>
      </c>
    </row>
    <row r="23" spans="1:16" ht="26.25" customHeight="1" x14ac:dyDescent="0.2">
      <c r="A23" s="101"/>
      <c r="B23" s="74"/>
      <c r="C23" s="92" t="s">
        <v>482</v>
      </c>
      <c r="D23" s="93" t="s">
        <v>63</v>
      </c>
      <c r="E23" s="94">
        <v>44416</v>
      </c>
      <c r="F23" s="95" t="s">
        <v>425</v>
      </c>
      <c r="G23" s="94">
        <v>44419</v>
      </c>
      <c r="H23" s="76" t="s">
        <v>3532</v>
      </c>
      <c r="I23" s="97">
        <v>34</v>
      </c>
      <c r="J23" s="97">
        <v>20</v>
      </c>
      <c r="K23" s="97">
        <v>61</v>
      </c>
      <c r="L23" s="97">
        <v>8</v>
      </c>
      <c r="M23" s="98">
        <f t="shared" si="0"/>
        <v>10.37</v>
      </c>
      <c r="N23" s="99">
        <v>11</v>
      </c>
      <c r="O23" s="62">
        <v>3000</v>
      </c>
      <c r="P23" s="63">
        <f>Table224523689101112131415161718192021222423456723456[[#This Row],[PEMBULATAN]]*O23</f>
        <v>33000</v>
      </c>
    </row>
    <row r="24" spans="1:16" ht="26.25" customHeight="1" x14ac:dyDescent="0.2">
      <c r="A24" s="101"/>
      <c r="B24" s="74"/>
      <c r="C24" s="92" t="s">
        <v>483</v>
      </c>
      <c r="D24" s="93" t="s">
        <v>63</v>
      </c>
      <c r="E24" s="94">
        <v>44416</v>
      </c>
      <c r="F24" s="95" t="s">
        <v>425</v>
      </c>
      <c r="G24" s="94">
        <v>44419</v>
      </c>
      <c r="H24" s="76" t="s">
        <v>3532</v>
      </c>
      <c r="I24" s="97">
        <v>85</v>
      </c>
      <c r="J24" s="97">
        <v>60</v>
      </c>
      <c r="K24" s="97">
        <v>18</v>
      </c>
      <c r="L24" s="97">
        <v>9</v>
      </c>
      <c r="M24" s="98">
        <f t="shared" si="0"/>
        <v>22.95</v>
      </c>
      <c r="N24" s="99">
        <v>23</v>
      </c>
      <c r="O24" s="62">
        <v>3000</v>
      </c>
      <c r="P24" s="63">
        <f>Table224523689101112131415161718192021222423456723456[[#This Row],[PEMBULATAN]]*O24</f>
        <v>69000</v>
      </c>
    </row>
    <row r="25" spans="1:16" ht="26.25" customHeight="1" x14ac:dyDescent="0.2">
      <c r="A25" s="101"/>
      <c r="B25" s="74"/>
      <c r="C25" s="92" t="s">
        <v>484</v>
      </c>
      <c r="D25" s="93" t="s">
        <v>63</v>
      </c>
      <c r="E25" s="94">
        <v>44416</v>
      </c>
      <c r="F25" s="95" t="s">
        <v>425</v>
      </c>
      <c r="G25" s="94">
        <v>44419</v>
      </c>
      <c r="H25" s="76" t="s">
        <v>3532</v>
      </c>
      <c r="I25" s="97">
        <v>90</v>
      </c>
      <c r="J25" s="97">
        <v>60</v>
      </c>
      <c r="K25" s="97">
        <v>23</v>
      </c>
      <c r="L25" s="97">
        <v>11</v>
      </c>
      <c r="M25" s="98">
        <f t="shared" si="0"/>
        <v>31.05</v>
      </c>
      <c r="N25" s="99">
        <v>31</v>
      </c>
      <c r="O25" s="62">
        <v>3000</v>
      </c>
      <c r="P25" s="63">
        <f>Table224523689101112131415161718192021222423456723456[[#This Row],[PEMBULATAN]]*O25</f>
        <v>93000</v>
      </c>
    </row>
    <row r="26" spans="1:16" ht="26.25" customHeight="1" x14ac:dyDescent="0.2">
      <c r="A26" s="101"/>
      <c r="B26" s="74"/>
      <c r="C26" s="92" t="s">
        <v>485</v>
      </c>
      <c r="D26" s="93" t="s">
        <v>63</v>
      </c>
      <c r="E26" s="94">
        <v>44416</v>
      </c>
      <c r="F26" s="95" t="s">
        <v>425</v>
      </c>
      <c r="G26" s="94">
        <v>44419</v>
      </c>
      <c r="H26" s="76" t="s">
        <v>3532</v>
      </c>
      <c r="I26" s="97">
        <v>55</v>
      </c>
      <c r="J26" s="97">
        <v>60</v>
      </c>
      <c r="K26" s="97">
        <v>15</v>
      </c>
      <c r="L26" s="97">
        <v>9</v>
      </c>
      <c r="M26" s="98">
        <f t="shared" si="0"/>
        <v>12.375</v>
      </c>
      <c r="N26" s="99">
        <v>13</v>
      </c>
      <c r="O26" s="62">
        <v>3000</v>
      </c>
      <c r="P26" s="63">
        <f>Table224523689101112131415161718192021222423456723456[[#This Row],[PEMBULATAN]]*O26</f>
        <v>39000</v>
      </c>
    </row>
    <row r="27" spans="1:16" ht="26.25" customHeight="1" x14ac:dyDescent="0.2">
      <c r="A27" s="101"/>
      <c r="B27" s="74"/>
      <c r="C27" s="92" t="s">
        <v>486</v>
      </c>
      <c r="D27" s="93" t="s">
        <v>63</v>
      </c>
      <c r="E27" s="94">
        <v>44416</v>
      </c>
      <c r="F27" s="95" t="s">
        <v>425</v>
      </c>
      <c r="G27" s="94">
        <v>44419</v>
      </c>
      <c r="H27" s="76" t="s">
        <v>3532</v>
      </c>
      <c r="I27" s="97">
        <v>50</v>
      </c>
      <c r="J27" s="97">
        <v>40</v>
      </c>
      <c r="K27" s="97">
        <v>18</v>
      </c>
      <c r="L27" s="97">
        <v>3</v>
      </c>
      <c r="M27" s="98">
        <f t="shared" si="0"/>
        <v>9</v>
      </c>
      <c r="N27" s="99">
        <v>9</v>
      </c>
      <c r="O27" s="62">
        <v>3000</v>
      </c>
      <c r="P27" s="63">
        <f>Table224523689101112131415161718192021222423456723456[[#This Row],[PEMBULATAN]]*O27</f>
        <v>27000</v>
      </c>
    </row>
    <row r="28" spans="1:16" ht="26.25" customHeight="1" x14ac:dyDescent="0.2">
      <c r="A28" s="101"/>
      <c r="B28" s="74"/>
      <c r="C28" s="92" t="s">
        <v>487</v>
      </c>
      <c r="D28" s="93" t="s">
        <v>63</v>
      </c>
      <c r="E28" s="94">
        <v>44416</v>
      </c>
      <c r="F28" s="95" t="s">
        <v>425</v>
      </c>
      <c r="G28" s="94">
        <v>44419</v>
      </c>
      <c r="H28" s="76" t="s">
        <v>3532</v>
      </c>
      <c r="I28" s="97">
        <v>76</v>
      </c>
      <c r="J28" s="97">
        <v>48</v>
      </c>
      <c r="K28" s="97">
        <v>30</v>
      </c>
      <c r="L28" s="97">
        <v>14</v>
      </c>
      <c r="M28" s="98">
        <f t="shared" si="0"/>
        <v>27.36</v>
      </c>
      <c r="N28" s="99">
        <v>28</v>
      </c>
      <c r="O28" s="62">
        <v>3000</v>
      </c>
      <c r="P28" s="63">
        <f>Table224523689101112131415161718192021222423456723456[[#This Row],[PEMBULATAN]]*O28</f>
        <v>84000</v>
      </c>
    </row>
    <row r="29" spans="1:16" ht="26.25" customHeight="1" x14ac:dyDescent="0.2">
      <c r="A29" s="101"/>
      <c r="B29" s="74"/>
      <c r="C29" s="92" t="s">
        <v>488</v>
      </c>
      <c r="D29" s="93" t="s">
        <v>63</v>
      </c>
      <c r="E29" s="94">
        <v>44416</v>
      </c>
      <c r="F29" s="95" t="s">
        <v>425</v>
      </c>
      <c r="G29" s="94">
        <v>44419</v>
      </c>
      <c r="H29" s="76" t="s">
        <v>3532</v>
      </c>
      <c r="I29" s="97">
        <v>95</v>
      </c>
      <c r="J29" s="97">
        <v>60</v>
      </c>
      <c r="K29" s="97">
        <v>29</v>
      </c>
      <c r="L29" s="97">
        <v>16</v>
      </c>
      <c r="M29" s="98">
        <f t="shared" si="0"/>
        <v>41.325000000000003</v>
      </c>
      <c r="N29" s="99">
        <v>42</v>
      </c>
      <c r="O29" s="62">
        <v>3000</v>
      </c>
      <c r="P29" s="63">
        <f>Table224523689101112131415161718192021222423456723456[[#This Row],[PEMBULATAN]]*O29</f>
        <v>126000</v>
      </c>
    </row>
    <row r="30" spans="1:16" ht="26.25" customHeight="1" x14ac:dyDescent="0.2">
      <c r="A30" s="101"/>
      <c r="B30" s="74"/>
      <c r="C30" s="92" t="s">
        <v>489</v>
      </c>
      <c r="D30" s="93" t="s">
        <v>63</v>
      </c>
      <c r="E30" s="94">
        <v>44416</v>
      </c>
      <c r="F30" s="95" t="s">
        <v>425</v>
      </c>
      <c r="G30" s="94">
        <v>44419</v>
      </c>
      <c r="H30" s="76" t="s">
        <v>3532</v>
      </c>
      <c r="I30" s="97">
        <v>90</v>
      </c>
      <c r="J30" s="97">
        <v>55</v>
      </c>
      <c r="K30" s="97">
        <v>35</v>
      </c>
      <c r="L30" s="97">
        <v>22</v>
      </c>
      <c r="M30" s="98">
        <f t="shared" si="0"/>
        <v>43.3125</v>
      </c>
      <c r="N30" s="99">
        <v>44</v>
      </c>
      <c r="O30" s="62">
        <v>3000</v>
      </c>
      <c r="P30" s="63">
        <f>Table224523689101112131415161718192021222423456723456[[#This Row],[PEMBULATAN]]*O30</f>
        <v>132000</v>
      </c>
    </row>
    <row r="31" spans="1:16" ht="26.25" customHeight="1" x14ac:dyDescent="0.2">
      <c r="A31" s="101"/>
      <c r="B31" s="74"/>
      <c r="C31" s="92" t="s">
        <v>490</v>
      </c>
      <c r="D31" s="93" t="s">
        <v>63</v>
      </c>
      <c r="E31" s="94">
        <v>44416</v>
      </c>
      <c r="F31" s="95" t="s">
        <v>425</v>
      </c>
      <c r="G31" s="94">
        <v>44419</v>
      </c>
      <c r="H31" s="76" t="s">
        <v>3532</v>
      </c>
      <c r="I31" s="97">
        <v>100</v>
      </c>
      <c r="J31" s="97">
        <v>50</v>
      </c>
      <c r="K31" s="97">
        <v>30</v>
      </c>
      <c r="L31" s="97">
        <v>9</v>
      </c>
      <c r="M31" s="98">
        <f t="shared" si="0"/>
        <v>37.5</v>
      </c>
      <c r="N31" s="99">
        <v>38</v>
      </c>
      <c r="O31" s="62">
        <v>3000</v>
      </c>
      <c r="P31" s="63">
        <f>Table224523689101112131415161718192021222423456723456[[#This Row],[PEMBULATAN]]*O31</f>
        <v>114000</v>
      </c>
    </row>
    <row r="32" spans="1:16" ht="26.25" customHeight="1" x14ac:dyDescent="0.2">
      <c r="A32" s="101"/>
      <c r="B32" s="74"/>
      <c r="C32" s="92" t="s">
        <v>491</v>
      </c>
      <c r="D32" s="93" t="s">
        <v>63</v>
      </c>
      <c r="E32" s="94">
        <v>44416</v>
      </c>
      <c r="F32" s="95" t="s">
        <v>425</v>
      </c>
      <c r="G32" s="94">
        <v>44419</v>
      </c>
      <c r="H32" s="76" t="s">
        <v>3532</v>
      </c>
      <c r="I32" s="97">
        <v>80</v>
      </c>
      <c r="J32" s="97">
        <v>60</v>
      </c>
      <c r="K32" s="97">
        <v>25</v>
      </c>
      <c r="L32" s="97">
        <v>11</v>
      </c>
      <c r="M32" s="98">
        <f t="shared" si="0"/>
        <v>30</v>
      </c>
      <c r="N32" s="99">
        <v>30</v>
      </c>
      <c r="O32" s="62">
        <v>3000</v>
      </c>
      <c r="P32" s="63">
        <f>Table224523689101112131415161718192021222423456723456[[#This Row],[PEMBULATAN]]*O32</f>
        <v>90000</v>
      </c>
    </row>
    <row r="33" spans="1:16" ht="26.25" customHeight="1" x14ac:dyDescent="0.2">
      <c r="A33" s="101"/>
      <c r="B33" s="74"/>
      <c r="C33" s="92" t="s">
        <v>492</v>
      </c>
      <c r="D33" s="93" t="s">
        <v>63</v>
      </c>
      <c r="E33" s="94">
        <v>44416</v>
      </c>
      <c r="F33" s="95" t="s">
        <v>425</v>
      </c>
      <c r="G33" s="94">
        <v>44419</v>
      </c>
      <c r="H33" s="76" t="s">
        <v>3532</v>
      </c>
      <c r="I33" s="97">
        <v>55</v>
      </c>
      <c r="J33" s="97">
        <v>64</v>
      </c>
      <c r="K33" s="97">
        <v>18</v>
      </c>
      <c r="L33" s="97">
        <v>7</v>
      </c>
      <c r="M33" s="98">
        <f t="shared" si="0"/>
        <v>15.84</v>
      </c>
      <c r="N33" s="99">
        <v>16</v>
      </c>
      <c r="O33" s="62">
        <v>3000</v>
      </c>
      <c r="P33" s="63">
        <f>Table224523689101112131415161718192021222423456723456[[#This Row],[PEMBULATAN]]*O33</f>
        <v>48000</v>
      </c>
    </row>
    <row r="34" spans="1:16" ht="26.25" customHeight="1" x14ac:dyDescent="0.2">
      <c r="A34" s="101"/>
      <c r="B34" s="74"/>
      <c r="C34" s="92" t="s">
        <v>493</v>
      </c>
      <c r="D34" s="93" t="s">
        <v>63</v>
      </c>
      <c r="E34" s="94">
        <v>44416</v>
      </c>
      <c r="F34" s="95" t="s">
        <v>425</v>
      </c>
      <c r="G34" s="94">
        <v>44419</v>
      </c>
      <c r="H34" s="76" t="s">
        <v>3532</v>
      </c>
      <c r="I34" s="97">
        <v>85</v>
      </c>
      <c r="J34" s="97">
        <v>70</v>
      </c>
      <c r="K34" s="97">
        <v>20</v>
      </c>
      <c r="L34" s="97">
        <v>10</v>
      </c>
      <c r="M34" s="98">
        <f t="shared" si="0"/>
        <v>29.75</v>
      </c>
      <c r="N34" s="99">
        <v>30</v>
      </c>
      <c r="O34" s="62">
        <v>3000</v>
      </c>
      <c r="P34" s="63">
        <f>Table224523689101112131415161718192021222423456723456[[#This Row],[PEMBULATAN]]*O34</f>
        <v>90000</v>
      </c>
    </row>
    <row r="35" spans="1:16" ht="26.25" customHeight="1" x14ac:dyDescent="0.2">
      <c r="A35" s="101"/>
      <c r="B35" s="74"/>
      <c r="C35" s="92" t="s">
        <v>494</v>
      </c>
      <c r="D35" s="93" t="s">
        <v>63</v>
      </c>
      <c r="E35" s="94">
        <v>44416</v>
      </c>
      <c r="F35" s="95" t="s">
        <v>425</v>
      </c>
      <c r="G35" s="94">
        <v>44419</v>
      </c>
      <c r="H35" s="76" t="s">
        <v>3532</v>
      </c>
      <c r="I35" s="97">
        <v>50</v>
      </c>
      <c r="J35" s="97">
        <v>40</v>
      </c>
      <c r="K35" s="97">
        <v>26</v>
      </c>
      <c r="L35" s="97">
        <v>5</v>
      </c>
      <c r="M35" s="98">
        <f t="shared" si="0"/>
        <v>13</v>
      </c>
      <c r="N35" s="99">
        <v>13</v>
      </c>
      <c r="O35" s="62">
        <v>3000</v>
      </c>
      <c r="P35" s="63">
        <f>Table224523689101112131415161718192021222423456723456[[#This Row],[PEMBULATAN]]*O35</f>
        <v>39000</v>
      </c>
    </row>
    <row r="36" spans="1:16" ht="26.25" customHeight="1" x14ac:dyDescent="0.2">
      <c r="A36" s="101"/>
      <c r="B36" s="74"/>
      <c r="C36" s="92" t="s">
        <v>495</v>
      </c>
      <c r="D36" s="93" t="s">
        <v>63</v>
      </c>
      <c r="E36" s="94">
        <v>44416</v>
      </c>
      <c r="F36" s="95" t="s">
        <v>425</v>
      </c>
      <c r="G36" s="94">
        <v>44419</v>
      </c>
      <c r="H36" s="76" t="s">
        <v>3532</v>
      </c>
      <c r="I36" s="97">
        <v>90</v>
      </c>
      <c r="J36" s="97">
        <v>55</v>
      </c>
      <c r="K36" s="97">
        <v>25</v>
      </c>
      <c r="L36" s="97">
        <v>9</v>
      </c>
      <c r="M36" s="98">
        <f t="shared" si="0"/>
        <v>30.9375</v>
      </c>
      <c r="N36" s="99">
        <v>31</v>
      </c>
      <c r="O36" s="62">
        <v>3000</v>
      </c>
      <c r="P36" s="63">
        <f>Table224523689101112131415161718192021222423456723456[[#This Row],[PEMBULATAN]]*O36</f>
        <v>93000</v>
      </c>
    </row>
    <row r="37" spans="1:16" ht="26.25" customHeight="1" x14ac:dyDescent="0.2">
      <c r="A37" s="101"/>
      <c r="B37" s="74"/>
      <c r="C37" s="92" t="s">
        <v>496</v>
      </c>
      <c r="D37" s="93" t="s">
        <v>63</v>
      </c>
      <c r="E37" s="94">
        <v>44416</v>
      </c>
      <c r="F37" s="95" t="s">
        <v>425</v>
      </c>
      <c r="G37" s="94">
        <v>44419</v>
      </c>
      <c r="H37" s="76" t="s">
        <v>3532</v>
      </c>
      <c r="I37" s="97">
        <v>58</v>
      </c>
      <c r="J37" s="97">
        <v>55</v>
      </c>
      <c r="K37" s="97">
        <v>30</v>
      </c>
      <c r="L37" s="97">
        <v>10</v>
      </c>
      <c r="M37" s="98">
        <f t="shared" si="0"/>
        <v>23.925000000000001</v>
      </c>
      <c r="N37" s="99">
        <v>24</v>
      </c>
      <c r="O37" s="62">
        <v>3000</v>
      </c>
      <c r="P37" s="63">
        <f>Table224523689101112131415161718192021222423456723456[[#This Row],[PEMBULATAN]]*O37</f>
        <v>72000</v>
      </c>
    </row>
    <row r="38" spans="1:16" ht="26.25" customHeight="1" x14ac:dyDescent="0.2">
      <c r="A38" s="101"/>
      <c r="B38" s="74"/>
      <c r="C38" s="92" t="s">
        <v>497</v>
      </c>
      <c r="D38" s="93" t="s">
        <v>63</v>
      </c>
      <c r="E38" s="94">
        <v>44416</v>
      </c>
      <c r="F38" s="95" t="s">
        <v>425</v>
      </c>
      <c r="G38" s="94">
        <v>44419</v>
      </c>
      <c r="H38" s="76" t="s">
        <v>3532</v>
      </c>
      <c r="I38" s="97">
        <v>100</v>
      </c>
      <c r="J38" s="97">
        <v>55</v>
      </c>
      <c r="K38" s="97">
        <v>25</v>
      </c>
      <c r="L38" s="97">
        <v>9</v>
      </c>
      <c r="M38" s="98">
        <f t="shared" si="0"/>
        <v>34.375</v>
      </c>
      <c r="N38" s="99">
        <v>35</v>
      </c>
      <c r="O38" s="62">
        <v>3000</v>
      </c>
      <c r="P38" s="63">
        <f>Table224523689101112131415161718192021222423456723456[[#This Row],[PEMBULATAN]]*O38</f>
        <v>105000</v>
      </c>
    </row>
    <row r="39" spans="1:16" ht="26.25" customHeight="1" x14ac:dyDescent="0.2">
      <c r="A39" s="101"/>
      <c r="B39" s="74"/>
      <c r="C39" s="92" t="s">
        <v>498</v>
      </c>
      <c r="D39" s="93" t="s">
        <v>63</v>
      </c>
      <c r="E39" s="94">
        <v>44416</v>
      </c>
      <c r="F39" s="95" t="s">
        <v>425</v>
      </c>
      <c r="G39" s="94">
        <v>44419</v>
      </c>
      <c r="H39" s="76" t="s">
        <v>3532</v>
      </c>
      <c r="I39" s="97">
        <v>80</v>
      </c>
      <c r="J39" s="97">
        <v>55</v>
      </c>
      <c r="K39" s="97">
        <v>30</v>
      </c>
      <c r="L39" s="97">
        <v>26</v>
      </c>
      <c r="M39" s="98">
        <f t="shared" si="0"/>
        <v>33</v>
      </c>
      <c r="N39" s="99">
        <v>33</v>
      </c>
      <c r="O39" s="62">
        <v>3000</v>
      </c>
      <c r="P39" s="63">
        <f>Table224523689101112131415161718192021222423456723456[[#This Row],[PEMBULATAN]]*O39</f>
        <v>99000</v>
      </c>
    </row>
    <row r="40" spans="1:16" ht="26.25" customHeight="1" x14ac:dyDescent="0.2">
      <c r="A40" s="101"/>
      <c r="B40" s="74"/>
      <c r="C40" s="92" t="s">
        <v>499</v>
      </c>
      <c r="D40" s="93" t="s">
        <v>63</v>
      </c>
      <c r="E40" s="94">
        <v>44416</v>
      </c>
      <c r="F40" s="95" t="s">
        <v>425</v>
      </c>
      <c r="G40" s="94">
        <v>44419</v>
      </c>
      <c r="H40" s="76" t="s">
        <v>3532</v>
      </c>
      <c r="I40" s="97">
        <v>65</v>
      </c>
      <c r="J40" s="97">
        <v>50</v>
      </c>
      <c r="K40" s="97">
        <v>26</v>
      </c>
      <c r="L40" s="97">
        <v>7</v>
      </c>
      <c r="M40" s="98">
        <f t="shared" si="0"/>
        <v>21.125</v>
      </c>
      <c r="N40" s="99">
        <v>21</v>
      </c>
      <c r="O40" s="62">
        <v>3000</v>
      </c>
      <c r="P40" s="63">
        <f>Table224523689101112131415161718192021222423456723456[[#This Row],[PEMBULATAN]]*O40</f>
        <v>63000</v>
      </c>
    </row>
    <row r="41" spans="1:16" ht="26.25" customHeight="1" x14ac:dyDescent="0.2">
      <c r="A41" s="101"/>
      <c r="B41" s="74"/>
      <c r="C41" s="92" t="s">
        <v>500</v>
      </c>
      <c r="D41" s="93" t="s">
        <v>63</v>
      </c>
      <c r="E41" s="94">
        <v>44416</v>
      </c>
      <c r="F41" s="95" t="s">
        <v>425</v>
      </c>
      <c r="G41" s="94">
        <v>44419</v>
      </c>
      <c r="H41" s="76" t="s">
        <v>3532</v>
      </c>
      <c r="I41" s="97">
        <v>80</v>
      </c>
      <c r="J41" s="97">
        <v>60</v>
      </c>
      <c r="K41" s="97">
        <v>20</v>
      </c>
      <c r="L41" s="97">
        <v>11</v>
      </c>
      <c r="M41" s="98">
        <f t="shared" si="0"/>
        <v>24</v>
      </c>
      <c r="N41" s="99">
        <v>24</v>
      </c>
      <c r="O41" s="62">
        <v>3000</v>
      </c>
      <c r="P41" s="63">
        <f>Table224523689101112131415161718192021222423456723456[[#This Row],[PEMBULATAN]]*O41</f>
        <v>72000</v>
      </c>
    </row>
    <row r="42" spans="1:16" ht="26.25" customHeight="1" x14ac:dyDescent="0.2">
      <c r="A42" s="101"/>
      <c r="B42" s="74"/>
      <c r="C42" s="92" t="s">
        <v>501</v>
      </c>
      <c r="D42" s="93" t="s">
        <v>63</v>
      </c>
      <c r="E42" s="94">
        <v>44416</v>
      </c>
      <c r="F42" s="95" t="s">
        <v>425</v>
      </c>
      <c r="G42" s="94">
        <v>44419</v>
      </c>
      <c r="H42" s="76" t="s">
        <v>3532</v>
      </c>
      <c r="I42" s="97">
        <v>90</v>
      </c>
      <c r="J42" s="97">
        <v>65</v>
      </c>
      <c r="K42" s="97">
        <v>25</v>
      </c>
      <c r="L42" s="97">
        <v>20</v>
      </c>
      <c r="M42" s="98">
        <f t="shared" si="0"/>
        <v>36.5625</v>
      </c>
      <c r="N42" s="99">
        <v>37</v>
      </c>
      <c r="O42" s="62">
        <v>3000</v>
      </c>
      <c r="P42" s="63">
        <f>Table224523689101112131415161718192021222423456723456[[#This Row],[PEMBULATAN]]*O42</f>
        <v>111000</v>
      </c>
    </row>
    <row r="43" spans="1:16" ht="26.25" customHeight="1" x14ac:dyDescent="0.2">
      <c r="A43" s="101"/>
      <c r="B43" s="74"/>
      <c r="C43" s="92" t="s">
        <v>502</v>
      </c>
      <c r="D43" s="93" t="s">
        <v>63</v>
      </c>
      <c r="E43" s="94">
        <v>44416</v>
      </c>
      <c r="F43" s="95" t="s">
        <v>425</v>
      </c>
      <c r="G43" s="94">
        <v>44419</v>
      </c>
      <c r="H43" s="76" t="s">
        <v>3532</v>
      </c>
      <c r="I43" s="97">
        <v>90</v>
      </c>
      <c r="J43" s="97">
        <v>60</v>
      </c>
      <c r="K43" s="97">
        <v>20</v>
      </c>
      <c r="L43" s="97">
        <v>6</v>
      </c>
      <c r="M43" s="98">
        <f t="shared" si="0"/>
        <v>27</v>
      </c>
      <c r="N43" s="99">
        <v>27</v>
      </c>
      <c r="O43" s="62">
        <v>3000</v>
      </c>
      <c r="P43" s="63">
        <f>Table224523689101112131415161718192021222423456723456[[#This Row],[PEMBULATAN]]*O43</f>
        <v>81000</v>
      </c>
    </row>
    <row r="44" spans="1:16" ht="26.25" customHeight="1" x14ac:dyDescent="0.2">
      <c r="A44" s="101"/>
      <c r="B44" s="74"/>
      <c r="C44" s="92" t="s">
        <v>503</v>
      </c>
      <c r="D44" s="93" t="s">
        <v>63</v>
      </c>
      <c r="E44" s="94">
        <v>44416</v>
      </c>
      <c r="F44" s="95" t="s">
        <v>425</v>
      </c>
      <c r="G44" s="94">
        <v>44419</v>
      </c>
      <c r="H44" s="76" t="s">
        <v>3532</v>
      </c>
      <c r="I44" s="97">
        <v>30</v>
      </c>
      <c r="J44" s="97">
        <v>24</v>
      </c>
      <c r="K44" s="97">
        <v>40</v>
      </c>
      <c r="L44" s="97">
        <v>3</v>
      </c>
      <c r="M44" s="98">
        <f t="shared" si="0"/>
        <v>7.2</v>
      </c>
      <c r="N44" s="99">
        <v>7</v>
      </c>
      <c r="O44" s="62">
        <v>3000</v>
      </c>
      <c r="P44" s="63">
        <f>Table224523689101112131415161718192021222423456723456[[#This Row],[PEMBULATAN]]*O44</f>
        <v>21000</v>
      </c>
    </row>
    <row r="45" spans="1:16" ht="26.25" customHeight="1" x14ac:dyDescent="0.2">
      <c r="A45" s="101"/>
      <c r="B45" s="74"/>
      <c r="C45" s="92" t="s">
        <v>504</v>
      </c>
      <c r="D45" s="93" t="s">
        <v>63</v>
      </c>
      <c r="E45" s="94">
        <v>44416</v>
      </c>
      <c r="F45" s="95" t="s">
        <v>425</v>
      </c>
      <c r="G45" s="94">
        <v>44419</v>
      </c>
      <c r="H45" s="76" t="s">
        <v>3532</v>
      </c>
      <c r="I45" s="97">
        <v>62</v>
      </c>
      <c r="J45" s="97">
        <v>61</v>
      </c>
      <c r="K45" s="97">
        <v>24</v>
      </c>
      <c r="L45" s="97">
        <v>6</v>
      </c>
      <c r="M45" s="98">
        <f t="shared" si="0"/>
        <v>22.692</v>
      </c>
      <c r="N45" s="99">
        <v>23</v>
      </c>
      <c r="O45" s="62">
        <v>3000</v>
      </c>
      <c r="P45" s="63">
        <f>Table224523689101112131415161718192021222423456723456[[#This Row],[PEMBULATAN]]*O45</f>
        <v>69000</v>
      </c>
    </row>
    <row r="46" spans="1:16" ht="26.25" customHeight="1" x14ac:dyDescent="0.2">
      <c r="A46" s="101"/>
      <c r="B46" s="74"/>
      <c r="C46" s="92" t="s">
        <v>505</v>
      </c>
      <c r="D46" s="93" t="s">
        <v>63</v>
      </c>
      <c r="E46" s="94">
        <v>44416</v>
      </c>
      <c r="F46" s="95" t="s">
        <v>425</v>
      </c>
      <c r="G46" s="94">
        <v>44419</v>
      </c>
      <c r="H46" s="76" t="s">
        <v>3532</v>
      </c>
      <c r="I46" s="97">
        <v>90</v>
      </c>
      <c r="J46" s="97">
        <v>60</v>
      </c>
      <c r="K46" s="97">
        <v>17</v>
      </c>
      <c r="L46" s="97">
        <v>5</v>
      </c>
      <c r="M46" s="98">
        <f t="shared" si="0"/>
        <v>22.95</v>
      </c>
      <c r="N46" s="99">
        <v>23</v>
      </c>
      <c r="O46" s="62">
        <v>3000</v>
      </c>
      <c r="P46" s="63">
        <f>Table224523689101112131415161718192021222423456723456[[#This Row],[PEMBULATAN]]*O46</f>
        <v>69000</v>
      </c>
    </row>
    <row r="47" spans="1:16" ht="26.25" customHeight="1" x14ac:dyDescent="0.2">
      <c r="A47" s="101"/>
      <c r="B47" s="74"/>
      <c r="C47" s="92" t="s">
        <v>506</v>
      </c>
      <c r="D47" s="93" t="s">
        <v>63</v>
      </c>
      <c r="E47" s="94">
        <v>44416</v>
      </c>
      <c r="F47" s="95" t="s">
        <v>425</v>
      </c>
      <c r="G47" s="94">
        <v>44419</v>
      </c>
      <c r="H47" s="76" t="s">
        <v>3532</v>
      </c>
      <c r="I47" s="97">
        <v>100</v>
      </c>
      <c r="J47" s="97">
        <v>66</v>
      </c>
      <c r="K47" s="97">
        <v>34</v>
      </c>
      <c r="L47" s="97">
        <v>25</v>
      </c>
      <c r="M47" s="98">
        <f t="shared" si="0"/>
        <v>56.1</v>
      </c>
      <c r="N47" s="99">
        <v>56</v>
      </c>
      <c r="O47" s="62">
        <v>3000</v>
      </c>
      <c r="P47" s="63">
        <f>Table224523689101112131415161718192021222423456723456[[#This Row],[PEMBULATAN]]*O47</f>
        <v>168000</v>
      </c>
    </row>
    <row r="48" spans="1:16" ht="26.25" customHeight="1" x14ac:dyDescent="0.2">
      <c r="A48" s="101"/>
      <c r="B48" s="74"/>
      <c r="C48" s="92" t="s">
        <v>507</v>
      </c>
      <c r="D48" s="93" t="s">
        <v>63</v>
      </c>
      <c r="E48" s="94">
        <v>44416</v>
      </c>
      <c r="F48" s="95" t="s">
        <v>425</v>
      </c>
      <c r="G48" s="94">
        <v>44419</v>
      </c>
      <c r="H48" s="76" t="s">
        <v>3532</v>
      </c>
      <c r="I48" s="97">
        <v>78</v>
      </c>
      <c r="J48" s="97">
        <v>52</v>
      </c>
      <c r="K48" s="97">
        <v>20</v>
      </c>
      <c r="L48" s="97">
        <v>10</v>
      </c>
      <c r="M48" s="98">
        <f t="shared" si="0"/>
        <v>20.28</v>
      </c>
      <c r="N48" s="99">
        <v>20</v>
      </c>
      <c r="O48" s="62">
        <v>3000</v>
      </c>
      <c r="P48" s="63">
        <f>Table224523689101112131415161718192021222423456723456[[#This Row],[PEMBULATAN]]*O48</f>
        <v>60000</v>
      </c>
    </row>
    <row r="49" spans="1:16" ht="26.25" customHeight="1" x14ac:dyDescent="0.2">
      <c r="A49" s="101"/>
      <c r="B49" s="74"/>
      <c r="C49" s="92" t="s">
        <v>508</v>
      </c>
      <c r="D49" s="93" t="s">
        <v>63</v>
      </c>
      <c r="E49" s="94">
        <v>44416</v>
      </c>
      <c r="F49" s="95" t="s">
        <v>425</v>
      </c>
      <c r="G49" s="94">
        <v>44419</v>
      </c>
      <c r="H49" s="76" t="s">
        <v>3532</v>
      </c>
      <c r="I49" s="97">
        <v>83</v>
      </c>
      <c r="J49" s="97">
        <v>73</v>
      </c>
      <c r="K49" s="97">
        <v>20</v>
      </c>
      <c r="L49" s="97">
        <v>15</v>
      </c>
      <c r="M49" s="98">
        <f t="shared" si="0"/>
        <v>30.295000000000002</v>
      </c>
      <c r="N49" s="99">
        <v>31</v>
      </c>
      <c r="O49" s="62">
        <v>3000</v>
      </c>
      <c r="P49" s="63">
        <f>Table224523689101112131415161718192021222423456723456[[#This Row],[PEMBULATAN]]*O49</f>
        <v>93000</v>
      </c>
    </row>
    <row r="50" spans="1:16" ht="26.25" customHeight="1" x14ac:dyDescent="0.2">
      <c r="A50" s="101"/>
      <c r="B50" s="74"/>
      <c r="C50" s="92" t="s">
        <v>509</v>
      </c>
      <c r="D50" s="93" t="s">
        <v>63</v>
      </c>
      <c r="E50" s="94">
        <v>44416</v>
      </c>
      <c r="F50" s="95" t="s">
        <v>425</v>
      </c>
      <c r="G50" s="94">
        <v>44419</v>
      </c>
      <c r="H50" s="76" t="s">
        <v>3532</v>
      </c>
      <c r="I50" s="97">
        <v>66</v>
      </c>
      <c r="J50" s="97">
        <v>83</v>
      </c>
      <c r="K50" s="97">
        <v>27</v>
      </c>
      <c r="L50" s="97">
        <v>19</v>
      </c>
      <c r="M50" s="98">
        <f t="shared" si="0"/>
        <v>36.976500000000001</v>
      </c>
      <c r="N50" s="99">
        <v>37</v>
      </c>
      <c r="O50" s="62">
        <v>3000</v>
      </c>
      <c r="P50" s="63">
        <f>Table224523689101112131415161718192021222423456723456[[#This Row],[PEMBULATAN]]*O50</f>
        <v>111000</v>
      </c>
    </row>
    <row r="51" spans="1:16" ht="26.25" customHeight="1" x14ac:dyDescent="0.2">
      <c r="A51" s="101"/>
      <c r="B51" s="74"/>
      <c r="C51" s="92" t="s">
        <v>510</v>
      </c>
      <c r="D51" s="93" t="s">
        <v>63</v>
      </c>
      <c r="E51" s="94">
        <v>44416</v>
      </c>
      <c r="F51" s="95" t="s">
        <v>425</v>
      </c>
      <c r="G51" s="94">
        <v>44419</v>
      </c>
      <c r="H51" s="76" t="s">
        <v>3532</v>
      </c>
      <c r="I51" s="97">
        <v>90</v>
      </c>
      <c r="J51" s="97">
        <v>60</v>
      </c>
      <c r="K51" s="97">
        <v>30</v>
      </c>
      <c r="L51" s="97">
        <v>13</v>
      </c>
      <c r="M51" s="98">
        <f t="shared" si="0"/>
        <v>40.5</v>
      </c>
      <c r="N51" s="99">
        <v>41</v>
      </c>
      <c r="O51" s="62">
        <v>3000</v>
      </c>
      <c r="P51" s="63">
        <f>Table224523689101112131415161718192021222423456723456[[#This Row],[PEMBULATAN]]*O51</f>
        <v>123000</v>
      </c>
    </row>
    <row r="52" spans="1:16" ht="26.25" customHeight="1" x14ac:dyDescent="0.2">
      <c r="A52" s="101"/>
      <c r="B52" s="74"/>
      <c r="C52" s="92" t="s">
        <v>511</v>
      </c>
      <c r="D52" s="93" t="s">
        <v>63</v>
      </c>
      <c r="E52" s="94">
        <v>44416</v>
      </c>
      <c r="F52" s="95" t="s">
        <v>425</v>
      </c>
      <c r="G52" s="94">
        <v>44419</v>
      </c>
      <c r="H52" s="76" t="s">
        <v>3532</v>
      </c>
      <c r="I52" s="97">
        <v>95</v>
      </c>
      <c r="J52" s="97">
        <v>60</v>
      </c>
      <c r="K52" s="97">
        <v>27</v>
      </c>
      <c r="L52" s="97">
        <v>7</v>
      </c>
      <c r="M52" s="98">
        <f t="shared" si="0"/>
        <v>38.475000000000001</v>
      </c>
      <c r="N52" s="99">
        <v>39</v>
      </c>
      <c r="O52" s="62">
        <v>3000</v>
      </c>
      <c r="P52" s="63">
        <f>Table224523689101112131415161718192021222423456723456[[#This Row],[PEMBULATAN]]*O52</f>
        <v>117000</v>
      </c>
    </row>
    <row r="53" spans="1:16" ht="26.25" customHeight="1" x14ac:dyDescent="0.2">
      <c r="A53" s="101"/>
      <c r="B53" s="74"/>
      <c r="C53" s="92" t="s">
        <v>512</v>
      </c>
      <c r="D53" s="93" t="s">
        <v>63</v>
      </c>
      <c r="E53" s="94">
        <v>44416</v>
      </c>
      <c r="F53" s="95" t="s">
        <v>425</v>
      </c>
      <c r="G53" s="94">
        <v>44419</v>
      </c>
      <c r="H53" s="76" t="s">
        <v>3532</v>
      </c>
      <c r="I53" s="97">
        <v>100</v>
      </c>
      <c r="J53" s="97">
        <v>30</v>
      </c>
      <c r="K53" s="97">
        <v>60</v>
      </c>
      <c r="L53" s="97">
        <v>30</v>
      </c>
      <c r="M53" s="98">
        <f t="shared" si="0"/>
        <v>45</v>
      </c>
      <c r="N53" s="99">
        <v>45</v>
      </c>
      <c r="O53" s="62">
        <v>3000</v>
      </c>
      <c r="P53" s="63">
        <f>Table224523689101112131415161718192021222423456723456[[#This Row],[PEMBULATAN]]*O53</f>
        <v>135000</v>
      </c>
    </row>
    <row r="54" spans="1:16" ht="26.25" customHeight="1" x14ac:dyDescent="0.2">
      <c r="A54" s="101"/>
      <c r="B54" s="74"/>
      <c r="C54" s="92" t="s">
        <v>513</v>
      </c>
      <c r="D54" s="93" t="s">
        <v>63</v>
      </c>
      <c r="E54" s="94">
        <v>44416</v>
      </c>
      <c r="F54" s="95" t="s">
        <v>425</v>
      </c>
      <c r="G54" s="94">
        <v>44419</v>
      </c>
      <c r="H54" s="76" t="s">
        <v>3532</v>
      </c>
      <c r="I54" s="97">
        <v>100</v>
      </c>
      <c r="J54" s="97">
        <v>70</v>
      </c>
      <c r="K54" s="97">
        <v>30</v>
      </c>
      <c r="L54" s="97">
        <v>20</v>
      </c>
      <c r="M54" s="98">
        <f t="shared" si="0"/>
        <v>52.5</v>
      </c>
      <c r="N54" s="99">
        <v>52</v>
      </c>
      <c r="O54" s="62">
        <v>3000</v>
      </c>
      <c r="P54" s="63">
        <f>Table224523689101112131415161718192021222423456723456[[#This Row],[PEMBULATAN]]*O54</f>
        <v>156000</v>
      </c>
    </row>
    <row r="55" spans="1:16" ht="26.25" customHeight="1" x14ac:dyDescent="0.2">
      <c r="A55" s="101"/>
      <c r="B55" s="74"/>
      <c r="C55" s="92" t="s">
        <v>514</v>
      </c>
      <c r="D55" s="93" t="s">
        <v>63</v>
      </c>
      <c r="E55" s="94">
        <v>44416</v>
      </c>
      <c r="F55" s="95" t="s">
        <v>425</v>
      </c>
      <c r="G55" s="94">
        <v>44419</v>
      </c>
      <c r="H55" s="76" t="s">
        <v>3532</v>
      </c>
      <c r="I55" s="97">
        <v>90</v>
      </c>
      <c r="J55" s="97">
        <v>70</v>
      </c>
      <c r="K55" s="97">
        <v>27</v>
      </c>
      <c r="L55" s="97">
        <v>13</v>
      </c>
      <c r="M55" s="98">
        <f t="shared" si="0"/>
        <v>42.524999999999999</v>
      </c>
      <c r="N55" s="99">
        <v>43</v>
      </c>
      <c r="O55" s="62">
        <v>3000</v>
      </c>
      <c r="P55" s="63">
        <f>Table224523689101112131415161718192021222423456723456[[#This Row],[PEMBULATAN]]*O55</f>
        <v>129000</v>
      </c>
    </row>
    <row r="56" spans="1:16" ht="26.25" customHeight="1" x14ac:dyDescent="0.2">
      <c r="A56" s="101"/>
      <c r="B56" s="74"/>
      <c r="C56" s="92" t="s">
        <v>515</v>
      </c>
      <c r="D56" s="93" t="s">
        <v>63</v>
      </c>
      <c r="E56" s="94">
        <v>44416</v>
      </c>
      <c r="F56" s="95" t="s">
        <v>425</v>
      </c>
      <c r="G56" s="94">
        <v>44419</v>
      </c>
      <c r="H56" s="76" t="s">
        <v>3532</v>
      </c>
      <c r="I56" s="97">
        <v>90</v>
      </c>
      <c r="J56" s="97">
        <v>60</v>
      </c>
      <c r="K56" s="97">
        <v>30</v>
      </c>
      <c r="L56" s="97">
        <v>7</v>
      </c>
      <c r="M56" s="98">
        <f t="shared" si="0"/>
        <v>40.5</v>
      </c>
      <c r="N56" s="99">
        <v>41</v>
      </c>
      <c r="O56" s="62">
        <v>3000</v>
      </c>
      <c r="P56" s="63">
        <f>Table224523689101112131415161718192021222423456723456[[#This Row],[PEMBULATAN]]*O56</f>
        <v>123000</v>
      </c>
    </row>
    <row r="57" spans="1:16" ht="26.25" customHeight="1" x14ac:dyDescent="0.2">
      <c r="A57" s="101"/>
      <c r="B57" s="74"/>
      <c r="C57" s="92" t="s">
        <v>516</v>
      </c>
      <c r="D57" s="93" t="s">
        <v>63</v>
      </c>
      <c r="E57" s="94">
        <v>44416</v>
      </c>
      <c r="F57" s="95" t="s">
        <v>425</v>
      </c>
      <c r="G57" s="94">
        <v>44419</v>
      </c>
      <c r="H57" s="76" t="s">
        <v>3532</v>
      </c>
      <c r="I57" s="97">
        <v>90</v>
      </c>
      <c r="J57" s="97">
        <v>60</v>
      </c>
      <c r="K57" s="97">
        <v>30</v>
      </c>
      <c r="L57" s="97">
        <v>13</v>
      </c>
      <c r="M57" s="98">
        <f t="shared" si="0"/>
        <v>40.5</v>
      </c>
      <c r="N57" s="99">
        <v>41</v>
      </c>
      <c r="O57" s="62">
        <v>3000</v>
      </c>
      <c r="P57" s="63">
        <f>Table224523689101112131415161718192021222423456723456[[#This Row],[PEMBULATAN]]*O57</f>
        <v>123000</v>
      </c>
    </row>
    <row r="58" spans="1:16" ht="26.25" customHeight="1" x14ac:dyDescent="0.2">
      <c r="A58" s="101"/>
      <c r="B58" s="74"/>
      <c r="C58" s="92" t="s">
        <v>517</v>
      </c>
      <c r="D58" s="93" t="s">
        <v>63</v>
      </c>
      <c r="E58" s="94">
        <v>44416</v>
      </c>
      <c r="F58" s="95" t="s">
        <v>425</v>
      </c>
      <c r="G58" s="94">
        <v>44419</v>
      </c>
      <c r="H58" s="76" t="s">
        <v>3532</v>
      </c>
      <c r="I58" s="97">
        <v>76</v>
      </c>
      <c r="J58" s="97">
        <v>60</v>
      </c>
      <c r="K58" s="97">
        <v>24</v>
      </c>
      <c r="L58" s="97">
        <v>8</v>
      </c>
      <c r="M58" s="98">
        <f t="shared" si="0"/>
        <v>27.36</v>
      </c>
      <c r="N58" s="99">
        <v>28</v>
      </c>
      <c r="O58" s="62">
        <v>3000</v>
      </c>
      <c r="P58" s="63">
        <f>Table224523689101112131415161718192021222423456723456[[#This Row],[PEMBULATAN]]*O58</f>
        <v>84000</v>
      </c>
    </row>
    <row r="59" spans="1:16" ht="26.25" customHeight="1" x14ac:dyDescent="0.2">
      <c r="A59" s="101"/>
      <c r="B59" s="74"/>
      <c r="C59" s="92" t="s">
        <v>518</v>
      </c>
      <c r="D59" s="93" t="s">
        <v>63</v>
      </c>
      <c r="E59" s="94">
        <v>44416</v>
      </c>
      <c r="F59" s="95" t="s">
        <v>425</v>
      </c>
      <c r="G59" s="94">
        <v>44419</v>
      </c>
      <c r="H59" s="76" t="s">
        <v>3532</v>
      </c>
      <c r="I59" s="97">
        <v>76</v>
      </c>
      <c r="J59" s="97">
        <v>20</v>
      </c>
      <c r="K59" s="97">
        <v>20</v>
      </c>
      <c r="L59" s="97">
        <v>8</v>
      </c>
      <c r="M59" s="98">
        <f t="shared" si="0"/>
        <v>7.6</v>
      </c>
      <c r="N59" s="99">
        <v>8</v>
      </c>
      <c r="O59" s="62">
        <v>3000</v>
      </c>
      <c r="P59" s="63">
        <f>Table224523689101112131415161718192021222423456723456[[#This Row],[PEMBULATAN]]*O59</f>
        <v>24000</v>
      </c>
    </row>
    <row r="60" spans="1:16" ht="26.25" customHeight="1" x14ac:dyDescent="0.2">
      <c r="A60" s="101"/>
      <c r="B60" s="74"/>
      <c r="C60" s="92" t="s">
        <v>519</v>
      </c>
      <c r="D60" s="93" t="s">
        <v>63</v>
      </c>
      <c r="E60" s="94">
        <v>44416</v>
      </c>
      <c r="F60" s="95" t="s">
        <v>425</v>
      </c>
      <c r="G60" s="94">
        <v>44419</v>
      </c>
      <c r="H60" s="76" t="s">
        <v>3532</v>
      </c>
      <c r="I60" s="97">
        <v>100</v>
      </c>
      <c r="J60" s="97">
        <v>50</v>
      </c>
      <c r="K60" s="97">
        <v>40</v>
      </c>
      <c r="L60" s="97">
        <v>13</v>
      </c>
      <c r="M60" s="98">
        <f t="shared" si="0"/>
        <v>50</v>
      </c>
      <c r="N60" s="99">
        <v>50</v>
      </c>
      <c r="O60" s="62">
        <v>3000</v>
      </c>
      <c r="P60" s="63">
        <f>Table224523689101112131415161718192021222423456723456[[#This Row],[PEMBULATAN]]*O60</f>
        <v>150000</v>
      </c>
    </row>
    <row r="61" spans="1:16" ht="26.25" customHeight="1" x14ac:dyDescent="0.2">
      <c r="A61" s="101"/>
      <c r="B61" s="74"/>
      <c r="C61" s="92" t="s">
        <v>520</v>
      </c>
      <c r="D61" s="93" t="s">
        <v>63</v>
      </c>
      <c r="E61" s="94">
        <v>44416</v>
      </c>
      <c r="F61" s="95" t="s">
        <v>425</v>
      </c>
      <c r="G61" s="94">
        <v>44419</v>
      </c>
      <c r="H61" s="76" t="s">
        <v>3532</v>
      </c>
      <c r="I61" s="97">
        <v>80</v>
      </c>
      <c r="J61" s="97">
        <v>60</v>
      </c>
      <c r="K61" s="97">
        <v>30</v>
      </c>
      <c r="L61" s="97">
        <v>10</v>
      </c>
      <c r="M61" s="98">
        <f t="shared" si="0"/>
        <v>36</v>
      </c>
      <c r="N61" s="99">
        <v>36</v>
      </c>
      <c r="O61" s="62">
        <v>3000</v>
      </c>
      <c r="P61" s="63">
        <f>Table224523689101112131415161718192021222423456723456[[#This Row],[PEMBULATAN]]*O61</f>
        <v>108000</v>
      </c>
    </row>
    <row r="62" spans="1:16" ht="26.25" customHeight="1" x14ac:dyDescent="0.2">
      <c r="A62" s="101"/>
      <c r="B62" s="74"/>
      <c r="C62" s="92" t="s">
        <v>521</v>
      </c>
      <c r="D62" s="93" t="s">
        <v>63</v>
      </c>
      <c r="E62" s="94">
        <v>44416</v>
      </c>
      <c r="F62" s="95" t="s">
        <v>425</v>
      </c>
      <c r="G62" s="94">
        <v>44419</v>
      </c>
      <c r="H62" s="76" t="s">
        <v>3532</v>
      </c>
      <c r="I62" s="97">
        <v>100</v>
      </c>
      <c r="J62" s="97">
        <v>50</v>
      </c>
      <c r="K62" s="97">
        <v>30</v>
      </c>
      <c r="L62" s="97">
        <v>26</v>
      </c>
      <c r="M62" s="98">
        <f t="shared" si="0"/>
        <v>37.5</v>
      </c>
      <c r="N62" s="99">
        <v>38</v>
      </c>
      <c r="O62" s="62">
        <v>3000</v>
      </c>
      <c r="P62" s="63">
        <f>Table224523689101112131415161718192021222423456723456[[#This Row],[PEMBULATAN]]*O62</f>
        <v>114000</v>
      </c>
    </row>
    <row r="63" spans="1:16" ht="26.25" customHeight="1" x14ac:dyDescent="0.2">
      <c r="A63" s="101"/>
      <c r="B63" s="74"/>
      <c r="C63" s="92" t="s">
        <v>522</v>
      </c>
      <c r="D63" s="93" t="s">
        <v>63</v>
      </c>
      <c r="E63" s="94">
        <v>44416</v>
      </c>
      <c r="F63" s="95" t="s">
        <v>425</v>
      </c>
      <c r="G63" s="94">
        <v>44419</v>
      </c>
      <c r="H63" s="76" t="s">
        <v>3532</v>
      </c>
      <c r="I63" s="97">
        <v>138</v>
      </c>
      <c r="J63" s="97">
        <v>26</v>
      </c>
      <c r="K63" s="97">
        <v>20</v>
      </c>
      <c r="L63" s="97">
        <v>2</v>
      </c>
      <c r="M63" s="98">
        <f t="shared" si="0"/>
        <v>17.940000000000001</v>
      </c>
      <c r="N63" s="99">
        <v>18</v>
      </c>
      <c r="O63" s="62">
        <v>3000</v>
      </c>
      <c r="P63" s="63">
        <f>Table224523689101112131415161718192021222423456723456[[#This Row],[PEMBULATAN]]*O63</f>
        <v>54000</v>
      </c>
    </row>
    <row r="64" spans="1:16" ht="26.25" customHeight="1" x14ac:dyDescent="0.2">
      <c r="A64" s="101"/>
      <c r="B64" s="74"/>
      <c r="C64" s="92" t="s">
        <v>523</v>
      </c>
      <c r="D64" s="93" t="s">
        <v>63</v>
      </c>
      <c r="E64" s="94">
        <v>44416</v>
      </c>
      <c r="F64" s="95" t="s">
        <v>425</v>
      </c>
      <c r="G64" s="94">
        <v>44419</v>
      </c>
      <c r="H64" s="76" t="s">
        <v>3532</v>
      </c>
      <c r="I64" s="97">
        <v>100</v>
      </c>
      <c r="J64" s="97">
        <v>13</v>
      </c>
      <c r="K64" s="97">
        <v>12</v>
      </c>
      <c r="L64" s="97">
        <v>1</v>
      </c>
      <c r="M64" s="98">
        <f t="shared" si="0"/>
        <v>3.9</v>
      </c>
      <c r="N64" s="99">
        <v>4</v>
      </c>
      <c r="O64" s="62">
        <v>3000</v>
      </c>
      <c r="P64" s="63">
        <f>Table224523689101112131415161718192021222423456723456[[#This Row],[PEMBULATAN]]*O64</f>
        <v>12000</v>
      </c>
    </row>
    <row r="65" spans="1:16" ht="26.25" customHeight="1" x14ac:dyDescent="0.2">
      <c r="A65" s="101"/>
      <c r="B65" s="74"/>
      <c r="C65" s="92" t="s">
        <v>524</v>
      </c>
      <c r="D65" s="93" t="s">
        <v>63</v>
      </c>
      <c r="E65" s="94">
        <v>44416</v>
      </c>
      <c r="F65" s="95" t="s">
        <v>425</v>
      </c>
      <c r="G65" s="94">
        <v>44419</v>
      </c>
      <c r="H65" s="76" t="s">
        <v>3532</v>
      </c>
      <c r="I65" s="97">
        <v>40</v>
      </c>
      <c r="J65" s="97">
        <v>40</v>
      </c>
      <c r="K65" s="97">
        <v>30</v>
      </c>
      <c r="L65" s="97">
        <v>6</v>
      </c>
      <c r="M65" s="98">
        <f t="shared" si="0"/>
        <v>12</v>
      </c>
      <c r="N65" s="99">
        <v>12</v>
      </c>
      <c r="O65" s="62">
        <v>3000</v>
      </c>
      <c r="P65" s="63">
        <f>Table224523689101112131415161718192021222423456723456[[#This Row],[PEMBULATAN]]*O65</f>
        <v>36000</v>
      </c>
    </row>
    <row r="66" spans="1:16" ht="26.25" customHeight="1" x14ac:dyDescent="0.2">
      <c r="A66" s="101"/>
      <c r="B66" s="74"/>
      <c r="C66" s="92" t="s">
        <v>525</v>
      </c>
      <c r="D66" s="93" t="s">
        <v>63</v>
      </c>
      <c r="E66" s="94">
        <v>44416</v>
      </c>
      <c r="F66" s="95" t="s">
        <v>425</v>
      </c>
      <c r="G66" s="94">
        <v>44419</v>
      </c>
      <c r="H66" s="76" t="s">
        <v>3532</v>
      </c>
      <c r="I66" s="97">
        <v>67</v>
      </c>
      <c r="J66" s="97">
        <v>20</v>
      </c>
      <c r="K66" s="97">
        <v>16</v>
      </c>
      <c r="L66" s="97">
        <v>3</v>
      </c>
      <c r="M66" s="98">
        <f t="shared" si="0"/>
        <v>5.36</v>
      </c>
      <c r="N66" s="99">
        <v>6</v>
      </c>
      <c r="O66" s="62">
        <v>3000</v>
      </c>
      <c r="P66" s="63">
        <f>Table224523689101112131415161718192021222423456723456[[#This Row],[PEMBULATAN]]*O66</f>
        <v>18000</v>
      </c>
    </row>
    <row r="67" spans="1:16" ht="26.25" customHeight="1" x14ac:dyDescent="0.2">
      <c r="A67" s="101"/>
      <c r="B67" s="74"/>
      <c r="C67" s="92" t="s">
        <v>526</v>
      </c>
      <c r="D67" s="93" t="s">
        <v>63</v>
      </c>
      <c r="E67" s="94">
        <v>44416</v>
      </c>
      <c r="F67" s="95" t="s">
        <v>425</v>
      </c>
      <c r="G67" s="94">
        <v>44419</v>
      </c>
      <c r="H67" s="76" t="s">
        <v>3532</v>
      </c>
      <c r="I67" s="97">
        <v>60</v>
      </c>
      <c r="J67" s="97">
        <v>40</v>
      </c>
      <c r="K67" s="97">
        <v>50</v>
      </c>
      <c r="L67" s="97">
        <v>25</v>
      </c>
      <c r="M67" s="98">
        <f t="shared" ref="M67:M130" si="1">I67*J67*K67/4000</f>
        <v>30</v>
      </c>
      <c r="N67" s="99">
        <v>30</v>
      </c>
      <c r="O67" s="62">
        <v>3000</v>
      </c>
      <c r="P67" s="63">
        <f>Table224523689101112131415161718192021222423456723456[[#This Row],[PEMBULATAN]]*O67</f>
        <v>90000</v>
      </c>
    </row>
    <row r="68" spans="1:16" ht="26.25" customHeight="1" x14ac:dyDescent="0.2">
      <c r="A68" s="101"/>
      <c r="B68" s="74"/>
      <c r="C68" s="92" t="s">
        <v>527</v>
      </c>
      <c r="D68" s="93" t="s">
        <v>63</v>
      </c>
      <c r="E68" s="94">
        <v>44416</v>
      </c>
      <c r="F68" s="95" t="s">
        <v>425</v>
      </c>
      <c r="G68" s="94">
        <v>44419</v>
      </c>
      <c r="H68" s="76" t="s">
        <v>3532</v>
      </c>
      <c r="I68" s="97">
        <v>52</v>
      </c>
      <c r="J68" s="97">
        <v>40</v>
      </c>
      <c r="K68" s="97">
        <v>15</v>
      </c>
      <c r="L68" s="97">
        <v>18</v>
      </c>
      <c r="M68" s="98">
        <f t="shared" si="1"/>
        <v>7.8</v>
      </c>
      <c r="N68" s="99">
        <v>18</v>
      </c>
      <c r="O68" s="62">
        <v>3000</v>
      </c>
      <c r="P68" s="63">
        <f>Table224523689101112131415161718192021222423456723456[[#This Row],[PEMBULATAN]]*O68</f>
        <v>54000</v>
      </c>
    </row>
    <row r="69" spans="1:16" ht="26.25" customHeight="1" x14ac:dyDescent="0.2">
      <c r="A69" s="101"/>
      <c r="B69" s="74"/>
      <c r="C69" s="92" t="s">
        <v>528</v>
      </c>
      <c r="D69" s="93" t="s">
        <v>63</v>
      </c>
      <c r="E69" s="94">
        <v>44416</v>
      </c>
      <c r="F69" s="95" t="s">
        <v>425</v>
      </c>
      <c r="G69" s="94">
        <v>44419</v>
      </c>
      <c r="H69" s="76" t="s">
        <v>3532</v>
      </c>
      <c r="I69" s="97">
        <v>91</v>
      </c>
      <c r="J69" s="97">
        <v>22</v>
      </c>
      <c r="K69" s="97">
        <v>64</v>
      </c>
      <c r="L69" s="97">
        <v>31</v>
      </c>
      <c r="M69" s="98">
        <f t="shared" si="1"/>
        <v>32.031999999999996</v>
      </c>
      <c r="N69" s="99">
        <v>32</v>
      </c>
      <c r="O69" s="62">
        <v>3000</v>
      </c>
      <c r="P69" s="63">
        <f>Table224523689101112131415161718192021222423456723456[[#This Row],[PEMBULATAN]]*O69</f>
        <v>96000</v>
      </c>
    </row>
    <row r="70" spans="1:16" ht="26.25" customHeight="1" x14ac:dyDescent="0.2">
      <c r="A70" s="101"/>
      <c r="B70" s="74"/>
      <c r="C70" s="92" t="s">
        <v>529</v>
      </c>
      <c r="D70" s="93" t="s">
        <v>63</v>
      </c>
      <c r="E70" s="94">
        <v>44416</v>
      </c>
      <c r="F70" s="95" t="s">
        <v>425</v>
      </c>
      <c r="G70" s="94">
        <v>44419</v>
      </c>
      <c r="H70" s="76" t="s">
        <v>3532</v>
      </c>
      <c r="I70" s="97">
        <v>42</v>
      </c>
      <c r="J70" s="97">
        <v>32</v>
      </c>
      <c r="K70" s="97">
        <v>42</v>
      </c>
      <c r="L70" s="97">
        <v>21</v>
      </c>
      <c r="M70" s="98">
        <f t="shared" si="1"/>
        <v>14.112</v>
      </c>
      <c r="N70" s="99">
        <v>21</v>
      </c>
      <c r="O70" s="62">
        <v>3000</v>
      </c>
      <c r="P70" s="63">
        <f>Table224523689101112131415161718192021222423456723456[[#This Row],[PEMBULATAN]]*O70</f>
        <v>63000</v>
      </c>
    </row>
    <row r="71" spans="1:16" ht="26.25" customHeight="1" x14ac:dyDescent="0.2">
      <c r="A71" s="101"/>
      <c r="B71" s="74"/>
      <c r="C71" s="92" t="s">
        <v>530</v>
      </c>
      <c r="D71" s="93" t="s">
        <v>63</v>
      </c>
      <c r="E71" s="94">
        <v>44416</v>
      </c>
      <c r="F71" s="95" t="s">
        <v>425</v>
      </c>
      <c r="G71" s="94">
        <v>44419</v>
      </c>
      <c r="H71" s="76" t="s">
        <v>3532</v>
      </c>
      <c r="I71" s="97">
        <v>46</v>
      </c>
      <c r="J71" s="97">
        <v>20</v>
      </c>
      <c r="K71" s="97">
        <v>20</v>
      </c>
      <c r="L71" s="97">
        <v>1</v>
      </c>
      <c r="M71" s="98">
        <f t="shared" si="1"/>
        <v>4.5999999999999996</v>
      </c>
      <c r="N71" s="99">
        <v>5</v>
      </c>
      <c r="O71" s="62">
        <v>3000</v>
      </c>
      <c r="P71" s="63">
        <f>Table224523689101112131415161718192021222423456723456[[#This Row],[PEMBULATAN]]*O71</f>
        <v>15000</v>
      </c>
    </row>
    <row r="72" spans="1:16" ht="26.25" customHeight="1" x14ac:dyDescent="0.2">
      <c r="A72" s="101"/>
      <c r="B72" s="74"/>
      <c r="C72" s="92" t="s">
        <v>531</v>
      </c>
      <c r="D72" s="93" t="s">
        <v>63</v>
      </c>
      <c r="E72" s="94">
        <v>44416</v>
      </c>
      <c r="F72" s="95" t="s">
        <v>425</v>
      </c>
      <c r="G72" s="94">
        <v>44419</v>
      </c>
      <c r="H72" s="76" t="s">
        <v>3532</v>
      </c>
      <c r="I72" s="97">
        <v>28</v>
      </c>
      <c r="J72" s="97">
        <v>22</v>
      </c>
      <c r="K72" s="97">
        <v>18</v>
      </c>
      <c r="L72" s="97">
        <v>4</v>
      </c>
      <c r="M72" s="98">
        <f t="shared" si="1"/>
        <v>2.7719999999999998</v>
      </c>
      <c r="N72" s="99">
        <v>4</v>
      </c>
      <c r="O72" s="62">
        <v>3000</v>
      </c>
      <c r="P72" s="63">
        <f>Table224523689101112131415161718192021222423456723456[[#This Row],[PEMBULATAN]]*O72</f>
        <v>12000</v>
      </c>
    </row>
    <row r="73" spans="1:16" ht="26.25" customHeight="1" x14ac:dyDescent="0.2">
      <c r="A73" s="101"/>
      <c r="B73" s="74"/>
      <c r="C73" s="92" t="s">
        <v>532</v>
      </c>
      <c r="D73" s="93" t="s">
        <v>63</v>
      </c>
      <c r="E73" s="94">
        <v>44416</v>
      </c>
      <c r="F73" s="95" t="s">
        <v>425</v>
      </c>
      <c r="G73" s="94">
        <v>44419</v>
      </c>
      <c r="H73" s="76" t="s">
        <v>3532</v>
      </c>
      <c r="I73" s="97">
        <v>35</v>
      </c>
      <c r="J73" s="97">
        <v>28</v>
      </c>
      <c r="K73" s="97">
        <v>25</v>
      </c>
      <c r="L73" s="97">
        <v>16</v>
      </c>
      <c r="M73" s="98">
        <f t="shared" si="1"/>
        <v>6.125</v>
      </c>
      <c r="N73" s="99">
        <v>16</v>
      </c>
      <c r="O73" s="62">
        <v>3000</v>
      </c>
      <c r="P73" s="63">
        <f>Table224523689101112131415161718192021222423456723456[[#This Row],[PEMBULATAN]]*O73</f>
        <v>48000</v>
      </c>
    </row>
    <row r="74" spans="1:16" ht="26.25" customHeight="1" x14ac:dyDescent="0.2">
      <c r="A74" s="101"/>
      <c r="B74" s="74"/>
      <c r="C74" s="88" t="s">
        <v>533</v>
      </c>
      <c r="D74" s="77" t="s">
        <v>63</v>
      </c>
      <c r="E74" s="13">
        <v>44416</v>
      </c>
      <c r="F74" s="75" t="s">
        <v>425</v>
      </c>
      <c r="G74" s="13">
        <v>44419</v>
      </c>
      <c r="H74" s="76" t="s">
        <v>3532</v>
      </c>
      <c r="I74" s="15">
        <v>40</v>
      </c>
      <c r="J74" s="15">
        <v>33</v>
      </c>
      <c r="K74" s="15">
        <v>33</v>
      </c>
      <c r="L74" s="15">
        <v>16</v>
      </c>
      <c r="M74" s="82">
        <f t="shared" si="1"/>
        <v>10.89</v>
      </c>
      <c r="N74" s="71">
        <v>16</v>
      </c>
      <c r="O74" s="62">
        <v>3000</v>
      </c>
      <c r="P74" s="63">
        <f>Table224523689101112131415161718192021222423456723456[[#This Row],[PEMBULATAN]]*O74</f>
        <v>48000</v>
      </c>
    </row>
    <row r="75" spans="1:16" ht="26.25" customHeight="1" x14ac:dyDescent="0.2">
      <c r="A75" s="101"/>
      <c r="B75" s="74"/>
      <c r="C75" s="88" t="s">
        <v>534</v>
      </c>
      <c r="D75" s="77" t="s">
        <v>63</v>
      </c>
      <c r="E75" s="13">
        <v>44416</v>
      </c>
      <c r="F75" s="75" t="s">
        <v>425</v>
      </c>
      <c r="G75" s="13">
        <v>44419</v>
      </c>
      <c r="H75" s="76" t="s">
        <v>3532</v>
      </c>
      <c r="I75" s="15">
        <v>55</v>
      </c>
      <c r="J75" s="15">
        <v>42</v>
      </c>
      <c r="K75" s="15">
        <v>33</v>
      </c>
      <c r="L75" s="15">
        <v>16</v>
      </c>
      <c r="M75" s="82">
        <f t="shared" si="1"/>
        <v>19.057500000000001</v>
      </c>
      <c r="N75" s="71">
        <v>19</v>
      </c>
      <c r="O75" s="62">
        <v>3000</v>
      </c>
      <c r="P75" s="63">
        <f>Table224523689101112131415161718192021222423456723456[[#This Row],[PEMBULATAN]]*O75</f>
        <v>57000</v>
      </c>
    </row>
    <row r="76" spans="1:16" ht="26.25" customHeight="1" x14ac:dyDescent="0.2">
      <c r="A76" s="101"/>
      <c r="B76" s="74"/>
      <c r="C76" s="88" t="s">
        <v>535</v>
      </c>
      <c r="D76" s="77" t="s">
        <v>63</v>
      </c>
      <c r="E76" s="13">
        <v>44416</v>
      </c>
      <c r="F76" s="75" t="s">
        <v>425</v>
      </c>
      <c r="G76" s="13">
        <v>44419</v>
      </c>
      <c r="H76" s="76" t="s">
        <v>3532</v>
      </c>
      <c r="I76" s="15">
        <v>50</v>
      </c>
      <c r="J76" s="15">
        <v>40</v>
      </c>
      <c r="K76" s="15">
        <v>17</v>
      </c>
      <c r="L76" s="15">
        <v>8</v>
      </c>
      <c r="M76" s="82">
        <f t="shared" si="1"/>
        <v>8.5</v>
      </c>
      <c r="N76" s="71">
        <v>9</v>
      </c>
      <c r="O76" s="62">
        <v>3000</v>
      </c>
      <c r="P76" s="63">
        <f>Table224523689101112131415161718192021222423456723456[[#This Row],[PEMBULATAN]]*O76</f>
        <v>27000</v>
      </c>
    </row>
    <row r="77" spans="1:16" ht="26.25" customHeight="1" x14ac:dyDescent="0.2">
      <c r="A77" s="101"/>
      <c r="B77" s="74"/>
      <c r="C77" s="88" t="s">
        <v>536</v>
      </c>
      <c r="D77" s="77" t="s">
        <v>63</v>
      </c>
      <c r="E77" s="13">
        <v>44416</v>
      </c>
      <c r="F77" s="75" t="s">
        <v>425</v>
      </c>
      <c r="G77" s="13">
        <v>44419</v>
      </c>
      <c r="H77" s="76" t="s">
        <v>3532</v>
      </c>
      <c r="I77" s="15">
        <v>40</v>
      </c>
      <c r="J77" s="15">
        <v>38</v>
      </c>
      <c r="K77" s="15">
        <v>20</v>
      </c>
      <c r="L77" s="15">
        <v>34</v>
      </c>
      <c r="M77" s="82">
        <f t="shared" si="1"/>
        <v>7.6</v>
      </c>
      <c r="N77" s="71">
        <v>34</v>
      </c>
      <c r="O77" s="62">
        <v>3000</v>
      </c>
      <c r="P77" s="63">
        <f>Table224523689101112131415161718192021222423456723456[[#This Row],[PEMBULATAN]]*O77</f>
        <v>102000</v>
      </c>
    </row>
    <row r="78" spans="1:16" ht="26.25" customHeight="1" x14ac:dyDescent="0.2">
      <c r="A78" s="101"/>
      <c r="B78" s="74"/>
      <c r="C78" s="88" t="s">
        <v>537</v>
      </c>
      <c r="D78" s="77" t="s">
        <v>63</v>
      </c>
      <c r="E78" s="13">
        <v>44416</v>
      </c>
      <c r="F78" s="75" t="s">
        <v>425</v>
      </c>
      <c r="G78" s="13">
        <v>44419</v>
      </c>
      <c r="H78" s="76" t="s">
        <v>3532</v>
      </c>
      <c r="I78" s="15">
        <v>30</v>
      </c>
      <c r="J78" s="15">
        <v>32</v>
      </c>
      <c r="K78" s="15">
        <v>117</v>
      </c>
      <c r="L78" s="15">
        <v>13</v>
      </c>
      <c r="M78" s="82">
        <f t="shared" si="1"/>
        <v>28.08</v>
      </c>
      <c r="N78" s="71">
        <v>28</v>
      </c>
      <c r="O78" s="62">
        <v>3000</v>
      </c>
      <c r="P78" s="63">
        <f>Table224523689101112131415161718192021222423456723456[[#This Row],[PEMBULATAN]]*O78</f>
        <v>84000</v>
      </c>
    </row>
    <row r="79" spans="1:16" ht="26.25" customHeight="1" x14ac:dyDescent="0.2">
      <c r="A79" s="101"/>
      <c r="B79" s="74"/>
      <c r="C79" s="88" t="s">
        <v>538</v>
      </c>
      <c r="D79" s="77" t="s">
        <v>63</v>
      </c>
      <c r="E79" s="13">
        <v>44416</v>
      </c>
      <c r="F79" s="75" t="s">
        <v>425</v>
      </c>
      <c r="G79" s="13">
        <v>44419</v>
      </c>
      <c r="H79" s="76" t="s">
        <v>3532</v>
      </c>
      <c r="I79" s="15">
        <v>140</v>
      </c>
      <c r="J79" s="15">
        <v>45</v>
      </c>
      <c r="K79" s="15">
        <v>5</v>
      </c>
      <c r="L79" s="15">
        <v>2</v>
      </c>
      <c r="M79" s="82">
        <f t="shared" si="1"/>
        <v>7.875</v>
      </c>
      <c r="N79" s="71">
        <v>8</v>
      </c>
      <c r="O79" s="62">
        <v>3000</v>
      </c>
      <c r="P79" s="63">
        <f>Table224523689101112131415161718192021222423456723456[[#This Row],[PEMBULATAN]]*O79</f>
        <v>24000</v>
      </c>
    </row>
    <row r="80" spans="1:16" ht="26.25" customHeight="1" x14ac:dyDescent="0.2">
      <c r="A80" s="101"/>
      <c r="B80" s="74"/>
      <c r="C80" s="88" t="s">
        <v>539</v>
      </c>
      <c r="D80" s="77" t="s">
        <v>63</v>
      </c>
      <c r="E80" s="13">
        <v>44416</v>
      </c>
      <c r="F80" s="75" t="s">
        <v>425</v>
      </c>
      <c r="G80" s="13">
        <v>44419</v>
      </c>
      <c r="H80" s="76" t="s">
        <v>3532</v>
      </c>
      <c r="I80" s="15">
        <v>60</v>
      </c>
      <c r="J80" s="15">
        <v>50</v>
      </c>
      <c r="K80" s="15">
        <v>112</v>
      </c>
      <c r="L80" s="15">
        <v>2</v>
      </c>
      <c r="M80" s="82">
        <f t="shared" si="1"/>
        <v>84</v>
      </c>
      <c r="N80" s="71">
        <v>84</v>
      </c>
      <c r="O80" s="62">
        <v>3000</v>
      </c>
      <c r="P80" s="63">
        <f>Table224523689101112131415161718192021222423456723456[[#This Row],[PEMBULATAN]]*O80</f>
        <v>252000</v>
      </c>
    </row>
    <row r="81" spans="1:16" ht="26.25" customHeight="1" x14ac:dyDescent="0.2">
      <c r="A81" s="101"/>
      <c r="B81" s="74"/>
      <c r="C81" s="88" t="s">
        <v>540</v>
      </c>
      <c r="D81" s="77" t="s">
        <v>63</v>
      </c>
      <c r="E81" s="13">
        <v>44416</v>
      </c>
      <c r="F81" s="75" t="s">
        <v>425</v>
      </c>
      <c r="G81" s="13">
        <v>44419</v>
      </c>
      <c r="H81" s="76" t="s">
        <v>3532</v>
      </c>
      <c r="I81" s="15">
        <v>39</v>
      </c>
      <c r="J81" s="15">
        <v>36</v>
      </c>
      <c r="K81" s="15">
        <v>23</v>
      </c>
      <c r="L81" s="15">
        <v>4</v>
      </c>
      <c r="M81" s="82">
        <f t="shared" si="1"/>
        <v>8.0730000000000004</v>
      </c>
      <c r="N81" s="71">
        <v>8</v>
      </c>
      <c r="O81" s="62">
        <v>3000</v>
      </c>
      <c r="P81" s="63">
        <f>Table224523689101112131415161718192021222423456723456[[#This Row],[PEMBULATAN]]*O81</f>
        <v>24000</v>
      </c>
    </row>
    <row r="82" spans="1:16" ht="26.25" customHeight="1" x14ac:dyDescent="0.2">
      <c r="A82" s="101"/>
      <c r="B82" s="74"/>
      <c r="C82" s="88" t="s">
        <v>541</v>
      </c>
      <c r="D82" s="77" t="s">
        <v>63</v>
      </c>
      <c r="E82" s="13">
        <v>44416</v>
      </c>
      <c r="F82" s="75" t="s">
        <v>425</v>
      </c>
      <c r="G82" s="13">
        <v>44419</v>
      </c>
      <c r="H82" s="76" t="s">
        <v>3532</v>
      </c>
      <c r="I82" s="15">
        <v>44</v>
      </c>
      <c r="J82" s="15">
        <v>42</v>
      </c>
      <c r="K82" s="15">
        <v>29</v>
      </c>
      <c r="L82" s="15">
        <v>10</v>
      </c>
      <c r="M82" s="82">
        <f t="shared" si="1"/>
        <v>13.398</v>
      </c>
      <c r="N82" s="71">
        <v>14</v>
      </c>
      <c r="O82" s="62">
        <v>3000</v>
      </c>
      <c r="P82" s="63">
        <f>Table224523689101112131415161718192021222423456723456[[#This Row],[PEMBULATAN]]*O82</f>
        <v>42000</v>
      </c>
    </row>
    <row r="83" spans="1:16" ht="26.25" customHeight="1" x14ac:dyDescent="0.2">
      <c r="A83" s="101"/>
      <c r="B83" s="74"/>
      <c r="C83" s="88" t="s">
        <v>542</v>
      </c>
      <c r="D83" s="77" t="s">
        <v>63</v>
      </c>
      <c r="E83" s="13">
        <v>44416</v>
      </c>
      <c r="F83" s="75" t="s">
        <v>425</v>
      </c>
      <c r="G83" s="13">
        <v>44419</v>
      </c>
      <c r="H83" s="76" t="s">
        <v>3532</v>
      </c>
      <c r="I83" s="15">
        <v>49</v>
      </c>
      <c r="J83" s="15">
        <v>36</v>
      </c>
      <c r="K83" s="15">
        <v>12</v>
      </c>
      <c r="L83" s="15">
        <v>3</v>
      </c>
      <c r="M83" s="82">
        <f t="shared" si="1"/>
        <v>5.2919999999999998</v>
      </c>
      <c r="N83" s="71">
        <v>5</v>
      </c>
      <c r="O83" s="62">
        <v>3000</v>
      </c>
      <c r="P83" s="63">
        <f>Table224523689101112131415161718192021222423456723456[[#This Row],[PEMBULATAN]]*O83</f>
        <v>15000</v>
      </c>
    </row>
    <row r="84" spans="1:16" ht="26.25" customHeight="1" x14ac:dyDescent="0.2">
      <c r="A84" s="101"/>
      <c r="B84" s="74"/>
      <c r="C84" s="88" t="s">
        <v>543</v>
      </c>
      <c r="D84" s="77" t="s">
        <v>63</v>
      </c>
      <c r="E84" s="13">
        <v>44416</v>
      </c>
      <c r="F84" s="75" t="s">
        <v>425</v>
      </c>
      <c r="G84" s="13">
        <v>44419</v>
      </c>
      <c r="H84" s="76" t="s">
        <v>3532</v>
      </c>
      <c r="I84" s="15">
        <v>71</v>
      </c>
      <c r="J84" s="15">
        <v>44</v>
      </c>
      <c r="K84" s="15">
        <v>20</v>
      </c>
      <c r="L84" s="15">
        <v>1</v>
      </c>
      <c r="M84" s="82">
        <f t="shared" si="1"/>
        <v>15.62</v>
      </c>
      <c r="N84" s="71">
        <v>16</v>
      </c>
      <c r="O84" s="62">
        <v>3000</v>
      </c>
      <c r="P84" s="63">
        <f>Table224523689101112131415161718192021222423456723456[[#This Row],[PEMBULATAN]]*O84</f>
        <v>48000</v>
      </c>
    </row>
    <row r="85" spans="1:16" ht="26.25" customHeight="1" x14ac:dyDescent="0.2">
      <c r="A85" s="101"/>
      <c r="B85" s="74"/>
      <c r="C85" s="88" t="s">
        <v>544</v>
      </c>
      <c r="D85" s="77" t="s">
        <v>63</v>
      </c>
      <c r="E85" s="13">
        <v>44416</v>
      </c>
      <c r="F85" s="75" t="s">
        <v>425</v>
      </c>
      <c r="G85" s="13">
        <v>44419</v>
      </c>
      <c r="H85" s="76" t="s">
        <v>3532</v>
      </c>
      <c r="I85" s="15">
        <v>64</v>
      </c>
      <c r="J85" s="15">
        <v>33</v>
      </c>
      <c r="K85" s="15">
        <v>40</v>
      </c>
      <c r="L85" s="15">
        <v>6</v>
      </c>
      <c r="M85" s="82">
        <f t="shared" si="1"/>
        <v>21.12</v>
      </c>
      <c r="N85" s="71">
        <v>21</v>
      </c>
      <c r="O85" s="62">
        <v>3000</v>
      </c>
      <c r="P85" s="63">
        <f>Table224523689101112131415161718192021222423456723456[[#This Row],[PEMBULATAN]]*O85</f>
        <v>63000</v>
      </c>
    </row>
    <row r="86" spans="1:16" ht="26.25" customHeight="1" x14ac:dyDescent="0.2">
      <c r="A86" s="101"/>
      <c r="B86" s="74"/>
      <c r="C86" s="88" t="s">
        <v>545</v>
      </c>
      <c r="D86" s="77" t="s">
        <v>63</v>
      </c>
      <c r="E86" s="13">
        <v>44416</v>
      </c>
      <c r="F86" s="75" t="s">
        <v>425</v>
      </c>
      <c r="G86" s="13">
        <v>44419</v>
      </c>
      <c r="H86" s="76" t="s">
        <v>3532</v>
      </c>
      <c r="I86" s="15">
        <v>40</v>
      </c>
      <c r="J86" s="15">
        <v>35</v>
      </c>
      <c r="K86" s="15">
        <v>35</v>
      </c>
      <c r="L86" s="15">
        <v>9</v>
      </c>
      <c r="M86" s="82">
        <f t="shared" si="1"/>
        <v>12.25</v>
      </c>
      <c r="N86" s="71">
        <v>12</v>
      </c>
      <c r="O86" s="62">
        <v>3000</v>
      </c>
      <c r="P86" s="63">
        <f>Table224523689101112131415161718192021222423456723456[[#This Row],[PEMBULATAN]]*O86</f>
        <v>36000</v>
      </c>
    </row>
    <row r="87" spans="1:16" ht="26.25" customHeight="1" x14ac:dyDescent="0.2">
      <c r="A87" s="101"/>
      <c r="B87" s="74"/>
      <c r="C87" s="88" t="s">
        <v>546</v>
      </c>
      <c r="D87" s="77" t="s">
        <v>63</v>
      </c>
      <c r="E87" s="13">
        <v>44416</v>
      </c>
      <c r="F87" s="75" t="s">
        <v>425</v>
      </c>
      <c r="G87" s="13">
        <v>44419</v>
      </c>
      <c r="H87" s="76" t="s">
        <v>3532</v>
      </c>
      <c r="I87" s="15">
        <v>98</v>
      </c>
      <c r="J87" s="15">
        <v>80</v>
      </c>
      <c r="K87" s="15">
        <v>50</v>
      </c>
      <c r="L87" s="15">
        <v>50</v>
      </c>
      <c r="M87" s="82">
        <f t="shared" si="1"/>
        <v>98</v>
      </c>
      <c r="N87" s="71">
        <v>98</v>
      </c>
      <c r="O87" s="62">
        <v>3000</v>
      </c>
      <c r="P87" s="63">
        <f>Table224523689101112131415161718192021222423456723456[[#This Row],[PEMBULATAN]]*O87</f>
        <v>294000</v>
      </c>
    </row>
    <row r="88" spans="1:16" ht="26.25" customHeight="1" x14ac:dyDescent="0.2">
      <c r="A88" s="101"/>
      <c r="B88" s="74"/>
      <c r="C88" s="88" t="s">
        <v>547</v>
      </c>
      <c r="D88" s="77" t="s">
        <v>63</v>
      </c>
      <c r="E88" s="13">
        <v>44416</v>
      </c>
      <c r="F88" s="75" t="s">
        <v>425</v>
      </c>
      <c r="G88" s="13">
        <v>44419</v>
      </c>
      <c r="H88" s="76" t="s">
        <v>3532</v>
      </c>
      <c r="I88" s="15">
        <v>44</v>
      </c>
      <c r="J88" s="15">
        <v>38</v>
      </c>
      <c r="K88" s="15">
        <v>34</v>
      </c>
      <c r="L88" s="15">
        <v>8</v>
      </c>
      <c r="M88" s="82">
        <f t="shared" si="1"/>
        <v>14.212</v>
      </c>
      <c r="N88" s="71">
        <v>14</v>
      </c>
      <c r="O88" s="62">
        <v>3000</v>
      </c>
      <c r="P88" s="63">
        <f>Table224523689101112131415161718192021222423456723456[[#This Row],[PEMBULATAN]]*O88</f>
        <v>42000</v>
      </c>
    </row>
    <row r="89" spans="1:16" ht="26.25" customHeight="1" x14ac:dyDescent="0.2">
      <c r="A89" s="101"/>
      <c r="B89" s="74"/>
      <c r="C89" s="88" t="s">
        <v>548</v>
      </c>
      <c r="D89" s="77" t="s">
        <v>63</v>
      </c>
      <c r="E89" s="13">
        <v>44416</v>
      </c>
      <c r="F89" s="75" t="s">
        <v>425</v>
      </c>
      <c r="G89" s="13">
        <v>44419</v>
      </c>
      <c r="H89" s="76" t="s">
        <v>3532</v>
      </c>
      <c r="I89" s="15">
        <v>29</v>
      </c>
      <c r="J89" s="15">
        <v>28</v>
      </c>
      <c r="K89" s="15">
        <v>83</v>
      </c>
      <c r="L89" s="15">
        <v>20</v>
      </c>
      <c r="M89" s="82">
        <f t="shared" si="1"/>
        <v>16.849</v>
      </c>
      <c r="N89" s="71">
        <v>20</v>
      </c>
      <c r="O89" s="62">
        <v>3000</v>
      </c>
      <c r="P89" s="63">
        <f>Table224523689101112131415161718192021222423456723456[[#This Row],[PEMBULATAN]]*O89</f>
        <v>60000</v>
      </c>
    </row>
    <row r="90" spans="1:16" ht="26.25" customHeight="1" x14ac:dyDescent="0.2">
      <c r="A90" s="101"/>
      <c r="B90" s="74"/>
      <c r="C90" s="88" t="s">
        <v>549</v>
      </c>
      <c r="D90" s="77" t="s">
        <v>63</v>
      </c>
      <c r="E90" s="13">
        <v>44416</v>
      </c>
      <c r="F90" s="75" t="s">
        <v>425</v>
      </c>
      <c r="G90" s="13">
        <v>44419</v>
      </c>
      <c r="H90" s="76" t="s">
        <v>3532</v>
      </c>
      <c r="I90" s="15">
        <v>54</v>
      </c>
      <c r="J90" s="15">
        <v>40</v>
      </c>
      <c r="K90" s="15">
        <v>20</v>
      </c>
      <c r="L90" s="15">
        <v>11</v>
      </c>
      <c r="M90" s="82">
        <f t="shared" si="1"/>
        <v>10.8</v>
      </c>
      <c r="N90" s="71">
        <v>11</v>
      </c>
      <c r="O90" s="62">
        <v>3000</v>
      </c>
      <c r="P90" s="63">
        <f>Table224523689101112131415161718192021222423456723456[[#This Row],[PEMBULATAN]]*O90</f>
        <v>33000</v>
      </c>
    </row>
    <row r="91" spans="1:16" ht="26.25" customHeight="1" x14ac:dyDescent="0.2">
      <c r="A91" s="101"/>
      <c r="B91" s="74"/>
      <c r="C91" s="88" t="s">
        <v>550</v>
      </c>
      <c r="D91" s="77" t="s">
        <v>63</v>
      </c>
      <c r="E91" s="13">
        <v>44416</v>
      </c>
      <c r="F91" s="75" t="s">
        <v>425</v>
      </c>
      <c r="G91" s="13">
        <v>44419</v>
      </c>
      <c r="H91" s="76" t="s">
        <v>3532</v>
      </c>
      <c r="I91" s="15">
        <v>42</v>
      </c>
      <c r="J91" s="15">
        <v>34</v>
      </c>
      <c r="K91" s="15">
        <v>30</v>
      </c>
      <c r="L91" s="15">
        <v>7</v>
      </c>
      <c r="M91" s="82">
        <f t="shared" si="1"/>
        <v>10.71</v>
      </c>
      <c r="N91" s="71">
        <v>11</v>
      </c>
      <c r="O91" s="62">
        <v>3000</v>
      </c>
      <c r="P91" s="63">
        <f>Table224523689101112131415161718192021222423456723456[[#This Row],[PEMBULATAN]]*O91</f>
        <v>33000</v>
      </c>
    </row>
    <row r="92" spans="1:16" ht="26.25" customHeight="1" x14ac:dyDescent="0.2">
      <c r="A92" s="101"/>
      <c r="B92" s="74"/>
      <c r="C92" s="88" t="s">
        <v>551</v>
      </c>
      <c r="D92" s="77" t="s">
        <v>63</v>
      </c>
      <c r="E92" s="13">
        <v>44416</v>
      </c>
      <c r="F92" s="75" t="s">
        <v>425</v>
      </c>
      <c r="G92" s="13">
        <v>44419</v>
      </c>
      <c r="H92" s="76" t="s">
        <v>3532</v>
      </c>
      <c r="I92" s="15">
        <v>26</v>
      </c>
      <c r="J92" s="15">
        <v>28</v>
      </c>
      <c r="K92" s="15">
        <v>24</v>
      </c>
      <c r="L92" s="15">
        <v>3</v>
      </c>
      <c r="M92" s="82">
        <f t="shared" si="1"/>
        <v>4.3680000000000003</v>
      </c>
      <c r="N92" s="71">
        <v>5</v>
      </c>
      <c r="O92" s="62">
        <v>3000</v>
      </c>
      <c r="P92" s="63">
        <f>Table224523689101112131415161718192021222423456723456[[#This Row],[PEMBULATAN]]*O92</f>
        <v>15000</v>
      </c>
    </row>
    <row r="93" spans="1:16" ht="26.25" customHeight="1" x14ac:dyDescent="0.2">
      <c r="A93" s="101"/>
      <c r="B93" s="74"/>
      <c r="C93" s="88" t="s">
        <v>552</v>
      </c>
      <c r="D93" s="77" t="s">
        <v>63</v>
      </c>
      <c r="E93" s="13">
        <v>44416</v>
      </c>
      <c r="F93" s="75" t="s">
        <v>425</v>
      </c>
      <c r="G93" s="13">
        <v>44419</v>
      </c>
      <c r="H93" s="76" t="s">
        <v>3532</v>
      </c>
      <c r="I93" s="15">
        <v>87</v>
      </c>
      <c r="J93" s="15">
        <v>43</v>
      </c>
      <c r="K93" s="15">
        <v>7</v>
      </c>
      <c r="L93" s="15">
        <v>3</v>
      </c>
      <c r="M93" s="82">
        <f t="shared" si="1"/>
        <v>6.5467500000000003</v>
      </c>
      <c r="N93" s="71">
        <v>7</v>
      </c>
      <c r="O93" s="62">
        <v>3000</v>
      </c>
      <c r="P93" s="63">
        <f>Table224523689101112131415161718192021222423456723456[[#This Row],[PEMBULATAN]]*O93</f>
        <v>21000</v>
      </c>
    </row>
    <row r="94" spans="1:16" ht="26.25" customHeight="1" x14ac:dyDescent="0.2">
      <c r="A94" s="101"/>
      <c r="B94" s="74"/>
      <c r="C94" s="88" t="s">
        <v>553</v>
      </c>
      <c r="D94" s="77" t="s">
        <v>63</v>
      </c>
      <c r="E94" s="13">
        <v>44416</v>
      </c>
      <c r="F94" s="75" t="s">
        <v>425</v>
      </c>
      <c r="G94" s="13">
        <v>44419</v>
      </c>
      <c r="H94" s="76" t="s">
        <v>3532</v>
      </c>
      <c r="I94" s="15">
        <v>65</v>
      </c>
      <c r="J94" s="15">
        <v>26</v>
      </c>
      <c r="K94" s="15">
        <v>20</v>
      </c>
      <c r="L94" s="15">
        <v>9</v>
      </c>
      <c r="M94" s="82">
        <f t="shared" si="1"/>
        <v>8.4499999999999993</v>
      </c>
      <c r="N94" s="71">
        <v>9</v>
      </c>
      <c r="O94" s="62">
        <v>3000</v>
      </c>
      <c r="P94" s="63">
        <f>Table224523689101112131415161718192021222423456723456[[#This Row],[PEMBULATAN]]*O94</f>
        <v>27000</v>
      </c>
    </row>
    <row r="95" spans="1:16" ht="26.25" customHeight="1" x14ac:dyDescent="0.2">
      <c r="A95" s="101"/>
      <c r="B95" s="74"/>
      <c r="C95" s="88" t="s">
        <v>554</v>
      </c>
      <c r="D95" s="77" t="s">
        <v>63</v>
      </c>
      <c r="E95" s="13">
        <v>44416</v>
      </c>
      <c r="F95" s="75" t="s">
        <v>425</v>
      </c>
      <c r="G95" s="13">
        <v>44419</v>
      </c>
      <c r="H95" s="76" t="s">
        <v>3532</v>
      </c>
      <c r="I95" s="15">
        <v>177</v>
      </c>
      <c r="J95" s="15">
        <v>20</v>
      </c>
      <c r="K95" s="15">
        <v>12</v>
      </c>
      <c r="L95" s="15">
        <v>3</v>
      </c>
      <c r="M95" s="82">
        <f t="shared" si="1"/>
        <v>10.62</v>
      </c>
      <c r="N95" s="71">
        <v>11</v>
      </c>
      <c r="O95" s="62">
        <v>3000</v>
      </c>
      <c r="P95" s="63">
        <f>Table224523689101112131415161718192021222423456723456[[#This Row],[PEMBULATAN]]*O95</f>
        <v>33000</v>
      </c>
    </row>
    <row r="96" spans="1:16" ht="26.25" customHeight="1" x14ac:dyDescent="0.2">
      <c r="A96" s="101"/>
      <c r="B96" s="74"/>
      <c r="C96" s="88" t="s">
        <v>555</v>
      </c>
      <c r="D96" s="77" t="s">
        <v>63</v>
      </c>
      <c r="E96" s="13">
        <v>44416</v>
      </c>
      <c r="F96" s="75" t="s">
        <v>425</v>
      </c>
      <c r="G96" s="13">
        <v>44419</v>
      </c>
      <c r="H96" s="76" t="s">
        <v>3532</v>
      </c>
      <c r="I96" s="15">
        <v>50</v>
      </c>
      <c r="J96" s="15">
        <v>36</v>
      </c>
      <c r="K96" s="15">
        <v>19</v>
      </c>
      <c r="L96" s="15">
        <v>5</v>
      </c>
      <c r="M96" s="82">
        <f t="shared" si="1"/>
        <v>8.5500000000000007</v>
      </c>
      <c r="N96" s="71">
        <v>9</v>
      </c>
      <c r="O96" s="62">
        <v>3000</v>
      </c>
      <c r="P96" s="63">
        <f>Table224523689101112131415161718192021222423456723456[[#This Row],[PEMBULATAN]]*O96</f>
        <v>27000</v>
      </c>
    </row>
    <row r="97" spans="1:16" ht="26.25" customHeight="1" x14ac:dyDescent="0.2">
      <c r="A97" s="101"/>
      <c r="B97" s="74"/>
      <c r="C97" s="88" t="s">
        <v>556</v>
      </c>
      <c r="D97" s="77" t="s">
        <v>63</v>
      </c>
      <c r="E97" s="13">
        <v>44416</v>
      </c>
      <c r="F97" s="75" t="s">
        <v>425</v>
      </c>
      <c r="G97" s="13">
        <v>44419</v>
      </c>
      <c r="H97" s="76" t="s">
        <v>3532</v>
      </c>
      <c r="I97" s="15">
        <v>68</v>
      </c>
      <c r="J97" s="15">
        <v>35</v>
      </c>
      <c r="K97" s="15">
        <v>22</v>
      </c>
      <c r="L97" s="15">
        <v>2</v>
      </c>
      <c r="M97" s="82">
        <f t="shared" si="1"/>
        <v>13.09</v>
      </c>
      <c r="N97" s="71">
        <v>13</v>
      </c>
      <c r="O97" s="62">
        <v>3000</v>
      </c>
      <c r="P97" s="63">
        <f>Table224523689101112131415161718192021222423456723456[[#This Row],[PEMBULATAN]]*O97</f>
        <v>39000</v>
      </c>
    </row>
    <row r="98" spans="1:16" ht="26.25" customHeight="1" x14ac:dyDescent="0.2">
      <c r="A98" s="101"/>
      <c r="B98" s="74"/>
      <c r="C98" s="88" t="s">
        <v>557</v>
      </c>
      <c r="D98" s="77" t="s">
        <v>63</v>
      </c>
      <c r="E98" s="13">
        <v>44416</v>
      </c>
      <c r="F98" s="75" t="s">
        <v>425</v>
      </c>
      <c r="G98" s="13">
        <v>44419</v>
      </c>
      <c r="H98" s="76" t="s">
        <v>3532</v>
      </c>
      <c r="I98" s="15">
        <v>10</v>
      </c>
      <c r="J98" s="15">
        <v>40</v>
      </c>
      <c r="K98" s="15">
        <v>40</v>
      </c>
      <c r="L98" s="15">
        <v>5</v>
      </c>
      <c r="M98" s="82">
        <f t="shared" si="1"/>
        <v>4</v>
      </c>
      <c r="N98" s="71">
        <v>5</v>
      </c>
      <c r="O98" s="62">
        <v>3000</v>
      </c>
      <c r="P98" s="63">
        <f>Table224523689101112131415161718192021222423456723456[[#This Row],[PEMBULATAN]]*O98</f>
        <v>15000</v>
      </c>
    </row>
    <row r="99" spans="1:16" ht="26.25" customHeight="1" x14ac:dyDescent="0.2">
      <c r="A99" s="101"/>
      <c r="B99" s="74"/>
      <c r="C99" s="88" t="s">
        <v>558</v>
      </c>
      <c r="D99" s="77" t="s">
        <v>63</v>
      </c>
      <c r="E99" s="13">
        <v>44416</v>
      </c>
      <c r="F99" s="75" t="s">
        <v>425</v>
      </c>
      <c r="G99" s="13">
        <v>44419</v>
      </c>
      <c r="H99" s="76" t="s">
        <v>3532</v>
      </c>
      <c r="I99" s="15">
        <v>50</v>
      </c>
      <c r="J99" s="15">
        <v>55</v>
      </c>
      <c r="K99" s="15">
        <v>25</v>
      </c>
      <c r="L99" s="15">
        <v>10</v>
      </c>
      <c r="M99" s="82">
        <f t="shared" si="1"/>
        <v>17.1875</v>
      </c>
      <c r="N99" s="71">
        <v>17</v>
      </c>
      <c r="O99" s="62">
        <v>3000</v>
      </c>
      <c r="P99" s="63">
        <f>Table224523689101112131415161718192021222423456723456[[#This Row],[PEMBULATAN]]*O99</f>
        <v>51000</v>
      </c>
    </row>
    <row r="100" spans="1:16" ht="26.25" customHeight="1" x14ac:dyDescent="0.2">
      <c r="A100" s="101"/>
      <c r="B100" s="74"/>
      <c r="C100" s="88" t="s">
        <v>559</v>
      </c>
      <c r="D100" s="77" t="s">
        <v>63</v>
      </c>
      <c r="E100" s="13">
        <v>44416</v>
      </c>
      <c r="F100" s="75" t="s">
        <v>425</v>
      </c>
      <c r="G100" s="13">
        <v>44419</v>
      </c>
      <c r="H100" s="76" t="s">
        <v>3532</v>
      </c>
      <c r="I100" s="15">
        <v>90</v>
      </c>
      <c r="J100" s="15">
        <v>30</v>
      </c>
      <c r="K100" s="15">
        <v>50</v>
      </c>
      <c r="L100" s="15">
        <v>15</v>
      </c>
      <c r="M100" s="82">
        <f t="shared" si="1"/>
        <v>33.75</v>
      </c>
      <c r="N100" s="71">
        <v>34</v>
      </c>
      <c r="O100" s="62">
        <v>3000</v>
      </c>
      <c r="P100" s="63">
        <f>Table224523689101112131415161718192021222423456723456[[#This Row],[PEMBULATAN]]*O100</f>
        <v>102000</v>
      </c>
    </row>
    <row r="101" spans="1:16" ht="26.25" customHeight="1" x14ac:dyDescent="0.2">
      <c r="A101" s="101"/>
      <c r="B101" s="74"/>
      <c r="C101" s="88" t="s">
        <v>560</v>
      </c>
      <c r="D101" s="77" t="s">
        <v>63</v>
      </c>
      <c r="E101" s="13">
        <v>44416</v>
      </c>
      <c r="F101" s="75" t="s">
        <v>425</v>
      </c>
      <c r="G101" s="13">
        <v>44419</v>
      </c>
      <c r="H101" s="76" t="s">
        <v>3532</v>
      </c>
      <c r="I101" s="15">
        <v>96</v>
      </c>
      <c r="J101" s="15">
        <v>50</v>
      </c>
      <c r="K101" s="15">
        <v>40</v>
      </c>
      <c r="L101" s="15">
        <v>12</v>
      </c>
      <c r="M101" s="82">
        <f t="shared" si="1"/>
        <v>48</v>
      </c>
      <c r="N101" s="71">
        <v>48</v>
      </c>
      <c r="O101" s="62">
        <v>3000</v>
      </c>
      <c r="P101" s="63">
        <f>Table224523689101112131415161718192021222423456723456[[#This Row],[PEMBULATAN]]*O101</f>
        <v>144000</v>
      </c>
    </row>
    <row r="102" spans="1:16" ht="26.25" customHeight="1" x14ac:dyDescent="0.2">
      <c r="A102" s="101"/>
      <c r="B102" s="74"/>
      <c r="C102" s="88" t="s">
        <v>561</v>
      </c>
      <c r="D102" s="77" t="s">
        <v>63</v>
      </c>
      <c r="E102" s="13">
        <v>44416</v>
      </c>
      <c r="F102" s="75" t="s">
        <v>425</v>
      </c>
      <c r="G102" s="13">
        <v>44419</v>
      </c>
      <c r="H102" s="76" t="s">
        <v>3532</v>
      </c>
      <c r="I102" s="15">
        <v>30</v>
      </c>
      <c r="J102" s="15">
        <v>34</v>
      </c>
      <c r="K102" s="15">
        <v>7</v>
      </c>
      <c r="L102" s="15">
        <v>1</v>
      </c>
      <c r="M102" s="82">
        <f t="shared" si="1"/>
        <v>1.7849999999999999</v>
      </c>
      <c r="N102" s="71">
        <v>2</v>
      </c>
      <c r="O102" s="62">
        <v>3000</v>
      </c>
      <c r="P102" s="63">
        <f>Table224523689101112131415161718192021222423456723456[[#This Row],[PEMBULATAN]]*O102</f>
        <v>6000</v>
      </c>
    </row>
    <row r="103" spans="1:16" ht="26.25" customHeight="1" x14ac:dyDescent="0.2">
      <c r="A103" s="101"/>
      <c r="B103" s="74"/>
      <c r="C103" s="88" t="s">
        <v>562</v>
      </c>
      <c r="D103" s="77" t="s">
        <v>63</v>
      </c>
      <c r="E103" s="13">
        <v>44416</v>
      </c>
      <c r="F103" s="75" t="s">
        <v>425</v>
      </c>
      <c r="G103" s="13">
        <v>44419</v>
      </c>
      <c r="H103" s="76" t="s">
        <v>3532</v>
      </c>
      <c r="I103" s="15">
        <v>30</v>
      </c>
      <c r="J103" s="15">
        <v>30</v>
      </c>
      <c r="K103" s="15">
        <v>19</v>
      </c>
      <c r="L103" s="15">
        <v>1</v>
      </c>
      <c r="M103" s="82">
        <f t="shared" si="1"/>
        <v>4.2750000000000004</v>
      </c>
      <c r="N103" s="71">
        <v>4</v>
      </c>
      <c r="O103" s="62">
        <v>3000</v>
      </c>
      <c r="P103" s="63">
        <f>Table224523689101112131415161718192021222423456723456[[#This Row],[PEMBULATAN]]*O103</f>
        <v>12000</v>
      </c>
    </row>
    <row r="104" spans="1:16" ht="26.25" customHeight="1" x14ac:dyDescent="0.2">
      <c r="A104" s="101"/>
      <c r="B104" s="74"/>
      <c r="C104" s="88" t="s">
        <v>563</v>
      </c>
      <c r="D104" s="77" t="s">
        <v>63</v>
      </c>
      <c r="E104" s="13">
        <v>44416</v>
      </c>
      <c r="F104" s="75" t="s">
        <v>425</v>
      </c>
      <c r="G104" s="13">
        <v>44419</v>
      </c>
      <c r="H104" s="76" t="s">
        <v>3532</v>
      </c>
      <c r="I104" s="15">
        <v>64</v>
      </c>
      <c r="J104" s="15">
        <v>62</v>
      </c>
      <c r="K104" s="15">
        <v>13</v>
      </c>
      <c r="L104" s="15">
        <v>4</v>
      </c>
      <c r="M104" s="82">
        <f t="shared" si="1"/>
        <v>12.896000000000001</v>
      </c>
      <c r="N104" s="71">
        <v>13</v>
      </c>
      <c r="O104" s="62">
        <v>3000</v>
      </c>
      <c r="P104" s="63">
        <f>Table224523689101112131415161718192021222423456723456[[#This Row],[PEMBULATAN]]*O104</f>
        <v>39000</v>
      </c>
    </row>
    <row r="105" spans="1:16" ht="26.25" customHeight="1" x14ac:dyDescent="0.2">
      <c r="A105" s="101"/>
      <c r="B105" s="74"/>
      <c r="C105" s="88" t="s">
        <v>564</v>
      </c>
      <c r="D105" s="77" t="s">
        <v>63</v>
      </c>
      <c r="E105" s="13">
        <v>44416</v>
      </c>
      <c r="F105" s="75" t="s">
        <v>425</v>
      </c>
      <c r="G105" s="13">
        <v>44419</v>
      </c>
      <c r="H105" s="76" t="s">
        <v>3532</v>
      </c>
      <c r="I105" s="15">
        <v>53</v>
      </c>
      <c r="J105" s="15">
        <v>42</v>
      </c>
      <c r="K105" s="15">
        <v>20</v>
      </c>
      <c r="L105" s="15">
        <v>4</v>
      </c>
      <c r="M105" s="82">
        <f t="shared" si="1"/>
        <v>11.13</v>
      </c>
      <c r="N105" s="71">
        <v>11</v>
      </c>
      <c r="O105" s="62">
        <v>3000</v>
      </c>
      <c r="P105" s="63">
        <f>Table224523689101112131415161718192021222423456723456[[#This Row],[PEMBULATAN]]*O105</f>
        <v>33000</v>
      </c>
    </row>
    <row r="106" spans="1:16" ht="26.25" customHeight="1" x14ac:dyDescent="0.2">
      <c r="A106" s="101"/>
      <c r="B106" s="74"/>
      <c r="C106" s="88" t="s">
        <v>565</v>
      </c>
      <c r="D106" s="77" t="s">
        <v>63</v>
      </c>
      <c r="E106" s="13">
        <v>44416</v>
      </c>
      <c r="F106" s="75" t="s">
        <v>425</v>
      </c>
      <c r="G106" s="13">
        <v>44419</v>
      </c>
      <c r="H106" s="76" t="s">
        <v>3532</v>
      </c>
      <c r="I106" s="15">
        <v>29</v>
      </c>
      <c r="J106" s="15">
        <v>33</v>
      </c>
      <c r="K106" s="15">
        <v>13</v>
      </c>
      <c r="L106" s="15">
        <v>2</v>
      </c>
      <c r="M106" s="82">
        <f t="shared" si="1"/>
        <v>3.1102500000000002</v>
      </c>
      <c r="N106" s="71">
        <v>3</v>
      </c>
      <c r="O106" s="62">
        <v>3000</v>
      </c>
      <c r="P106" s="63">
        <f>Table224523689101112131415161718192021222423456723456[[#This Row],[PEMBULATAN]]*O106</f>
        <v>9000</v>
      </c>
    </row>
    <row r="107" spans="1:16" ht="26.25" customHeight="1" x14ac:dyDescent="0.2">
      <c r="A107" s="101"/>
      <c r="B107" s="74"/>
      <c r="C107" s="88" t="s">
        <v>566</v>
      </c>
      <c r="D107" s="77" t="s">
        <v>63</v>
      </c>
      <c r="E107" s="13">
        <v>44416</v>
      </c>
      <c r="F107" s="75" t="s">
        <v>425</v>
      </c>
      <c r="G107" s="13">
        <v>44419</v>
      </c>
      <c r="H107" s="76" t="s">
        <v>3532</v>
      </c>
      <c r="I107" s="15">
        <v>50</v>
      </c>
      <c r="J107" s="15">
        <v>55</v>
      </c>
      <c r="K107" s="15">
        <v>24</v>
      </c>
      <c r="L107" s="15">
        <v>8</v>
      </c>
      <c r="M107" s="82">
        <f t="shared" si="1"/>
        <v>16.5</v>
      </c>
      <c r="N107" s="71">
        <v>17</v>
      </c>
      <c r="O107" s="62">
        <v>3000</v>
      </c>
      <c r="P107" s="63">
        <f>Table224523689101112131415161718192021222423456723456[[#This Row],[PEMBULATAN]]*O107</f>
        <v>51000</v>
      </c>
    </row>
    <row r="108" spans="1:16" ht="26.25" customHeight="1" x14ac:dyDescent="0.2">
      <c r="A108" s="101"/>
      <c r="B108" s="74"/>
      <c r="C108" s="88" t="s">
        <v>567</v>
      </c>
      <c r="D108" s="77" t="s">
        <v>63</v>
      </c>
      <c r="E108" s="13">
        <v>44416</v>
      </c>
      <c r="F108" s="75" t="s">
        <v>425</v>
      </c>
      <c r="G108" s="13">
        <v>44419</v>
      </c>
      <c r="H108" s="76" t="s">
        <v>3532</v>
      </c>
      <c r="I108" s="15">
        <v>20</v>
      </c>
      <c r="J108" s="15">
        <v>30</v>
      </c>
      <c r="K108" s="15">
        <v>25</v>
      </c>
      <c r="L108" s="15">
        <v>2</v>
      </c>
      <c r="M108" s="82">
        <f t="shared" si="1"/>
        <v>3.75</v>
      </c>
      <c r="N108" s="71">
        <v>4</v>
      </c>
      <c r="O108" s="62">
        <v>3000</v>
      </c>
      <c r="P108" s="63">
        <f>Table224523689101112131415161718192021222423456723456[[#This Row],[PEMBULATAN]]*O108</f>
        <v>12000</v>
      </c>
    </row>
    <row r="109" spans="1:16" ht="26.25" customHeight="1" x14ac:dyDescent="0.2">
      <c r="A109" s="101"/>
      <c r="B109" s="74"/>
      <c r="C109" s="88" t="s">
        <v>568</v>
      </c>
      <c r="D109" s="77" t="s">
        <v>63</v>
      </c>
      <c r="E109" s="13">
        <v>44416</v>
      </c>
      <c r="F109" s="75" t="s">
        <v>425</v>
      </c>
      <c r="G109" s="13">
        <v>44419</v>
      </c>
      <c r="H109" s="76" t="s">
        <v>3532</v>
      </c>
      <c r="I109" s="15">
        <v>62</v>
      </c>
      <c r="J109" s="15">
        <v>58</v>
      </c>
      <c r="K109" s="15">
        <v>29</v>
      </c>
      <c r="L109" s="15">
        <v>6</v>
      </c>
      <c r="M109" s="82">
        <f t="shared" si="1"/>
        <v>26.071000000000002</v>
      </c>
      <c r="N109" s="71">
        <v>26</v>
      </c>
      <c r="O109" s="62">
        <v>3000</v>
      </c>
      <c r="P109" s="63">
        <f>Table224523689101112131415161718192021222423456723456[[#This Row],[PEMBULATAN]]*O109</f>
        <v>78000</v>
      </c>
    </row>
    <row r="110" spans="1:16" ht="26.25" customHeight="1" x14ac:dyDescent="0.2">
      <c r="A110" s="101"/>
      <c r="B110" s="74"/>
      <c r="C110" s="88" t="s">
        <v>569</v>
      </c>
      <c r="D110" s="77" t="s">
        <v>63</v>
      </c>
      <c r="E110" s="13">
        <v>44416</v>
      </c>
      <c r="F110" s="75" t="s">
        <v>425</v>
      </c>
      <c r="G110" s="13">
        <v>44419</v>
      </c>
      <c r="H110" s="76" t="s">
        <v>3532</v>
      </c>
      <c r="I110" s="15">
        <v>83</v>
      </c>
      <c r="J110" s="15">
        <v>55</v>
      </c>
      <c r="K110" s="15">
        <v>25</v>
      </c>
      <c r="L110" s="15">
        <v>10</v>
      </c>
      <c r="M110" s="82">
        <f t="shared" si="1"/>
        <v>28.53125</v>
      </c>
      <c r="N110" s="71">
        <v>28</v>
      </c>
      <c r="O110" s="62">
        <v>3000</v>
      </c>
      <c r="P110" s="63">
        <f>Table224523689101112131415161718192021222423456723456[[#This Row],[PEMBULATAN]]*O110</f>
        <v>84000</v>
      </c>
    </row>
    <row r="111" spans="1:16" ht="26.25" customHeight="1" x14ac:dyDescent="0.2">
      <c r="A111" s="101"/>
      <c r="B111" s="74"/>
      <c r="C111" s="88" t="s">
        <v>570</v>
      </c>
      <c r="D111" s="77" t="s">
        <v>63</v>
      </c>
      <c r="E111" s="13">
        <v>44416</v>
      </c>
      <c r="F111" s="75" t="s">
        <v>425</v>
      </c>
      <c r="G111" s="13">
        <v>44419</v>
      </c>
      <c r="H111" s="76" t="s">
        <v>3532</v>
      </c>
      <c r="I111" s="15">
        <v>59</v>
      </c>
      <c r="J111" s="15">
        <v>20</v>
      </c>
      <c r="K111" s="15">
        <v>50</v>
      </c>
      <c r="L111" s="15">
        <v>6</v>
      </c>
      <c r="M111" s="82">
        <f t="shared" si="1"/>
        <v>14.75</v>
      </c>
      <c r="N111" s="71">
        <v>15</v>
      </c>
      <c r="O111" s="62">
        <v>3000</v>
      </c>
      <c r="P111" s="63">
        <f>Table224523689101112131415161718192021222423456723456[[#This Row],[PEMBULATAN]]*O111</f>
        <v>45000</v>
      </c>
    </row>
    <row r="112" spans="1:16" ht="26.25" customHeight="1" x14ac:dyDescent="0.2">
      <c r="A112" s="101"/>
      <c r="B112" s="74"/>
      <c r="C112" s="88" t="s">
        <v>571</v>
      </c>
      <c r="D112" s="77" t="s">
        <v>63</v>
      </c>
      <c r="E112" s="13">
        <v>44416</v>
      </c>
      <c r="F112" s="75" t="s">
        <v>425</v>
      </c>
      <c r="G112" s="13">
        <v>44419</v>
      </c>
      <c r="H112" s="76" t="s">
        <v>3532</v>
      </c>
      <c r="I112" s="15">
        <v>50</v>
      </c>
      <c r="J112" s="15">
        <v>43</v>
      </c>
      <c r="K112" s="15">
        <v>18</v>
      </c>
      <c r="L112" s="15">
        <v>4</v>
      </c>
      <c r="M112" s="82">
        <f t="shared" si="1"/>
        <v>9.6750000000000007</v>
      </c>
      <c r="N112" s="71">
        <v>10</v>
      </c>
      <c r="O112" s="62">
        <v>3000</v>
      </c>
      <c r="P112" s="63">
        <f>Table224523689101112131415161718192021222423456723456[[#This Row],[PEMBULATAN]]*O112</f>
        <v>30000</v>
      </c>
    </row>
    <row r="113" spans="1:16" ht="26.25" customHeight="1" x14ac:dyDescent="0.2">
      <c r="A113" s="101"/>
      <c r="B113" s="74"/>
      <c r="C113" s="88" t="s">
        <v>572</v>
      </c>
      <c r="D113" s="77" t="s">
        <v>63</v>
      </c>
      <c r="E113" s="13">
        <v>44416</v>
      </c>
      <c r="F113" s="75" t="s">
        <v>425</v>
      </c>
      <c r="G113" s="13">
        <v>44419</v>
      </c>
      <c r="H113" s="76" t="s">
        <v>3532</v>
      </c>
      <c r="I113" s="15">
        <v>68</v>
      </c>
      <c r="J113" s="15">
        <v>45</v>
      </c>
      <c r="K113" s="15">
        <v>15</v>
      </c>
      <c r="L113" s="15">
        <v>3</v>
      </c>
      <c r="M113" s="82">
        <f t="shared" si="1"/>
        <v>11.475</v>
      </c>
      <c r="N113" s="71">
        <v>12</v>
      </c>
      <c r="O113" s="62">
        <v>3000</v>
      </c>
      <c r="P113" s="63">
        <f>Table224523689101112131415161718192021222423456723456[[#This Row],[PEMBULATAN]]*O113</f>
        <v>36000</v>
      </c>
    </row>
    <row r="114" spans="1:16" ht="26.25" customHeight="1" x14ac:dyDescent="0.2">
      <c r="A114" s="101"/>
      <c r="B114" s="74"/>
      <c r="C114" s="88" t="s">
        <v>573</v>
      </c>
      <c r="D114" s="77" t="s">
        <v>63</v>
      </c>
      <c r="E114" s="13">
        <v>44416</v>
      </c>
      <c r="F114" s="75" t="s">
        <v>425</v>
      </c>
      <c r="G114" s="13">
        <v>44419</v>
      </c>
      <c r="H114" s="76" t="s">
        <v>3532</v>
      </c>
      <c r="I114" s="15">
        <v>53</v>
      </c>
      <c r="J114" s="15">
        <v>55</v>
      </c>
      <c r="K114" s="15">
        <v>20</v>
      </c>
      <c r="L114" s="15">
        <v>12</v>
      </c>
      <c r="M114" s="82">
        <f t="shared" si="1"/>
        <v>14.574999999999999</v>
      </c>
      <c r="N114" s="71">
        <v>15</v>
      </c>
      <c r="O114" s="62">
        <v>3000</v>
      </c>
      <c r="P114" s="63">
        <f>Table224523689101112131415161718192021222423456723456[[#This Row],[PEMBULATAN]]*O114</f>
        <v>45000</v>
      </c>
    </row>
    <row r="115" spans="1:16" ht="26.25" customHeight="1" x14ac:dyDescent="0.2">
      <c r="A115" s="101"/>
      <c r="B115" s="74"/>
      <c r="C115" s="88" t="s">
        <v>574</v>
      </c>
      <c r="D115" s="77" t="s">
        <v>63</v>
      </c>
      <c r="E115" s="13">
        <v>44416</v>
      </c>
      <c r="F115" s="75" t="s">
        <v>425</v>
      </c>
      <c r="G115" s="13">
        <v>44419</v>
      </c>
      <c r="H115" s="76" t="s">
        <v>3532</v>
      </c>
      <c r="I115" s="15">
        <v>25</v>
      </c>
      <c r="J115" s="15">
        <v>33</v>
      </c>
      <c r="K115" s="15">
        <v>20</v>
      </c>
      <c r="L115" s="15">
        <v>4</v>
      </c>
      <c r="M115" s="82">
        <f t="shared" si="1"/>
        <v>4.125</v>
      </c>
      <c r="N115" s="71">
        <v>4</v>
      </c>
      <c r="O115" s="62">
        <v>3000</v>
      </c>
      <c r="P115" s="63">
        <f>Table224523689101112131415161718192021222423456723456[[#This Row],[PEMBULATAN]]*O115</f>
        <v>12000</v>
      </c>
    </row>
    <row r="116" spans="1:16" ht="26.25" customHeight="1" x14ac:dyDescent="0.2">
      <c r="A116" s="101"/>
      <c r="B116" s="74"/>
      <c r="C116" s="88" t="s">
        <v>575</v>
      </c>
      <c r="D116" s="77" t="s">
        <v>63</v>
      </c>
      <c r="E116" s="13">
        <v>44416</v>
      </c>
      <c r="F116" s="75" t="s">
        <v>425</v>
      </c>
      <c r="G116" s="13">
        <v>44419</v>
      </c>
      <c r="H116" s="76" t="s">
        <v>3532</v>
      </c>
      <c r="I116" s="15">
        <v>43</v>
      </c>
      <c r="J116" s="15">
        <v>60</v>
      </c>
      <c r="K116" s="15">
        <v>30</v>
      </c>
      <c r="L116" s="15">
        <v>12</v>
      </c>
      <c r="M116" s="82">
        <f t="shared" si="1"/>
        <v>19.350000000000001</v>
      </c>
      <c r="N116" s="71">
        <v>20</v>
      </c>
      <c r="O116" s="62">
        <v>3000</v>
      </c>
      <c r="P116" s="63">
        <f>Table224523689101112131415161718192021222423456723456[[#This Row],[PEMBULATAN]]*O116</f>
        <v>60000</v>
      </c>
    </row>
    <row r="117" spans="1:16" ht="26.25" customHeight="1" x14ac:dyDescent="0.2">
      <c r="A117" s="101"/>
      <c r="B117" s="74"/>
      <c r="C117" s="88" t="s">
        <v>576</v>
      </c>
      <c r="D117" s="77" t="s">
        <v>63</v>
      </c>
      <c r="E117" s="13">
        <v>44416</v>
      </c>
      <c r="F117" s="75" t="s">
        <v>425</v>
      </c>
      <c r="G117" s="13">
        <v>44419</v>
      </c>
      <c r="H117" s="76" t="s">
        <v>3532</v>
      </c>
      <c r="I117" s="15">
        <v>24</v>
      </c>
      <c r="J117" s="15">
        <v>56</v>
      </c>
      <c r="K117" s="15">
        <v>17</v>
      </c>
      <c r="L117" s="15">
        <v>26</v>
      </c>
      <c r="M117" s="82">
        <f t="shared" si="1"/>
        <v>5.7119999999999997</v>
      </c>
      <c r="N117" s="71">
        <v>26</v>
      </c>
      <c r="O117" s="62">
        <v>3000</v>
      </c>
      <c r="P117" s="63">
        <f>Table224523689101112131415161718192021222423456723456[[#This Row],[PEMBULATAN]]*O117</f>
        <v>78000</v>
      </c>
    </row>
    <row r="118" spans="1:16" ht="26.25" customHeight="1" x14ac:dyDescent="0.2">
      <c r="A118" s="101"/>
      <c r="B118" s="74"/>
      <c r="C118" s="88" t="s">
        <v>577</v>
      </c>
      <c r="D118" s="77" t="s">
        <v>63</v>
      </c>
      <c r="E118" s="13">
        <v>44416</v>
      </c>
      <c r="F118" s="75" t="s">
        <v>425</v>
      </c>
      <c r="G118" s="13">
        <v>44419</v>
      </c>
      <c r="H118" s="76" t="s">
        <v>3532</v>
      </c>
      <c r="I118" s="15">
        <v>45</v>
      </c>
      <c r="J118" s="15">
        <v>30</v>
      </c>
      <c r="K118" s="15">
        <v>54</v>
      </c>
      <c r="L118" s="15">
        <v>16</v>
      </c>
      <c r="M118" s="82">
        <f t="shared" si="1"/>
        <v>18.225000000000001</v>
      </c>
      <c r="N118" s="71">
        <v>18</v>
      </c>
      <c r="O118" s="62">
        <v>3000</v>
      </c>
      <c r="P118" s="63">
        <f>Table224523689101112131415161718192021222423456723456[[#This Row],[PEMBULATAN]]*O118</f>
        <v>54000</v>
      </c>
    </row>
    <row r="119" spans="1:16" ht="26.25" customHeight="1" x14ac:dyDescent="0.2">
      <c r="A119" s="101"/>
      <c r="B119" s="74"/>
      <c r="C119" s="88" t="s">
        <v>578</v>
      </c>
      <c r="D119" s="77" t="s">
        <v>63</v>
      </c>
      <c r="E119" s="13">
        <v>44416</v>
      </c>
      <c r="F119" s="75" t="s">
        <v>425</v>
      </c>
      <c r="G119" s="13">
        <v>44419</v>
      </c>
      <c r="H119" s="76" t="s">
        <v>3532</v>
      </c>
      <c r="I119" s="15">
        <v>80</v>
      </c>
      <c r="J119" s="15">
        <v>40</v>
      </c>
      <c r="K119" s="15">
        <v>18</v>
      </c>
      <c r="L119" s="15">
        <v>9</v>
      </c>
      <c r="M119" s="82">
        <f t="shared" si="1"/>
        <v>14.4</v>
      </c>
      <c r="N119" s="71">
        <v>15</v>
      </c>
      <c r="O119" s="62">
        <v>3000</v>
      </c>
      <c r="P119" s="63">
        <f>Table224523689101112131415161718192021222423456723456[[#This Row],[PEMBULATAN]]*O119</f>
        <v>45000</v>
      </c>
    </row>
    <row r="120" spans="1:16" ht="26.25" customHeight="1" x14ac:dyDescent="0.2">
      <c r="A120" s="101"/>
      <c r="B120" s="74"/>
      <c r="C120" s="88" t="s">
        <v>579</v>
      </c>
      <c r="D120" s="77" t="s">
        <v>63</v>
      </c>
      <c r="E120" s="13">
        <v>44416</v>
      </c>
      <c r="F120" s="75" t="s">
        <v>425</v>
      </c>
      <c r="G120" s="13">
        <v>44419</v>
      </c>
      <c r="H120" s="76" t="s">
        <v>3532</v>
      </c>
      <c r="I120" s="15">
        <v>50</v>
      </c>
      <c r="J120" s="15">
        <v>60</v>
      </c>
      <c r="K120" s="15">
        <v>26</v>
      </c>
      <c r="L120" s="15">
        <v>6</v>
      </c>
      <c r="M120" s="82">
        <f t="shared" si="1"/>
        <v>19.5</v>
      </c>
      <c r="N120" s="71">
        <v>20</v>
      </c>
      <c r="O120" s="62">
        <v>3000</v>
      </c>
      <c r="P120" s="63">
        <f>Table224523689101112131415161718192021222423456723456[[#This Row],[PEMBULATAN]]*O120</f>
        <v>60000</v>
      </c>
    </row>
    <row r="121" spans="1:16" ht="26.25" customHeight="1" x14ac:dyDescent="0.2">
      <c r="A121" s="101"/>
      <c r="B121" s="74"/>
      <c r="C121" s="88" t="s">
        <v>580</v>
      </c>
      <c r="D121" s="77" t="s">
        <v>63</v>
      </c>
      <c r="E121" s="13">
        <v>44416</v>
      </c>
      <c r="F121" s="75" t="s">
        <v>425</v>
      </c>
      <c r="G121" s="13">
        <v>44419</v>
      </c>
      <c r="H121" s="76" t="s">
        <v>3532</v>
      </c>
      <c r="I121" s="15">
        <v>90</v>
      </c>
      <c r="J121" s="15">
        <v>55</v>
      </c>
      <c r="K121" s="15">
        <v>30</v>
      </c>
      <c r="L121" s="15">
        <v>24</v>
      </c>
      <c r="M121" s="82">
        <f t="shared" si="1"/>
        <v>37.125</v>
      </c>
      <c r="N121" s="71">
        <v>37</v>
      </c>
      <c r="O121" s="62">
        <v>3000</v>
      </c>
      <c r="P121" s="63">
        <f>Table224523689101112131415161718192021222423456723456[[#This Row],[PEMBULATAN]]*O121</f>
        <v>111000</v>
      </c>
    </row>
    <row r="122" spans="1:16" ht="26.25" customHeight="1" x14ac:dyDescent="0.2">
      <c r="A122" s="101"/>
      <c r="B122" s="74"/>
      <c r="C122" s="88" t="s">
        <v>581</v>
      </c>
      <c r="D122" s="77" t="s">
        <v>63</v>
      </c>
      <c r="E122" s="13">
        <v>44416</v>
      </c>
      <c r="F122" s="75" t="s">
        <v>425</v>
      </c>
      <c r="G122" s="13">
        <v>44419</v>
      </c>
      <c r="H122" s="76" t="s">
        <v>3532</v>
      </c>
      <c r="I122" s="15">
        <v>55</v>
      </c>
      <c r="J122" s="15">
        <v>30</v>
      </c>
      <c r="K122" s="15">
        <v>30</v>
      </c>
      <c r="L122" s="15">
        <v>27</v>
      </c>
      <c r="M122" s="82">
        <f t="shared" si="1"/>
        <v>12.375</v>
      </c>
      <c r="N122" s="71">
        <v>27</v>
      </c>
      <c r="O122" s="62">
        <v>3000</v>
      </c>
      <c r="P122" s="63">
        <f>Table224523689101112131415161718192021222423456723456[[#This Row],[PEMBULATAN]]*O122</f>
        <v>81000</v>
      </c>
    </row>
    <row r="123" spans="1:16" ht="26.25" customHeight="1" x14ac:dyDescent="0.2">
      <c r="A123" s="101"/>
      <c r="B123" s="74"/>
      <c r="C123" s="88" t="s">
        <v>582</v>
      </c>
      <c r="D123" s="77" t="s">
        <v>63</v>
      </c>
      <c r="E123" s="13">
        <v>44416</v>
      </c>
      <c r="F123" s="75" t="s">
        <v>425</v>
      </c>
      <c r="G123" s="13">
        <v>44419</v>
      </c>
      <c r="H123" s="76" t="s">
        <v>3532</v>
      </c>
      <c r="I123" s="15">
        <v>60</v>
      </c>
      <c r="J123" s="15">
        <v>80</v>
      </c>
      <c r="K123" s="15">
        <v>17</v>
      </c>
      <c r="L123" s="15">
        <v>10</v>
      </c>
      <c r="M123" s="82">
        <f t="shared" si="1"/>
        <v>20.399999999999999</v>
      </c>
      <c r="N123" s="71">
        <v>21</v>
      </c>
      <c r="O123" s="62">
        <v>3000</v>
      </c>
      <c r="P123" s="63">
        <f>Table224523689101112131415161718192021222423456723456[[#This Row],[PEMBULATAN]]*O123</f>
        <v>63000</v>
      </c>
    </row>
    <row r="124" spans="1:16" ht="26.25" customHeight="1" x14ac:dyDescent="0.2">
      <c r="A124" s="101"/>
      <c r="B124" s="74"/>
      <c r="C124" s="88" t="s">
        <v>583</v>
      </c>
      <c r="D124" s="77" t="s">
        <v>63</v>
      </c>
      <c r="E124" s="13">
        <v>44416</v>
      </c>
      <c r="F124" s="75" t="s">
        <v>425</v>
      </c>
      <c r="G124" s="13">
        <v>44419</v>
      </c>
      <c r="H124" s="76" t="s">
        <v>3532</v>
      </c>
      <c r="I124" s="15">
        <v>95</v>
      </c>
      <c r="J124" s="15">
        <v>58</v>
      </c>
      <c r="K124" s="15">
        <v>25</v>
      </c>
      <c r="L124" s="15">
        <v>18</v>
      </c>
      <c r="M124" s="82">
        <f t="shared" si="1"/>
        <v>34.4375</v>
      </c>
      <c r="N124" s="71">
        <v>35</v>
      </c>
      <c r="O124" s="62">
        <v>3000</v>
      </c>
      <c r="P124" s="63">
        <f>Table224523689101112131415161718192021222423456723456[[#This Row],[PEMBULATAN]]*O124</f>
        <v>105000</v>
      </c>
    </row>
    <row r="125" spans="1:16" ht="26.25" customHeight="1" x14ac:dyDescent="0.2">
      <c r="A125" s="101"/>
      <c r="B125" s="74"/>
      <c r="C125" s="88" t="s">
        <v>584</v>
      </c>
      <c r="D125" s="77" t="s">
        <v>63</v>
      </c>
      <c r="E125" s="13">
        <v>44416</v>
      </c>
      <c r="F125" s="75" t="s">
        <v>425</v>
      </c>
      <c r="G125" s="13">
        <v>44419</v>
      </c>
      <c r="H125" s="76" t="s">
        <v>3532</v>
      </c>
      <c r="I125" s="15">
        <v>50</v>
      </c>
      <c r="J125" s="15">
        <v>40</v>
      </c>
      <c r="K125" s="15">
        <v>17</v>
      </c>
      <c r="L125" s="15">
        <v>6</v>
      </c>
      <c r="M125" s="82">
        <f t="shared" si="1"/>
        <v>8.5</v>
      </c>
      <c r="N125" s="71">
        <v>9</v>
      </c>
      <c r="O125" s="62">
        <v>3000</v>
      </c>
      <c r="P125" s="63">
        <f>Table224523689101112131415161718192021222423456723456[[#This Row],[PEMBULATAN]]*O125</f>
        <v>27000</v>
      </c>
    </row>
    <row r="126" spans="1:16" ht="26.25" customHeight="1" x14ac:dyDescent="0.2">
      <c r="A126" s="101"/>
      <c r="B126" s="74"/>
      <c r="C126" s="88" t="s">
        <v>585</v>
      </c>
      <c r="D126" s="77" t="s">
        <v>63</v>
      </c>
      <c r="E126" s="13">
        <v>44416</v>
      </c>
      <c r="F126" s="75" t="s">
        <v>425</v>
      </c>
      <c r="G126" s="13">
        <v>44419</v>
      </c>
      <c r="H126" s="76" t="s">
        <v>3532</v>
      </c>
      <c r="I126" s="15">
        <v>33</v>
      </c>
      <c r="J126" s="15">
        <v>35</v>
      </c>
      <c r="K126" s="15">
        <v>15</v>
      </c>
      <c r="L126" s="15">
        <v>2</v>
      </c>
      <c r="M126" s="82">
        <f t="shared" si="1"/>
        <v>4.3312499999999998</v>
      </c>
      <c r="N126" s="71">
        <v>5</v>
      </c>
      <c r="O126" s="62">
        <v>3000</v>
      </c>
      <c r="P126" s="63">
        <f>Table224523689101112131415161718192021222423456723456[[#This Row],[PEMBULATAN]]*O126</f>
        <v>15000</v>
      </c>
    </row>
    <row r="127" spans="1:16" ht="26.25" customHeight="1" x14ac:dyDescent="0.2">
      <c r="A127" s="101"/>
      <c r="B127" s="74"/>
      <c r="C127" s="88" t="s">
        <v>586</v>
      </c>
      <c r="D127" s="77" t="s">
        <v>63</v>
      </c>
      <c r="E127" s="13">
        <v>44416</v>
      </c>
      <c r="F127" s="75" t="s">
        <v>425</v>
      </c>
      <c r="G127" s="13">
        <v>44419</v>
      </c>
      <c r="H127" s="76" t="s">
        <v>3532</v>
      </c>
      <c r="I127" s="15">
        <v>85</v>
      </c>
      <c r="J127" s="15">
        <v>44</v>
      </c>
      <c r="K127" s="15">
        <v>15</v>
      </c>
      <c r="L127" s="15">
        <v>12</v>
      </c>
      <c r="M127" s="82">
        <f t="shared" si="1"/>
        <v>14.025</v>
      </c>
      <c r="N127" s="71">
        <v>14</v>
      </c>
      <c r="O127" s="62">
        <v>3000</v>
      </c>
      <c r="P127" s="63">
        <f>Table224523689101112131415161718192021222423456723456[[#This Row],[PEMBULATAN]]*O127</f>
        <v>42000</v>
      </c>
    </row>
    <row r="128" spans="1:16" ht="26.25" customHeight="1" x14ac:dyDescent="0.2">
      <c r="A128" s="101"/>
      <c r="B128" s="74"/>
      <c r="C128" s="88" t="s">
        <v>587</v>
      </c>
      <c r="D128" s="77" t="s">
        <v>63</v>
      </c>
      <c r="E128" s="13">
        <v>44416</v>
      </c>
      <c r="F128" s="75" t="s">
        <v>425</v>
      </c>
      <c r="G128" s="13">
        <v>44419</v>
      </c>
      <c r="H128" s="76" t="s">
        <v>3532</v>
      </c>
      <c r="I128" s="15">
        <v>82</v>
      </c>
      <c r="J128" s="15">
        <v>39</v>
      </c>
      <c r="K128" s="15">
        <v>30</v>
      </c>
      <c r="L128" s="15">
        <v>23</v>
      </c>
      <c r="M128" s="82">
        <f t="shared" si="1"/>
        <v>23.984999999999999</v>
      </c>
      <c r="N128" s="71">
        <v>24</v>
      </c>
      <c r="O128" s="62">
        <v>3000</v>
      </c>
      <c r="P128" s="63">
        <f>Table224523689101112131415161718192021222423456723456[[#This Row],[PEMBULATAN]]*O128</f>
        <v>72000</v>
      </c>
    </row>
    <row r="129" spans="1:16" ht="26.25" customHeight="1" x14ac:dyDescent="0.2">
      <c r="A129" s="101"/>
      <c r="B129" s="74"/>
      <c r="C129" s="88" t="s">
        <v>588</v>
      </c>
      <c r="D129" s="77" t="s">
        <v>63</v>
      </c>
      <c r="E129" s="13">
        <v>44416</v>
      </c>
      <c r="F129" s="75" t="s">
        <v>425</v>
      </c>
      <c r="G129" s="13">
        <v>44419</v>
      </c>
      <c r="H129" s="76" t="s">
        <v>3532</v>
      </c>
      <c r="I129" s="15">
        <v>40</v>
      </c>
      <c r="J129" s="15">
        <v>35</v>
      </c>
      <c r="K129" s="15">
        <v>18</v>
      </c>
      <c r="L129" s="15">
        <v>3</v>
      </c>
      <c r="M129" s="82">
        <f t="shared" si="1"/>
        <v>6.3</v>
      </c>
      <c r="N129" s="71">
        <v>7</v>
      </c>
      <c r="O129" s="62">
        <v>3000</v>
      </c>
      <c r="P129" s="63">
        <f>Table224523689101112131415161718192021222423456723456[[#This Row],[PEMBULATAN]]*O129</f>
        <v>21000</v>
      </c>
    </row>
    <row r="130" spans="1:16" ht="26.25" customHeight="1" x14ac:dyDescent="0.2">
      <c r="A130" s="101"/>
      <c r="B130" s="74"/>
      <c r="C130" s="88" t="s">
        <v>589</v>
      </c>
      <c r="D130" s="77" t="s">
        <v>63</v>
      </c>
      <c r="E130" s="13">
        <v>44416</v>
      </c>
      <c r="F130" s="75" t="s">
        <v>425</v>
      </c>
      <c r="G130" s="13">
        <v>44419</v>
      </c>
      <c r="H130" s="76" t="s">
        <v>3532</v>
      </c>
      <c r="I130" s="15">
        <v>90</v>
      </c>
      <c r="J130" s="15">
        <v>60</v>
      </c>
      <c r="K130" s="15">
        <v>20</v>
      </c>
      <c r="L130" s="15">
        <v>8</v>
      </c>
      <c r="M130" s="82">
        <f t="shared" si="1"/>
        <v>27</v>
      </c>
      <c r="N130" s="71">
        <v>27</v>
      </c>
      <c r="O130" s="62">
        <v>3000</v>
      </c>
      <c r="P130" s="63">
        <f>Table224523689101112131415161718192021222423456723456[[#This Row],[PEMBULATAN]]*O130</f>
        <v>81000</v>
      </c>
    </row>
    <row r="131" spans="1:16" ht="26.25" customHeight="1" x14ac:dyDescent="0.2">
      <c r="A131" s="101"/>
      <c r="B131" s="74"/>
      <c r="C131" s="88" t="s">
        <v>590</v>
      </c>
      <c r="D131" s="77" t="s">
        <v>63</v>
      </c>
      <c r="E131" s="13">
        <v>44416</v>
      </c>
      <c r="F131" s="75" t="s">
        <v>425</v>
      </c>
      <c r="G131" s="13">
        <v>44419</v>
      </c>
      <c r="H131" s="76" t="s">
        <v>3532</v>
      </c>
      <c r="I131" s="15">
        <v>48</v>
      </c>
      <c r="J131" s="15">
        <v>33</v>
      </c>
      <c r="K131" s="15">
        <v>16</v>
      </c>
      <c r="L131" s="15">
        <v>1</v>
      </c>
      <c r="M131" s="82">
        <f t="shared" ref="M131:M162" si="2">I131*J131*K131/4000</f>
        <v>6.3360000000000003</v>
      </c>
      <c r="N131" s="71">
        <v>7</v>
      </c>
      <c r="O131" s="62">
        <v>3000</v>
      </c>
      <c r="P131" s="63">
        <f>Table224523689101112131415161718192021222423456723456[[#This Row],[PEMBULATAN]]*O131</f>
        <v>21000</v>
      </c>
    </row>
    <row r="132" spans="1:16" ht="26.25" customHeight="1" x14ac:dyDescent="0.2">
      <c r="A132" s="101"/>
      <c r="B132" s="74"/>
      <c r="C132" s="88" t="s">
        <v>591</v>
      </c>
      <c r="D132" s="77" t="s">
        <v>63</v>
      </c>
      <c r="E132" s="13">
        <v>44416</v>
      </c>
      <c r="F132" s="75" t="s">
        <v>425</v>
      </c>
      <c r="G132" s="13">
        <v>44419</v>
      </c>
      <c r="H132" s="76" t="s">
        <v>3532</v>
      </c>
      <c r="I132" s="15">
        <v>80</v>
      </c>
      <c r="J132" s="15">
        <v>53</v>
      </c>
      <c r="K132" s="15">
        <v>25</v>
      </c>
      <c r="L132" s="15">
        <v>6</v>
      </c>
      <c r="M132" s="82">
        <f t="shared" si="2"/>
        <v>26.5</v>
      </c>
      <c r="N132" s="71">
        <v>27</v>
      </c>
      <c r="O132" s="62">
        <v>3000</v>
      </c>
      <c r="P132" s="63">
        <f>Table224523689101112131415161718192021222423456723456[[#This Row],[PEMBULATAN]]*O132</f>
        <v>81000</v>
      </c>
    </row>
    <row r="133" spans="1:16" ht="26.25" customHeight="1" x14ac:dyDescent="0.2">
      <c r="A133" s="101"/>
      <c r="B133" s="74"/>
      <c r="C133" s="88" t="s">
        <v>592</v>
      </c>
      <c r="D133" s="77" t="s">
        <v>63</v>
      </c>
      <c r="E133" s="13">
        <v>44416</v>
      </c>
      <c r="F133" s="75" t="s">
        <v>425</v>
      </c>
      <c r="G133" s="13">
        <v>44419</v>
      </c>
      <c r="H133" s="76" t="s">
        <v>3532</v>
      </c>
      <c r="I133" s="15">
        <v>60</v>
      </c>
      <c r="J133" s="15">
        <v>30</v>
      </c>
      <c r="K133" s="15">
        <v>15</v>
      </c>
      <c r="L133" s="15">
        <v>7</v>
      </c>
      <c r="M133" s="82">
        <f t="shared" si="2"/>
        <v>6.75</v>
      </c>
      <c r="N133" s="71">
        <v>7</v>
      </c>
      <c r="O133" s="62">
        <v>3000</v>
      </c>
      <c r="P133" s="63">
        <f>Table224523689101112131415161718192021222423456723456[[#This Row],[PEMBULATAN]]*O133</f>
        <v>21000</v>
      </c>
    </row>
    <row r="134" spans="1:16" ht="26.25" customHeight="1" x14ac:dyDescent="0.2">
      <c r="A134" s="101"/>
      <c r="B134" s="74"/>
      <c r="C134" s="88" t="s">
        <v>593</v>
      </c>
      <c r="D134" s="77" t="s">
        <v>63</v>
      </c>
      <c r="E134" s="13">
        <v>44416</v>
      </c>
      <c r="F134" s="75" t="s">
        <v>425</v>
      </c>
      <c r="G134" s="13">
        <v>44419</v>
      </c>
      <c r="H134" s="76" t="s">
        <v>3532</v>
      </c>
      <c r="I134" s="15">
        <v>50</v>
      </c>
      <c r="J134" s="15">
        <v>30</v>
      </c>
      <c r="K134" s="15">
        <v>20</v>
      </c>
      <c r="L134" s="15">
        <v>3</v>
      </c>
      <c r="M134" s="82">
        <f t="shared" si="2"/>
        <v>7.5</v>
      </c>
      <c r="N134" s="71">
        <v>8</v>
      </c>
      <c r="O134" s="62">
        <v>3000</v>
      </c>
      <c r="P134" s="63">
        <f>Table224523689101112131415161718192021222423456723456[[#This Row],[PEMBULATAN]]*O134</f>
        <v>24000</v>
      </c>
    </row>
    <row r="135" spans="1:16" ht="26.25" customHeight="1" x14ac:dyDescent="0.2">
      <c r="A135" s="101"/>
      <c r="B135" s="74"/>
      <c r="C135" s="88" t="s">
        <v>594</v>
      </c>
      <c r="D135" s="77" t="s">
        <v>63</v>
      </c>
      <c r="E135" s="13">
        <v>44416</v>
      </c>
      <c r="F135" s="75" t="s">
        <v>425</v>
      </c>
      <c r="G135" s="13">
        <v>44419</v>
      </c>
      <c r="H135" s="76" t="s">
        <v>3532</v>
      </c>
      <c r="I135" s="15">
        <v>50</v>
      </c>
      <c r="J135" s="15">
        <v>57</v>
      </c>
      <c r="K135" s="15">
        <v>23</v>
      </c>
      <c r="L135" s="15">
        <v>9</v>
      </c>
      <c r="M135" s="82">
        <f t="shared" si="2"/>
        <v>16.387499999999999</v>
      </c>
      <c r="N135" s="71">
        <v>17</v>
      </c>
      <c r="O135" s="62">
        <v>3000</v>
      </c>
      <c r="P135" s="63">
        <f>Table224523689101112131415161718192021222423456723456[[#This Row],[PEMBULATAN]]*O135</f>
        <v>51000</v>
      </c>
    </row>
    <row r="136" spans="1:16" ht="26.25" customHeight="1" x14ac:dyDescent="0.2">
      <c r="A136" s="101"/>
      <c r="B136" s="74"/>
      <c r="C136" s="88" t="s">
        <v>595</v>
      </c>
      <c r="D136" s="77" t="s">
        <v>63</v>
      </c>
      <c r="E136" s="13">
        <v>44416</v>
      </c>
      <c r="F136" s="75" t="s">
        <v>425</v>
      </c>
      <c r="G136" s="13">
        <v>44419</v>
      </c>
      <c r="H136" s="76" t="s">
        <v>3532</v>
      </c>
      <c r="I136" s="15">
        <v>90</v>
      </c>
      <c r="J136" s="15">
        <v>55</v>
      </c>
      <c r="K136" s="15">
        <v>32</v>
      </c>
      <c r="L136" s="15">
        <v>25</v>
      </c>
      <c r="M136" s="82">
        <f t="shared" si="2"/>
        <v>39.6</v>
      </c>
      <c r="N136" s="71">
        <v>40</v>
      </c>
      <c r="O136" s="62">
        <v>3000</v>
      </c>
      <c r="P136" s="63">
        <f>Table224523689101112131415161718192021222423456723456[[#This Row],[PEMBULATAN]]*O136</f>
        <v>120000</v>
      </c>
    </row>
    <row r="137" spans="1:16" ht="26.25" customHeight="1" x14ac:dyDescent="0.2">
      <c r="A137" s="101"/>
      <c r="B137" s="74"/>
      <c r="C137" s="88" t="s">
        <v>596</v>
      </c>
      <c r="D137" s="77" t="s">
        <v>63</v>
      </c>
      <c r="E137" s="13">
        <v>44416</v>
      </c>
      <c r="F137" s="75" t="s">
        <v>425</v>
      </c>
      <c r="G137" s="13">
        <v>44419</v>
      </c>
      <c r="H137" s="76" t="s">
        <v>3532</v>
      </c>
      <c r="I137" s="15">
        <v>97</v>
      </c>
      <c r="J137" s="15">
        <v>56</v>
      </c>
      <c r="K137" s="15">
        <v>35</v>
      </c>
      <c r="L137" s="15">
        <v>21</v>
      </c>
      <c r="M137" s="82">
        <f t="shared" si="2"/>
        <v>47.53</v>
      </c>
      <c r="N137" s="71">
        <v>48</v>
      </c>
      <c r="O137" s="62">
        <v>3000</v>
      </c>
      <c r="P137" s="63">
        <f>Table224523689101112131415161718192021222423456723456[[#This Row],[PEMBULATAN]]*O137</f>
        <v>144000</v>
      </c>
    </row>
    <row r="138" spans="1:16" ht="26.25" customHeight="1" x14ac:dyDescent="0.2">
      <c r="A138" s="101"/>
      <c r="B138" s="74"/>
      <c r="C138" s="88" t="s">
        <v>597</v>
      </c>
      <c r="D138" s="77" t="s">
        <v>63</v>
      </c>
      <c r="E138" s="13">
        <v>44416</v>
      </c>
      <c r="F138" s="75" t="s">
        <v>425</v>
      </c>
      <c r="G138" s="13">
        <v>44419</v>
      </c>
      <c r="H138" s="76" t="s">
        <v>3532</v>
      </c>
      <c r="I138" s="15">
        <v>46</v>
      </c>
      <c r="J138" s="15">
        <v>50</v>
      </c>
      <c r="K138" s="15">
        <v>28</v>
      </c>
      <c r="L138" s="15">
        <v>27</v>
      </c>
      <c r="M138" s="82">
        <f t="shared" si="2"/>
        <v>16.100000000000001</v>
      </c>
      <c r="N138" s="71">
        <v>27</v>
      </c>
      <c r="O138" s="62">
        <v>3000</v>
      </c>
      <c r="P138" s="63">
        <f>Table224523689101112131415161718192021222423456723456[[#This Row],[PEMBULATAN]]*O138</f>
        <v>81000</v>
      </c>
    </row>
    <row r="139" spans="1:16" ht="26.25" customHeight="1" x14ac:dyDescent="0.2">
      <c r="A139" s="101"/>
      <c r="B139" s="74"/>
      <c r="C139" s="88" t="s">
        <v>598</v>
      </c>
      <c r="D139" s="77" t="s">
        <v>63</v>
      </c>
      <c r="E139" s="13">
        <v>44416</v>
      </c>
      <c r="F139" s="75" t="s">
        <v>425</v>
      </c>
      <c r="G139" s="13">
        <v>44419</v>
      </c>
      <c r="H139" s="76" t="s">
        <v>3532</v>
      </c>
      <c r="I139" s="15">
        <v>15</v>
      </c>
      <c r="J139" s="15">
        <v>24</v>
      </c>
      <c r="K139" s="15">
        <v>25</v>
      </c>
      <c r="L139" s="15">
        <v>6</v>
      </c>
      <c r="M139" s="82">
        <f t="shared" si="2"/>
        <v>2.25</v>
      </c>
      <c r="N139" s="71">
        <v>6</v>
      </c>
      <c r="O139" s="62">
        <v>3000</v>
      </c>
      <c r="P139" s="63">
        <f>Table224523689101112131415161718192021222423456723456[[#This Row],[PEMBULATAN]]*O139</f>
        <v>18000</v>
      </c>
    </row>
    <row r="140" spans="1:16" ht="26.25" customHeight="1" x14ac:dyDescent="0.2">
      <c r="A140" s="101"/>
      <c r="B140" s="74"/>
      <c r="C140" s="88" t="s">
        <v>599</v>
      </c>
      <c r="D140" s="77" t="s">
        <v>63</v>
      </c>
      <c r="E140" s="13">
        <v>44416</v>
      </c>
      <c r="F140" s="75" t="s">
        <v>425</v>
      </c>
      <c r="G140" s="13">
        <v>44419</v>
      </c>
      <c r="H140" s="76" t="s">
        <v>3532</v>
      </c>
      <c r="I140" s="15">
        <v>35</v>
      </c>
      <c r="J140" s="15">
        <v>35</v>
      </c>
      <c r="K140" s="15">
        <v>28</v>
      </c>
      <c r="L140" s="15">
        <v>20</v>
      </c>
      <c r="M140" s="82">
        <f t="shared" si="2"/>
        <v>8.5749999999999993</v>
      </c>
      <c r="N140" s="71">
        <v>20</v>
      </c>
      <c r="O140" s="62">
        <v>3000</v>
      </c>
      <c r="P140" s="63">
        <f>Table224523689101112131415161718192021222423456723456[[#This Row],[PEMBULATAN]]*O140</f>
        <v>60000</v>
      </c>
    </row>
    <row r="141" spans="1:16" ht="26.25" customHeight="1" x14ac:dyDescent="0.2">
      <c r="A141" s="101"/>
      <c r="B141" s="74"/>
      <c r="C141" s="88" t="s">
        <v>600</v>
      </c>
      <c r="D141" s="77" t="s">
        <v>63</v>
      </c>
      <c r="E141" s="13">
        <v>44416</v>
      </c>
      <c r="F141" s="75" t="s">
        <v>425</v>
      </c>
      <c r="G141" s="13">
        <v>44419</v>
      </c>
      <c r="H141" s="76" t="s">
        <v>3532</v>
      </c>
      <c r="I141" s="15">
        <v>30</v>
      </c>
      <c r="J141" s="15">
        <v>58</v>
      </c>
      <c r="K141" s="15">
        <v>38</v>
      </c>
      <c r="L141" s="15">
        <v>19</v>
      </c>
      <c r="M141" s="82">
        <f t="shared" si="2"/>
        <v>16.53</v>
      </c>
      <c r="N141" s="71">
        <v>19</v>
      </c>
      <c r="O141" s="62">
        <v>3000</v>
      </c>
      <c r="P141" s="63">
        <f>Table224523689101112131415161718192021222423456723456[[#This Row],[PEMBULATAN]]*O141</f>
        <v>57000</v>
      </c>
    </row>
    <row r="142" spans="1:16" ht="26.25" customHeight="1" x14ac:dyDescent="0.2">
      <c r="A142" s="101"/>
      <c r="B142" s="74"/>
      <c r="C142" s="88" t="s">
        <v>601</v>
      </c>
      <c r="D142" s="77" t="s">
        <v>63</v>
      </c>
      <c r="E142" s="13">
        <v>44416</v>
      </c>
      <c r="F142" s="75" t="s">
        <v>425</v>
      </c>
      <c r="G142" s="13">
        <v>44419</v>
      </c>
      <c r="H142" s="76" t="s">
        <v>3532</v>
      </c>
      <c r="I142" s="15">
        <v>95</v>
      </c>
      <c r="J142" s="15">
        <v>53</v>
      </c>
      <c r="K142" s="15">
        <v>28</v>
      </c>
      <c r="L142" s="15">
        <v>22</v>
      </c>
      <c r="M142" s="82">
        <f t="shared" si="2"/>
        <v>35.244999999999997</v>
      </c>
      <c r="N142" s="71">
        <v>35</v>
      </c>
      <c r="O142" s="62">
        <v>3000</v>
      </c>
      <c r="P142" s="63">
        <f>Table224523689101112131415161718192021222423456723456[[#This Row],[PEMBULATAN]]*O142</f>
        <v>105000</v>
      </c>
    </row>
    <row r="143" spans="1:16" ht="26.25" customHeight="1" x14ac:dyDescent="0.2">
      <c r="A143" s="101"/>
      <c r="B143" s="74"/>
      <c r="C143" s="88" t="s">
        <v>602</v>
      </c>
      <c r="D143" s="77" t="s">
        <v>63</v>
      </c>
      <c r="E143" s="13">
        <v>44416</v>
      </c>
      <c r="F143" s="75" t="s">
        <v>425</v>
      </c>
      <c r="G143" s="13">
        <v>44419</v>
      </c>
      <c r="H143" s="76" t="s">
        <v>3532</v>
      </c>
      <c r="I143" s="15">
        <v>33</v>
      </c>
      <c r="J143" s="15">
        <v>60</v>
      </c>
      <c r="K143" s="15">
        <v>27</v>
      </c>
      <c r="L143" s="15">
        <v>15</v>
      </c>
      <c r="M143" s="82">
        <f t="shared" si="2"/>
        <v>13.365</v>
      </c>
      <c r="N143" s="71">
        <v>15</v>
      </c>
      <c r="O143" s="62">
        <v>3000</v>
      </c>
      <c r="P143" s="63">
        <f>Table224523689101112131415161718192021222423456723456[[#This Row],[PEMBULATAN]]*O143</f>
        <v>45000</v>
      </c>
    </row>
    <row r="144" spans="1:16" ht="26.25" customHeight="1" x14ac:dyDescent="0.2">
      <c r="A144" s="101"/>
      <c r="B144" s="74"/>
      <c r="C144" s="88" t="s">
        <v>603</v>
      </c>
      <c r="D144" s="77" t="s">
        <v>63</v>
      </c>
      <c r="E144" s="13">
        <v>44416</v>
      </c>
      <c r="F144" s="75" t="s">
        <v>425</v>
      </c>
      <c r="G144" s="13">
        <v>44419</v>
      </c>
      <c r="H144" s="76" t="s">
        <v>3532</v>
      </c>
      <c r="I144" s="15">
        <v>70</v>
      </c>
      <c r="J144" s="15">
        <v>60</v>
      </c>
      <c r="K144" s="15">
        <v>69</v>
      </c>
      <c r="L144" s="15">
        <v>10</v>
      </c>
      <c r="M144" s="82">
        <f t="shared" si="2"/>
        <v>72.45</v>
      </c>
      <c r="N144" s="71">
        <v>73</v>
      </c>
      <c r="O144" s="62">
        <v>3000</v>
      </c>
      <c r="P144" s="63">
        <f>Table224523689101112131415161718192021222423456723456[[#This Row],[PEMBULATAN]]*O144</f>
        <v>219000</v>
      </c>
    </row>
    <row r="145" spans="1:16" ht="26.25" customHeight="1" x14ac:dyDescent="0.2">
      <c r="A145" s="101"/>
      <c r="B145" s="74"/>
      <c r="C145" s="88" t="s">
        <v>604</v>
      </c>
      <c r="D145" s="77" t="s">
        <v>63</v>
      </c>
      <c r="E145" s="13">
        <v>44416</v>
      </c>
      <c r="F145" s="75" t="s">
        <v>425</v>
      </c>
      <c r="G145" s="13">
        <v>44419</v>
      </c>
      <c r="H145" s="76" t="s">
        <v>3532</v>
      </c>
      <c r="I145" s="15">
        <v>60</v>
      </c>
      <c r="J145" s="15">
        <v>36</v>
      </c>
      <c r="K145" s="15">
        <v>17</v>
      </c>
      <c r="L145" s="15">
        <v>2</v>
      </c>
      <c r="M145" s="82">
        <f t="shared" si="2"/>
        <v>9.18</v>
      </c>
      <c r="N145" s="71">
        <v>9</v>
      </c>
      <c r="O145" s="62">
        <v>3000</v>
      </c>
      <c r="P145" s="63">
        <f>Table224523689101112131415161718192021222423456723456[[#This Row],[PEMBULATAN]]*O145</f>
        <v>27000</v>
      </c>
    </row>
    <row r="146" spans="1:16" ht="26.25" customHeight="1" x14ac:dyDescent="0.2">
      <c r="A146" s="101"/>
      <c r="B146" s="74"/>
      <c r="C146" s="88" t="s">
        <v>605</v>
      </c>
      <c r="D146" s="77" t="s">
        <v>63</v>
      </c>
      <c r="E146" s="13">
        <v>44416</v>
      </c>
      <c r="F146" s="75" t="s">
        <v>425</v>
      </c>
      <c r="G146" s="13">
        <v>44419</v>
      </c>
      <c r="H146" s="76" t="s">
        <v>3532</v>
      </c>
      <c r="I146" s="15">
        <v>86</v>
      </c>
      <c r="J146" s="15">
        <v>52</v>
      </c>
      <c r="K146" s="15">
        <v>40</v>
      </c>
      <c r="L146" s="15">
        <v>11</v>
      </c>
      <c r="M146" s="82">
        <f t="shared" si="2"/>
        <v>44.72</v>
      </c>
      <c r="N146" s="71">
        <v>45</v>
      </c>
      <c r="O146" s="62">
        <v>3000</v>
      </c>
      <c r="P146" s="63">
        <f>Table224523689101112131415161718192021222423456723456[[#This Row],[PEMBULATAN]]*O146</f>
        <v>135000</v>
      </c>
    </row>
    <row r="147" spans="1:16" ht="26.25" customHeight="1" x14ac:dyDescent="0.2">
      <c r="A147" s="101"/>
      <c r="B147" s="74"/>
      <c r="C147" s="88" t="s">
        <v>606</v>
      </c>
      <c r="D147" s="77" t="s">
        <v>63</v>
      </c>
      <c r="E147" s="13">
        <v>44416</v>
      </c>
      <c r="F147" s="75" t="s">
        <v>425</v>
      </c>
      <c r="G147" s="13">
        <v>44419</v>
      </c>
      <c r="H147" s="76" t="s">
        <v>3532</v>
      </c>
      <c r="I147" s="15">
        <v>30</v>
      </c>
      <c r="J147" s="15">
        <v>60</v>
      </c>
      <c r="K147" s="15">
        <v>32</v>
      </c>
      <c r="L147" s="15">
        <v>11</v>
      </c>
      <c r="M147" s="82">
        <f t="shared" si="2"/>
        <v>14.4</v>
      </c>
      <c r="N147" s="71">
        <v>15</v>
      </c>
      <c r="O147" s="62">
        <v>3000</v>
      </c>
      <c r="P147" s="63">
        <f>Table224523689101112131415161718192021222423456723456[[#This Row],[PEMBULATAN]]*O147</f>
        <v>45000</v>
      </c>
    </row>
    <row r="148" spans="1:16" ht="26.25" customHeight="1" x14ac:dyDescent="0.2">
      <c r="A148" s="101"/>
      <c r="B148" s="74"/>
      <c r="C148" s="88" t="s">
        <v>607</v>
      </c>
      <c r="D148" s="77" t="s">
        <v>63</v>
      </c>
      <c r="E148" s="13">
        <v>44416</v>
      </c>
      <c r="F148" s="75" t="s">
        <v>425</v>
      </c>
      <c r="G148" s="13">
        <v>44419</v>
      </c>
      <c r="H148" s="76" t="s">
        <v>3532</v>
      </c>
      <c r="I148" s="15">
        <v>50</v>
      </c>
      <c r="J148" s="15">
        <v>50</v>
      </c>
      <c r="K148" s="15">
        <v>20</v>
      </c>
      <c r="L148" s="15">
        <v>4</v>
      </c>
      <c r="M148" s="82">
        <f t="shared" si="2"/>
        <v>12.5</v>
      </c>
      <c r="N148" s="71">
        <v>13</v>
      </c>
      <c r="O148" s="62">
        <v>3000</v>
      </c>
      <c r="P148" s="63">
        <f>Table224523689101112131415161718192021222423456723456[[#This Row],[PEMBULATAN]]*O148</f>
        <v>39000</v>
      </c>
    </row>
    <row r="149" spans="1:16" ht="26.25" customHeight="1" x14ac:dyDescent="0.2">
      <c r="A149" s="101"/>
      <c r="B149" s="74"/>
      <c r="C149" s="88" t="s">
        <v>608</v>
      </c>
      <c r="D149" s="77" t="s">
        <v>63</v>
      </c>
      <c r="E149" s="13">
        <v>44416</v>
      </c>
      <c r="F149" s="75" t="s">
        <v>425</v>
      </c>
      <c r="G149" s="13">
        <v>44419</v>
      </c>
      <c r="H149" s="76" t="s">
        <v>3532</v>
      </c>
      <c r="I149" s="15">
        <v>100</v>
      </c>
      <c r="J149" s="15">
        <v>50</v>
      </c>
      <c r="K149" s="15">
        <v>50</v>
      </c>
      <c r="L149" s="15">
        <v>2</v>
      </c>
      <c r="M149" s="82">
        <f t="shared" si="2"/>
        <v>62.5</v>
      </c>
      <c r="N149" s="71">
        <v>63</v>
      </c>
      <c r="O149" s="62">
        <v>3000</v>
      </c>
      <c r="P149" s="63">
        <f>Table224523689101112131415161718192021222423456723456[[#This Row],[PEMBULATAN]]*O149</f>
        <v>189000</v>
      </c>
    </row>
    <row r="150" spans="1:16" ht="26.25" customHeight="1" x14ac:dyDescent="0.2">
      <c r="A150" s="101"/>
      <c r="B150" s="74"/>
      <c r="C150" s="88" t="s">
        <v>609</v>
      </c>
      <c r="D150" s="77" t="s">
        <v>63</v>
      </c>
      <c r="E150" s="13">
        <v>44416</v>
      </c>
      <c r="F150" s="75" t="s">
        <v>425</v>
      </c>
      <c r="G150" s="13">
        <v>44419</v>
      </c>
      <c r="H150" s="76" t="s">
        <v>3532</v>
      </c>
      <c r="I150" s="15">
        <v>108</v>
      </c>
      <c r="J150" s="15">
        <v>30</v>
      </c>
      <c r="K150" s="15">
        <v>7</v>
      </c>
      <c r="L150" s="15">
        <v>2</v>
      </c>
      <c r="M150" s="82">
        <f t="shared" si="2"/>
        <v>5.67</v>
      </c>
      <c r="N150" s="71">
        <v>6</v>
      </c>
      <c r="O150" s="62">
        <v>3000</v>
      </c>
      <c r="P150" s="63">
        <f>Table224523689101112131415161718192021222423456723456[[#This Row],[PEMBULATAN]]*O150</f>
        <v>18000</v>
      </c>
    </row>
    <row r="151" spans="1:16" ht="26.25" customHeight="1" x14ac:dyDescent="0.2">
      <c r="A151" s="101"/>
      <c r="B151" s="74"/>
      <c r="C151" s="88" t="s">
        <v>610</v>
      </c>
      <c r="D151" s="77" t="s">
        <v>63</v>
      </c>
      <c r="E151" s="13">
        <v>44416</v>
      </c>
      <c r="F151" s="75" t="s">
        <v>425</v>
      </c>
      <c r="G151" s="13">
        <v>44419</v>
      </c>
      <c r="H151" s="76" t="s">
        <v>3532</v>
      </c>
      <c r="I151" s="15">
        <v>100</v>
      </c>
      <c r="J151" s="15">
        <v>7</v>
      </c>
      <c r="K151" s="15">
        <v>3</v>
      </c>
      <c r="L151" s="15">
        <v>1</v>
      </c>
      <c r="M151" s="82">
        <f t="shared" si="2"/>
        <v>0.52500000000000002</v>
      </c>
      <c r="N151" s="71">
        <v>1</v>
      </c>
      <c r="O151" s="62">
        <v>3000</v>
      </c>
      <c r="P151" s="63">
        <f>Table224523689101112131415161718192021222423456723456[[#This Row],[PEMBULATAN]]*O151</f>
        <v>3000</v>
      </c>
    </row>
    <row r="152" spans="1:16" ht="26.25" customHeight="1" x14ac:dyDescent="0.2">
      <c r="A152" s="101"/>
      <c r="B152" s="74"/>
      <c r="C152" s="88" t="s">
        <v>611</v>
      </c>
      <c r="D152" s="77" t="s">
        <v>63</v>
      </c>
      <c r="E152" s="13">
        <v>44416</v>
      </c>
      <c r="F152" s="75" t="s">
        <v>425</v>
      </c>
      <c r="G152" s="13">
        <v>44419</v>
      </c>
      <c r="H152" s="76" t="s">
        <v>3532</v>
      </c>
      <c r="I152" s="15">
        <v>55</v>
      </c>
      <c r="J152" s="15">
        <v>55</v>
      </c>
      <c r="K152" s="15">
        <v>20</v>
      </c>
      <c r="L152" s="15">
        <v>5</v>
      </c>
      <c r="M152" s="82">
        <f t="shared" si="2"/>
        <v>15.125</v>
      </c>
      <c r="N152" s="71">
        <v>15</v>
      </c>
      <c r="O152" s="62">
        <v>3000</v>
      </c>
      <c r="P152" s="63">
        <f>Table224523689101112131415161718192021222423456723456[[#This Row],[PEMBULATAN]]*O152</f>
        <v>45000</v>
      </c>
    </row>
    <row r="153" spans="1:16" ht="26.25" customHeight="1" x14ac:dyDescent="0.2">
      <c r="A153" s="101"/>
      <c r="B153" s="74"/>
      <c r="C153" s="88" t="s">
        <v>612</v>
      </c>
      <c r="D153" s="77" t="s">
        <v>63</v>
      </c>
      <c r="E153" s="13">
        <v>44416</v>
      </c>
      <c r="F153" s="75" t="s">
        <v>425</v>
      </c>
      <c r="G153" s="13">
        <v>44419</v>
      </c>
      <c r="H153" s="76" t="s">
        <v>3532</v>
      </c>
      <c r="I153" s="15">
        <v>34</v>
      </c>
      <c r="J153" s="15">
        <v>33</v>
      </c>
      <c r="K153" s="15">
        <v>30</v>
      </c>
      <c r="L153" s="15">
        <v>2</v>
      </c>
      <c r="M153" s="82">
        <f t="shared" si="2"/>
        <v>8.4149999999999991</v>
      </c>
      <c r="N153" s="71">
        <v>9</v>
      </c>
      <c r="O153" s="62">
        <v>3000</v>
      </c>
      <c r="P153" s="63">
        <f>Table224523689101112131415161718192021222423456723456[[#This Row],[PEMBULATAN]]*O153</f>
        <v>27000</v>
      </c>
    </row>
    <row r="154" spans="1:16" ht="26.25" customHeight="1" x14ac:dyDescent="0.2">
      <c r="A154" s="101"/>
      <c r="B154" s="74"/>
      <c r="C154" s="88" t="s">
        <v>613</v>
      </c>
      <c r="D154" s="77" t="s">
        <v>63</v>
      </c>
      <c r="E154" s="13">
        <v>44416</v>
      </c>
      <c r="F154" s="75" t="s">
        <v>425</v>
      </c>
      <c r="G154" s="13">
        <v>44419</v>
      </c>
      <c r="H154" s="76" t="s">
        <v>3532</v>
      </c>
      <c r="I154" s="15">
        <v>48</v>
      </c>
      <c r="J154" s="15">
        <v>48</v>
      </c>
      <c r="K154" s="15">
        <v>7</v>
      </c>
      <c r="L154" s="15">
        <v>1</v>
      </c>
      <c r="M154" s="82">
        <f t="shared" si="2"/>
        <v>4.032</v>
      </c>
      <c r="N154" s="71">
        <v>4</v>
      </c>
      <c r="O154" s="62">
        <v>3000</v>
      </c>
      <c r="P154" s="63">
        <f>Table224523689101112131415161718192021222423456723456[[#This Row],[PEMBULATAN]]*O154</f>
        <v>12000</v>
      </c>
    </row>
    <row r="155" spans="1:16" ht="26.25" customHeight="1" x14ac:dyDescent="0.2">
      <c r="A155" s="101"/>
      <c r="B155" s="74"/>
      <c r="C155" s="88" t="s">
        <v>614</v>
      </c>
      <c r="D155" s="77" t="s">
        <v>63</v>
      </c>
      <c r="E155" s="13">
        <v>44416</v>
      </c>
      <c r="F155" s="75" t="s">
        <v>425</v>
      </c>
      <c r="G155" s="13">
        <v>44419</v>
      </c>
      <c r="H155" s="76" t="s">
        <v>3532</v>
      </c>
      <c r="I155" s="15">
        <v>128</v>
      </c>
      <c r="J155" s="15">
        <v>40</v>
      </c>
      <c r="K155" s="15">
        <v>40</v>
      </c>
      <c r="L155" s="15">
        <v>6</v>
      </c>
      <c r="M155" s="82">
        <f t="shared" si="2"/>
        <v>51.2</v>
      </c>
      <c r="N155" s="71">
        <v>51</v>
      </c>
      <c r="O155" s="62">
        <v>3000</v>
      </c>
      <c r="P155" s="63">
        <f>Table224523689101112131415161718192021222423456723456[[#This Row],[PEMBULATAN]]*O155</f>
        <v>153000</v>
      </c>
    </row>
    <row r="156" spans="1:16" ht="26.25" customHeight="1" x14ac:dyDescent="0.2">
      <c r="A156" s="101"/>
      <c r="B156" s="74"/>
      <c r="C156" s="88" t="s">
        <v>615</v>
      </c>
      <c r="D156" s="77" t="s">
        <v>63</v>
      </c>
      <c r="E156" s="13">
        <v>44416</v>
      </c>
      <c r="F156" s="75" t="s">
        <v>425</v>
      </c>
      <c r="G156" s="13">
        <v>44419</v>
      </c>
      <c r="H156" s="76" t="s">
        <v>3532</v>
      </c>
      <c r="I156" s="15">
        <v>60</v>
      </c>
      <c r="J156" s="15">
        <v>42</v>
      </c>
      <c r="K156" s="15">
        <v>22</v>
      </c>
      <c r="L156" s="15">
        <v>1</v>
      </c>
      <c r="M156" s="82">
        <f t="shared" si="2"/>
        <v>13.86</v>
      </c>
      <c r="N156" s="71">
        <v>14</v>
      </c>
      <c r="O156" s="62">
        <v>3000</v>
      </c>
      <c r="P156" s="63">
        <f>Table224523689101112131415161718192021222423456723456[[#This Row],[PEMBULATAN]]*O156</f>
        <v>42000</v>
      </c>
    </row>
    <row r="157" spans="1:16" ht="26.25" customHeight="1" x14ac:dyDescent="0.2">
      <c r="A157" s="101"/>
      <c r="B157" s="74"/>
      <c r="C157" s="88" t="s">
        <v>616</v>
      </c>
      <c r="D157" s="77" t="s">
        <v>63</v>
      </c>
      <c r="E157" s="13">
        <v>44416</v>
      </c>
      <c r="F157" s="75" t="s">
        <v>425</v>
      </c>
      <c r="G157" s="13">
        <v>44419</v>
      </c>
      <c r="H157" s="76" t="s">
        <v>3532</v>
      </c>
      <c r="I157" s="15">
        <v>50</v>
      </c>
      <c r="J157" s="15">
        <v>53</v>
      </c>
      <c r="K157" s="15">
        <v>65</v>
      </c>
      <c r="L157" s="15">
        <v>15</v>
      </c>
      <c r="M157" s="82">
        <f t="shared" si="2"/>
        <v>43.0625</v>
      </c>
      <c r="N157" s="71">
        <v>43</v>
      </c>
      <c r="O157" s="62">
        <v>3000</v>
      </c>
      <c r="P157" s="63">
        <f>Table224523689101112131415161718192021222423456723456[[#This Row],[PEMBULATAN]]*O157</f>
        <v>129000</v>
      </c>
    </row>
    <row r="158" spans="1:16" ht="26.25" customHeight="1" x14ac:dyDescent="0.2">
      <c r="A158" s="101"/>
      <c r="B158" s="74"/>
      <c r="C158" s="88" t="s">
        <v>617</v>
      </c>
      <c r="D158" s="77" t="s">
        <v>63</v>
      </c>
      <c r="E158" s="13">
        <v>44416</v>
      </c>
      <c r="F158" s="75" t="s">
        <v>425</v>
      </c>
      <c r="G158" s="13">
        <v>44419</v>
      </c>
      <c r="H158" s="76" t="s">
        <v>3532</v>
      </c>
      <c r="I158" s="15">
        <v>44</v>
      </c>
      <c r="J158" s="15">
        <v>30</v>
      </c>
      <c r="K158" s="15">
        <v>18</v>
      </c>
      <c r="L158" s="15">
        <v>3</v>
      </c>
      <c r="M158" s="82">
        <f t="shared" si="2"/>
        <v>5.94</v>
      </c>
      <c r="N158" s="71">
        <v>6</v>
      </c>
      <c r="O158" s="62">
        <v>3000</v>
      </c>
      <c r="P158" s="63">
        <f>Table224523689101112131415161718192021222423456723456[[#This Row],[PEMBULATAN]]*O158</f>
        <v>18000</v>
      </c>
    </row>
    <row r="159" spans="1:16" ht="26.25" customHeight="1" x14ac:dyDescent="0.2">
      <c r="A159" s="101"/>
      <c r="B159" s="74"/>
      <c r="C159" s="88" t="s">
        <v>618</v>
      </c>
      <c r="D159" s="77" t="s">
        <v>63</v>
      </c>
      <c r="E159" s="13">
        <v>44416</v>
      </c>
      <c r="F159" s="75" t="s">
        <v>425</v>
      </c>
      <c r="G159" s="13">
        <v>44419</v>
      </c>
      <c r="H159" s="76" t="s">
        <v>3532</v>
      </c>
      <c r="I159" s="15">
        <v>45</v>
      </c>
      <c r="J159" s="15">
        <v>48</v>
      </c>
      <c r="K159" s="15">
        <v>12</v>
      </c>
      <c r="L159" s="15">
        <v>7</v>
      </c>
      <c r="M159" s="82">
        <f t="shared" si="2"/>
        <v>6.48</v>
      </c>
      <c r="N159" s="71">
        <v>7</v>
      </c>
      <c r="O159" s="62">
        <v>3000</v>
      </c>
      <c r="P159" s="63">
        <f>Table224523689101112131415161718192021222423456723456[[#This Row],[PEMBULATAN]]*O159</f>
        <v>21000</v>
      </c>
    </row>
    <row r="160" spans="1:16" ht="26.25" customHeight="1" x14ac:dyDescent="0.2">
      <c r="A160" s="101"/>
      <c r="B160" s="74"/>
      <c r="C160" s="88" t="s">
        <v>619</v>
      </c>
      <c r="D160" s="77" t="s">
        <v>63</v>
      </c>
      <c r="E160" s="13">
        <v>44416</v>
      </c>
      <c r="F160" s="75" t="s">
        <v>425</v>
      </c>
      <c r="G160" s="13">
        <v>44419</v>
      </c>
      <c r="H160" s="76" t="s">
        <v>3532</v>
      </c>
      <c r="I160" s="15">
        <v>35</v>
      </c>
      <c r="J160" s="15">
        <v>23</v>
      </c>
      <c r="K160" s="15">
        <v>39</v>
      </c>
      <c r="L160" s="15">
        <v>5</v>
      </c>
      <c r="M160" s="82">
        <f t="shared" si="2"/>
        <v>7.8487499999999999</v>
      </c>
      <c r="N160" s="71">
        <v>8</v>
      </c>
      <c r="O160" s="62">
        <v>3000</v>
      </c>
      <c r="P160" s="63">
        <f>Table224523689101112131415161718192021222423456723456[[#This Row],[PEMBULATAN]]*O160</f>
        <v>24000</v>
      </c>
    </row>
    <row r="161" spans="1:16" ht="26.25" customHeight="1" x14ac:dyDescent="0.2">
      <c r="A161" s="101"/>
      <c r="B161" s="74"/>
      <c r="C161" s="88" t="s">
        <v>417</v>
      </c>
      <c r="D161" s="77" t="s">
        <v>63</v>
      </c>
      <c r="E161" s="13">
        <v>44416</v>
      </c>
      <c r="F161" s="75" t="s">
        <v>425</v>
      </c>
      <c r="G161" s="13">
        <v>44419</v>
      </c>
      <c r="H161" s="76" t="s">
        <v>3532</v>
      </c>
      <c r="I161" s="15">
        <v>77</v>
      </c>
      <c r="J161" s="15">
        <v>20</v>
      </c>
      <c r="K161" s="15">
        <v>27</v>
      </c>
      <c r="L161" s="15">
        <v>7</v>
      </c>
      <c r="M161" s="82">
        <f t="shared" si="2"/>
        <v>10.395</v>
      </c>
      <c r="N161" s="71">
        <v>11</v>
      </c>
      <c r="O161" s="62">
        <v>3000</v>
      </c>
      <c r="P161" s="63">
        <f>Table224523689101112131415161718192021222423456723456[[#This Row],[PEMBULATAN]]*O161</f>
        <v>33000</v>
      </c>
    </row>
    <row r="162" spans="1:16" ht="26.25" customHeight="1" x14ac:dyDescent="0.2">
      <c r="A162" s="101"/>
      <c r="B162" s="74"/>
      <c r="C162" s="88" t="s">
        <v>620</v>
      </c>
      <c r="D162" s="77" t="s">
        <v>63</v>
      </c>
      <c r="E162" s="13">
        <v>44416</v>
      </c>
      <c r="F162" s="75" t="s">
        <v>425</v>
      </c>
      <c r="G162" s="13">
        <v>44419</v>
      </c>
      <c r="H162" s="76" t="s">
        <v>3532</v>
      </c>
      <c r="I162" s="15">
        <v>60</v>
      </c>
      <c r="J162" s="15">
        <v>62</v>
      </c>
      <c r="K162" s="15">
        <v>40</v>
      </c>
      <c r="L162" s="15">
        <v>23</v>
      </c>
      <c r="M162" s="82">
        <f t="shared" si="2"/>
        <v>37.200000000000003</v>
      </c>
      <c r="N162" s="71">
        <v>37</v>
      </c>
      <c r="O162" s="62">
        <v>3000</v>
      </c>
      <c r="P162" s="63">
        <f>Table224523689101112131415161718192021222423456723456[[#This Row],[PEMBULATAN]]*O162</f>
        <v>111000</v>
      </c>
    </row>
    <row r="163" spans="1:16" ht="22.5" customHeight="1" x14ac:dyDescent="0.2">
      <c r="A163" s="144" t="s">
        <v>33</v>
      </c>
      <c r="B163" s="145"/>
      <c r="C163" s="145"/>
      <c r="D163" s="145"/>
      <c r="E163" s="145"/>
      <c r="F163" s="145"/>
      <c r="G163" s="145"/>
      <c r="H163" s="145"/>
      <c r="I163" s="145"/>
      <c r="J163" s="145"/>
      <c r="K163" s="145"/>
      <c r="L163" s="146"/>
      <c r="M163" s="78">
        <f>SUBTOTAL(109,Table224523689101112131415161718192021222423456723456[KG VOLUME])</f>
        <v>3503.6354999999999</v>
      </c>
      <c r="N163" s="66">
        <f>SUM(N3:N162)</f>
        <v>3686</v>
      </c>
      <c r="O163" s="147">
        <f>SUM(P3:P162)</f>
        <v>11058000</v>
      </c>
      <c r="P163" s="148"/>
    </row>
    <row r="164" spans="1:16" ht="22.5" customHeight="1" x14ac:dyDescent="0.2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4"/>
      <c r="N164" s="86" t="s">
        <v>54</v>
      </c>
      <c r="O164" s="85"/>
      <c r="P164" s="85">
        <f>O163*10%</f>
        <v>1105800</v>
      </c>
    </row>
    <row r="165" spans="1:16" x14ac:dyDescent="0.2">
      <c r="A165" s="11"/>
      <c r="B165" s="54" t="s">
        <v>47</v>
      </c>
      <c r="C165" s="53"/>
      <c r="D165" s="55" t="s">
        <v>48</v>
      </c>
      <c r="H165" s="61"/>
      <c r="N165" s="60" t="s">
        <v>34</v>
      </c>
      <c r="P165" s="67">
        <f>O163*1%</f>
        <v>110580</v>
      </c>
    </row>
    <row r="166" spans="1:16" x14ac:dyDescent="0.2">
      <c r="A166" s="11"/>
      <c r="H166" s="61"/>
      <c r="N166" s="60" t="s">
        <v>35</v>
      </c>
      <c r="P166" s="69">
        <v>0</v>
      </c>
    </row>
    <row r="167" spans="1:16" ht="15.75" thickBot="1" x14ac:dyDescent="0.25">
      <c r="A167" s="11"/>
      <c r="H167" s="61"/>
      <c r="N167" s="60" t="s">
        <v>36</v>
      </c>
      <c r="P167" s="69">
        <v>0</v>
      </c>
    </row>
    <row r="168" spans="1:16" x14ac:dyDescent="0.2">
      <c r="A168" s="11"/>
      <c r="H168" s="61"/>
      <c r="N168" s="64" t="s">
        <v>37</v>
      </c>
      <c r="O168" s="65"/>
      <c r="P168" s="68">
        <f>O163-P164+P165</f>
        <v>10062780</v>
      </c>
    </row>
    <row r="169" spans="1:16" x14ac:dyDescent="0.2">
      <c r="B169" s="54"/>
      <c r="C169" s="53"/>
      <c r="D169" s="55"/>
    </row>
    <row r="171" spans="1:16" x14ac:dyDescent="0.2">
      <c r="A171" s="11"/>
      <c r="H171" s="61"/>
      <c r="P171" s="70"/>
    </row>
    <row r="172" spans="1:16" x14ac:dyDescent="0.2">
      <c r="A172" s="11"/>
      <c r="H172" s="61"/>
      <c r="O172" s="56"/>
      <c r="P172" s="70"/>
    </row>
    <row r="173" spans="1:16" s="3" customFormat="1" x14ac:dyDescent="0.25">
      <c r="A173" s="11"/>
      <c r="B173" s="2"/>
      <c r="C173" s="2"/>
      <c r="E173" s="12"/>
      <c r="H173" s="61"/>
      <c r="N173" s="14"/>
      <c r="O173" s="14"/>
      <c r="P173" s="14"/>
    </row>
    <row r="174" spans="1:16" s="3" customFormat="1" x14ac:dyDescent="0.25">
      <c r="A174" s="11"/>
      <c r="B174" s="2"/>
      <c r="C174" s="2"/>
      <c r="E174" s="12"/>
      <c r="H174" s="61"/>
      <c r="N174" s="14"/>
      <c r="O174" s="14"/>
      <c r="P174" s="14"/>
    </row>
    <row r="175" spans="1:16" s="3" customFormat="1" x14ac:dyDescent="0.25">
      <c r="A175" s="11"/>
      <c r="B175" s="2"/>
      <c r="C175" s="2"/>
      <c r="E175" s="12"/>
      <c r="H175" s="61"/>
      <c r="N175" s="14"/>
      <c r="O175" s="14"/>
      <c r="P175" s="14"/>
    </row>
    <row r="176" spans="1:16" s="3" customFormat="1" x14ac:dyDescent="0.25">
      <c r="A176" s="11"/>
      <c r="B176" s="2"/>
      <c r="C176" s="2"/>
      <c r="E176" s="12"/>
      <c r="H176" s="61"/>
      <c r="N176" s="14"/>
      <c r="O176" s="14"/>
      <c r="P176" s="14"/>
    </row>
    <row r="177" spans="1:16" s="3" customFormat="1" x14ac:dyDescent="0.2">
      <c r="A177" s="11"/>
      <c r="B177" s="2"/>
      <c r="C177" s="53" t="s">
        <v>1205</v>
      </c>
      <c r="E177" s="12"/>
      <c r="H177" s="61"/>
      <c r="N177" s="14"/>
      <c r="O177" s="14"/>
      <c r="P177" s="14"/>
    </row>
    <row r="178" spans="1:16" s="3" customFormat="1" x14ac:dyDescent="0.25">
      <c r="A178" s="11"/>
      <c r="B178" s="2"/>
      <c r="C178" s="2" t="s">
        <v>1200</v>
      </c>
      <c r="E178" s="12"/>
      <c r="H178" s="61"/>
      <c r="N178" s="14"/>
      <c r="O178" s="14"/>
      <c r="P178" s="14"/>
    </row>
    <row r="179" spans="1:16" s="3" customFormat="1" x14ac:dyDescent="0.25">
      <c r="A179" s="11"/>
      <c r="B179" s="2"/>
      <c r="C179" s="2" t="s">
        <v>1206</v>
      </c>
      <c r="E179" s="12"/>
      <c r="H179" s="61"/>
      <c r="N179" s="14"/>
      <c r="O179" s="14"/>
      <c r="P179" s="14"/>
    </row>
    <row r="180" spans="1:16" s="3" customFormat="1" x14ac:dyDescent="0.25">
      <c r="A180" s="11"/>
      <c r="B180" s="2"/>
      <c r="C180" s="2" t="s">
        <v>3533</v>
      </c>
      <c r="E180" s="12"/>
      <c r="H180" s="61"/>
      <c r="N180" s="14"/>
      <c r="O180" s="14"/>
      <c r="P180" s="14"/>
    </row>
    <row r="181" spans="1:16" s="3" customFormat="1" x14ac:dyDescent="0.2">
      <c r="A181" s="11"/>
      <c r="B181" s="2"/>
      <c r="C181" s="53" t="s">
        <v>1198</v>
      </c>
      <c r="E181" s="12"/>
      <c r="H181" s="61"/>
      <c r="N181" s="14"/>
      <c r="O181" s="14"/>
      <c r="P181" s="14"/>
    </row>
    <row r="182" spans="1:16" s="3" customFormat="1" x14ac:dyDescent="0.25">
      <c r="A182" s="11"/>
      <c r="B182" s="2"/>
      <c r="C182" s="2" t="s">
        <v>3534</v>
      </c>
      <c r="E182" s="12"/>
      <c r="H182" s="61"/>
      <c r="N182" s="14"/>
      <c r="O182" s="14"/>
      <c r="P182" s="14"/>
    </row>
    <row r="183" spans="1:16" s="3" customFormat="1" x14ac:dyDescent="0.25">
      <c r="A183" s="11"/>
      <c r="B183" s="2"/>
      <c r="C183" s="2" t="s">
        <v>1204</v>
      </c>
      <c r="E183" s="12"/>
      <c r="H183" s="61"/>
      <c r="N183" s="14"/>
      <c r="O183" s="14"/>
      <c r="P183" s="14"/>
    </row>
    <row r="184" spans="1:16" s="3" customFormat="1" x14ac:dyDescent="0.25">
      <c r="A184" s="11"/>
      <c r="B184" s="2"/>
      <c r="C184" s="2" t="s">
        <v>3535</v>
      </c>
      <c r="E184" s="12"/>
      <c r="H184" s="61"/>
      <c r="N184" s="14"/>
      <c r="O184" s="14"/>
      <c r="P184" s="14"/>
    </row>
    <row r="185" spans="1:16" x14ac:dyDescent="0.2">
      <c r="C185" s="2" t="s">
        <v>3536</v>
      </c>
    </row>
    <row r="186" spans="1:16" x14ac:dyDescent="0.2">
      <c r="C186" s="2" t="s">
        <v>3537</v>
      </c>
    </row>
    <row r="187" spans="1:16" x14ac:dyDescent="0.2">
      <c r="C187" s="2" t="s">
        <v>3538</v>
      </c>
    </row>
    <row r="188" spans="1:16" x14ac:dyDescent="0.2">
      <c r="C188" s="2" t="s">
        <v>3539</v>
      </c>
    </row>
    <row r="189" spans="1:16" x14ac:dyDescent="0.2">
      <c r="C189" s="2" t="s">
        <v>3540</v>
      </c>
    </row>
    <row r="190" spans="1:16" x14ac:dyDescent="0.2">
      <c r="C190" s="2" t="s">
        <v>3541</v>
      </c>
    </row>
    <row r="191" spans="1:16" x14ac:dyDescent="0.2">
      <c r="C191" s="2" t="s">
        <v>3542</v>
      </c>
    </row>
    <row r="192" spans="1:16" x14ac:dyDescent="0.2">
      <c r="C192" s="2" t="s">
        <v>3543</v>
      </c>
    </row>
    <row r="193" spans="3:3" x14ac:dyDescent="0.2">
      <c r="C193" s="2" t="s">
        <v>3544</v>
      </c>
    </row>
    <row r="194" spans="3:3" x14ac:dyDescent="0.2">
      <c r="C194" s="2" t="s">
        <v>3545</v>
      </c>
    </row>
    <row r="195" spans="3:3" x14ac:dyDescent="0.2">
      <c r="C195" s="2" t="s">
        <v>3546</v>
      </c>
    </row>
    <row r="196" spans="3:3" x14ac:dyDescent="0.2">
      <c r="C196" s="2" t="s">
        <v>3547</v>
      </c>
    </row>
    <row r="197" spans="3:3" x14ac:dyDescent="0.2">
      <c r="C197" s="2" t="s">
        <v>3548</v>
      </c>
    </row>
    <row r="198" spans="3:3" x14ac:dyDescent="0.2">
      <c r="C198" s="2" t="s">
        <v>3549</v>
      </c>
    </row>
    <row r="199" spans="3:3" x14ac:dyDescent="0.2">
      <c r="C199" s="2" t="s">
        <v>3550</v>
      </c>
    </row>
    <row r="200" spans="3:3" x14ac:dyDescent="0.2">
      <c r="C200" s="2" t="s">
        <v>3551</v>
      </c>
    </row>
    <row r="201" spans="3:3" x14ac:dyDescent="0.2">
      <c r="C201" s="2" t="s">
        <v>3552</v>
      </c>
    </row>
    <row r="202" spans="3:3" x14ac:dyDescent="0.2">
      <c r="C202" s="2" t="s">
        <v>3553</v>
      </c>
    </row>
    <row r="203" spans="3:3" x14ac:dyDescent="0.2">
      <c r="C203" s="2" t="s">
        <v>3554</v>
      </c>
    </row>
    <row r="204" spans="3:3" x14ac:dyDescent="0.2">
      <c r="C204" s="2" t="s">
        <v>3555</v>
      </c>
    </row>
    <row r="205" spans="3:3" x14ac:dyDescent="0.2">
      <c r="C205" s="2" t="s">
        <v>3556</v>
      </c>
    </row>
    <row r="206" spans="3:3" x14ac:dyDescent="0.2">
      <c r="C206" s="2" t="s">
        <v>3557</v>
      </c>
    </row>
    <row r="207" spans="3:3" x14ac:dyDescent="0.2">
      <c r="C207" s="2" t="s">
        <v>3558</v>
      </c>
    </row>
    <row r="208" spans="3:3" x14ac:dyDescent="0.2">
      <c r="C208" s="2" t="s">
        <v>3559</v>
      </c>
    </row>
    <row r="209" spans="3:3" x14ac:dyDescent="0.2">
      <c r="C209" s="2" t="s">
        <v>3560</v>
      </c>
    </row>
    <row r="210" spans="3:3" x14ac:dyDescent="0.2">
      <c r="C210" s="2" t="s">
        <v>3561</v>
      </c>
    </row>
    <row r="211" spans="3:3" x14ac:dyDescent="0.2">
      <c r="C211" s="2" t="s">
        <v>3562</v>
      </c>
    </row>
    <row r="212" spans="3:3" x14ac:dyDescent="0.2">
      <c r="C212" s="2" t="s">
        <v>3563</v>
      </c>
    </row>
    <row r="213" spans="3:3" x14ac:dyDescent="0.2">
      <c r="C213" s="2" t="s">
        <v>3564</v>
      </c>
    </row>
    <row r="214" spans="3:3" x14ac:dyDescent="0.2">
      <c r="C214" s="2" t="s">
        <v>3565</v>
      </c>
    </row>
    <row r="215" spans="3:3" x14ac:dyDescent="0.2">
      <c r="C215" s="2" t="s">
        <v>3566</v>
      </c>
    </row>
    <row r="216" spans="3:3" x14ac:dyDescent="0.2">
      <c r="C216" s="2" t="s">
        <v>3567</v>
      </c>
    </row>
    <row r="217" spans="3:3" x14ac:dyDescent="0.2">
      <c r="C217" s="2" t="s">
        <v>3568</v>
      </c>
    </row>
    <row r="218" spans="3:3" x14ac:dyDescent="0.2">
      <c r="C218" s="2" t="s">
        <v>3569</v>
      </c>
    </row>
    <row r="219" spans="3:3" x14ac:dyDescent="0.2">
      <c r="C219" s="2" t="s">
        <v>3570</v>
      </c>
    </row>
    <row r="220" spans="3:3" x14ac:dyDescent="0.2">
      <c r="C220" s="2" t="s">
        <v>3571</v>
      </c>
    </row>
    <row r="221" spans="3:3" x14ac:dyDescent="0.2">
      <c r="C221" s="2" t="s">
        <v>3572</v>
      </c>
    </row>
    <row r="222" spans="3:3" x14ac:dyDescent="0.2">
      <c r="C222" s="2" t="s">
        <v>3573</v>
      </c>
    </row>
    <row r="223" spans="3:3" x14ac:dyDescent="0.2">
      <c r="C223" s="2" t="s">
        <v>3574</v>
      </c>
    </row>
    <row r="224" spans="3:3" x14ac:dyDescent="0.2">
      <c r="C224" s="2" t="s">
        <v>3575</v>
      </c>
    </row>
    <row r="225" spans="3:3" x14ac:dyDescent="0.2">
      <c r="C225" s="2" t="s">
        <v>3576</v>
      </c>
    </row>
    <row r="226" spans="3:3" x14ac:dyDescent="0.2">
      <c r="C226" s="2" t="s">
        <v>3577</v>
      </c>
    </row>
    <row r="227" spans="3:3" x14ac:dyDescent="0.2">
      <c r="C227" s="2" t="s">
        <v>3578</v>
      </c>
    </row>
    <row r="228" spans="3:3" x14ac:dyDescent="0.2">
      <c r="C228" s="2" t="s">
        <v>3579</v>
      </c>
    </row>
    <row r="229" spans="3:3" x14ac:dyDescent="0.2">
      <c r="C229" s="2" t="s">
        <v>3580</v>
      </c>
    </row>
    <row r="230" spans="3:3" x14ac:dyDescent="0.2">
      <c r="C230" s="2" t="s">
        <v>3581</v>
      </c>
    </row>
    <row r="231" spans="3:3" x14ac:dyDescent="0.2">
      <c r="C231" s="2" t="s">
        <v>3582</v>
      </c>
    </row>
    <row r="232" spans="3:3" x14ac:dyDescent="0.2">
      <c r="C232" s="2" t="s">
        <v>3583</v>
      </c>
    </row>
    <row r="233" spans="3:3" x14ac:dyDescent="0.2">
      <c r="C233" s="2" t="s">
        <v>3584</v>
      </c>
    </row>
    <row r="234" spans="3:3" x14ac:dyDescent="0.2">
      <c r="C234" s="2" t="s">
        <v>3585</v>
      </c>
    </row>
    <row r="235" spans="3:3" x14ac:dyDescent="0.2">
      <c r="C235" s="2" t="s">
        <v>3586</v>
      </c>
    </row>
    <row r="236" spans="3:3" x14ac:dyDescent="0.2">
      <c r="C236" s="2" t="s">
        <v>3587</v>
      </c>
    </row>
    <row r="237" spans="3:3" x14ac:dyDescent="0.2">
      <c r="C237" s="2" t="s">
        <v>3588</v>
      </c>
    </row>
    <row r="238" spans="3:3" x14ac:dyDescent="0.2">
      <c r="C238" s="2" t="s">
        <v>3589</v>
      </c>
    </row>
    <row r="239" spans="3:3" x14ac:dyDescent="0.2">
      <c r="C239" s="2" t="s">
        <v>3590</v>
      </c>
    </row>
    <row r="240" spans="3:3" x14ac:dyDescent="0.2">
      <c r="C240" s="2" t="s">
        <v>3591</v>
      </c>
    </row>
    <row r="241" spans="3:3" x14ac:dyDescent="0.2">
      <c r="C241" s="2" t="s">
        <v>3592</v>
      </c>
    </row>
    <row r="242" spans="3:3" x14ac:dyDescent="0.2">
      <c r="C242" s="2" t="s">
        <v>3593</v>
      </c>
    </row>
    <row r="243" spans="3:3" x14ac:dyDescent="0.2">
      <c r="C243" s="2" t="s">
        <v>3594</v>
      </c>
    </row>
    <row r="244" spans="3:3" x14ac:dyDescent="0.2">
      <c r="C244" s="2" t="s">
        <v>3595</v>
      </c>
    </row>
    <row r="245" spans="3:3" x14ac:dyDescent="0.2">
      <c r="C245" s="2" t="s">
        <v>3596</v>
      </c>
    </row>
    <row r="246" spans="3:3" x14ac:dyDescent="0.2">
      <c r="C246" s="2" t="s">
        <v>3597</v>
      </c>
    </row>
    <row r="247" spans="3:3" x14ac:dyDescent="0.2">
      <c r="C247" s="2" t="s">
        <v>3598</v>
      </c>
    </row>
    <row r="248" spans="3:3" x14ac:dyDescent="0.2">
      <c r="C248" s="2" t="s">
        <v>3599</v>
      </c>
    </row>
    <row r="249" spans="3:3" x14ac:dyDescent="0.2">
      <c r="C249" s="2" t="s">
        <v>3600</v>
      </c>
    </row>
    <row r="250" spans="3:3" x14ac:dyDescent="0.2">
      <c r="C250" s="2" t="s">
        <v>3601</v>
      </c>
    </row>
    <row r="251" spans="3:3" x14ac:dyDescent="0.2">
      <c r="C251" s="2" t="s">
        <v>3602</v>
      </c>
    </row>
    <row r="252" spans="3:3" x14ac:dyDescent="0.2">
      <c r="C252" s="2" t="s">
        <v>3603</v>
      </c>
    </row>
    <row r="253" spans="3:3" x14ac:dyDescent="0.2">
      <c r="C253" s="2" t="s">
        <v>3604</v>
      </c>
    </row>
    <row r="254" spans="3:3" x14ac:dyDescent="0.2">
      <c r="C254" s="2" t="s">
        <v>3605</v>
      </c>
    </row>
    <row r="255" spans="3:3" x14ac:dyDescent="0.2">
      <c r="C255" s="2" t="s">
        <v>3606</v>
      </c>
    </row>
    <row r="256" spans="3:3" x14ac:dyDescent="0.2">
      <c r="C256" s="2" t="s">
        <v>3607</v>
      </c>
    </row>
    <row r="257" spans="3:3" x14ac:dyDescent="0.2">
      <c r="C257" s="2" t="s">
        <v>3608</v>
      </c>
    </row>
    <row r="258" spans="3:3" x14ac:dyDescent="0.2">
      <c r="C258" s="2" t="s">
        <v>3609</v>
      </c>
    </row>
    <row r="259" spans="3:3" x14ac:dyDescent="0.2">
      <c r="C259" s="2" t="s">
        <v>3610</v>
      </c>
    </row>
    <row r="260" spans="3:3" x14ac:dyDescent="0.2">
      <c r="C260" s="2" t="s">
        <v>3611</v>
      </c>
    </row>
    <row r="261" spans="3:3" x14ac:dyDescent="0.2">
      <c r="C261" s="2" t="s">
        <v>3612</v>
      </c>
    </row>
    <row r="262" spans="3:3" x14ac:dyDescent="0.2">
      <c r="C262" s="2" t="s">
        <v>3613</v>
      </c>
    </row>
    <row r="263" spans="3:3" x14ac:dyDescent="0.2">
      <c r="C263" s="2" t="s">
        <v>3614</v>
      </c>
    </row>
    <row r="264" spans="3:3" x14ac:dyDescent="0.2">
      <c r="C264" s="2" t="s">
        <v>3615</v>
      </c>
    </row>
    <row r="265" spans="3:3" x14ac:dyDescent="0.2">
      <c r="C265" s="2" t="s">
        <v>3616</v>
      </c>
    </row>
    <row r="266" spans="3:3" x14ac:dyDescent="0.2">
      <c r="C266" s="2" t="s">
        <v>3617</v>
      </c>
    </row>
    <row r="267" spans="3:3" x14ac:dyDescent="0.2">
      <c r="C267" s="2" t="s">
        <v>3618</v>
      </c>
    </row>
    <row r="268" spans="3:3" x14ac:dyDescent="0.2">
      <c r="C268" s="2" t="s">
        <v>3619</v>
      </c>
    </row>
    <row r="269" spans="3:3" x14ac:dyDescent="0.2">
      <c r="C269" s="2" t="s">
        <v>3620</v>
      </c>
    </row>
    <row r="270" spans="3:3" x14ac:dyDescent="0.2">
      <c r="C270" s="2" t="s">
        <v>3621</v>
      </c>
    </row>
    <row r="271" spans="3:3" x14ac:dyDescent="0.2">
      <c r="C271" s="2" t="s">
        <v>3622</v>
      </c>
    </row>
    <row r="272" spans="3:3" x14ac:dyDescent="0.2">
      <c r="C272" s="2" t="s">
        <v>3623</v>
      </c>
    </row>
    <row r="273" spans="3:3" x14ac:dyDescent="0.2">
      <c r="C273" s="2" t="s">
        <v>3624</v>
      </c>
    </row>
    <row r="274" spans="3:3" x14ac:dyDescent="0.2">
      <c r="C274" s="2" t="s">
        <v>3625</v>
      </c>
    </row>
    <row r="275" spans="3:3" x14ac:dyDescent="0.2">
      <c r="C275" s="2" t="s">
        <v>3626</v>
      </c>
    </row>
    <row r="276" spans="3:3" x14ac:dyDescent="0.2">
      <c r="C276" s="2" t="s">
        <v>3627</v>
      </c>
    </row>
    <row r="277" spans="3:3" x14ac:dyDescent="0.2">
      <c r="C277" s="2" t="s">
        <v>3628</v>
      </c>
    </row>
    <row r="278" spans="3:3" x14ac:dyDescent="0.2">
      <c r="C278" s="2" t="s">
        <v>3629</v>
      </c>
    </row>
    <row r="279" spans="3:3" x14ac:dyDescent="0.2">
      <c r="C279" s="2" t="s">
        <v>3630</v>
      </c>
    </row>
    <row r="280" spans="3:3" x14ac:dyDescent="0.2">
      <c r="C280" s="2" t="s">
        <v>3631</v>
      </c>
    </row>
    <row r="281" spans="3:3" x14ac:dyDescent="0.2">
      <c r="C281" s="2" t="s">
        <v>3632</v>
      </c>
    </row>
    <row r="282" spans="3:3" x14ac:dyDescent="0.2">
      <c r="C282" s="2" t="s">
        <v>3633</v>
      </c>
    </row>
    <row r="283" spans="3:3" x14ac:dyDescent="0.2">
      <c r="C283" s="2" t="s">
        <v>3634</v>
      </c>
    </row>
    <row r="284" spans="3:3" x14ac:dyDescent="0.2">
      <c r="C284" s="2" t="s">
        <v>3635</v>
      </c>
    </row>
    <row r="285" spans="3:3" x14ac:dyDescent="0.2">
      <c r="C285" s="2" t="s">
        <v>3636</v>
      </c>
    </row>
    <row r="286" spans="3:3" x14ac:dyDescent="0.2">
      <c r="C286" s="2" t="s">
        <v>3637</v>
      </c>
    </row>
    <row r="287" spans="3:3" x14ac:dyDescent="0.2">
      <c r="C287" s="2" t="s">
        <v>3638</v>
      </c>
    </row>
    <row r="288" spans="3:3" x14ac:dyDescent="0.2">
      <c r="C288" s="2" t="s">
        <v>3639</v>
      </c>
    </row>
    <row r="289" spans="3:3" x14ac:dyDescent="0.2">
      <c r="C289" s="2" t="s">
        <v>3640</v>
      </c>
    </row>
    <row r="290" spans="3:3" x14ac:dyDescent="0.2">
      <c r="C290" s="2" t="s">
        <v>3641</v>
      </c>
    </row>
    <row r="291" spans="3:3" x14ac:dyDescent="0.2">
      <c r="C291" s="2" t="s">
        <v>3642</v>
      </c>
    </row>
    <row r="292" spans="3:3" x14ac:dyDescent="0.2">
      <c r="C292" s="2" t="s">
        <v>3643</v>
      </c>
    </row>
    <row r="293" spans="3:3" x14ac:dyDescent="0.2">
      <c r="C293" s="2" t="s">
        <v>3644</v>
      </c>
    </row>
    <row r="294" spans="3:3" x14ac:dyDescent="0.2">
      <c r="C294" s="2" t="s">
        <v>3645</v>
      </c>
    </row>
    <row r="295" spans="3:3" x14ac:dyDescent="0.2">
      <c r="C295" s="2" t="s">
        <v>3646</v>
      </c>
    </row>
    <row r="296" spans="3:3" x14ac:dyDescent="0.2">
      <c r="C296" s="2" t="s">
        <v>3647</v>
      </c>
    </row>
    <row r="297" spans="3:3" x14ac:dyDescent="0.2">
      <c r="C297" s="2" t="s">
        <v>3648</v>
      </c>
    </row>
    <row r="298" spans="3:3" x14ac:dyDescent="0.2">
      <c r="C298" s="2" t="s">
        <v>3649</v>
      </c>
    </row>
    <row r="299" spans="3:3" x14ac:dyDescent="0.2">
      <c r="C299" s="2" t="s">
        <v>3650</v>
      </c>
    </row>
    <row r="300" spans="3:3" x14ac:dyDescent="0.2">
      <c r="C300" s="2" t="s">
        <v>3651</v>
      </c>
    </row>
    <row r="301" spans="3:3" x14ac:dyDescent="0.2">
      <c r="C301" s="2" t="s">
        <v>3652</v>
      </c>
    </row>
    <row r="302" spans="3:3" x14ac:dyDescent="0.2">
      <c r="C302" s="2" t="s">
        <v>3653</v>
      </c>
    </row>
    <row r="303" spans="3:3" x14ac:dyDescent="0.2">
      <c r="C303" s="2" t="s">
        <v>3654</v>
      </c>
    </row>
    <row r="304" spans="3:3" x14ac:dyDescent="0.2">
      <c r="C304" s="2" t="s">
        <v>3655</v>
      </c>
    </row>
    <row r="305" spans="3:3" x14ac:dyDescent="0.2">
      <c r="C305" s="2" t="s">
        <v>3656</v>
      </c>
    </row>
    <row r="306" spans="3:3" x14ac:dyDescent="0.2">
      <c r="C306" s="2" t="s">
        <v>3657</v>
      </c>
    </row>
    <row r="307" spans="3:3" x14ac:dyDescent="0.2">
      <c r="C307" s="2" t="s">
        <v>3658</v>
      </c>
    </row>
    <row r="308" spans="3:3" x14ac:dyDescent="0.2">
      <c r="C308" s="2" t="s">
        <v>3659</v>
      </c>
    </row>
    <row r="309" spans="3:3" x14ac:dyDescent="0.2">
      <c r="C309" s="2" t="s">
        <v>3660</v>
      </c>
    </row>
    <row r="310" spans="3:3" x14ac:dyDescent="0.2">
      <c r="C310" s="2" t="s">
        <v>3661</v>
      </c>
    </row>
    <row r="311" spans="3:3" x14ac:dyDescent="0.2">
      <c r="C311" s="2" t="s">
        <v>3662</v>
      </c>
    </row>
    <row r="312" spans="3:3" x14ac:dyDescent="0.2">
      <c r="C312" s="2" t="s">
        <v>3663</v>
      </c>
    </row>
    <row r="313" spans="3:3" x14ac:dyDescent="0.2">
      <c r="C313" s="2" t="s">
        <v>3664</v>
      </c>
    </row>
    <row r="314" spans="3:3" x14ac:dyDescent="0.2">
      <c r="C314" s="2" t="s">
        <v>3665</v>
      </c>
    </row>
    <row r="315" spans="3:3" x14ac:dyDescent="0.2">
      <c r="C315" s="2" t="s">
        <v>3666</v>
      </c>
    </row>
    <row r="316" spans="3:3" x14ac:dyDescent="0.2">
      <c r="C316" s="2" t="s">
        <v>3667</v>
      </c>
    </row>
    <row r="317" spans="3:3" x14ac:dyDescent="0.2">
      <c r="C317" s="2" t="s">
        <v>3668</v>
      </c>
    </row>
    <row r="318" spans="3:3" x14ac:dyDescent="0.2">
      <c r="C318" s="2" t="s">
        <v>3669</v>
      </c>
    </row>
    <row r="319" spans="3:3" x14ac:dyDescent="0.2">
      <c r="C319" s="2" t="s">
        <v>3670</v>
      </c>
    </row>
    <row r="320" spans="3:3" x14ac:dyDescent="0.2">
      <c r="C320" s="2" t="s">
        <v>3671</v>
      </c>
    </row>
    <row r="321" spans="3:3" x14ac:dyDescent="0.2">
      <c r="C321" s="2" t="s">
        <v>3672</v>
      </c>
    </row>
    <row r="322" spans="3:3" x14ac:dyDescent="0.2">
      <c r="C322" s="2" t="s">
        <v>3673</v>
      </c>
    </row>
    <row r="323" spans="3:3" x14ac:dyDescent="0.2">
      <c r="C323" s="2" t="s">
        <v>3674</v>
      </c>
    </row>
    <row r="324" spans="3:3" x14ac:dyDescent="0.2">
      <c r="C324" s="2" t="s">
        <v>3675</v>
      </c>
    </row>
    <row r="325" spans="3:3" x14ac:dyDescent="0.2">
      <c r="C325" s="2" t="s">
        <v>3676</v>
      </c>
    </row>
    <row r="326" spans="3:3" x14ac:dyDescent="0.2">
      <c r="C326" s="2" t="s">
        <v>3677</v>
      </c>
    </row>
    <row r="327" spans="3:3" x14ac:dyDescent="0.2">
      <c r="C327" s="2" t="s">
        <v>3678</v>
      </c>
    </row>
    <row r="328" spans="3:3" x14ac:dyDescent="0.2">
      <c r="C328" s="2" t="s">
        <v>3679</v>
      </c>
    </row>
    <row r="329" spans="3:3" x14ac:dyDescent="0.2">
      <c r="C329" s="2" t="s">
        <v>3680</v>
      </c>
    </row>
    <row r="330" spans="3:3" x14ac:dyDescent="0.2">
      <c r="C330" s="2" t="s">
        <v>3681</v>
      </c>
    </row>
    <row r="331" spans="3:3" x14ac:dyDescent="0.2">
      <c r="C331" s="2" t="s">
        <v>3682</v>
      </c>
    </row>
    <row r="332" spans="3:3" x14ac:dyDescent="0.2">
      <c r="C332" s="2" t="s">
        <v>3683</v>
      </c>
    </row>
    <row r="333" spans="3:3" x14ac:dyDescent="0.2">
      <c r="C333" s="2" t="s">
        <v>3684</v>
      </c>
    </row>
    <row r="334" spans="3:3" x14ac:dyDescent="0.2">
      <c r="C334" s="2" t="s">
        <v>3685</v>
      </c>
    </row>
    <row r="335" spans="3:3" x14ac:dyDescent="0.2">
      <c r="C335" s="2" t="s">
        <v>3686</v>
      </c>
    </row>
    <row r="336" spans="3:3" x14ac:dyDescent="0.2">
      <c r="C336" s="2" t="s">
        <v>3687</v>
      </c>
    </row>
    <row r="337" spans="3:3" x14ac:dyDescent="0.2">
      <c r="C337" s="2" t="s">
        <v>3688</v>
      </c>
    </row>
    <row r="338" spans="3:3" x14ac:dyDescent="0.2">
      <c r="C338" s="2" t="s">
        <v>3689</v>
      </c>
    </row>
    <row r="339" spans="3:3" x14ac:dyDescent="0.2">
      <c r="C339" s="2" t="s">
        <v>3690</v>
      </c>
    </row>
    <row r="340" spans="3:3" x14ac:dyDescent="0.2">
      <c r="C340" s="2" t="s">
        <v>3691</v>
      </c>
    </row>
    <row r="341" spans="3:3" x14ac:dyDescent="0.2">
      <c r="C341" s="2" t="s">
        <v>3692</v>
      </c>
    </row>
    <row r="342" spans="3:3" x14ac:dyDescent="0.2">
      <c r="C342" s="2" t="s">
        <v>3693</v>
      </c>
    </row>
    <row r="343" spans="3:3" x14ac:dyDescent="0.2">
      <c r="C343" s="2" t="s">
        <v>3694</v>
      </c>
    </row>
    <row r="344" spans="3:3" x14ac:dyDescent="0.2">
      <c r="C344" s="2" t="s">
        <v>1174</v>
      </c>
    </row>
    <row r="345" spans="3:3" x14ac:dyDescent="0.2">
      <c r="C345" s="2" t="s">
        <v>1189</v>
      </c>
    </row>
    <row r="346" spans="3:3" x14ac:dyDescent="0.2">
      <c r="C346" s="2" t="s">
        <v>1175</v>
      </c>
    </row>
    <row r="347" spans="3:3" x14ac:dyDescent="0.2">
      <c r="C347" s="2" t="s">
        <v>1180</v>
      </c>
    </row>
    <row r="348" spans="3:3" x14ac:dyDescent="0.2">
      <c r="C348" s="2" t="s">
        <v>1181</v>
      </c>
    </row>
    <row r="349" spans="3:3" x14ac:dyDescent="0.2">
      <c r="C349" s="2" t="s">
        <v>1178</v>
      </c>
    </row>
    <row r="350" spans="3:3" x14ac:dyDescent="0.2">
      <c r="C350" s="2" t="s">
        <v>3695</v>
      </c>
    </row>
    <row r="351" spans="3:3" x14ac:dyDescent="0.2">
      <c r="C351" s="2" t="s">
        <v>1184</v>
      </c>
    </row>
    <row r="352" spans="3:3" x14ac:dyDescent="0.2">
      <c r="C352" s="2" t="s">
        <v>1191</v>
      </c>
    </row>
    <row r="353" spans="3:3" x14ac:dyDescent="0.2">
      <c r="C353" s="2" t="s">
        <v>1192</v>
      </c>
    </row>
    <row r="354" spans="3:3" x14ac:dyDescent="0.2">
      <c r="C354" s="2" t="s">
        <v>1193</v>
      </c>
    </row>
    <row r="355" spans="3:3" x14ac:dyDescent="0.2">
      <c r="C355" s="2" t="s">
        <v>1118</v>
      </c>
    </row>
    <row r="356" spans="3:3" x14ac:dyDescent="0.2">
      <c r="C356" s="2" t="s">
        <v>1081</v>
      </c>
    </row>
    <row r="357" spans="3:3" x14ac:dyDescent="0.2">
      <c r="C357" s="2" t="s">
        <v>1091</v>
      </c>
    </row>
    <row r="358" spans="3:3" x14ac:dyDescent="0.2">
      <c r="C358" s="2" t="s">
        <v>1092</v>
      </c>
    </row>
    <row r="359" spans="3:3" x14ac:dyDescent="0.2">
      <c r="C359" s="2" t="s">
        <v>1113</v>
      </c>
    </row>
    <row r="360" spans="3:3" x14ac:dyDescent="0.2">
      <c r="C360" s="2" t="s">
        <v>1106</v>
      </c>
    </row>
    <row r="361" spans="3:3" x14ac:dyDescent="0.2">
      <c r="C361" s="2" t="s">
        <v>1068</v>
      </c>
    </row>
    <row r="362" spans="3:3" x14ac:dyDescent="0.2">
      <c r="C362" s="2" t="s">
        <v>1076</v>
      </c>
    </row>
    <row r="363" spans="3:3" x14ac:dyDescent="0.2">
      <c r="C363" s="2" t="s">
        <v>1124</v>
      </c>
    </row>
    <row r="364" spans="3:3" x14ac:dyDescent="0.2">
      <c r="C364" s="2" t="s">
        <v>1120</v>
      </c>
    </row>
    <row r="365" spans="3:3" x14ac:dyDescent="0.2">
      <c r="C365" s="2" t="s">
        <v>1070</v>
      </c>
    </row>
    <row r="366" spans="3:3" x14ac:dyDescent="0.2">
      <c r="C366" s="2" t="s">
        <v>1152</v>
      </c>
    </row>
    <row r="367" spans="3:3" x14ac:dyDescent="0.2">
      <c r="C367" s="2" t="s">
        <v>1056</v>
      </c>
    </row>
    <row r="368" spans="3:3" x14ac:dyDescent="0.2">
      <c r="C368" s="2" t="s">
        <v>1093</v>
      </c>
    </row>
    <row r="369" spans="3:3" x14ac:dyDescent="0.2">
      <c r="C369" s="2" t="s">
        <v>1164</v>
      </c>
    </row>
    <row r="370" spans="3:3" x14ac:dyDescent="0.2">
      <c r="C370" s="2" t="s">
        <v>1064</v>
      </c>
    </row>
    <row r="371" spans="3:3" x14ac:dyDescent="0.2">
      <c r="C371" s="2" t="s">
        <v>1057</v>
      </c>
    </row>
    <row r="372" spans="3:3" x14ac:dyDescent="0.2">
      <c r="C372" s="2" t="s">
        <v>1088</v>
      </c>
    </row>
    <row r="373" spans="3:3" x14ac:dyDescent="0.2">
      <c r="C373" s="2" t="s">
        <v>1054</v>
      </c>
    </row>
    <row r="374" spans="3:3" x14ac:dyDescent="0.2">
      <c r="C374" s="2" t="s">
        <v>1042</v>
      </c>
    </row>
    <row r="375" spans="3:3" x14ac:dyDescent="0.2">
      <c r="C375" s="2" t="s">
        <v>1094</v>
      </c>
    </row>
    <row r="376" spans="3:3" x14ac:dyDescent="0.2">
      <c r="C376" s="2" t="s">
        <v>1153</v>
      </c>
    </row>
    <row r="377" spans="3:3" x14ac:dyDescent="0.2">
      <c r="C377" s="2" t="s">
        <v>1122</v>
      </c>
    </row>
    <row r="378" spans="3:3" x14ac:dyDescent="0.2">
      <c r="C378" s="2" t="s">
        <v>1194</v>
      </c>
    </row>
    <row r="379" spans="3:3" x14ac:dyDescent="0.2">
      <c r="C379" s="2" t="s">
        <v>1073</v>
      </c>
    </row>
    <row r="380" spans="3:3" x14ac:dyDescent="0.2">
      <c r="C380" s="2" t="s">
        <v>1069</v>
      </c>
    </row>
    <row r="381" spans="3:3" x14ac:dyDescent="0.2">
      <c r="C381" s="2" t="s">
        <v>1063</v>
      </c>
    </row>
    <row r="382" spans="3:3" x14ac:dyDescent="0.2">
      <c r="C382" s="2" t="s">
        <v>1044</v>
      </c>
    </row>
    <row r="383" spans="3:3" x14ac:dyDescent="0.2">
      <c r="C383" s="2" t="s">
        <v>1135</v>
      </c>
    </row>
    <row r="384" spans="3:3" x14ac:dyDescent="0.2">
      <c r="C384" s="2" t="s">
        <v>1060</v>
      </c>
    </row>
    <row r="385" spans="3:3" x14ac:dyDescent="0.2">
      <c r="C385" s="2" t="s">
        <v>1053</v>
      </c>
    </row>
    <row r="386" spans="3:3" x14ac:dyDescent="0.2">
      <c r="C386" s="2" t="s">
        <v>1036</v>
      </c>
    </row>
    <row r="387" spans="3:3" x14ac:dyDescent="0.2">
      <c r="C387" s="2" t="s">
        <v>1047</v>
      </c>
    </row>
    <row r="388" spans="3:3" x14ac:dyDescent="0.2">
      <c r="C388" s="2" t="s">
        <v>1033</v>
      </c>
    </row>
    <row r="389" spans="3:3" x14ac:dyDescent="0.2">
      <c r="C389" s="2" t="s">
        <v>1031</v>
      </c>
    </row>
    <row r="390" spans="3:3" x14ac:dyDescent="0.2">
      <c r="C390" s="2" t="s">
        <v>1083</v>
      </c>
    </row>
    <row r="391" spans="3:3" x14ac:dyDescent="0.2">
      <c r="C391" s="2" t="s">
        <v>1098</v>
      </c>
    </row>
    <row r="392" spans="3:3" x14ac:dyDescent="0.2">
      <c r="C392" s="2" t="s">
        <v>1067</v>
      </c>
    </row>
    <row r="393" spans="3:3" x14ac:dyDescent="0.2">
      <c r="C393" s="2" t="s">
        <v>1052</v>
      </c>
    </row>
    <row r="394" spans="3:3" x14ac:dyDescent="0.2">
      <c r="C394" s="2" t="s">
        <v>1074</v>
      </c>
    </row>
    <row r="395" spans="3:3" x14ac:dyDescent="0.2">
      <c r="C395" s="2" t="s">
        <v>1128</v>
      </c>
    </row>
    <row r="396" spans="3:3" x14ac:dyDescent="0.2">
      <c r="C396" s="2" t="s">
        <v>1146</v>
      </c>
    </row>
    <row r="397" spans="3:3" x14ac:dyDescent="0.2">
      <c r="C397" s="2" t="s">
        <v>1090</v>
      </c>
    </row>
    <row r="398" spans="3:3" x14ac:dyDescent="0.2">
      <c r="C398" s="2" t="s">
        <v>1119</v>
      </c>
    </row>
    <row r="399" spans="3:3" x14ac:dyDescent="0.2">
      <c r="C399" s="2" t="s">
        <v>1126</v>
      </c>
    </row>
    <row r="400" spans="3:3" x14ac:dyDescent="0.2">
      <c r="C400" s="2" t="s">
        <v>1127</v>
      </c>
    </row>
    <row r="401" spans="3:3" x14ac:dyDescent="0.2">
      <c r="C401" s="2" t="s">
        <v>1030</v>
      </c>
    </row>
    <row r="402" spans="3:3" x14ac:dyDescent="0.2">
      <c r="C402" s="2" t="s">
        <v>1013</v>
      </c>
    </row>
    <row r="403" spans="3:3" x14ac:dyDescent="0.2">
      <c r="C403" s="2" t="s">
        <v>1111</v>
      </c>
    </row>
    <row r="404" spans="3:3" x14ac:dyDescent="0.2">
      <c r="C404" s="2" t="s">
        <v>1121</v>
      </c>
    </row>
    <row r="405" spans="3:3" x14ac:dyDescent="0.2">
      <c r="C405" s="2" t="s">
        <v>1107</v>
      </c>
    </row>
    <row r="406" spans="3:3" x14ac:dyDescent="0.2">
      <c r="C406" s="2" t="s">
        <v>1058</v>
      </c>
    </row>
    <row r="407" spans="3:3" x14ac:dyDescent="0.2">
      <c r="C407" s="2" t="s">
        <v>1123</v>
      </c>
    </row>
    <row r="408" spans="3:3" x14ac:dyDescent="0.2">
      <c r="C408" s="2" t="s">
        <v>1086</v>
      </c>
    </row>
    <row r="409" spans="3:3" x14ac:dyDescent="0.2">
      <c r="C409" s="2" t="s">
        <v>1046</v>
      </c>
    </row>
    <row r="410" spans="3:3" x14ac:dyDescent="0.2">
      <c r="C410" s="2" t="s">
        <v>1103</v>
      </c>
    </row>
    <row r="411" spans="3:3" x14ac:dyDescent="0.2">
      <c r="C411" s="2" t="s">
        <v>1077</v>
      </c>
    </row>
    <row r="412" spans="3:3" x14ac:dyDescent="0.2">
      <c r="C412" s="2" t="s">
        <v>1114</v>
      </c>
    </row>
    <row r="413" spans="3:3" x14ac:dyDescent="0.2">
      <c r="C413" s="2" t="s">
        <v>1110</v>
      </c>
    </row>
    <row r="414" spans="3:3" x14ac:dyDescent="0.2">
      <c r="C414" s="2" t="s">
        <v>1129</v>
      </c>
    </row>
    <row r="415" spans="3:3" x14ac:dyDescent="0.2">
      <c r="C415" s="2" t="s">
        <v>1148</v>
      </c>
    </row>
    <row r="416" spans="3:3" x14ac:dyDescent="0.2">
      <c r="C416" s="2" t="s">
        <v>1147</v>
      </c>
    </row>
    <row r="417" spans="3:3" x14ac:dyDescent="0.2">
      <c r="C417" s="2" t="s">
        <v>1151</v>
      </c>
    </row>
    <row r="418" spans="3:3" x14ac:dyDescent="0.2">
      <c r="C418" s="2" t="s">
        <v>1197</v>
      </c>
    </row>
    <row r="419" spans="3:3" x14ac:dyDescent="0.2">
      <c r="C419" s="2" t="s">
        <v>3696</v>
      </c>
    </row>
    <row r="420" spans="3:3" x14ac:dyDescent="0.2">
      <c r="C420" s="2" t="s">
        <v>3697</v>
      </c>
    </row>
    <row r="421" spans="3:3" x14ac:dyDescent="0.2">
      <c r="C421" s="2" t="s">
        <v>1202</v>
      </c>
    </row>
    <row r="422" spans="3:3" x14ac:dyDescent="0.2">
      <c r="C422" s="2" t="s">
        <v>3698</v>
      </c>
    </row>
    <row r="423" spans="3:3" x14ac:dyDescent="0.2">
      <c r="C423" s="2" t="s">
        <v>3699</v>
      </c>
    </row>
    <row r="424" spans="3:3" x14ac:dyDescent="0.2">
      <c r="C424" s="2" t="s">
        <v>3700</v>
      </c>
    </row>
    <row r="425" spans="3:3" x14ac:dyDescent="0.2">
      <c r="C425" s="2" t="s">
        <v>3701</v>
      </c>
    </row>
    <row r="426" spans="3:3" x14ac:dyDescent="0.2">
      <c r="C426" s="2" t="s">
        <v>1203</v>
      </c>
    </row>
    <row r="427" spans="3:3" x14ac:dyDescent="0.2">
      <c r="C427" s="2" t="s">
        <v>3702</v>
      </c>
    </row>
    <row r="428" spans="3:3" x14ac:dyDescent="0.2">
      <c r="C428" s="2" t="s">
        <v>1201</v>
      </c>
    </row>
    <row r="429" spans="3:3" x14ac:dyDescent="0.2">
      <c r="C429" s="2" t="s">
        <v>1196</v>
      </c>
    </row>
    <row r="430" spans="3:3" x14ac:dyDescent="0.2">
      <c r="C430" s="2" t="s">
        <v>3703</v>
      </c>
    </row>
    <row r="431" spans="3:3" x14ac:dyDescent="0.2">
      <c r="C431" s="2" t="s">
        <v>1199</v>
      </c>
    </row>
    <row r="432" spans="3:3" x14ac:dyDescent="0.2">
      <c r="C432" s="2" t="s">
        <v>3704</v>
      </c>
    </row>
    <row r="433" spans="3:3" x14ac:dyDescent="0.2">
      <c r="C433" s="2" t="s">
        <v>3705</v>
      </c>
    </row>
    <row r="434" spans="3:3" x14ac:dyDescent="0.2">
      <c r="C434" s="2" t="s">
        <v>3706</v>
      </c>
    </row>
    <row r="435" spans="3:3" x14ac:dyDescent="0.2">
      <c r="C435" s="2" t="s">
        <v>3707</v>
      </c>
    </row>
    <row r="436" spans="3:3" x14ac:dyDescent="0.2">
      <c r="C436" s="2" t="s">
        <v>3708</v>
      </c>
    </row>
    <row r="437" spans="3:3" x14ac:dyDescent="0.2">
      <c r="C437" s="2" t="s">
        <v>3709</v>
      </c>
    </row>
    <row r="438" spans="3:3" x14ac:dyDescent="0.2">
      <c r="C438" s="2" t="s">
        <v>3710</v>
      </c>
    </row>
    <row r="439" spans="3:3" x14ac:dyDescent="0.2">
      <c r="C439" s="2" t="s">
        <v>3711</v>
      </c>
    </row>
    <row r="440" spans="3:3" x14ac:dyDescent="0.2">
      <c r="C440" s="2" t="s">
        <v>3712</v>
      </c>
    </row>
    <row r="441" spans="3:3" x14ac:dyDescent="0.2">
      <c r="C441" s="2" t="s">
        <v>3713</v>
      </c>
    </row>
    <row r="442" spans="3:3" x14ac:dyDescent="0.2">
      <c r="C442" s="2" t="s">
        <v>3714</v>
      </c>
    </row>
    <row r="443" spans="3:3" x14ac:dyDescent="0.2">
      <c r="C443" s="2" t="s">
        <v>3715</v>
      </c>
    </row>
    <row r="444" spans="3:3" x14ac:dyDescent="0.2">
      <c r="C444" s="2" t="s">
        <v>3716</v>
      </c>
    </row>
    <row r="445" spans="3:3" x14ac:dyDescent="0.2">
      <c r="C445" s="2" t="s">
        <v>3717</v>
      </c>
    </row>
    <row r="446" spans="3:3" x14ac:dyDescent="0.2">
      <c r="C446" s="2" t="s">
        <v>3718</v>
      </c>
    </row>
    <row r="447" spans="3:3" x14ac:dyDescent="0.2">
      <c r="C447" s="2" t="s">
        <v>3719</v>
      </c>
    </row>
    <row r="448" spans="3:3" x14ac:dyDescent="0.2">
      <c r="C448" s="2" t="s">
        <v>3720</v>
      </c>
    </row>
    <row r="449" spans="3:3" x14ac:dyDescent="0.2">
      <c r="C449" s="2" t="s">
        <v>3721</v>
      </c>
    </row>
    <row r="450" spans="3:3" x14ac:dyDescent="0.2">
      <c r="C450" s="2" t="s">
        <v>3722</v>
      </c>
    </row>
    <row r="451" spans="3:3" x14ac:dyDescent="0.2">
      <c r="C451" s="2" t="s">
        <v>3723</v>
      </c>
    </row>
    <row r="452" spans="3:3" x14ac:dyDescent="0.2">
      <c r="C452" s="2" t="s">
        <v>3724</v>
      </c>
    </row>
    <row r="453" spans="3:3" x14ac:dyDescent="0.2">
      <c r="C453" s="2" t="s">
        <v>3725</v>
      </c>
    </row>
    <row r="454" spans="3:3" x14ac:dyDescent="0.2">
      <c r="C454" s="2" t="s">
        <v>3726</v>
      </c>
    </row>
    <row r="455" spans="3:3" x14ac:dyDescent="0.2">
      <c r="C455" s="2" t="s">
        <v>3727</v>
      </c>
    </row>
    <row r="456" spans="3:3" x14ac:dyDescent="0.2">
      <c r="C456" s="2" t="s">
        <v>3728</v>
      </c>
    </row>
    <row r="457" spans="3:3" x14ac:dyDescent="0.2">
      <c r="C457" s="2" t="s">
        <v>3729</v>
      </c>
    </row>
    <row r="458" spans="3:3" x14ac:dyDescent="0.2">
      <c r="C458" s="2" t="s">
        <v>3730</v>
      </c>
    </row>
    <row r="459" spans="3:3" x14ac:dyDescent="0.2">
      <c r="C459" s="2" t="s">
        <v>3731</v>
      </c>
    </row>
    <row r="460" spans="3:3" x14ac:dyDescent="0.2">
      <c r="C460" s="2" t="s">
        <v>3732</v>
      </c>
    </row>
    <row r="461" spans="3:3" x14ac:dyDescent="0.2">
      <c r="C461" s="2" t="s">
        <v>3733</v>
      </c>
    </row>
    <row r="462" spans="3:3" x14ac:dyDescent="0.2">
      <c r="C462" s="2" t="s">
        <v>3734</v>
      </c>
    </row>
    <row r="463" spans="3:3" x14ac:dyDescent="0.2">
      <c r="C463" s="2" t="s">
        <v>3735</v>
      </c>
    </row>
    <row r="464" spans="3:3" x14ac:dyDescent="0.2">
      <c r="C464" s="2" t="s">
        <v>3736</v>
      </c>
    </row>
    <row r="465" spans="3:3" x14ac:dyDescent="0.2">
      <c r="C465" s="2" t="s">
        <v>3737</v>
      </c>
    </row>
    <row r="466" spans="3:3" x14ac:dyDescent="0.2">
      <c r="C466" s="2" t="s">
        <v>3738</v>
      </c>
    </row>
    <row r="467" spans="3:3" x14ac:dyDescent="0.2">
      <c r="C467" s="2" t="s">
        <v>3739</v>
      </c>
    </row>
    <row r="468" spans="3:3" x14ac:dyDescent="0.2">
      <c r="C468" s="2" t="s">
        <v>3740</v>
      </c>
    </row>
    <row r="469" spans="3:3" x14ac:dyDescent="0.2">
      <c r="C469" s="2" t="s">
        <v>3741</v>
      </c>
    </row>
    <row r="470" spans="3:3" x14ac:dyDescent="0.2">
      <c r="C470" s="2" t="s">
        <v>3742</v>
      </c>
    </row>
    <row r="471" spans="3:3" x14ac:dyDescent="0.2">
      <c r="C471" s="2" t="s">
        <v>3743</v>
      </c>
    </row>
    <row r="472" spans="3:3" x14ac:dyDescent="0.2">
      <c r="C472" s="2" t="s">
        <v>3744</v>
      </c>
    </row>
    <row r="473" spans="3:3" x14ac:dyDescent="0.2">
      <c r="C473" s="2" t="s">
        <v>3745</v>
      </c>
    </row>
    <row r="474" spans="3:3" x14ac:dyDescent="0.2">
      <c r="C474" s="2" t="s">
        <v>3746</v>
      </c>
    </row>
    <row r="475" spans="3:3" x14ac:dyDescent="0.2">
      <c r="C475" s="2" t="s">
        <v>3747</v>
      </c>
    </row>
    <row r="476" spans="3:3" x14ac:dyDescent="0.2">
      <c r="C476" s="2" t="s">
        <v>3748</v>
      </c>
    </row>
    <row r="477" spans="3:3" x14ac:dyDescent="0.2">
      <c r="C477" s="2" t="s">
        <v>3749</v>
      </c>
    </row>
    <row r="478" spans="3:3" x14ac:dyDescent="0.2">
      <c r="C478" s="2" t="s">
        <v>3750</v>
      </c>
    </row>
    <row r="479" spans="3:3" x14ac:dyDescent="0.2">
      <c r="C479" s="2" t="s">
        <v>3751</v>
      </c>
    </row>
    <row r="480" spans="3:3" x14ac:dyDescent="0.2">
      <c r="C480" s="2" t="s">
        <v>3752</v>
      </c>
    </row>
    <row r="481" spans="3:3" x14ac:dyDescent="0.2">
      <c r="C481" s="2" t="s">
        <v>3753</v>
      </c>
    </row>
    <row r="482" spans="3:3" x14ac:dyDescent="0.2">
      <c r="C482" s="2" t="s">
        <v>3754</v>
      </c>
    </row>
    <row r="483" spans="3:3" x14ac:dyDescent="0.2">
      <c r="C483" s="2" t="s">
        <v>3755</v>
      </c>
    </row>
    <row r="484" spans="3:3" x14ac:dyDescent="0.2">
      <c r="C484" s="2" t="s">
        <v>3756</v>
      </c>
    </row>
    <row r="485" spans="3:3" x14ac:dyDescent="0.2">
      <c r="C485" s="2" t="s">
        <v>3757</v>
      </c>
    </row>
    <row r="486" spans="3:3" x14ac:dyDescent="0.2">
      <c r="C486" s="2" t="s">
        <v>3758</v>
      </c>
    </row>
    <row r="487" spans="3:3" x14ac:dyDescent="0.2">
      <c r="C487" s="2" t="s">
        <v>3759</v>
      </c>
    </row>
    <row r="488" spans="3:3" x14ac:dyDescent="0.2">
      <c r="C488" s="2" t="s">
        <v>3760</v>
      </c>
    </row>
    <row r="489" spans="3:3" x14ac:dyDescent="0.2">
      <c r="C489" s="2" t="s">
        <v>3761</v>
      </c>
    </row>
    <row r="490" spans="3:3" x14ac:dyDescent="0.2">
      <c r="C490" s="2" t="s">
        <v>3762</v>
      </c>
    </row>
    <row r="491" spans="3:3" x14ac:dyDescent="0.2">
      <c r="C491" s="2" t="s">
        <v>3763</v>
      </c>
    </row>
    <row r="492" spans="3:3" x14ac:dyDescent="0.2">
      <c r="C492" s="2" t="s">
        <v>3764</v>
      </c>
    </row>
    <row r="493" spans="3:3" x14ac:dyDescent="0.2">
      <c r="C493" s="2" t="s">
        <v>3765</v>
      </c>
    </row>
    <row r="494" spans="3:3" x14ac:dyDescent="0.2">
      <c r="C494" s="2" t="s">
        <v>3766</v>
      </c>
    </row>
    <row r="495" spans="3:3" x14ac:dyDescent="0.2">
      <c r="C495" s="2" t="s">
        <v>3767</v>
      </c>
    </row>
    <row r="496" spans="3:3" x14ac:dyDescent="0.2">
      <c r="C496" s="2" t="s">
        <v>3768</v>
      </c>
    </row>
    <row r="497" spans="3:3" x14ac:dyDescent="0.2">
      <c r="C497" s="2" t="s">
        <v>3769</v>
      </c>
    </row>
    <row r="498" spans="3:3" x14ac:dyDescent="0.2">
      <c r="C498" s="2" t="s">
        <v>3770</v>
      </c>
    </row>
    <row r="499" spans="3:3" x14ac:dyDescent="0.2">
      <c r="C499" s="2" t="s">
        <v>3771</v>
      </c>
    </row>
    <row r="500" spans="3:3" x14ac:dyDescent="0.2">
      <c r="C500" s="2" t="s">
        <v>3772</v>
      </c>
    </row>
    <row r="501" spans="3:3" x14ac:dyDescent="0.2">
      <c r="C501" s="2" t="s">
        <v>3773</v>
      </c>
    </row>
    <row r="502" spans="3:3" x14ac:dyDescent="0.2">
      <c r="C502" s="2" t="s">
        <v>3774</v>
      </c>
    </row>
    <row r="503" spans="3:3" x14ac:dyDescent="0.2">
      <c r="C503" s="2" t="s">
        <v>3775</v>
      </c>
    </row>
    <row r="504" spans="3:3" x14ac:dyDescent="0.2">
      <c r="C504" s="2" t="s">
        <v>3776</v>
      </c>
    </row>
    <row r="505" spans="3:3" x14ac:dyDescent="0.2">
      <c r="C505" s="2" t="s">
        <v>3777</v>
      </c>
    </row>
    <row r="506" spans="3:3" x14ac:dyDescent="0.2">
      <c r="C506" s="2" t="s">
        <v>3778</v>
      </c>
    </row>
    <row r="507" spans="3:3" x14ac:dyDescent="0.2">
      <c r="C507" s="2" t="s">
        <v>3779</v>
      </c>
    </row>
    <row r="508" spans="3:3" x14ac:dyDescent="0.2">
      <c r="C508" s="2" t="s">
        <v>3780</v>
      </c>
    </row>
    <row r="509" spans="3:3" x14ac:dyDescent="0.2">
      <c r="C509" s="2" t="s">
        <v>3781</v>
      </c>
    </row>
    <row r="510" spans="3:3" x14ac:dyDescent="0.2">
      <c r="C510" s="2" t="s">
        <v>3782</v>
      </c>
    </row>
    <row r="511" spans="3:3" x14ac:dyDescent="0.2">
      <c r="C511" s="2" t="s">
        <v>3783</v>
      </c>
    </row>
    <row r="512" spans="3:3" x14ac:dyDescent="0.2">
      <c r="C512" s="2" t="s">
        <v>3784</v>
      </c>
    </row>
    <row r="513" spans="3:3" x14ac:dyDescent="0.2">
      <c r="C513" s="2" t="s">
        <v>3785</v>
      </c>
    </row>
    <row r="514" spans="3:3" x14ac:dyDescent="0.2">
      <c r="C514" s="2" t="s">
        <v>3786</v>
      </c>
    </row>
    <row r="515" spans="3:3" x14ac:dyDescent="0.2">
      <c r="C515" s="2" t="s">
        <v>3787</v>
      </c>
    </row>
    <row r="516" spans="3:3" x14ac:dyDescent="0.2">
      <c r="C516" s="2" t="s">
        <v>3788</v>
      </c>
    </row>
    <row r="517" spans="3:3" x14ac:dyDescent="0.2">
      <c r="C517" s="2" t="s">
        <v>3789</v>
      </c>
    </row>
    <row r="518" spans="3:3" x14ac:dyDescent="0.2">
      <c r="C518" s="2" t="s">
        <v>3790</v>
      </c>
    </row>
    <row r="519" spans="3:3" x14ac:dyDescent="0.2">
      <c r="C519" s="2" t="s">
        <v>3791</v>
      </c>
    </row>
    <row r="520" spans="3:3" x14ac:dyDescent="0.2">
      <c r="C520" s="2" t="s">
        <v>3792</v>
      </c>
    </row>
    <row r="521" spans="3:3" x14ac:dyDescent="0.2">
      <c r="C521" s="2" t="s">
        <v>3793</v>
      </c>
    </row>
    <row r="522" spans="3:3" x14ac:dyDescent="0.2">
      <c r="C522" s="2" t="s">
        <v>3794</v>
      </c>
    </row>
    <row r="523" spans="3:3" x14ac:dyDescent="0.2">
      <c r="C523" s="2" t="s">
        <v>3795</v>
      </c>
    </row>
    <row r="524" spans="3:3" x14ac:dyDescent="0.2">
      <c r="C524" s="2" t="s">
        <v>3796</v>
      </c>
    </row>
    <row r="525" spans="3:3" x14ac:dyDescent="0.2">
      <c r="C525" s="2" t="s">
        <v>3797</v>
      </c>
    </row>
    <row r="526" spans="3:3" x14ac:dyDescent="0.2">
      <c r="C526" s="2" t="s">
        <v>3798</v>
      </c>
    </row>
    <row r="527" spans="3:3" x14ac:dyDescent="0.2">
      <c r="C527" s="2" t="s">
        <v>3799</v>
      </c>
    </row>
    <row r="528" spans="3:3" x14ac:dyDescent="0.2">
      <c r="C528" s="2" t="s">
        <v>3800</v>
      </c>
    </row>
    <row r="529" spans="3:3" x14ac:dyDescent="0.2">
      <c r="C529" s="2" t="s">
        <v>3801</v>
      </c>
    </row>
    <row r="530" spans="3:3" x14ac:dyDescent="0.2">
      <c r="C530" s="2" t="s">
        <v>3802</v>
      </c>
    </row>
    <row r="531" spans="3:3" x14ac:dyDescent="0.2">
      <c r="C531" s="2" t="s">
        <v>3803</v>
      </c>
    </row>
    <row r="532" spans="3:3" x14ac:dyDescent="0.2">
      <c r="C532" s="2" t="s">
        <v>3804</v>
      </c>
    </row>
    <row r="533" spans="3:3" x14ac:dyDescent="0.2">
      <c r="C533" s="2" t="s">
        <v>3805</v>
      </c>
    </row>
    <row r="534" spans="3:3" x14ac:dyDescent="0.2">
      <c r="C534" s="2" t="s">
        <v>3806</v>
      </c>
    </row>
    <row r="535" spans="3:3" x14ac:dyDescent="0.2">
      <c r="C535" s="2" t="s">
        <v>3807</v>
      </c>
    </row>
    <row r="536" spans="3:3" x14ac:dyDescent="0.2">
      <c r="C536" s="2" t="s">
        <v>3808</v>
      </c>
    </row>
    <row r="537" spans="3:3" x14ac:dyDescent="0.2">
      <c r="C537" s="2" t="s">
        <v>3809</v>
      </c>
    </row>
    <row r="538" spans="3:3" x14ac:dyDescent="0.2">
      <c r="C538" s="2" t="s">
        <v>3810</v>
      </c>
    </row>
    <row r="539" spans="3:3" x14ac:dyDescent="0.2">
      <c r="C539" s="2" t="s">
        <v>3811</v>
      </c>
    </row>
    <row r="540" spans="3:3" x14ac:dyDescent="0.2">
      <c r="C540" s="2" t="s">
        <v>3812</v>
      </c>
    </row>
    <row r="541" spans="3:3" x14ac:dyDescent="0.2">
      <c r="C541" s="2" t="s">
        <v>3813</v>
      </c>
    </row>
    <row r="542" spans="3:3" x14ac:dyDescent="0.2">
      <c r="C542" s="2" t="s">
        <v>3814</v>
      </c>
    </row>
    <row r="543" spans="3:3" x14ac:dyDescent="0.2">
      <c r="C543" s="2" t="s">
        <v>3815</v>
      </c>
    </row>
    <row r="544" spans="3:3" x14ac:dyDescent="0.2">
      <c r="C544" s="2" t="s">
        <v>3816</v>
      </c>
    </row>
    <row r="545" spans="3:3" x14ac:dyDescent="0.2">
      <c r="C545" s="2" t="s">
        <v>3817</v>
      </c>
    </row>
    <row r="546" spans="3:3" x14ac:dyDescent="0.2">
      <c r="C546" s="2" t="s">
        <v>3818</v>
      </c>
    </row>
    <row r="547" spans="3:3" x14ac:dyDescent="0.2">
      <c r="C547" s="2" t="s">
        <v>3819</v>
      </c>
    </row>
    <row r="548" spans="3:3" x14ac:dyDescent="0.2">
      <c r="C548" s="2" t="s">
        <v>3820</v>
      </c>
    </row>
    <row r="549" spans="3:3" x14ac:dyDescent="0.2">
      <c r="C549" s="2" t="s">
        <v>3821</v>
      </c>
    </row>
    <row r="550" spans="3:3" x14ac:dyDescent="0.2">
      <c r="C550" s="2" t="s">
        <v>3822</v>
      </c>
    </row>
    <row r="551" spans="3:3" x14ac:dyDescent="0.2">
      <c r="C551" s="2" t="s">
        <v>3823</v>
      </c>
    </row>
    <row r="552" spans="3:3" x14ac:dyDescent="0.2">
      <c r="C552" s="2" t="s">
        <v>3824</v>
      </c>
    </row>
    <row r="553" spans="3:3" x14ac:dyDescent="0.2">
      <c r="C553" s="2" t="s">
        <v>3825</v>
      </c>
    </row>
    <row r="554" spans="3:3" x14ac:dyDescent="0.2">
      <c r="C554" s="2" t="s">
        <v>3826</v>
      </c>
    </row>
    <row r="555" spans="3:3" x14ac:dyDescent="0.2">
      <c r="C555" s="2" t="s">
        <v>3827</v>
      </c>
    </row>
    <row r="556" spans="3:3" x14ac:dyDescent="0.2">
      <c r="C556" s="2" t="s">
        <v>3828</v>
      </c>
    </row>
    <row r="557" spans="3:3" x14ac:dyDescent="0.2">
      <c r="C557" s="2" t="s">
        <v>3829</v>
      </c>
    </row>
    <row r="558" spans="3:3" x14ac:dyDescent="0.2">
      <c r="C558" s="2" t="s">
        <v>3830</v>
      </c>
    </row>
    <row r="559" spans="3:3" x14ac:dyDescent="0.2">
      <c r="C559" s="2" t="s">
        <v>3831</v>
      </c>
    </row>
    <row r="560" spans="3:3" x14ac:dyDescent="0.2">
      <c r="C560" s="2" t="s">
        <v>3832</v>
      </c>
    </row>
    <row r="561" spans="3:3" x14ac:dyDescent="0.2">
      <c r="C561" s="2" t="s">
        <v>3833</v>
      </c>
    </row>
    <row r="562" spans="3:3" x14ac:dyDescent="0.2">
      <c r="C562" s="2" t="s">
        <v>3834</v>
      </c>
    </row>
    <row r="563" spans="3:3" x14ac:dyDescent="0.2">
      <c r="C563" s="2" t="s">
        <v>3835</v>
      </c>
    </row>
    <row r="564" spans="3:3" x14ac:dyDescent="0.2">
      <c r="C564" s="2" t="s">
        <v>3836</v>
      </c>
    </row>
    <row r="565" spans="3:3" x14ac:dyDescent="0.2">
      <c r="C565" s="2" t="s">
        <v>3837</v>
      </c>
    </row>
    <row r="566" spans="3:3" x14ac:dyDescent="0.2">
      <c r="C566" s="2" t="s">
        <v>3838</v>
      </c>
    </row>
    <row r="567" spans="3:3" x14ac:dyDescent="0.2">
      <c r="C567" s="2" t="s">
        <v>3839</v>
      </c>
    </row>
    <row r="568" spans="3:3" x14ac:dyDescent="0.2">
      <c r="C568" s="2" t="s">
        <v>3840</v>
      </c>
    </row>
    <row r="569" spans="3:3" x14ac:dyDescent="0.2">
      <c r="C569" s="2" t="s">
        <v>3841</v>
      </c>
    </row>
    <row r="570" spans="3:3" x14ac:dyDescent="0.2">
      <c r="C570" s="2" t="s">
        <v>3842</v>
      </c>
    </row>
    <row r="571" spans="3:3" x14ac:dyDescent="0.2">
      <c r="C571" s="2" t="s">
        <v>3843</v>
      </c>
    </row>
    <row r="572" spans="3:3" x14ac:dyDescent="0.2">
      <c r="C572" s="2" t="s">
        <v>3844</v>
      </c>
    </row>
    <row r="573" spans="3:3" x14ac:dyDescent="0.2">
      <c r="C573" s="2" t="s">
        <v>3845</v>
      </c>
    </row>
    <row r="574" spans="3:3" x14ac:dyDescent="0.2">
      <c r="C574" s="2" t="s">
        <v>3846</v>
      </c>
    </row>
    <row r="575" spans="3:3" x14ac:dyDescent="0.2">
      <c r="C575" s="2" t="s">
        <v>3847</v>
      </c>
    </row>
    <row r="576" spans="3:3" x14ac:dyDescent="0.2">
      <c r="C576" s="2" t="s">
        <v>3848</v>
      </c>
    </row>
    <row r="577" spans="3:3" x14ac:dyDescent="0.2">
      <c r="C577" s="2" t="s">
        <v>3849</v>
      </c>
    </row>
    <row r="578" spans="3:3" x14ac:dyDescent="0.2">
      <c r="C578" s="2" t="s">
        <v>3850</v>
      </c>
    </row>
    <row r="579" spans="3:3" x14ac:dyDescent="0.2">
      <c r="C579" s="2" t="s">
        <v>3851</v>
      </c>
    </row>
    <row r="580" spans="3:3" x14ac:dyDescent="0.2">
      <c r="C580" s="2" t="s">
        <v>3852</v>
      </c>
    </row>
    <row r="581" spans="3:3" x14ac:dyDescent="0.2">
      <c r="C581" s="2" t="s">
        <v>3853</v>
      </c>
    </row>
    <row r="582" spans="3:3" x14ac:dyDescent="0.2">
      <c r="C582" s="2" t="s">
        <v>3854</v>
      </c>
    </row>
    <row r="583" spans="3:3" x14ac:dyDescent="0.2">
      <c r="C583" s="2" t="s">
        <v>3855</v>
      </c>
    </row>
    <row r="584" spans="3:3" x14ac:dyDescent="0.2">
      <c r="C584" s="2" t="s">
        <v>3856</v>
      </c>
    </row>
    <row r="585" spans="3:3" x14ac:dyDescent="0.2">
      <c r="C585" s="2" t="s">
        <v>3857</v>
      </c>
    </row>
    <row r="586" spans="3:3" x14ac:dyDescent="0.2">
      <c r="C586" s="2" t="s">
        <v>3858</v>
      </c>
    </row>
    <row r="587" spans="3:3" x14ac:dyDescent="0.2">
      <c r="C587" s="2" t="s">
        <v>3859</v>
      </c>
    </row>
    <row r="588" spans="3:3" x14ac:dyDescent="0.2">
      <c r="C588" s="2" t="s">
        <v>3860</v>
      </c>
    </row>
    <row r="589" spans="3:3" x14ac:dyDescent="0.2">
      <c r="C589" s="2" t="s">
        <v>3861</v>
      </c>
    </row>
    <row r="590" spans="3:3" x14ac:dyDescent="0.2">
      <c r="C590" s="2" t="s">
        <v>3862</v>
      </c>
    </row>
    <row r="591" spans="3:3" x14ac:dyDescent="0.2">
      <c r="C591" s="2" t="s">
        <v>3863</v>
      </c>
    </row>
    <row r="592" spans="3:3" x14ac:dyDescent="0.2">
      <c r="C592" s="2" t="s">
        <v>3864</v>
      </c>
    </row>
    <row r="593" spans="3:3" x14ac:dyDescent="0.2">
      <c r="C593" s="2" t="s">
        <v>3865</v>
      </c>
    </row>
    <row r="594" spans="3:3" x14ac:dyDescent="0.2">
      <c r="C594" s="2" t="s">
        <v>3866</v>
      </c>
    </row>
    <row r="595" spans="3:3" x14ac:dyDescent="0.2">
      <c r="C595" s="2" t="s">
        <v>3867</v>
      </c>
    </row>
    <row r="596" spans="3:3" x14ac:dyDescent="0.2">
      <c r="C596" s="2" t="s">
        <v>3868</v>
      </c>
    </row>
    <row r="597" spans="3:3" x14ac:dyDescent="0.2">
      <c r="C597" s="2" t="s">
        <v>3869</v>
      </c>
    </row>
    <row r="598" spans="3:3" x14ac:dyDescent="0.2">
      <c r="C598" s="2" t="s">
        <v>3870</v>
      </c>
    </row>
    <row r="599" spans="3:3" x14ac:dyDescent="0.2">
      <c r="C599" s="2" t="s">
        <v>3871</v>
      </c>
    </row>
    <row r="600" spans="3:3" x14ac:dyDescent="0.2">
      <c r="C600" s="2" t="s">
        <v>3872</v>
      </c>
    </row>
    <row r="601" spans="3:3" x14ac:dyDescent="0.2">
      <c r="C601" s="2" t="s">
        <v>3873</v>
      </c>
    </row>
    <row r="602" spans="3:3" x14ac:dyDescent="0.2">
      <c r="C602" s="2" t="s">
        <v>3874</v>
      </c>
    </row>
    <row r="603" spans="3:3" x14ac:dyDescent="0.2">
      <c r="C603" s="2" t="s">
        <v>3875</v>
      </c>
    </row>
    <row r="604" spans="3:3" x14ac:dyDescent="0.2">
      <c r="C604" s="2" t="s">
        <v>3876</v>
      </c>
    </row>
    <row r="605" spans="3:3" x14ac:dyDescent="0.2">
      <c r="C605" s="2" t="s">
        <v>3877</v>
      </c>
    </row>
    <row r="606" spans="3:3" x14ac:dyDescent="0.2">
      <c r="C606" s="2" t="s">
        <v>3878</v>
      </c>
    </row>
    <row r="607" spans="3:3" x14ac:dyDescent="0.2">
      <c r="C607" s="2" t="s">
        <v>3879</v>
      </c>
    </row>
    <row r="608" spans="3:3" x14ac:dyDescent="0.2">
      <c r="C608" s="2" t="s">
        <v>3880</v>
      </c>
    </row>
    <row r="609" spans="3:3" x14ac:dyDescent="0.2">
      <c r="C609" s="2" t="s">
        <v>3881</v>
      </c>
    </row>
    <row r="610" spans="3:3" x14ac:dyDescent="0.2">
      <c r="C610" s="2" t="s">
        <v>3882</v>
      </c>
    </row>
    <row r="611" spans="3:3" x14ac:dyDescent="0.2">
      <c r="C611" s="2" t="s">
        <v>3883</v>
      </c>
    </row>
    <row r="612" spans="3:3" x14ac:dyDescent="0.2">
      <c r="C612" s="2" t="s">
        <v>3884</v>
      </c>
    </row>
    <row r="613" spans="3:3" x14ac:dyDescent="0.2">
      <c r="C613" s="2" t="s">
        <v>1190</v>
      </c>
    </row>
    <row r="614" spans="3:3" x14ac:dyDescent="0.2">
      <c r="C614" s="2" t="s">
        <v>3885</v>
      </c>
    </row>
    <row r="615" spans="3:3" x14ac:dyDescent="0.2">
      <c r="C615" s="2" t="s">
        <v>3886</v>
      </c>
    </row>
    <row r="616" spans="3:3" x14ac:dyDescent="0.2">
      <c r="C616" s="2" t="s">
        <v>3887</v>
      </c>
    </row>
    <row r="617" spans="3:3" x14ac:dyDescent="0.2">
      <c r="C617" s="2" t="s">
        <v>3888</v>
      </c>
    </row>
    <row r="618" spans="3:3" x14ac:dyDescent="0.2">
      <c r="C618" s="2" t="s">
        <v>1177</v>
      </c>
    </row>
    <row r="619" spans="3:3" x14ac:dyDescent="0.2">
      <c r="C619" s="2" t="s">
        <v>3889</v>
      </c>
    </row>
    <row r="620" spans="3:3" x14ac:dyDescent="0.2">
      <c r="C620" s="2" t="s">
        <v>1156</v>
      </c>
    </row>
    <row r="621" spans="3:3" x14ac:dyDescent="0.2">
      <c r="C621" s="2" t="s">
        <v>3890</v>
      </c>
    </row>
    <row r="622" spans="3:3" x14ac:dyDescent="0.2">
      <c r="C622" s="2" t="s">
        <v>1172</v>
      </c>
    </row>
    <row r="623" spans="3:3" x14ac:dyDescent="0.2">
      <c r="C623" s="2" t="s">
        <v>3891</v>
      </c>
    </row>
    <row r="624" spans="3:3" x14ac:dyDescent="0.2">
      <c r="C624" s="2" t="s">
        <v>3892</v>
      </c>
    </row>
    <row r="625" spans="3:3" x14ac:dyDescent="0.2">
      <c r="C625" s="2" t="s">
        <v>3893</v>
      </c>
    </row>
    <row r="626" spans="3:3" x14ac:dyDescent="0.2">
      <c r="C626" s="2" t="s">
        <v>3894</v>
      </c>
    </row>
    <row r="627" spans="3:3" x14ac:dyDescent="0.2">
      <c r="C627" s="2" t="s">
        <v>3895</v>
      </c>
    </row>
    <row r="628" spans="3:3" x14ac:dyDescent="0.2">
      <c r="C628" s="2" t="s">
        <v>3896</v>
      </c>
    </row>
    <row r="629" spans="3:3" x14ac:dyDescent="0.2">
      <c r="C629" s="2" t="s">
        <v>3897</v>
      </c>
    </row>
    <row r="630" spans="3:3" x14ac:dyDescent="0.2">
      <c r="C630" s="2" t="s">
        <v>1188</v>
      </c>
    </row>
    <row r="631" spans="3:3" x14ac:dyDescent="0.2">
      <c r="C631" s="2" t="s">
        <v>3898</v>
      </c>
    </row>
    <row r="632" spans="3:3" x14ac:dyDescent="0.2">
      <c r="C632" s="2" t="s">
        <v>1171</v>
      </c>
    </row>
    <row r="633" spans="3:3" x14ac:dyDescent="0.2">
      <c r="C633" s="2" t="s">
        <v>3899</v>
      </c>
    </row>
    <row r="634" spans="3:3" x14ac:dyDescent="0.2">
      <c r="C634" s="2" t="s">
        <v>3900</v>
      </c>
    </row>
    <row r="635" spans="3:3" x14ac:dyDescent="0.2">
      <c r="C635" s="2" t="s">
        <v>1162</v>
      </c>
    </row>
    <row r="636" spans="3:3" x14ac:dyDescent="0.2">
      <c r="C636" s="2" t="s">
        <v>1158</v>
      </c>
    </row>
    <row r="637" spans="3:3" x14ac:dyDescent="0.2">
      <c r="C637" s="2" t="s">
        <v>3901</v>
      </c>
    </row>
    <row r="638" spans="3:3" x14ac:dyDescent="0.2">
      <c r="C638" s="2" t="s">
        <v>1161</v>
      </c>
    </row>
    <row r="639" spans="3:3" x14ac:dyDescent="0.2">
      <c r="C639" s="2" t="s">
        <v>1139</v>
      </c>
    </row>
    <row r="640" spans="3:3" x14ac:dyDescent="0.2">
      <c r="C640" s="2" t="s">
        <v>3902</v>
      </c>
    </row>
    <row r="641" spans="3:3" x14ac:dyDescent="0.2">
      <c r="C641" s="2" t="s">
        <v>1165</v>
      </c>
    </row>
    <row r="642" spans="3:3" x14ac:dyDescent="0.2">
      <c r="C642" s="2" t="s">
        <v>1179</v>
      </c>
    </row>
    <row r="643" spans="3:3" x14ac:dyDescent="0.2">
      <c r="C643" s="2" t="s">
        <v>1176</v>
      </c>
    </row>
    <row r="644" spans="3:3" x14ac:dyDescent="0.2">
      <c r="C644" s="2" t="s">
        <v>1185</v>
      </c>
    </row>
    <row r="645" spans="3:3" x14ac:dyDescent="0.2">
      <c r="C645" s="2" t="s">
        <v>1182</v>
      </c>
    </row>
    <row r="646" spans="3:3" x14ac:dyDescent="0.2">
      <c r="C646" s="2" t="s">
        <v>1183</v>
      </c>
    </row>
    <row r="647" spans="3:3" x14ac:dyDescent="0.2">
      <c r="C647" s="2" t="s">
        <v>1170</v>
      </c>
    </row>
    <row r="648" spans="3:3" x14ac:dyDescent="0.2">
      <c r="C648" s="2" t="s">
        <v>1186</v>
      </c>
    </row>
    <row r="649" spans="3:3" x14ac:dyDescent="0.2">
      <c r="C649" s="2" t="s">
        <v>1187</v>
      </c>
    </row>
    <row r="650" spans="3:3" x14ac:dyDescent="0.2">
      <c r="C650" s="2" t="s">
        <v>1167</v>
      </c>
    </row>
    <row r="651" spans="3:3" x14ac:dyDescent="0.2">
      <c r="C651" s="2" t="s">
        <v>1163</v>
      </c>
    </row>
    <row r="652" spans="3:3" x14ac:dyDescent="0.2">
      <c r="C652" s="2" t="s">
        <v>1169</v>
      </c>
    </row>
    <row r="653" spans="3:3" x14ac:dyDescent="0.2">
      <c r="C653" s="2" t="s">
        <v>1160</v>
      </c>
    </row>
    <row r="654" spans="3:3" x14ac:dyDescent="0.2">
      <c r="C654" s="2" t="s">
        <v>1159</v>
      </c>
    </row>
    <row r="655" spans="3:3" x14ac:dyDescent="0.2">
      <c r="C655" s="2" t="s">
        <v>1168</v>
      </c>
    </row>
    <row r="656" spans="3:3" x14ac:dyDescent="0.2">
      <c r="C656" s="2" t="s">
        <v>1166</v>
      </c>
    </row>
    <row r="657" spans="3:3" x14ac:dyDescent="0.2">
      <c r="C657" s="2" t="s">
        <v>1041</v>
      </c>
    </row>
    <row r="658" spans="3:3" x14ac:dyDescent="0.2">
      <c r="C658" s="2" t="s">
        <v>1018</v>
      </c>
    </row>
    <row r="659" spans="3:3" x14ac:dyDescent="0.2">
      <c r="C659" s="2" t="s">
        <v>1019</v>
      </c>
    </row>
    <row r="660" spans="3:3" x14ac:dyDescent="0.2">
      <c r="C660" s="2" t="s">
        <v>1038</v>
      </c>
    </row>
    <row r="661" spans="3:3" x14ac:dyDescent="0.2">
      <c r="C661" s="2" t="s">
        <v>1039</v>
      </c>
    </row>
    <row r="662" spans="3:3" x14ac:dyDescent="0.2">
      <c r="C662" s="2" t="s">
        <v>1029</v>
      </c>
    </row>
    <row r="663" spans="3:3" x14ac:dyDescent="0.2">
      <c r="C663" s="2" t="s">
        <v>1020</v>
      </c>
    </row>
    <row r="664" spans="3:3" x14ac:dyDescent="0.2">
      <c r="C664" s="2" t="s">
        <v>1014</v>
      </c>
    </row>
    <row r="665" spans="3:3" x14ac:dyDescent="0.2">
      <c r="C665" s="2" t="s">
        <v>1027</v>
      </c>
    </row>
    <row r="666" spans="3:3" x14ac:dyDescent="0.2">
      <c r="C666" s="2" t="s">
        <v>1021</v>
      </c>
    </row>
    <row r="667" spans="3:3" x14ac:dyDescent="0.2">
      <c r="C667" s="2" t="s">
        <v>1040</v>
      </c>
    </row>
    <row r="668" spans="3:3" x14ac:dyDescent="0.2">
      <c r="C668" s="2" t="s">
        <v>1157</v>
      </c>
    </row>
    <row r="669" spans="3:3" x14ac:dyDescent="0.2">
      <c r="C669" s="2" t="s">
        <v>1155</v>
      </c>
    </row>
    <row r="670" spans="3:3" x14ac:dyDescent="0.2">
      <c r="C670" s="2" t="s">
        <v>1022</v>
      </c>
    </row>
    <row r="671" spans="3:3" x14ac:dyDescent="0.2">
      <c r="C671" s="2" t="s">
        <v>1173</v>
      </c>
    </row>
    <row r="672" spans="3:3" x14ac:dyDescent="0.2">
      <c r="C672" s="2" t="s">
        <v>1150</v>
      </c>
    </row>
    <row r="673" spans="3:3" x14ac:dyDescent="0.2">
      <c r="C673" s="2" t="s">
        <v>1195</v>
      </c>
    </row>
    <row r="674" spans="3:3" x14ac:dyDescent="0.2">
      <c r="C674" s="2" t="s">
        <v>1048</v>
      </c>
    </row>
    <row r="675" spans="3:3" x14ac:dyDescent="0.2">
      <c r="C675" s="2" t="s">
        <v>1061</v>
      </c>
    </row>
    <row r="676" spans="3:3" x14ac:dyDescent="0.2">
      <c r="C676" s="2" t="s">
        <v>1143</v>
      </c>
    </row>
    <row r="677" spans="3:3" x14ac:dyDescent="0.2">
      <c r="C677" s="2" t="s">
        <v>1096</v>
      </c>
    </row>
    <row r="678" spans="3:3" x14ac:dyDescent="0.2">
      <c r="C678" s="2" t="s">
        <v>1133</v>
      </c>
    </row>
    <row r="679" spans="3:3" x14ac:dyDescent="0.2">
      <c r="C679" s="2" t="s">
        <v>1117</v>
      </c>
    </row>
    <row r="680" spans="3:3" x14ac:dyDescent="0.2">
      <c r="C680" s="2" t="s">
        <v>1080</v>
      </c>
    </row>
    <row r="681" spans="3:3" x14ac:dyDescent="0.2">
      <c r="C681" s="2" t="s">
        <v>1149</v>
      </c>
    </row>
    <row r="682" spans="3:3" x14ac:dyDescent="0.2">
      <c r="C682" s="2" t="s">
        <v>1066</v>
      </c>
    </row>
    <row r="683" spans="3:3" x14ac:dyDescent="0.2">
      <c r="C683" s="2" t="s">
        <v>1087</v>
      </c>
    </row>
    <row r="684" spans="3:3" x14ac:dyDescent="0.2">
      <c r="C684" s="2" t="s">
        <v>1154</v>
      </c>
    </row>
    <row r="685" spans="3:3" x14ac:dyDescent="0.2">
      <c r="C685" s="2" t="s">
        <v>1112</v>
      </c>
    </row>
    <row r="686" spans="3:3" x14ac:dyDescent="0.2">
      <c r="C686" s="2" t="s">
        <v>1078</v>
      </c>
    </row>
    <row r="687" spans="3:3" x14ac:dyDescent="0.2">
      <c r="C687" s="2" t="s">
        <v>1062</v>
      </c>
    </row>
    <row r="688" spans="3:3" x14ac:dyDescent="0.2">
      <c r="C688" s="2" t="s">
        <v>1085</v>
      </c>
    </row>
    <row r="689" spans="3:3" x14ac:dyDescent="0.2">
      <c r="C689" s="2" t="s">
        <v>1104</v>
      </c>
    </row>
    <row r="690" spans="3:3" x14ac:dyDescent="0.2">
      <c r="C690" s="2" t="s">
        <v>1079</v>
      </c>
    </row>
    <row r="691" spans="3:3" x14ac:dyDescent="0.2">
      <c r="C691" s="2" t="s">
        <v>1100</v>
      </c>
    </row>
    <row r="692" spans="3:3" x14ac:dyDescent="0.2">
      <c r="C692" s="2" t="s">
        <v>1116</v>
      </c>
    </row>
    <row r="693" spans="3:3" x14ac:dyDescent="0.2">
      <c r="C693" s="2" t="s">
        <v>1115</v>
      </c>
    </row>
    <row r="694" spans="3:3" x14ac:dyDescent="0.2">
      <c r="C694" s="2" t="s">
        <v>1102</v>
      </c>
    </row>
    <row r="695" spans="3:3" x14ac:dyDescent="0.2">
      <c r="C695" s="2" t="s">
        <v>1025</v>
      </c>
    </row>
    <row r="696" spans="3:3" x14ac:dyDescent="0.2">
      <c r="C696" s="2" t="s">
        <v>1028</v>
      </c>
    </row>
    <row r="697" spans="3:3" x14ac:dyDescent="0.2">
      <c r="C697" s="2" t="s">
        <v>1049</v>
      </c>
    </row>
    <row r="698" spans="3:3" x14ac:dyDescent="0.2">
      <c r="C698" s="2" t="s">
        <v>1043</v>
      </c>
    </row>
    <row r="699" spans="3:3" x14ac:dyDescent="0.2">
      <c r="C699" s="2" t="s">
        <v>1059</v>
      </c>
    </row>
    <row r="700" spans="3:3" x14ac:dyDescent="0.2">
      <c r="C700" s="2" t="s">
        <v>1051</v>
      </c>
    </row>
    <row r="701" spans="3:3" x14ac:dyDescent="0.2">
      <c r="C701" s="2" t="s">
        <v>1037</v>
      </c>
    </row>
    <row r="702" spans="3:3" x14ac:dyDescent="0.2">
      <c r="C702" s="2" t="s">
        <v>1024</v>
      </c>
    </row>
    <row r="703" spans="3:3" x14ac:dyDescent="0.2">
      <c r="C703" s="2" t="s">
        <v>1016</v>
      </c>
    </row>
    <row r="704" spans="3:3" x14ac:dyDescent="0.2">
      <c r="C704" s="2" t="s">
        <v>1015</v>
      </c>
    </row>
    <row r="705" spans="3:3" x14ac:dyDescent="0.2">
      <c r="C705" s="2" t="s">
        <v>1050</v>
      </c>
    </row>
    <row r="706" spans="3:3" x14ac:dyDescent="0.2">
      <c r="C706" s="2" t="s">
        <v>1137</v>
      </c>
    </row>
    <row r="707" spans="3:3" x14ac:dyDescent="0.2">
      <c r="C707" s="2" t="s">
        <v>1099</v>
      </c>
    </row>
    <row r="708" spans="3:3" x14ac:dyDescent="0.2">
      <c r="C708" s="2" t="s">
        <v>1101</v>
      </c>
    </row>
    <row r="709" spans="3:3" x14ac:dyDescent="0.2">
      <c r="C709" s="2" t="s">
        <v>1071</v>
      </c>
    </row>
    <row r="710" spans="3:3" x14ac:dyDescent="0.2">
      <c r="C710" s="2" t="s">
        <v>1109</v>
      </c>
    </row>
    <row r="711" spans="3:3" x14ac:dyDescent="0.2">
      <c r="C711" s="2" t="s">
        <v>1034</v>
      </c>
    </row>
    <row r="712" spans="3:3" x14ac:dyDescent="0.2">
      <c r="C712" s="2" t="s">
        <v>1026</v>
      </c>
    </row>
    <row r="713" spans="3:3" x14ac:dyDescent="0.2">
      <c r="C713" s="2" t="s">
        <v>1089</v>
      </c>
    </row>
    <row r="714" spans="3:3" x14ac:dyDescent="0.2">
      <c r="C714" s="2" t="s">
        <v>1136</v>
      </c>
    </row>
    <row r="715" spans="3:3" x14ac:dyDescent="0.2">
      <c r="C715" s="2" t="s">
        <v>1035</v>
      </c>
    </row>
    <row r="716" spans="3:3" x14ac:dyDescent="0.2">
      <c r="C716" s="2" t="s">
        <v>1134</v>
      </c>
    </row>
    <row r="717" spans="3:3" x14ac:dyDescent="0.2">
      <c r="C717" s="2" t="s">
        <v>1084</v>
      </c>
    </row>
    <row r="718" spans="3:3" x14ac:dyDescent="0.2">
      <c r="C718" s="2" t="s">
        <v>3903</v>
      </c>
    </row>
    <row r="719" spans="3:3" x14ac:dyDescent="0.2">
      <c r="C719" s="2" t="s">
        <v>1017</v>
      </c>
    </row>
    <row r="720" spans="3:3" x14ac:dyDescent="0.2">
      <c r="C720" s="2" t="s">
        <v>1032</v>
      </c>
    </row>
    <row r="721" spans="3:3" x14ac:dyDescent="0.2">
      <c r="C721" s="2" t="s">
        <v>1141</v>
      </c>
    </row>
    <row r="722" spans="3:3" x14ac:dyDescent="0.2">
      <c r="C722" s="2" t="s">
        <v>1023</v>
      </c>
    </row>
    <row r="723" spans="3:3" x14ac:dyDescent="0.2">
      <c r="C723" s="2" t="s">
        <v>1142</v>
      </c>
    </row>
    <row r="724" spans="3:3" x14ac:dyDescent="0.2">
      <c r="C724" s="2" t="s">
        <v>1045</v>
      </c>
    </row>
    <row r="725" spans="3:3" x14ac:dyDescent="0.2">
      <c r="C725" s="2" t="s">
        <v>1130</v>
      </c>
    </row>
    <row r="726" spans="3:3" x14ac:dyDescent="0.2">
      <c r="C726" s="2" t="s">
        <v>1095</v>
      </c>
    </row>
    <row r="727" spans="3:3" x14ac:dyDescent="0.2">
      <c r="C727" s="2" t="s">
        <v>1072</v>
      </c>
    </row>
    <row r="728" spans="3:3" x14ac:dyDescent="0.2">
      <c r="C728" s="2" t="s">
        <v>1131</v>
      </c>
    </row>
    <row r="729" spans="3:3" x14ac:dyDescent="0.2">
      <c r="C729" s="2" t="s">
        <v>1105</v>
      </c>
    </row>
    <row r="730" spans="3:3" x14ac:dyDescent="0.2">
      <c r="C730" s="2" t="s">
        <v>1065</v>
      </c>
    </row>
    <row r="731" spans="3:3" x14ac:dyDescent="0.2">
      <c r="C731" s="2" t="s">
        <v>1138</v>
      </c>
    </row>
    <row r="732" spans="3:3" x14ac:dyDescent="0.2">
      <c r="C732" s="2" t="s">
        <v>1075</v>
      </c>
    </row>
    <row r="733" spans="3:3" x14ac:dyDescent="0.2">
      <c r="C733" s="2" t="s">
        <v>1132</v>
      </c>
    </row>
    <row r="734" spans="3:3" x14ac:dyDescent="0.2">
      <c r="C734" s="2" t="s">
        <v>1097</v>
      </c>
    </row>
    <row r="735" spans="3:3" x14ac:dyDescent="0.2">
      <c r="C735" s="2" t="s">
        <v>1145</v>
      </c>
    </row>
    <row r="736" spans="3:3" x14ac:dyDescent="0.2">
      <c r="C736" s="2" t="s">
        <v>3904</v>
      </c>
    </row>
    <row r="737" spans="3:3" x14ac:dyDescent="0.2">
      <c r="C737" s="2" t="s">
        <v>3905</v>
      </c>
    </row>
    <row r="738" spans="3:3" x14ac:dyDescent="0.2">
      <c r="C738" s="2" t="s">
        <v>3906</v>
      </c>
    </row>
    <row r="739" spans="3:3" x14ac:dyDescent="0.2">
      <c r="C739" s="2" t="s">
        <v>3907</v>
      </c>
    </row>
    <row r="740" spans="3:3" x14ac:dyDescent="0.2">
      <c r="C740" s="2" t="s">
        <v>1144</v>
      </c>
    </row>
    <row r="741" spans="3:3" x14ac:dyDescent="0.2">
      <c r="C741" s="2" t="s">
        <v>1108</v>
      </c>
    </row>
    <row r="742" spans="3:3" x14ac:dyDescent="0.2">
      <c r="C742" s="2" t="s">
        <v>3908</v>
      </c>
    </row>
    <row r="743" spans="3:3" x14ac:dyDescent="0.2">
      <c r="C743" s="2" t="s">
        <v>3909</v>
      </c>
    </row>
    <row r="744" spans="3:3" x14ac:dyDescent="0.2">
      <c r="C744" s="2" t="s">
        <v>1140</v>
      </c>
    </row>
    <row r="745" spans="3:3" x14ac:dyDescent="0.2">
      <c r="C745" s="2" t="s">
        <v>1082</v>
      </c>
    </row>
    <row r="746" spans="3:3" x14ac:dyDescent="0.2">
      <c r="C746" s="2" t="s">
        <v>1055</v>
      </c>
    </row>
    <row r="747" spans="3:3" x14ac:dyDescent="0.2">
      <c r="C747" s="2" t="s">
        <v>3910</v>
      </c>
    </row>
    <row r="748" spans="3:3" x14ac:dyDescent="0.2">
      <c r="C748" s="2" t="s">
        <v>3911</v>
      </c>
    </row>
    <row r="749" spans="3:3" x14ac:dyDescent="0.2">
      <c r="C749" s="2" t="s">
        <v>3912</v>
      </c>
    </row>
    <row r="750" spans="3:3" x14ac:dyDescent="0.2">
      <c r="C750" s="2" t="s">
        <v>3913</v>
      </c>
    </row>
    <row r="751" spans="3:3" x14ac:dyDescent="0.2">
      <c r="C751" s="2" t="s">
        <v>1125</v>
      </c>
    </row>
    <row r="752" spans="3:3" x14ac:dyDescent="0.2">
      <c r="C752" s="2" t="s">
        <v>3914</v>
      </c>
    </row>
    <row r="753" spans="3:3" x14ac:dyDescent="0.2">
      <c r="C753" s="2" t="s">
        <v>3915</v>
      </c>
    </row>
  </sheetData>
  <mergeCells count="3">
    <mergeCell ref="A3:A4"/>
    <mergeCell ref="A163:L163"/>
    <mergeCell ref="O163:P163"/>
  </mergeCells>
  <conditionalFormatting sqref="B3">
    <cfRule type="duplicateValues" dxfId="558" priority="5"/>
  </conditionalFormatting>
  <conditionalFormatting sqref="B4:B162">
    <cfRule type="duplicateValues" dxfId="557" priority="68"/>
  </conditionalFormatting>
  <conditionalFormatting sqref="C177:C753">
    <cfRule type="duplicateValues" dxfId="556" priority="3"/>
  </conditionalFormatting>
  <conditionalFormatting sqref="C177:C753">
    <cfRule type="duplicateValues" dxfId="555" priority="2"/>
  </conditionalFormatting>
  <conditionalFormatting sqref="C1:C1048576">
    <cfRule type="duplicateValues" dxfId="55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49"/>
  <sheetViews>
    <sheetView zoomScale="110" zoomScaleNormal="110" workbookViewId="0">
      <pane xSplit="3" ySplit="2" topLeftCell="D21" activePane="bottomRight" state="frozen"/>
      <selection activeCell="M7" sqref="M7"/>
      <selection pane="topRight" activeCell="M7" sqref="M7"/>
      <selection pane="bottomLeft" activeCell="M7" sqref="M7"/>
      <selection pane="bottomRight" activeCell="G79" sqref="G7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49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44</v>
      </c>
      <c r="J2" s="7" t="s">
        <v>45</v>
      </c>
      <c r="K2" s="7" t="s">
        <v>46</v>
      </c>
      <c r="L2" s="59" t="s">
        <v>50</v>
      </c>
      <c r="M2" s="59" t="s">
        <v>51</v>
      </c>
      <c r="N2" s="59" t="s">
        <v>6</v>
      </c>
      <c r="O2" s="59" t="s">
        <v>52</v>
      </c>
      <c r="P2" s="59" t="s">
        <v>53</v>
      </c>
    </row>
    <row r="3" spans="1:16" ht="26.25" customHeight="1" x14ac:dyDescent="0.2">
      <c r="A3" s="142" t="s">
        <v>667</v>
      </c>
      <c r="B3" s="73" t="s">
        <v>621</v>
      </c>
      <c r="C3" s="9" t="s">
        <v>622</v>
      </c>
      <c r="D3" s="75" t="s">
        <v>63</v>
      </c>
      <c r="E3" s="13">
        <v>44417</v>
      </c>
      <c r="F3" s="75" t="s">
        <v>425</v>
      </c>
      <c r="G3" s="13">
        <v>44419</v>
      </c>
      <c r="H3" s="76" t="s">
        <v>3532</v>
      </c>
      <c r="I3" s="1">
        <v>70</v>
      </c>
      <c r="J3" s="1">
        <v>50</v>
      </c>
      <c r="K3" s="1">
        <v>28</v>
      </c>
      <c r="L3" s="1">
        <v>7</v>
      </c>
      <c r="M3" s="81">
        <f>I3*J3*K3/4000</f>
        <v>24.5</v>
      </c>
      <c r="N3" s="8">
        <v>25</v>
      </c>
      <c r="O3" s="62">
        <v>3000</v>
      </c>
      <c r="P3" s="63">
        <f>Table2245236891011121314151617181920212224234567234568[[#This Row],[PEMBULATAN]]*O3</f>
        <v>75000</v>
      </c>
    </row>
    <row r="4" spans="1:16" ht="26.25" customHeight="1" x14ac:dyDescent="0.2">
      <c r="A4" s="143"/>
      <c r="B4" s="100"/>
      <c r="C4" s="9" t="s">
        <v>623</v>
      </c>
      <c r="D4" s="75" t="s">
        <v>63</v>
      </c>
      <c r="E4" s="13">
        <v>44417</v>
      </c>
      <c r="F4" s="75" t="s">
        <v>425</v>
      </c>
      <c r="G4" s="13">
        <v>44419</v>
      </c>
      <c r="H4" s="76" t="s">
        <v>3532</v>
      </c>
      <c r="I4" s="1">
        <v>55</v>
      </c>
      <c r="J4" s="1">
        <v>50</v>
      </c>
      <c r="K4" s="1">
        <v>19</v>
      </c>
      <c r="L4" s="1">
        <v>6</v>
      </c>
      <c r="M4" s="81">
        <f>I4*J4*K4/4000</f>
        <v>13.0625</v>
      </c>
      <c r="N4" s="8">
        <v>13</v>
      </c>
      <c r="O4" s="62">
        <v>3000</v>
      </c>
      <c r="P4" s="63">
        <f>Table2245236891011121314151617181920212224234567234568[[#This Row],[PEMBULATAN]]*O4</f>
        <v>39000</v>
      </c>
    </row>
    <row r="5" spans="1:16" ht="26.25" customHeight="1" x14ac:dyDescent="0.2">
      <c r="A5" s="101"/>
      <c r="B5" s="74" t="s">
        <v>624</v>
      </c>
      <c r="C5" s="88" t="s">
        <v>625</v>
      </c>
      <c r="D5" s="77" t="s">
        <v>63</v>
      </c>
      <c r="E5" s="13">
        <v>44417</v>
      </c>
      <c r="F5" s="75" t="s">
        <v>425</v>
      </c>
      <c r="G5" s="13">
        <v>44419</v>
      </c>
      <c r="H5" s="76" t="s">
        <v>3532</v>
      </c>
      <c r="I5" s="15">
        <v>80</v>
      </c>
      <c r="J5" s="15">
        <v>55</v>
      </c>
      <c r="K5" s="15">
        <v>30</v>
      </c>
      <c r="L5" s="15">
        <v>21</v>
      </c>
      <c r="M5" s="82">
        <f t="shared" ref="M5:M45" si="0">I5*J5*K5/4000</f>
        <v>33</v>
      </c>
      <c r="N5" s="71">
        <v>33</v>
      </c>
      <c r="O5" s="62">
        <v>3000</v>
      </c>
      <c r="P5" s="63">
        <f>Table2245236891011121314151617181920212224234567234568[[#This Row],[PEMBULATAN]]*O5</f>
        <v>99000</v>
      </c>
    </row>
    <row r="6" spans="1:16" ht="26.25" customHeight="1" x14ac:dyDescent="0.2">
      <c r="A6" s="101"/>
      <c r="B6" s="74"/>
      <c r="C6" s="92" t="s">
        <v>626</v>
      </c>
      <c r="D6" s="93" t="s">
        <v>63</v>
      </c>
      <c r="E6" s="94">
        <v>44417</v>
      </c>
      <c r="F6" s="95" t="s">
        <v>425</v>
      </c>
      <c r="G6" s="94">
        <v>44419</v>
      </c>
      <c r="H6" s="76" t="s">
        <v>3532</v>
      </c>
      <c r="I6" s="97">
        <v>97</v>
      </c>
      <c r="J6" s="97">
        <v>60</v>
      </c>
      <c r="K6" s="97">
        <v>20</v>
      </c>
      <c r="L6" s="97">
        <v>12</v>
      </c>
      <c r="M6" s="98">
        <f t="shared" si="0"/>
        <v>29.1</v>
      </c>
      <c r="N6" s="99">
        <v>29</v>
      </c>
      <c r="O6" s="62">
        <v>3000</v>
      </c>
      <c r="P6" s="63">
        <f>Table2245236891011121314151617181920212224234567234568[[#This Row],[PEMBULATAN]]*O6</f>
        <v>87000</v>
      </c>
    </row>
    <row r="7" spans="1:16" ht="26.25" customHeight="1" x14ac:dyDescent="0.2">
      <c r="A7" s="101"/>
      <c r="B7" s="74"/>
      <c r="C7" s="92" t="s">
        <v>627</v>
      </c>
      <c r="D7" s="93" t="s">
        <v>63</v>
      </c>
      <c r="E7" s="94">
        <v>44417</v>
      </c>
      <c r="F7" s="95" t="s">
        <v>425</v>
      </c>
      <c r="G7" s="94">
        <v>44419</v>
      </c>
      <c r="H7" s="76" t="s">
        <v>3532</v>
      </c>
      <c r="I7" s="97">
        <v>80</v>
      </c>
      <c r="J7" s="97">
        <v>40</v>
      </c>
      <c r="K7" s="97">
        <v>36</v>
      </c>
      <c r="L7" s="97">
        <v>14</v>
      </c>
      <c r="M7" s="98">
        <f t="shared" si="0"/>
        <v>28.8</v>
      </c>
      <c r="N7" s="99">
        <v>29</v>
      </c>
      <c r="O7" s="62">
        <v>3000</v>
      </c>
      <c r="P7" s="63">
        <f>Table2245236891011121314151617181920212224234567234568[[#This Row],[PEMBULATAN]]*O7</f>
        <v>87000</v>
      </c>
    </row>
    <row r="8" spans="1:16" ht="26.25" customHeight="1" x14ac:dyDescent="0.2">
      <c r="A8" s="101"/>
      <c r="B8" s="74"/>
      <c r="C8" s="92" t="s">
        <v>628</v>
      </c>
      <c r="D8" s="93" t="s">
        <v>63</v>
      </c>
      <c r="E8" s="94">
        <v>44417</v>
      </c>
      <c r="F8" s="95" t="s">
        <v>425</v>
      </c>
      <c r="G8" s="94">
        <v>44419</v>
      </c>
      <c r="H8" s="76" t="s">
        <v>3532</v>
      </c>
      <c r="I8" s="97">
        <v>42</v>
      </c>
      <c r="J8" s="97">
        <v>45</v>
      </c>
      <c r="K8" s="97">
        <v>25</v>
      </c>
      <c r="L8" s="97">
        <v>2</v>
      </c>
      <c r="M8" s="98">
        <f t="shared" si="0"/>
        <v>11.8125</v>
      </c>
      <c r="N8" s="99">
        <v>12</v>
      </c>
      <c r="O8" s="62">
        <v>3000</v>
      </c>
      <c r="P8" s="63">
        <f>Table2245236891011121314151617181920212224234567234568[[#This Row],[PEMBULATAN]]*O8</f>
        <v>36000</v>
      </c>
    </row>
    <row r="9" spans="1:16" ht="26.25" customHeight="1" x14ac:dyDescent="0.2">
      <c r="A9" s="101"/>
      <c r="B9" s="74"/>
      <c r="C9" s="92" t="s">
        <v>629</v>
      </c>
      <c r="D9" s="93" t="s">
        <v>63</v>
      </c>
      <c r="E9" s="94">
        <v>44417</v>
      </c>
      <c r="F9" s="95" t="s">
        <v>425</v>
      </c>
      <c r="G9" s="94">
        <v>44419</v>
      </c>
      <c r="H9" s="76" t="s">
        <v>3532</v>
      </c>
      <c r="I9" s="97">
        <v>35</v>
      </c>
      <c r="J9" s="97">
        <v>64</v>
      </c>
      <c r="K9" s="97">
        <v>27</v>
      </c>
      <c r="L9" s="97">
        <v>28</v>
      </c>
      <c r="M9" s="98">
        <f t="shared" si="0"/>
        <v>15.12</v>
      </c>
      <c r="N9" s="99">
        <v>28</v>
      </c>
      <c r="O9" s="62">
        <v>3000</v>
      </c>
      <c r="P9" s="63">
        <f>Table2245236891011121314151617181920212224234567234568[[#This Row],[PEMBULATAN]]*O9</f>
        <v>84000</v>
      </c>
    </row>
    <row r="10" spans="1:16" ht="26.25" customHeight="1" x14ac:dyDescent="0.2">
      <c r="A10" s="101"/>
      <c r="B10" s="74"/>
      <c r="C10" s="92" t="s">
        <v>630</v>
      </c>
      <c r="D10" s="93" t="s">
        <v>63</v>
      </c>
      <c r="E10" s="94">
        <v>44417</v>
      </c>
      <c r="F10" s="95" t="s">
        <v>425</v>
      </c>
      <c r="G10" s="94">
        <v>44419</v>
      </c>
      <c r="H10" s="76" t="s">
        <v>3532</v>
      </c>
      <c r="I10" s="97">
        <v>95</v>
      </c>
      <c r="J10" s="97">
        <v>60</v>
      </c>
      <c r="K10" s="97">
        <v>23</v>
      </c>
      <c r="L10" s="97" t="s">
        <v>666</v>
      </c>
      <c r="M10" s="98">
        <f t="shared" si="0"/>
        <v>32.774999999999999</v>
      </c>
      <c r="N10" s="99">
        <v>33</v>
      </c>
      <c r="O10" s="62">
        <v>3000</v>
      </c>
      <c r="P10" s="63">
        <f>Table2245236891011121314151617181920212224234567234568[[#This Row],[PEMBULATAN]]*O10</f>
        <v>99000</v>
      </c>
    </row>
    <row r="11" spans="1:16" ht="26.25" customHeight="1" x14ac:dyDescent="0.2">
      <c r="A11" s="101"/>
      <c r="B11" s="74"/>
      <c r="C11" s="92" t="s">
        <v>631</v>
      </c>
      <c r="D11" s="93" t="s">
        <v>63</v>
      </c>
      <c r="E11" s="94">
        <v>44417</v>
      </c>
      <c r="F11" s="95" t="s">
        <v>425</v>
      </c>
      <c r="G11" s="94">
        <v>44419</v>
      </c>
      <c r="H11" s="76" t="s">
        <v>3532</v>
      </c>
      <c r="I11" s="97">
        <v>65</v>
      </c>
      <c r="J11" s="97">
        <v>60</v>
      </c>
      <c r="K11" s="97">
        <v>18</v>
      </c>
      <c r="L11" s="97">
        <v>7</v>
      </c>
      <c r="M11" s="98">
        <f t="shared" si="0"/>
        <v>17.55</v>
      </c>
      <c r="N11" s="99">
        <v>18</v>
      </c>
      <c r="O11" s="62">
        <v>3000</v>
      </c>
      <c r="P11" s="63">
        <f>Table2245236891011121314151617181920212224234567234568[[#This Row],[PEMBULATAN]]*O11</f>
        <v>54000</v>
      </c>
    </row>
    <row r="12" spans="1:16" ht="26.25" customHeight="1" x14ac:dyDescent="0.2">
      <c r="A12" s="101"/>
      <c r="B12" s="74"/>
      <c r="C12" s="92" t="s">
        <v>632</v>
      </c>
      <c r="D12" s="93" t="s">
        <v>63</v>
      </c>
      <c r="E12" s="94">
        <v>44417</v>
      </c>
      <c r="F12" s="95" t="s">
        <v>425</v>
      </c>
      <c r="G12" s="94">
        <v>44419</v>
      </c>
      <c r="H12" s="76" t="s">
        <v>3532</v>
      </c>
      <c r="I12" s="97">
        <v>60</v>
      </c>
      <c r="J12" s="97">
        <v>53</v>
      </c>
      <c r="K12" s="97">
        <v>18</v>
      </c>
      <c r="L12" s="97">
        <v>4</v>
      </c>
      <c r="M12" s="98">
        <f t="shared" si="0"/>
        <v>14.31</v>
      </c>
      <c r="N12" s="99">
        <v>15</v>
      </c>
      <c r="O12" s="62">
        <v>3000</v>
      </c>
      <c r="P12" s="63">
        <f>Table2245236891011121314151617181920212224234567234568[[#This Row],[PEMBULATAN]]*O12</f>
        <v>45000</v>
      </c>
    </row>
    <row r="13" spans="1:16" ht="26.25" customHeight="1" x14ac:dyDescent="0.2">
      <c r="A13" s="101"/>
      <c r="B13" s="74"/>
      <c r="C13" s="92" t="s">
        <v>633</v>
      </c>
      <c r="D13" s="93" t="s">
        <v>63</v>
      </c>
      <c r="E13" s="94">
        <v>44417</v>
      </c>
      <c r="F13" s="95" t="s">
        <v>425</v>
      </c>
      <c r="G13" s="94">
        <v>44419</v>
      </c>
      <c r="H13" s="76" t="s">
        <v>3532</v>
      </c>
      <c r="I13" s="97">
        <v>70</v>
      </c>
      <c r="J13" s="97">
        <v>60</v>
      </c>
      <c r="K13" s="97">
        <v>25</v>
      </c>
      <c r="L13" s="97">
        <v>12</v>
      </c>
      <c r="M13" s="98">
        <f t="shared" si="0"/>
        <v>26.25</v>
      </c>
      <c r="N13" s="99">
        <v>26</v>
      </c>
      <c r="O13" s="62">
        <v>3000</v>
      </c>
      <c r="P13" s="63">
        <f>Table2245236891011121314151617181920212224234567234568[[#This Row],[PEMBULATAN]]*O13</f>
        <v>78000</v>
      </c>
    </row>
    <row r="14" spans="1:16" ht="26.25" customHeight="1" x14ac:dyDescent="0.2">
      <c r="A14" s="101"/>
      <c r="B14" s="74"/>
      <c r="C14" s="92" t="s">
        <v>634</v>
      </c>
      <c r="D14" s="93" t="s">
        <v>63</v>
      </c>
      <c r="E14" s="94">
        <v>44417</v>
      </c>
      <c r="F14" s="95" t="s">
        <v>425</v>
      </c>
      <c r="G14" s="94">
        <v>44419</v>
      </c>
      <c r="H14" s="76" t="s">
        <v>3532</v>
      </c>
      <c r="I14" s="97">
        <v>60</v>
      </c>
      <c r="J14" s="97">
        <v>44</v>
      </c>
      <c r="K14" s="97">
        <v>25</v>
      </c>
      <c r="L14" s="97">
        <v>11</v>
      </c>
      <c r="M14" s="98">
        <f t="shared" si="0"/>
        <v>16.5</v>
      </c>
      <c r="N14" s="99">
        <v>17</v>
      </c>
      <c r="O14" s="62">
        <v>3000</v>
      </c>
      <c r="P14" s="63">
        <f>Table2245236891011121314151617181920212224234567234568[[#This Row],[PEMBULATAN]]*O14</f>
        <v>51000</v>
      </c>
    </row>
    <row r="15" spans="1:16" ht="26.25" customHeight="1" x14ac:dyDescent="0.2">
      <c r="A15" s="101"/>
      <c r="B15" s="74"/>
      <c r="C15" s="92" t="s">
        <v>635</v>
      </c>
      <c r="D15" s="93" t="s">
        <v>63</v>
      </c>
      <c r="E15" s="94">
        <v>44417</v>
      </c>
      <c r="F15" s="95" t="s">
        <v>425</v>
      </c>
      <c r="G15" s="94">
        <v>44419</v>
      </c>
      <c r="H15" s="76" t="s">
        <v>3532</v>
      </c>
      <c r="I15" s="97">
        <v>95</v>
      </c>
      <c r="J15" s="97">
        <v>58</v>
      </c>
      <c r="K15" s="97">
        <v>35</v>
      </c>
      <c r="L15" s="97">
        <v>23</v>
      </c>
      <c r="M15" s="98">
        <f t="shared" si="0"/>
        <v>48.212499999999999</v>
      </c>
      <c r="N15" s="99">
        <v>48</v>
      </c>
      <c r="O15" s="62">
        <v>3000</v>
      </c>
      <c r="P15" s="63">
        <f>Table2245236891011121314151617181920212224234567234568[[#This Row],[PEMBULATAN]]*O15</f>
        <v>144000</v>
      </c>
    </row>
    <row r="16" spans="1:16" ht="26.25" customHeight="1" x14ac:dyDescent="0.2">
      <c r="A16" s="101"/>
      <c r="B16" s="74"/>
      <c r="C16" s="92" t="s">
        <v>636</v>
      </c>
      <c r="D16" s="93" t="s">
        <v>63</v>
      </c>
      <c r="E16" s="94">
        <v>44417</v>
      </c>
      <c r="F16" s="95" t="s">
        <v>425</v>
      </c>
      <c r="G16" s="94">
        <v>44419</v>
      </c>
      <c r="H16" s="76" t="s">
        <v>3532</v>
      </c>
      <c r="I16" s="97">
        <v>87</v>
      </c>
      <c r="J16" s="97">
        <v>78</v>
      </c>
      <c r="K16" s="97">
        <v>25</v>
      </c>
      <c r="L16" s="97">
        <v>27</v>
      </c>
      <c r="M16" s="98">
        <f t="shared" si="0"/>
        <v>42.412500000000001</v>
      </c>
      <c r="N16" s="99">
        <v>43</v>
      </c>
      <c r="O16" s="62">
        <v>3000</v>
      </c>
      <c r="P16" s="63">
        <f>Table2245236891011121314151617181920212224234567234568[[#This Row],[PEMBULATAN]]*O16</f>
        <v>129000</v>
      </c>
    </row>
    <row r="17" spans="1:16" ht="26.25" customHeight="1" x14ac:dyDescent="0.2">
      <c r="A17" s="101"/>
      <c r="B17" s="74"/>
      <c r="C17" s="92" t="s">
        <v>637</v>
      </c>
      <c r="D17" s="93" t="s">
        <v>63</v>
      </c>
      <c r="E17" s="94">
        <v>44417</v>
      </c>
      <c r="F17" s="95" t="s">
        <v>425</v>
      </c>
      <c r="G17" s="94">
        <v>44419</v>
      </c>
      <c r="H17" s="76" t="s">
        <v>3532</v>
      </c>
      <c r="I17" s="97">
        <v>54</v>
      </c>
      <c r="J17" s="97">
        <v>55</v>
      </c>
      <c r="K17" s="97">
        <v>33</v>
      </c>
      <c r="L17" s="97">
        <v>6</v>
      </c>
      <c r="M17" s="98">
        <f t="shared" si="0"/>
        <v>24.502500000000001</v>
      </c>
      <c r="N17" s="99">
        <v>25</v>
      </c>
      <c r="O17" s="62">
        <v>3000</v>
      </c>
      <c r="P17" s="63">
        <f>Table2245236891011121314151617181920212224234567234568[[#This Row],[PEMBULATAN]]*O17</f>
        <v>75000</v>
      </c>
    </row>
    <row r="18" spans="1:16" ht="26.25" customHeight="1" x14ac:dyDescent="0.2">
      <c r="A18" s="101"/>
      <c r="B18" s="74"/>
      <c r="C18" s="92" t="s">
        <v>638</v>
      </c>
      <c r="D18" s="93" t="s">
        <v>63</v>
      </c>
      <c r="E18" s="94">
        <v>44417</v>
      </c>
      <c r="F18" s="95" t="s">
        <v>425</v>
      </c>
      <c r="G18" s="94">
        <v>44419</v>
      </c>
      <c r="H18" s="76" t="s">
        <v>3532</v>
      </c>
      <c r="I18" s="97">
        <v>90</v>
      </c>
      <c r="J18" s="97">
        <v>47</v>
      </c>
      <c r="K18" s="97">
        <v>28</v>
      </c>
      <c r="L18" s="97">
        <v>13</v>
      </c>
      <c r="M18" s="98">
        <f t="shared" si="0"/>
        <v>29.61</v>
      </c>
      <c r="N18" s="99">
        <v>30</v>
      </c>
      <c r="O18" s="62">
        <v>3000</v>
      </c>
      <c r="P18" s="63">
        <f>Table2245236891011121314151617181920212224234567234568[[#This Row],[PEMBULATAN]]*O18</f>
        <v>90000</v>
      </c>
    </row>
    <row r="19" spans="1:16" ht="26.25" customHeight="1" x14ac:dyDescent="0.2">
      <c r="A19" s="101"/>
      <c r="B19" s="74"/>
      <c r="C19" s="92" t="s">
        <v>639</v>
      </c>
      <c r="D19" s="93" t="s">
        <v>63</v>
      </c>
      <c r="E19" s="94">
        <v>44417</v>
      </c>
      <c r="F19" s="95" t="s">
        <v>425</v>
      </c>
      <c r="G19" s="94">
        <v>44419</v>
      </c>
      <c r="H19" s="76" t="s">
        <v>3532</v>
      </c>
      <c r="I19" s="97">
        <v>30</v>
      </c>
      <c r="J19" s="97">
        <v>60</v>
      </c>
      <c r="K19" s="97">
        <v>90</v>
      </c>
      <c r="L19" s="97">
        <v>25</v>
      </c>
      <c r="M19" s="98">
        <f t="shared" si="0"/>
        <v>40.5</v>
      </c>
      <c r="N19" s="99">
        <v>41</v>
      </c>
      <c r="O19" s="62">
        <v>3000</v>
      </c>
      <c r="P19" s="63">
        <f>Table2245236891011121314151617181920212224234567234568[[#This Row],[PEMBULATAN]]*O19</f>
        <v>123000</v>
      </c>
    </row>
    <row r="20" spans="1:16" ht="26.25" customHeight="1" x14ac:dyDescent="0.2">
      <c r="A20" s="101"/>
      <c r="B20" s="74"/>
      <c r="C20" s="92" t="s">
        <v>640</v>
      </c>
      <c r="D20" s="93" t="s">
        <v>63</v>
      </c>
      <c r="E20" s="94">
        <v>44417</v>
      </c>
      <c r="F20" s="95" t="s">
        <v>425</v>
      </c>
      <c r="G20" s="94">
        <v>44419</v>
      </c>
      <c r="H20" s="76" t="s">
        <v>3532</v>
      </c>
      <c r="I20" s="97">
        <v>67</v>
      </c>
      <c r="J20" s="97">
        <v>43</v>
      </c>
      <c r="K20" s="97">
        <v>27</v>
      </c>
      <c r="L20" s="97">
        <v>10</v>
      </c>
      <c r="M20" s="98">
        <f t="shared" si="0"/>
        <v>19.446750000000002</v>
      </c>
      <c r="N20" s="99">
        <v>20</v>
      </c>
      <c r="O20" s="62">
        <v>3000</v>
      </c>
      <c r="P20" s="63">
        <f>Table2245236891011121314151617181920212224234567234568[[#This Row],[PEMBULATAN]]*O20</f>
        <v>60000</v>
      </c>
    </row>
    <row r="21" spans="1:16" ht="26.25" customHeight="1" x14ac:dyDescent="0.2">
      <c r="A21" s="101"/>
      <c r="B21" s="74"/>
      <c r="C21" s="92" t="s">
        <v>641</v>
      </c>
      <c r="D21" s="93" t="s">
        <v>63</v>
      </c>
      <c r="E21" s="94">
        <v>44417</v>
      </c>
      <c r="F21" s="95" t="s">
        <v>425</v>
      </c>
      <c r="G21" s="94">
        <v>44419</v>
      </c>
      <c r="H21" s="76" t="s">
        <v>3532</v>
      </c>
      <c r="I21" s="97">
        <v>68</v>
      </c>
      <c r="J21" s="97">
        <v>60</v>
      </c>
      <c r="K21" s="97">
        <v>34</v>
      </c>
      <c r="L21" s="97">
        <v>9</v>
      </c>
      <c r="M21" s="98">
        <f t="shared" si="0"/>
        <v>34.68</v>
      </c>
      <c r="N21" s="99">
        <v>35</v>
      </c>
      <c r="O21" s="62">
        <v>3000</v>
      </c>
      <c r="P21" s="63">
        <f>Table2245236891011121314151617181920212224234567234568[[#This Row],[PEMBULATAN]]*O21</f>
        <v>105000</v>
      </c>
    </row>
    <row r="22" spans="1:16" ht="26.25" customHeight="1" x14ac:dyDescent="0.2">
      <c r="A22" s="101"/>
      <c r="B22" s="74"/>
      <c r="C22" s="92" t="s">
        <v>642</v>
      </c>
      <c r="D22" s="93" t="s">
        <v>63</v>
      </c>
      <c r="E22" s="94">
        <v>44417</v>
      </c>
      <c r="F22" s="95" t="s">
        <v>425</v>
      </c>
      <c r="G22" s="94">
        <v>44419</v>
      </c>
      <c r="H22" s="76" t="s">
        <v>3532</v>
      </c>
      <c r="I22" s="97">
        <v>56</v>
      </c>
      <c r="J22" s="97">
        <v>34</v>
      </c>
      <c r="K22" s="97">
        <v>14</v>
      </c>
      <c r="L22" s="97">
        <v>4</v>
      </c>
      <c r="M22" s="98">
        <f t="shared" si="0"/>
        <v>6.6639999999999997</v>
      </c>
      <c r="N22" s="99">
        <v>7</v>
      </c>
      <c r="O22" s="62">
        <v>3000</v>
      </c>
      <c r="P22" s="63">
        <f>Table2245236891011121314151617181920212224234567234568[[#This Row],[PEMBULATAN]]*O22</f>
        <v>21000</v>
      </c>
    </row>
    <row r="23" spans="1:16" ht="26.25" customHeight="1" x14ac:dyDescent="0.2">
      <c r="A23" s="101"/>
      <c r="B23" s="74"/>
      <c r="C23" s="92" t="s">
        <v>643</v>
      </c>
      <c r="D23" s="93" t="s">
        <v>63</v>
      </c>
      <c r="E23" s="94">
        <v>44417</v>
      </c>
      <c r="F23" s="95" t="s">
        <v>425</v>
      </c>
      <c r="G23" s="94">
        <v>44419</v>
      </c>
      <c r="H23" s="76" t="s">
        <v>3532</v>
      </c>
      <c r="I23" s="97">
        <v>90</v>
      </c>
      <c r="J23" s="97">
        <v>60</v>
      </c>
      <c r="K23" s="97">
        <v>24</v>
      </c>
      <c r="L23" s="97">
        <v>22</v>
      </c>
      <c r="M23" s="98">
        <f t="shared" si="0"/>
        <v>32.4</v>
      </c>
      <c r="N23" s="99">
        <v>33</v>
      </c>
      <c r="O23" s="62">
        <v>3000</v>
      </c>
      <c r="P23" s="63">
        <f>Table2245236891011121314151617181920212224234567234568[[#This Row],[PEMBULATAN]]*O23</f>
        <v>99000</v>
      </c>
    </row>
    <row r="24" spans="1:16" ht="26.25" customHeight="1" x14ac:dyDescent="0.2">
      <c r="A24" s="101"/>
      <c r="B24" s="74"/>
      <c r="C24" s="92" t="s">
        <v>644</v>
      </c>
      <c r="D24" s="93" t="s">
        <v>63</v>
      </c>
      <c r="E24" s="94">
        <v>44417</v>
      </c>
      <c r="F24" s="95" t="s">
        <v>425</v>
      </c>
      <c r="G24" s="94">
        <v>44419</v>
      </c>
      <c r="H24" s="76" t="s">
        <v>3532</v>
      </c>
      <c r="I24" s="97">
        <v>42</v>
      </c>
      <c r="J24" s="97">
        <v>40</v>
      </c>
      <c r="K24" s="97">
        <v>17</v>
      </c>
      <c r="L24" s="97">
        <v>3</v>
      </c>
      <c r="M24" s="98">
        <f t="shared" si="0"/>
        <v>7.14</v>
      </c>
      <c r="N24" s="99">
        <v>7</v>
      </c>
      <c r="O24" s="62">
        <v>3000</v>
      </c>
      <c r="P24" s="63">
        <f>Table2245236891011121314151617181920212224234567234568[[#This Row],[PEMBULATAN]]*O24</f>
        <v>21000</v>
      </c>
    </row>
    <row r="25" spans="1:16" ht="26.25" customHeight="1" x14ac:dyDescent="0.2">
      <c r="A25" s="101"/>
      <c r="B25" s="74"/>
      <c r="C25" s="92" t="s">
        <v>645</v>
      </c>
      <c r="D25" s="93" t="s">
        <v>63</v>
      </c>
      <c r="E25" s="94">
        <v>44417</v>
      </c>
      <c r="F25" s="95" t="s">
        <v>425</v>
      </c>
      <c r="G25" s="94">
        <v>44419</v>
      </c>
      <c r="H25" s="76" t="s">
        <v>3532</v>
      </c>
      <c r="I25" s="97">
        <v>40</v>
      </c>
      <c r="J25" s="97">
        <v>23</v>
      </c>
      <c r="K25" s="97">
        <v>12</v>
      </c>
      <c r="L25" s="97">
        <v>1</v>
      </c>
      <c r="M25" s="98">
        <f t="shared" si="0"/>
        <v>2.76</v>
      </c>
      <c r="N25" s="99">
        <v>3</v>
      </c>
      <c r="O25" s="62">
        <v>3000</v>
      </c>
      <c r="P25" s="63">
        <f>Table2245236891011121314151617181920212224234567234568[[#This Row],[PEMBULATAN]]*O25</f>
        <v>9000</v>
      </c>
    </row>
    <row r="26" spans="1:16" ht="26.25" customHeight="1" x14ac:dyDescent="0.2">
      <c r="A26" s="101"/>
      <c r="B26" s="74"/>
      <c r="C26" s="92" t="s">
        <v>646</v>
      </c>
      <c r="D26" s="93" t="s">
        <v>63</v>
      </c>
      <c r="E26" s="94">
        <v>44417</v>
      </c>
      <c r="F26" s="95" t="s">
        <v>425</v>
      </c>
      <c r="G26" s="94">
        <v>44419</v>
      </c>
      <c r="H26" s="76" t="s">
        <v>3532</v>
      </c>
      <c r="I26" s="97">
        <v>75</v>
      </c>
      <c r="J26" s="97">
        <v>70</v>
      </c>
      <c r="K26" s="97">
        <v>25</v>
      </c>
      <c r="L26" s="97">
        <v>7</v>
      </c>
      <c r="M26" s="98">
        <f t="shared" si="0"/>
        <v>32.8125</v>
      </c>
      <c r="N26" s="99">
        <v>33</v>
      </c>
      <c r="O26" s="62">
        <v>3000</v>
      </c>
      <c r="P26" s="63">
        <f>Table2245236891011121314151617181920212224234567234568[[#This Row],[PEMBULATAN]]*O26</f>
        <v>99000</v>
      </c>
    </row>
    <row r="27" spans="1:16" ht="26.25" customHeight="1" x14ac:dyDescent="0.2">
      <c r="A27" s="101"/>
      <c r="B27" s="74"/>
      <c r="C27" s="92" t="s">
        <v>647</v>
      </c>
      <c r="D27" s="93" t="s">
        <v>63</v>
      </c>
      <c r="E27" s="94">
        <v>44417</v>
      </c>
      <c r="F27" s="95" t="s">
        <v>425</v>
      </c>
      <c r="G27" s="94">
        <v>44419</v>
      </c>
      <c r="H27" s="76" t="s">
        <v>3532</v>
      </c>
      <c r="I27" s="97">
        <v>50</v>
      </c>
      <c r="J27" s="97">
        <v>33</v>
      </c>
      <c r="K27" s="97">
        <v>30</v>
      </c>
      <c r="L27" s="97">
        <v>5</v>
      </c>
      <c r="M27" s="98">
        <f t="shared" si="0"/>
        <v>12.375</v>
      </c>
      <c r="N27" s="99">
        <v>13</v>
      </c>
      <c r="O27" s="62">
        <v>3000</v>
      </c>
      <c r="P27" s="63">
        <f>Table2245236891011121314151617181920212224234567234568[[#This Row],[PEMBULATAN]]*O27</f>
        <v>39000</v>
      </c>
    </row>
    <row r="28" spans="1:16" ht="26.25" customHeight="1" x14ac:dyDescent="0.2">
      <c r="A28" s="101"/>
      <c r="B28" s="74"/>
      <c r="C28" s="92" t="s">
        <v>648</v>
      </c>
      <c r="D28" s="93" t="s">
        <v>63</v>
      </c>
      <c r="E28" s="94">
        <v>44417</v>
      </c>
      <c r="F28" s="95" t="s">
        <v>425</v>
      </c>
      <c r="G28" s="94">
        <v>44419</v>
      </c>
      <c r="H28" s="76" t="s">
        <v>3532</v>
      </c>
      <c r="I28" s="97">
        <v>35</v>
      </c>
      <c r="J28" s="97">
        <v>36</v>
      </c>
      <c r="K28" s="97">
        <v>40</v>
      </c>
      <c r="L28" s="97">
        <v>4</v>
      </c>
      <c r="M28" s="98">
        <f t="shared" si="0"/>
        <v>12.6</v>
      </c>
      <c r="N28" s="99">
        <v>13</v>
      </c>
      <c r="O28" s="62">
        <v>3000</v>
      </c>
      <c r="P28" s="63">
        <f>Table2245236891011121314151617181920212224234567234568[[#This Row],[PEMBULATAN]]*O28</f>
        <v>39000</v>
      </c>
    </row>
    <row r="29" spans="1:16" ht="26.25" customHeight="1" x14ac:dyDescent="0.2">
      <c r="A29" s="101"/>
      <c r="B29" s="74"/>
      <c r="C29" s="92" t="s">
        <v>649</v>
      </c>
      <c r="D29" s="93" t="s">
        <v>63</v>
      </c>
      <c r="E29" s="94">
        <v>44417</v>
      </c>
      <c r="F29" s="95" t="s">
        <v>425</v>
      </c>
      <c r="G29" s="94">
        <v>44419</v>
      </c>
      <c r="H29" s="76" t="s">
        <v>3532</v>
      </c>
      <c r="I29" s="97">
        <v>30</v>
      </c>
      <c r="J29" s="97">
        <v>28</v>
      </c>
      <c r="K29" s="97">
        <v>20</v>
      </c>
      <c r="L29" s="97">
        <v>4</v>
      </c>
      <c r="M29" s="98">
        <f t="shared" si="0"/>
        <v>4.2</v>
      </c>
      <c r="N29" s="99">
        <v>4</v>
      </c>
      <c r="O29" s="62">
        <v>3000</v>
      </c>
      <c r="P29" s="63">
        <f>Table2245236891011121314151617181920212224234567234568[[#This Row],[PEMBULATAN]]*O29</f>
        <v>12000</v>
      </c>
    </row>
    <row r="30" spans="1:16" ht="26.25" customHeight="1" x14ac:dyDescent="0.2">
      <c r="A30" s="101"/>
      <c r="B30" s="74"/>
      <c r="C30" s="92" t="s">
        <v>650</v>
      </c>
      <c r="D30" s="93" t="s">
        <v>63</v>
      </c>
      <c r="E30" s="94">
        <v>44417</v>
      </c>
      <c r="F30" s="95" t="s">
        <v>425</v>
      </c>
      <c r="G30" s="94">
        <v>44419</v>
      </c>
      <c r="H30" s="76" t="s">
        <v>3532</v>
      </c>
      <c r="I30" s="97">
        <v>50</v>
      </c>
      <c r="J30" s="97">
        <v>47</v>
      </c>
      <c r="K30" s="97">
        <v>47</v>
      </c>
      <c r="L30" s="97">
        <v>1</v>
      </c>
      <c r="M30" s="98">
        <f t="shared" si="0"/>
        <v>27.612500000000001</v>
      </c>
      <c r="N30" s="99">
        <v>28</v>
      </c>
      <c r="O30" s="62">
        <v>3000</v>
      </c>
      <c r="P30" s="63">
        <f>Table2245236891011121314151617181920212224234567234568[[#This Row],[PEMBULATAN]]*O30</f>
        <v>84000</v>
      </c>
    </row>
    <row r="31" spans="1:16" ht="26.25" customHeight="1" x14ac:dyDescent="0.2">
      <c r="A31" s="101"/>
      <c r="B31" s="74"/>
      <c r="C31" s="92" t="s">
        <v>651</v>
      </c>
      <c r="D31" s="93" t="s">
        <v>63</v>
      </c>
      <c r="E31" s="94">
        <v>44417</v>
      </c>
      <c r="F31" s="95" t="s">
        <v>425</v>
      </c>
      <c r="G31" s="94">
        <v>44419</v>
      </c>
      <c r="H31" s="76" t="s">
        <v>3532</v>
      </c>
      <c r="I31" s="97">
        <v>66</v>
      </c>
      <c r="J31" s="97">
        <v>30</v>
      </c>
      <c r="K31" s="97">
        <v>12</v>
      </c>
      <c r="L31" s="97">
        <v>1</v>
      </c>
      <c r="M31" s="98">
        <f t="shared" si="0"/>
        <v>5.94</v>
      </c>
      <c r="N31" s="99">
        <v>6</v>
      </c>
      <c r="O31" s="62">
        <v>3000</v>
      </c>
      <c r="P31" s="63">
        <f>Table2245236891011121314151617181920212224234567234568[[#This Row],[PEMBULATAN]]*O31</f>
        <v>18000</v>
      </c>
    </row>
    <row r="32" spans="1:16" ht="26.25" customHeight="1" x14ac:dyDescent="0.2">
      <c r="A32" s="101"/>
      <c r="B32" s="74"/>
      <c r="C32" s="92" t="s">
        <v>652</v>
      </c>
      <c r="D32" s="93" t="s">
        <v>63</v>
      </c>
      <c r="E32" s="94">
        <v>44417</v>
      </c>
      <c r="F32" s="95" t="s">
        <v>425</v>
      </c>
      <c r="G32" s="94">
        <v>44419</v>
      </c>
      <c r="H32" s="76" t="s">
        <v>3532</v>
      </c>
      <c r="I32" s="97">
        <v>90</v>
      </c>
      <c r="J32" s="97">
        <v>110</v>
      </c>
      <c r="K32" s="97">
        <v>35</v>
      </c>
      <c r="L32" s="97">
        <v>48</v>
      </c>
      <c r="M32" s="98">
        <f t="shared" si="0"/>
        <v>86.625</v>
      </c>
      <c r="N32" s="99">
        <v>87</v>
      </c>
      <c r="O32" s="62">
        <v>3000</v>
      </c>
      <c r="P32" s="63">
        <f>Table2245236891011121314151617181920212224234567234568[[#This Row],[PEMBULATAN]]*O32</f>
        <v>261000</v>
      </c>
    </row>
    <row r="33" spans="1:16" ht="26.25" customHeight="1" x14ac:dyDescent="0.2">
      <c r="A33" s="101"/>
      <c r="B33" s="74"/>
      <c r="C33" s="92" t="s">
        <v>653</v>
      </c>
      <c r="D33" s="93" t="s">
        <v>63</v>
      </c>
      <c r="E33" s="94">
        <v>44417</v>
      </c>
      <c r="F33" s="95" t="s">
        <v>425</v>
      </c>
      <c r="G33" s="94">
        <v>44419</v>
      </c>
      <c r="H33" s="76" t="s">
        <v>3532</v>
      </c>
      <c r="I33" s="97">
        <v>53</v>
      </c>
      <c r="J33" s="97">
        <v>40</v>
      </c>
      <c r="K33" s="97">
        <v>40</v>
      </c>
      <c r="L33" s="97">
        <v>22</v>
      </c>
      <c r="M33" s="98">
        <f t="shared" si="0"/>
        <v>21.2</v>
      </c>
      <c r="N33" s="99">
        <v>22</v>
      </c>
      <c r="O33" s="62">
        <v>3000</v>
      </c>
      <c r="P33" s="63">
        <f>Table2245236891011121314151617181920212224234567234568[[#This Row],[PEMBULATAN]]*O33</f>
        <v>66000</v>
      </c>
    </row>
    <row r="34" spans="1:16" ht="26.25" customHeight="1" x14ac:dyDescent="0.2">
      <c r="A34" s="101"/>
      <c r="B34" s="74"/>
      <c r="C34" s="92" t="s">
        <v>654</v>
      </c>
      <c r="D34" s="93" t="s">
        <v>63</v>
      </c>
      <c r="E34" s="94">
        <v>44417</v>
      </c>
      <c r="F34" s="95" t="s">
        <v>425</v>
      </c>
      <c r="G34" s="94">
        <v>44419</v>
      </c>
      <c r="H34" s="76" t="s">
        <v>3532</v>
      </c>
      <c r="I34" s="97">
        <v>60</v>
      </c>
      <c r="J34" s="97">
        <v>75</v>
      </c>
      <c r="K34" s="97">
        <v>56</v>
      </c>
      <c r="L34" s="97">
        <v>15</v>
      </c>
      <c r="M34" s="98">
        <f t="shared" si="0"/>
        <v>63</v>
      </c>
      <c r="N34" s="99">
        <v>63</v>
      </c>
      <c r="O34" s="62">
        <v>3000</v>
      </c>
      <c r="P34" s="63">
        <f>Table2245236891011121314151617181920212224234567234568[[#This Row],[PEMBULATAN]]*O34</f>
        <v>189000</v>
      </c>
    </row>
    <row r="35" spans="1:16" ht="26.25" customHeight="1" x14ac:dyDescent="0.2">
      <c r="A35" s="101"/>
      <c r="B35" s="74"/>
      <c r="C35" s="92" t="s">
        <v>655</v>
      </c>
      <c r="D35" s="93" t="s">
        <v>63</v>
      </c>
      <c r="E35" s="94">
        <v>44417</v>
      </c>
      <c r="F35" s="95" t="s">
        <v>425</v>
      </c>
      <c r="G35" s="94">
        <v>44419</v>
      </c>
      <c r="H35" s="76" t="s">
        <v>3532</v>
      </c>
      <c r="I35" s="97">
        <v>40</v>
      </c>
      <c r="J35" s="97">
        <v>57</v>
      </c>
      <c r="K35" s="97">
        <v>60</v>
      </c>
      <c r="L35" s="97">
        <v>9</v>
      </c>
      <c r="M35" s="98">
        <f t="shared" si="0"/>
        <v>34.200000000000003</v>
      </c>
      <c r="N35" s="99">
        <v>34</v>
      </c>
      <c r="O35" s="62">
        <v>3000</v>
      </c>
      <c r="P35" s="63">
        <f>Table2245236891011121314151617181920212224234567234568[[#This Row],[PEMBULATAN]]*O35</f>
        <v>102000</v>
      </c>
    </row>
    <row r="36" spans="1:16" ht="26.25" customHeight="1" x14ac:dyDescent="0.2">
      <c r="A36" s="101"/>
      <c r="B36" s="74"/>
      <c r="C36" s="92" t="s">
        <v>656</v>
      </c>
      <c r="D36" s="93" t="s">
        <v>63</v>
      </c>
      <c r="E36" s="94">
        <v>44417</v>
      </c>
      <c r="F36" s="95" t="s">
        <v>425</v>
      </c>
      <c r="G36" s="94">
        <v>44419</v>
      </c>
      <c r="H36" s="76" t="s">
        <v>3532</v>
      </c>
      <c r="I36" s="97">
        <v>110</v>
      </c>
      <c r="J36" s="97">
        <v>6</v>
      </c>
      <c r="K36" s="97">
        <v>6</v>
      </c>
      <c r="L36" s="97">
        <v>1</v>
      </c>
      <c r="M36" s="98">
        <f t="shared" si="0"/>
        <v>0.99</v>
      </c>
      <c r="N36" s="99">
        <v>10</v>
      </c>
      <c r="O36" s="62">
        <v>3000</v>
      </c>
      <c r="P36" s="63">
        <f>Table2245236891011121314151617181920212224234567234568[[#This Row],[PEMBULATAN]]*O36</f>
        <v>30000</v>
      </c>
    </row>
    <row r="37" spans="1:16" ht="26.25" customHeight="1" x14ac:dyDescent="0.2">
      <c r="A37" s="101"/>
      <c r="B37" s="74"/>
      <c r="C37" s="92" t="s">
        <v>657</v>
      </c>
      <c r="D37" s="93" t="s">
        <v>63</v>
      </c>
      <c r="E37" s="94">
        <v>44417</v>
      </c>
      <c r="F37" s="95" t="s">
        <v>425</v>
      </c>
      <c r="G37" s="94">
        <v>44419</v>
      </c>
      <c r="H37" s="76" t="s">
        <v>3532</v>
      </c>
      <c r="I37" s="97">
        <v>100</v>
      </c>
      <c r="J37" s="97">
        <v>20</v>
      </c>
      <c r="K37" s="97">
        <v>15</v>
      </c>
      <c r="L37" s="97">
        <v>3</v>
      </c>
      <c r="M37" s="98">
        <f t="shared" si="0"/>
        <v>7.5</v>
      </c>
      <c r="N37" s="99">
        <v>8</v>
      </c>
      <c r="O37" s="62">
        <v>3000</v>
      </c>
      <c r="P37" s="63">
        <f>Table2245236891011121314151617181920212224234567234568[[#This Row],[PEMBULATAN]]*O37</f>
        <v>24000</v>
      </c>
    </row>
    <row r="38" spans="1:16" ht="26.25" customHeight="1" x14ac:dyDescent="0.2">
      <c r="A38" s="101"/>
      <c r="B38" s="74"/>
      <c r="C38" s="92" t="s">
        <v>658</v>
      </c>
      <c r="D38" s="93" t="s">
        <v>63</v>
      </c>
      <c r="E38" s="94">
        <v>44417</v>
      </c>
      <c r="F38" s="95" t="s">
        <v>425</v>
      </c>
      <c r="G38" s="94">
        <v>44419</v>
      </c>
      <c r="H38" s="76" t="s">
        <v>3532</v>
      </c>
      <c r="I38" s="97">
        <v>200</v>
      </c>
      <c r="J38" s="97">
        <v>10</v>
      </c>
      <c r="K38" s="97">
        <v>8</v>
      </c>
      <c r="L38" s="97">
        <v>1</v>
      </c>
      <c r="M38" s="98">
        <f t="shared" si="0"/>
        <v>4</v>
      </c>
      <c r="N38" s="99">
        <v>4</v>
      </c>
      <c r="O38" s="62">
        <v>3000</v>
      </c>
      <c r="P38" s="63">
        <f>Table2245236891011121314151617181920212224234567234568[[#This Row],[PEMBULATAN]]*O38</f>
        <v>12000</v>
      </c>
    </row>
    <row r="39" spans="1:16" ht="26.25" customHeight="1" x14ac:dyDescent="0.2">
      <c r="A39" s="101"/>
      <c r="B39" s="74"/>
      <c r="C39" s="92" t="s">
        <v>659</v>
      </c>
      <c r="D39" s="93" t="s">
        <v>63</v>
      </c>
      <c r="E39" s="94">
        <v>44417</v>
      </c>
      <c r="F39" s="95" t="s">
        <v>425</v>
      </c>
      <c r="G39" s="94">
        <v>44419</v>
      </c>
      <c r="H39" s="76" t="s">
        <v>3532</v>
      </c>
      <c r="I39" s="97">
        <v>80</v>
      </c>
      <c r="J39" s="97">
        <v>30</v>
      </c>
      <c r="K39" s="97">
        <v>20</v>
      </c>
      <c r="L39" s="97">
        <v>14</v>
      </c>
      <c r="M39" s="98">
        <f t="shared" si="0"/>
        <v>12</v>
      </c>
      <c r="N39" s="99">
        <v>14</v>
      </c>
      <c r="O39" s="62">
        <v>3000</v>
      </c>
      <c r="P39" s="63">
        <f>Table2245236891011121314151617181920212224234567234568[[#This Row],[PEMBULATAN]]*O39</f>
        <v>42000</v>
      </c>
    </row>
    <row r="40" spans="1:16" ht="26.25" customHeight="1" x14ac:dyDescent="0.2">
      <c r="A40" s="101"/>
      <c r="B40" s="74"/>
      <c r="C40" s="92" t="s">
        <v>660</v>
      </c>
      <c r="D40" s="93" t="s">
        <v>63</v>
      </c>
      <c r="E40" s="94">
        <v>44417</v>
      </c>
      <c r="F40" s="95" t="s">
        <v>425</v>
      </c>
      <c r="G40" s="94">
        <v>44419</v>
      </c>
      <c r="H40" s="76" t="s">
        <v>3532</v>
      </c>
      <c r="I40" s="97">
        <v>73</v>
      </c>
      <c r="J40" s="97">
        <v>60</v>
      </c>
      <c r="K40" s="97">
        <v>60</v>
      </c>
      <c r="L40" s="97">
        <v>10</v>
      </c>
      <c r="M40" s="98">
        <f t="shared" si="0"/>
        <v>65.7</v>
      </c>
      <c r="N40" s="99">
        <v>66</v>
      </c>
      <c r="O40" s="62">
        <v>3000</v>
      </c>
      <c r="P40" s="63">
        <f>Table2245236891011121314151617181920212224234567234568[[#This Row],[PEMBULATAN]]*O40</f>
        <v>198000</v>
      </c>
    </row>
    <row r="41" spans="1:16" ht="26.25" customHeight="1" x14ac:dyDescent="0.2">
      <c r="A41" s="101"/>
      <c r="B41" s="74"/>
      <c r="C41" s="92" t="s">
        <v>661</v>
      </c>
      <c r="D41" s="93" t="s">
        <v>63</v>
      </c>
      <c r="E41" s="94">
        <v>44417</v>
      </c>
      <c r="F41" s="95" t="s">
        <v>425</v>
      </c>
      <c r="G41" s="94">
        <v>44419</v>
      </c>
      <c r="H41" s="76" t="s">
        <v>3532</v>
      </c>
      <c r="I41" s="97">
        <v>60</v>
      </c>
      <c r="J41" s="97">
        <v>30</v>
      </c>
      <c r="K41" s="97">
        <v>30</v>
      </c>
      <c r="L41" s="97">
        <v>4</v>
      </c>
      <c r="M41" s="98">
        <f t="shared" si="0"/>
        <v>13.5</v>
      </c>
      <c r="N41" s="99">
        <v>14</v>
      </c>
      <c r="O41" s="62">
        <v>3000</v>
      </c>
      <c r="P41" s="63">
        <f>Table2245236891011121314151617181920212224234567234568[[#This Row],[PEMBULATAN]]*O41</f>
        <v>42000</v>
      </c>
    </row>
    <row r="42" spans="1:16" ht="26.25" customHeight="1" x14ac:dyDescent="0.2">
      <c r="A42" s="101"/>
      <c r="B42" s="74"/>
      <c r="C42" s="92" t="s">
        <v>662</v>
      </c>
      <c r="D42" s="93" t="s">
        <v>63</v>
      </c>
      <c r="E42" s="94">
        <v>44417</v>
      </c>
      <c r="F42" s="95" t="s">
        <v>425</v>
      </c>
      <c r="G42" s="94">
        <v>44419</v>
      </c>
      <c r="H42" s="76" t="s">
        <v>3532</v>
      </c>
      <c r="I42" s="97">
        <v>200</v>
      </c>
      <c r="J42" s="97">
        <v>16</v>
      </c>
      <c r="K42" s="97">
        <v>10</v>
      </c>
      <c r="L42" s="97">
        <v>2</v>
      </c>
      <c r="M42" s="98">
        <f t="shared" si="0"/>
        <v>8</v>
      </c>
      <c r="N42" s="99">
        <v>8</v>
      </c>
      <c r="O42" s="62">
        <v>3000</v>
      </c>
      <c r="P42" s="63">
        <f>Table2245236891011121314151617181920212224234567234568[[#This Row],[PEMBULATAN]]*O42</f>
        <v>24000</v>
      </c>
    </row>
    <row r="43" spans="1:16" ht="26.25" customHeight="1" x14ac:dyDescent="0.2">
      <c r="A43" s="101"/>
      <c r="B43" s="74"/>
      <c r="C43" s="92" t="s">
        <v>663</v>
      </c>
      <c r="D43" s="93" t="s">
        <v>63</v>
      </c>
      <c r="E43" s="94">
        <v>44417</v>
      </c>
      <c r="F43" s="95" t="s">
        <v>425</v>
      </c>
      <c r="G43" s="94">
        <v>44419</v>
      </c>
      <c r="H43" s="76" t="s">
        <v>3532</v>
      </c>
      <c r="I43" s="97">
        <v>48</v>
      </c>
      <c r="J43" s="97">
        <v>48</v>
      </c>
      <c r="K43" s="97">
        <v>38</v>
      </c>
      <c r="L43" s="97">
        <v>2</v>
      </c>
      <c r="M43" s="98">
        <f t="shared" si="0"/>
        <v>21.888000000000002</v>
      </c>
      <c r="N43" s="99">
        <v>22</v>
      </c>
      <c r="O43" s="62">
        <v>3000</v>
      </c>
      <c r="P43" s="63">
        <f>Table2245236891011121314151617181920212224234567234568[[#This Row],[PEMBULATAN]]*O43</f>
        <v>66000</v>
      </c>
    </row>
    <row r="44" spans="1:16" ht="26.25" customHeight="1" x14ac:dyDescent="0.2">
      <c r="A44" s="101"/>
      <c r="B44" s="74"/>
      <c r="C44" s="92" t="s">
        <v>664</v>
      </c>
      <c r="D44" s="93" t="s">
        <v>63</v>
      </c>
      <c r="E44" s="94">
        <v>44417</v>
      </c>
      <c r="F44" s="95" t="s">
        <v>425</v>
      </c>
      <c r="G44" s="94">
        <v>44419</v>
      </c>
      <c r="H44" s="76" t="s">
        <v>3532</v>
      </c>
      <c r="I44" s="97">
        <v>90</v>
      </c>
      <c r="J44" s="97">
        <v>40</v>
      </c>
      <c r="K44" s="97">
        <v>15</v>
      </c>
      <c r="L44" s="97">
        <v>7</v>
      </c>
      <c r="M44" s="98">
        <f t="shared" si="0"/>
        <v>13.5</v>
      </c>
      <c r="N44" s="99">
        <v>14</v>
      </c>
      <c r="O44" s="62">
        <v>3000</v>
      </c>
      <c r="P44" s="63">
        <f>Table2245236891011121314151617181920212224234567234568[[#This Row],[PEMBULATAN]]*O44</f>
        <v>42000</v>
      </c>
    </row>
    <row r="45" spans="1:16" ht="26.25" customHeight="1" x14ac:dyDescent="0.2">
      <c r="A45" s="101"/>
      <c r="B45" s="74"/>
      <c r="C45" s="92" t="s">
        <v>665</v>
      </c>
      <c r="D45" s="93" t="s">
        <v>63</v>
      </c>
      <c r="E45" s="94">
        <v>44417</v>
      </c>
      <c r="F45" s="95" t="s">
        <v>425</v>
      </c>
      <c r="G45" s="94">
        <v>44419</v>
      </c>
      <c r="H45" s="76" t="s">
        <v>3532</v>
      </c>
      <c r="I45" s="97">
        <v>140</v>
      </c>
      <c r="J45" s="97">
        <v>45</v>
      </c>
      <c r="K45" s="97">
        <v>5</v>
      </c>
      <c r="L45" s="97">
        <v>2</v>
      </c>
      <c r="M45" s="98">
        <f t="shared" si="0"/>
        <v>7.875</v>
      </c>
      <c r="N45" s="99">
        <v>8</v>
      </c>
      <c r="O45" s="62">
        <v>3000</v>
      </c>
      <c r="P45" s="63">
        <f>Table2245236891011121314151617181920212224234567234568[[#This Row],[PEMBULATAN]]*O45</f>
        <v>24000</v>
      </c>
    </row>
    <row r="46" spans="1:16" ht="22.5" customHeight="1" x14ac:dyDescent="0.2">
      <c r="A46" s="144" t="s">
        <v>33</v>
      </c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6"/>
      <c r="M46" s="78">
        <f>SUBTOTAL(109,Table2245236891011121314151617181920212224234567234568[KG VOLUME])</f>
        <v>1006.6262500000003</v>
      </c>
      <c r="N46" s="66">
        <f>SUM(N3:N45)</f>
        <v>1041</v>
      </c>
      <c r="O46" s="147">
        <f>SUM(P3:P45)</f>
        <v>3123000</v>
      </c>
      <c r="P46" s="148"/>
    </row>
    <row r="47" spans="1:16" ht="22.5" customHeight="1" x14ac:dyDescent="0.2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4"/>
      <c r="N47" s="86" t="s">
        <v>54</v>
      </c>
      <c r="O47" s="85"/>
      <c r="P47" s="85">
        <f>O46*10%</f>
        <v>312300</v>
      </c>
    </row>
    <row r="48" spans="1:16" x14ac:dyDescent="0.2">
      <c r="A48" s="11"/>
      <c r="B48" s="54" t="s">
        <v>47</v>
      </c>
      <c r="C48" s="53"/>
      <c r="D48" s="55" t="s">
        <v>48</v>
      </c>
      <c r="H48" s="61"/>
      <c r="N48" s="60" t="s">
        <v>34</v>
      </c>
      <c r="P48" s="67">
        <f>O46*1%</f>
        <v>31230</v>
      </c>
    </row>
    <row r="49" spans="1:16" x14ac:dyDescent="0.2">
      <c r="A49" s="11"/>
      <c r="H49" s="61"/>
      <c r="N49" s="60" t="s">
        <v>35</v>
      </c>
      <c r="P49" s="69">
        <v>0</v>
      </c>
    </row>
    <row r="50" spans="1:16" ht="15.75" thickBot="1" x14ac:dyDescent="0.25">
      <c r="A50" s="11"/>
      <c r="H50" s="61"/>
      <c r="N50" s="60" t="s">
        <v>36</v>
      </c>
      <c r="P50" s="69">
        <v>0</v>
      </c>
    </row>
    <row r="51" spans="1:16" x14ac:dyDescent="0.2">
      <c r="A51" s="11"/>
      <c r="H51" s="61"/>
      <c r="N51" s="64" t="s">
        <v>37</v>
      </c>
      <c r="O51" s="65"/>
      <c r="P51" s="68">
        <f>O46-P47+P48</f>
        <v>2841930</v>
      </c>
    </row>
    <row r="52" spans="1:16" x14ac:dyDescent="0.2">
      <c r="B52" s="54"/>
      <c r="C52" s="53"/>
      <c r="D52" s="55"/>
    </row>
    <row r="54" spans="1:16" x14ac:dyDescent="0.2">
      <c r="A54" s="11"/>
      <c r="H54" s="61"/>
      <c r="P54" s="70"/>
    </row>
    <row r="55" spans="1:16" x14ac:dyDescent="0.2">
      <c r="A55" s="11"/>
      <c r="H55" s="61"/>
      <c r="O55" s="56"/>
      <c r="P55" s="70"/>
    </row>
    <row r="56" spans="1:16" s="3" customFormat="1" x14ac:dyDescent="0.25">
      <c r="A56" s="11"/>
      <c r="B56" s="2"/>
      <c r="C56" s="2"/>
      <c r="E56" s="12"/>
      <c r="H56" s="61"/>
      <c r="N56" s="14"/>
      <c r="O56" s="14"/>
      <c r="P56" s="14"/>
    </row>
    <row r="57" spans="1:16" s="3" customFormat="1" x14ac:dyDescent="0.25">
      <c r="A57" s="11"/>
      <c r="B57" s="2"/>
      <c r="C57" s="2"/>
      <c r="E57" s="12"/>
      <c r="H57" s="61"/>
      <c r="N57" s="14"/>
      <c r="O57" s="14"/>
      <c r="P57" s="14"/>
    </row>
    <row r="58" spans="1:16" s="3" customFormat="1" x14ac:dyDescent="0.25">
      <c r="A58" s="11"/>
      <c r="B58" s="2"/>
      <c r="C58" s="2"/>
      <c r="E58" s="12"/>
      <c r="H58" s="61"/>
      <c r="N58" s="14"/>
      <c r="O58" s="14"/>
      <c r="P58" s="14"/>
    </row>
    <row r="59" spans="1:16" s="3" customFormat="1" x14ac:dyDescent="0.25">
      <c r="A59" s="11"/>
      <c r="B59" s="2"/>
      <c r="C59" s="2"/>
      <c r="E59" s="12"/>
      <c r="H59" s="61"/>
      <c r="N59" s="14"/>
      <c r="O59" s="14"/>
      <c r="P59" s="14"/>
    </row>
    <row r="60" spans="1:16" s="3" customFormat="1" x14ac:dyDescent="0.25">
      <c r="A60" s="11"/>
      <c r="B60" s="2"/>
      <c r="C60" s="2"/>
      <c r="E60" s="12"/>
      <c r="H60" s="61"/>
      <c r="N60" s="14"/>
      <c r="O60" s="14"/>
      <c r="P60" s="14"/>
    </row>
    <row r="61" spans="1:16" s="3" customFormat="1" x14ac:dyDescent="0.25">
      <c r="A61" s="11"/>
      <c r="B61" s="2"/>
      <c r="C61" s="2"/>
      <c r="E61" s="12"/>
      <c r="H61" s="61"/>
      <c r="N61" s="14"/>
      <c r="O61" s="14"/>
      <c r="P61" s="14"/>
    </row>
    <row r="62" spans="1:16" s="3" customFormat="1" x14ac:dyDescent="0.25">
      <c r="A62" s="11"/>
      <c r="B62" s="2"/>
      <c r="C62" s="2"/>
      <c r="E62" s="12"/>
      <c r="H62" s="61"/>
      <c r="N62" s="14"/>
      <c r="O62" s="14"/>
      <c r="P62" s="14"/>
    </row>
    <row r="63" spans="1:16" s="3" customFormat="1" x14ac:dyDescent="0.25">
      <c r="A63" s="11"/>
      <c r="B63" s="2"/>
      <c r="C63" s="2"/>
      <c r="E63" s="12"/>
      <c r="H63" s="61"/>
      <c r="N63" s="14"/>
      <c r="O63" s="14"/>
      <c r="P63" s="14"/>
    </row>
    <row r="64" spans="1:16" s="3" customFormat="1" x14ac:dyDescent="0.25">
      <c r="A64" s="11"/>
      <c r="B64" s="2"/>
      <c r="C64" s="2"/>
      <c r="E64" s="12"/>
      <c r="H64" s="61"/>
      <c r="N64" s="14"/>
      <c r="O64" s="14"/>
      <c r="P64" s="14"/>
    </row>
    <row r="65" spans="1:16" s="3" customFormat="1" x14ac:dyDescent="0.25">
      <c r="A65" s="11"/>
      <c r="B65" s="2"/>
      <c r="C65" s="2"/>
      <c r="E65" s="12"/>
      <c r="H65" s="61"/>
      <c r="N65" s="14"/>
      <c r="O65" s="14"/>
      <c r="P65" s="14"/>
    </row>
    <row r="66" spans="1:16" s="3" customFormat="1" x14ac:dyDescent="0.25">
      <c r="A66" s="11"/>
      <c r="B66" s="2"/>
      <c r="C66" s="2"/>
      <c r="E66" s="12"/>
      <c r="H66" s="61"/>
      <c r="N66" s="14"/>
      <c r="O66" s="14"/>
      <c r="P66" s="14"/>
    </row>
    <row r="67" spans="1:16" s="3" customFormat="1" x14ac:dyDescent="0.25">
      <c r="A67" s="11"/>
      <c r="B67" s="2"/>
      <c r="C67" s="2"/>
      <c r="E67" s="12"/>
      <c r="H67" s="61"/>
      <c r="N67" s="14"/>
      <c r="O67" s="14"/>
      <c r="P67" s="14"/>
    </row>
    <row r="73" spans="1:16" x14ac:dyDescent="0.2">
      <c r="C73" s="53" t="s">
        <v>1205</v>
      </c>
    </row>
    <row r="74" spans="1:16" x14ac:dyDescent="0.2">
      <c r="C74" s="2" t="s">
        <v>1200</v>
      </c>
    </row>
    <row r="75" spans="1:16" x14ac:dyDescent="0.2">
      <c r="C75" s="2" t="s">
        <v>1206</v>
      </c>
    </row>
    <row r="76" spans="1:16" x14ac:dyDescent="0.2">
      <c r="C76" s="2" t="s">
        <v>3533</v>
      </c>
    </row>
    <row r="77" spans="1:16" x14ac:dyDescent="0.2">
      <c r="C77" s="53" t="s">
        <v>1198</v>
      </c>
    </row>
    <row r="78" spans="1:16" x14ac:dyDescent="0.2">
      <c r="C78" s="2" t="s">
        <v>3534</v>
      </c>
    </row>
    <row r="79" spans="1:16" x14ac:dyDescent="0.2">
      <c r="C79" s="2" t="s">
        <v>1204</v>
      </c>
    </row>
    <row r="80" spans="1:16" x14ac:dyDescent="0.2">
      <c r="C80" s="2" t="s">
        <v>3535</v>
      </c>
    </row>
    <row r="81" spans="3:3" x14ac:dyDescent="0.2">
      <c r="C81" s="2" t="s">
        <v>3536</v>
      </c>
    </row>
    <row r="82" spans="3:3" x14ac:dyDescent="0.2">
      <c r="C82" s="2" t="s">
        <v>3537</v>
      </c>
    </row>
    <row r="83" spans="3:3" x14ac:dyDescent="0.2">
      <c r="C83" s="2" t="s">
        <v>3538</v>
      </c>
    </row>
    <row r="84" spans="3:3" x14ac:dyDescent="0.2">
      <c r="C84" s="2" t="s">
        <v>3539</v>
      </c>
    </row>
    <row r="85" spans="3:3" x14ac:dyDescent="0.2">
      <c r="C85" s="2" t="s">
        <v>3540</v>
      </c>
    </row>
    <row r="86" spans="3:3" x14ac:dyDescent="0.2">
      <c r="C86" s="2" t="s">
        <v>3541</v>
      </c>
    </row>
    <row r="87" spans="3:3" x14ac:dyDescent="0.2">
      <c r="C87" s="2" t="s">
        <v>3542</v>
      </c>
    </row>
    <row r="88" spans="3:3" x14ac:dyDescent="0.2">
      <c r="C88" s="2" t="s">
        <v>3543</v>
      </c>
    </row>
    <row r="89" spans="3:3" x14ac:dyDescent="0.2">
      <c r="C89" s="2" t="s">
        <v>3544</v>
      </c>
    </row>
    <row r="90" spans="3:3" x14ac:dyDescent="0.2">
      <c r="C90" s="2" t="s">
        <v>3545</v>
      </c>
    </row>
    <row r="91" spans="3:3" x14ac:dyDescent="0.2">
      <c r="C91" s="2" t="s">
        <v>3546</v>
      </c>
    </row>
    <row r="92" spans="3:3" x14ac:dyDescent="0.2">
      <c r="C92" s="2" t="s">
        <v>3547</v>
      </c>
    </row>
    <row r="93" spans="3:3" x14ac:dyDescent="0.2">
      <c r="C93" s="2" t="s">
        <v>3548</v>
      </c>
    </row>
    <row r="94" spans="3:3" x14ac:dyDescent="0.2">
      <c r="C94" s="2" t="s">
        <v>3549</v>
      </c>
    </row>
    <row r="95" spans="3:3" x14ac:dyDescent="0.2">
      <c r="C95" s="2" t="s">
        <v>3550</v>
      </c>
    </row>
    <row r="96" spans="3:3" x14ac:dyDescent="0.2">
      <c r="C96" s="2" t="s">
        <v>3551</v>
      </c>
    </row>
    <row r="97" spans="3:3" x14ac:dyDescent="0.2">
      <c r="C97" s="2" t="s">
        <v>3552</v>
      </c>
    </row>
    <row r="98" spans="3:3" x14ac:dyDescent="0.2">
      <c r="C98" s="2" t="s">
        <v>3553</v>
      </c>
    </row>
    <row r="99" spans="3:3" x14ac:dyDescent="0.2">
      <c r="C99" s="2" t="s">
        <v>3554</v>
      </c>
    </row>
    <row r="100" spans="3:3" x14ac:dyDescent="0.2">
      <c r="C100" s="2" t="s">
        <v>3555</v>
      </c>
    </row>
    <row r="101" spans="3:3" x14ac:dyDescent="0.2">
      <c r="C101" s="2" t="s">
        <v>3556</v>
      </c>
    </row>
    <row r="102" spans="3:3" x14ac:dyDescent="0.2">
      <c r="C102" s="2" t="s">
        <v>3557</v>
      </c>
    </row>
    <row r="103" spans="3:3" x14ac:dyDescent="0.2">
      <c r="C103" s="2" t="s">
        <v>3558</v>
      </c>
    </row>
    <row r="104" spans="3:3" x14ac:dyDescent="0.2">
      <c r="C104" s="2" t="s">
        <v>3559</v>
      </c>
    </row>
    <row r="105" spans="3:3" x14ac:dyDescent="0.2">
      <c r="C105" s="2" t="s">
        <v>3560</v>
      </c>
    </row>
    <row r="106" spans="3:3" x14ac:dyDescent="0.2">
      <c r="C106" s="2" t="s">
        <v>3561</v>
      </c>
    </row>
    <row r="107" spans="3:3" x14ac:dyDescent="0.2">
      <c r="C107" s="2" t="s">
        <v>3562</v>
      </c>
    </row>
    <row r="108" spans="3:3" x14ac:dyDescent="0.2">
      <c r="C108" s="2" t="s">
        <v>3563</v>
      </c>
    </row>
    <row r="109" spans="3:3" x14ac:dyDescent="0.2">
      <c r="C109" s="2" t="s">
        <v>3564</v>
      </c>
    </row>
    <row r="110" spans="3:3" x14ac:dyDescent="0.2">
      <c r="C110" s="2" t="s">
        <v>3565</v>
      </c>
    </row>
    <row r="111" spans="3:3" x14ac:dyDescent="0.2">
      <c r="C111" s="2" t="s">
        <v>3566</v>
      </c>
    </row>
    <row r="112" spans="3:3" x14ac:dyDescent="0.2">
      <c r="C112" s="2" t="s">
        <v>3567</v>
      </c>
    </row>
    <row r="113" spans="3:3" x14ac:dyDescent="0.2">
      <c r="C113" s="2" t="s">
        <v>3568</v>
      </c>
    </row>
    <row r="114" spans="3:3" x14ac:dyDescent="0.2">
      <c r="C114" s="2" t="s">
        <v>3569</v>
      </c>
    </row>
    <row r="115" spans="3:3" x14ac:dyDescent="0.2">
      <c r="C115" s="2" t="s">
        <v>3570</v>
      </c>
    </row>
    <row r="116" spans="3:3" x14ac:dyDescent="0.2">
      <c r="C116" s="2" t="s">
        <v>3571</v>
      </c>
    </row>
    <row r="117" spans="3:3" x14ac:dyDescent="0.2">
      <c r="C117" s="2" t="s">
        <v>3572</v>
      </c>
    </row>
    <row r="118" spans="3:3" x14ac:dyDescent="0.2">
      <c r="C118" s="2" t="s">
        <v>3573</v>
      </c>
    </row>
    <row r="119" spans="3:3" x14ac:dyDescent="0.2">
      <c r="C119" s="2" t="s">
        <v>3574</v>
      </c>
    </row>
    <row r="120" spans="3:3" x14ac:dyDescent="0.2">
      <c r="C120" s="2" t="s">
        <v>3575</v>
      </c>
    </row>
    <row r="121" spans="3:3" x14ac:dyDescent="0.2">
      <c r="C121" s="2" t="s">
        <v>3576</v>
      </c>
    </row>
    <row r="122" spans="3:3" x14ac:dyDescent="0.2">
      <c r="C122" s="2" t="s">
        <v>3577</v>
      </c>
    </row>
    <row r="123" spans="3:3" x14ac:dyDescent="0.2">
      <c r="C123" s="2" t="s">
        <v>3578</v>
      </c>
    </row>
    <row r="124" spans="3:3" x14ac:dyDescent="0.2">
      <c r="C124" s="2" t="s">
        <v>3579</v>
      </c>
    </row>
    <row r="125" spans="3:3" x14ac:dyDescent="0.2">
      <c r="C125" s="2" t="s">
        <v>3580</v>
      </c>
    </row>
    <row r="126" spans="3:3" x14ac:dyDescent="0.2">
      <c r="C126" s="2" t="s">
        <v>3581</v>
      </c>
    </row>
    <row r="127" spans="3:3" x14ac:dyDescent="0.2">
      <c r="C127" s="2" t="s">
        <v>3582</v>
      </c>
    </row>
    <row r="128" spans="3:3" x14ac:dyDescent="0.2">
      <c r="C128" s="2" t="s">
        <v>3583</v>
      </c>
    </row>
    <row r="129" spans="3:3" x14ac:dyDescent="0.2">
      <c r="C129" s="2" t="s">
        <v>3584</v>
      </c>
    </row>
    <row r="130" spans="3:3" x14ac:dyDescent="0.2">
      <c r="C130" s="2" t="s">
        <v>3585</v>
      </c>
    </row>
    <row r="131" spans="3:3" x14ac:dyDescent="0.2">
      <c r="C131" s="2" t="s">
        <v>3586</v>
      </c>
    </row>
    <row r="132" spans="3:3" x14ac:dyDescent="0.2">
      <c r="C132" s="2" t="s">
        <v>3587</v>
      </c>
    </row>
    <row r="133" spans="3:3" x14ac:dyDescent="0.2">
      <c r="C133" s="2" t="s">
        <v>3588</v>
      </c>
    </row>
    <row r="134" spans="3:3" x14ac:dyDescent="0.2">
      <c r="C134" s="2" t="s">
        <v>3589</v>
      </c>
    </row>
    <row r="135" spans="3:3" x14ac:dyDescent="0.2">
      <c r="C135" s="2" t="s">
        <v>3590</v>
      </c>
    </row>
    <row r="136" spans="3:3" x14ac:dyDescent="0.2">
      <c r="C136" s="2" t="s">
        <v>3591</v>
      </c>
    </row>
    <row r="137" spans="3:3" x14ac:dyDescent="0.2">
      <c r="C137" s="2" t="s">
        <v>3592</v>
      </c>
    </row>
    <row r="138" spans="3:3" x14ac:dyDescent="0.2">
      <c r="C138" s="2" t="s">
        <v>3593</v>
      </c>
    </row>
    <row r="139" spans="3:3" x14ac:dyDescent="0.2">
      <c r="C139" s="2" t="s">
        <v>3594</v>
      </c>
    </row>
    <row r="140" spans="3:3" x14ac:dyDescent="0.2">
      <c r="C140" s="2" t="s">
        <v>3595</v>
      </c>
    </row>
    <row r="141" spans="3:3" x14ac:dyDescent="0.2">
      <c r="C141" s="2" t="s">
        <v>3596</v>
      </c>
    </row>
    <row r="142" spans="3:3" x14ac:dyDescent="0.2">
      <c r="C142" s="2" t="s">
        <v>3597</v>
      </c>
    </row>
    <row r="143" spans="3:3" x14ac:dyDescent="0.2">
      <c r="C143" s="2" t="s">
        <v>3598</v>
      </c>
    </row>
    <row r="144" spans="3:3" x14ac:dyDescent="0.2">
      <c r="C144" s="2" t="s">
        <v>3599</v>
      </c>
    </row>
    <row r="145" spans="3:3" x14ac:dyDescent="0.2">
      <c r="C145" s="2" t="s">
        <v>3600</v>
      </c>
    </row>
    <row r="146" spans="3:3" x14ac:dyDescent="0.2">
      <c r="C146" s="2" t="s">
        <v>3601</v>
      </c>
    </row>
    <row r="147" spans="3:3" x14ac:dyDescent="0.2">
      <c r="C147" s="2" t="s">
        <v>3602</v>
      </c>
    </row>
    <row r="148" spans="3:3" x14ac:dyDescent="0.2">
      <c r="C148" s="2" t="s">
        <v>3603</v>
      </c>
    </row>
    <row r="149" spans="3:3" x14ac:dyDescent="0.2">
      <c r="C149" s="2" t="s">
        <v>3604</v>
      </c>
    </row>
    <row r="150" spans="3:3" x14ac:dyDescent="0.2">
      <c r="C150" s="2" t="s">
        <v>3605</v>
      </c>
    </row>
    <row r="151" spans="3:3" x14ac:dyDescent="0.2">
      <c r="C151" s="2" t="s">
        <v>3606</v>
      </c>
    </row>
    <row r="152" spans="3:3" x14ac:dyDescent="0.2">
      <c r="C152" s="2" t="s">
        <v>3607</v>
      </c>
    </row>
    <row r="153" spans="3:3" x14ac:dyDescent="0.2">
      <c r="C153" s="2" t="s">
        <v>3608</v>
      </c>
    </row>
    <row r="154" spans="3:3" x14ac:dyDescent="0.2">
      <c r="C154" s="2" t="s">
        <v>3609</v>
      </c>
    </row>
    <row r="155" spans="3:3" x14ac:dyDescent="0.2">
      <c r="C155" s="2" t="s">
        <v>3610</v>
      </c>
    </row>
    <row r="156" spans="3:3" x14ac:dyDescent="0.2">
      <c r="C156" s="2" t="s">
        <v>3611</v>
      </c>
    </row>
    <row r="157" spans="3:3" x14ac:dyDescent="0.2">
      <c r="C157" s="2" t="s">
        <v>3612</v>
      </c>
    </row>
    <row r="158" spans="3:3" x14ac:dyDescent="0.2">
      <c r="C158" s="2" t="s">
        <v>3613</v>
      </c>
    </row>
    <row r="159" spans="3:3" x14ac:dyDescent="0.2">
      <c r="C159" s="2" t="s">
        <v>3614</v>
      </c>
    </row>
    <row r="160" spans="3:3" x14ac:dyDescent="0.2">
      <c r="C160" s="2" t="s">
        <v>3615</v>
      </c>
    </row>
    <row r="161" spans="3:3" x14ac:dyDescent="0.2">
      <c r="C161" s="2" t="s">
        <v>3616</v>
      </c>
    </row>
    <row r="162" spans="3:3" x14ac:dyDescent="0.2">
      <c r="C162" s="2" t="s">
        <v>3617</v>
      </c>
    </row>
    <row r="163" spans="3:3" x14ac:dyDescent="0.2">
      <c r="C163" s="2" t="s">
        <v>3618</v>
      </c>
    </row>
    <row r="164" spans="3:3" x14ac:dyDescent="0.2">
      <c r="C164" s="2" t="s">
        <v>3619</v>
      </c>
    </row>
    <row r="165" spans="3:3" x14ac:dyDescent="0.2">
      <c r="C165" s="2" t="s">
        <v>3620</v>
      </c>
    </row>
    <row r="166" spans="3:3" x14ac:dyDescent="0.2">
      <c r="C166" s="2" t="s">
        <v>3621</v>
      </c>
    </row>
    <row r="167" spans="3:3" x14ac:dyDescent="0.2">
      <c r="C167" s="2" t="s">
        <v>3622</v>
      </c>
    </row>
    <row r="168" spans="3:3" x14ac:dyDescent="0.2">
      <c r="C168" s="2" t="s">
        <v>3623</v>
      </c>
    </row>
    <row r="169" spans="3:3" x14ac:dyDescent="0.2">
      <c r="C169" s="2" t="s">
        <v>3624</v>
      </c>
    </row>
    <row r="170" spans="3:3" x14ac:dyDescent="0.2">
      <c r="C170" s="2" t="s">
        <v>3625</v>
      </c>
    </row>
    <row r="171" spans="3:3" x14ac:dyDescent="0.2">
      <c r="C171" s="2" t="s">
        <v>3626</v>
      </c>
    </row>
    <row r="172" spans="3:3" x14ac:dyDescent="0.2">
      <c r="C172" s="2" t="s">
        <v>3627</v>
      </c>
    </row>
    <row r="173" spans="3:3" x14ac:dyDescent="0.2">
      <c r="C173" s="2" t="s">
        <v>3628</v>
      </c>
    </row>
    <row r="174" spans="3:3" x14ac:dyDescent="0.2">
      <c r="C174" s="2" t="s">
        <v>3629</v>
      </c>
    </row>
    <row r="175" spans="3:3" x14ac:dyDescent="0.2">
      <c r="C175" s="2" t="s">
        <v>3630</v>
      </c>
    </row>
    <row r="176" spans="3:3" x14ac:dyDescent="0.2">
      <c r="C176" s="2" t="s">
        <v>3631</v>
      </c>
    </row>
    <row r="177" spans="3:3" x14ac:dyDescent="0.2">
      <c r="C177" s="2" t="s">
        <v>3632</v>
      </c>
    </row>
    <row r="178" spans="3:3" x14ac:dyDescent="0.2">
      <c r="C178" s="2" t="s">
        <v>3633</v>
      </c>
    </row>
    <row r="179" spans="3:3" x14ac:dyDescent="0.2">
      <c r="C179" s="2" t="s">
        <v>3634</v>
      </c>
    </row>
    <row r="180" spans="3:3" x14ac:dyDescent="0.2">
      <c r="C180" s="2" t="s">
        <v>3635</v>
      </c>
    </row>
    <row r="181" spans="3:3" x14ac:dyDescent="0.2">
      <c r="C181" s="2" t="s">
        <v>3636</v>
      </c>
    </row>
    <row r="182" spans="3:3" x14ac:dyDescent="0.2">
      <c r="C182" s="2" t="s">
        <v>3637</v>
      </c>
    </row>
    <row r="183" spans="3:3" x14ac:dyDescent="0.2">
      <c r="C183" s="2" t="s">
        <v>3638</v>
      </c>
    </row>
    <row r="184" spans="3:3" x14ac:dyDescent="0.2">
      <c r="C184" s="2" t="s">
        <v>3639</v>
      </c>
    </row>
    <row r="185" spans="3:3" x14ac:dyDescent="0.2">
      <c r="C185" s="2" t="s">
        <v>3640</v>
      </c>
    </row>
    <row r="186" spans="3:3" x14ac:dyDescent="0.2">
      <c r="C186" s="2" t="s">
        <v>3641</v>
      </c>
    </row>
    <row r="187" spans="3:3" x14ac:dyDescent="0.2">
      <c r="C187" s="2" t="s">
        <v>3642</v>
      </c>
    </row>
    <row r="188" spans="3:3" x14ac:dyDescent="0.2">
      <c r="C188" s="2" t="s">
        <v>3643</v>
      </c>
    </row>
    <row r="189" spans="3:3" x14ac:dyDescent="0.2">
      <c r="C189" s="2" t="s">
        <v>3644</v>
      </c>
    </row>
    <row r="190" spans="3:3" x14ac:dyDescent="0.2">
      <c r="C190" s="2" t="s">
        <v>3645</v>
      </c>
    </row>
    <row r="191" spans="3:3" x14ac:dyDescent="0.2">
      <c r="C191" s="2" t="s">
        <v>3646</v>
      </c>
    </row>
    <row r="192" spans="3:3" x14ac:dyDescent="0.2">
      <c r="C192" s="2" t="s">
        <v>3647</v>
      </c>
    </row>
    <row r="193" spans="3:3" x14ac:dyDescent="0.2">
      <c r="C193" s="2" t="s">
        <v>3648</v>
      </c>
    </row>
    <row r="194" spans="3:3" x14ac:dyDescent="0.2">
      <c r="C194" s="2" t="s">
        <v>3649</v>
      </c>
    </row>
    <row r="195" spans="3:3" x14ac:dyDescent="0.2">
      <c r="C195" s="2" t="s">
        <v>3650</v>
      </c>
    </row>
    <row r="196" spans="3:3" x14ac:dyDescent="0.2">
      <c r="C196" s="2" t="s">
        <v>3651</v>
      </c>
    </row>
    <row r="197" spans="3:3" x14ac:dyDescent="0.2">
      <c r="C197" s="2" t="s">
        <v>3652</v>
      </c>
    </row>
    <row r="198" spans="3:3" x14ac:dyDescent="0.2">
      <c r="C198" s="2" t="s">
        <v>3653</v>
      </c>
    </row>
    <row r="199" spans="3:3" x14ac:dyDescent="0.2">
      <c r="C199" s="2" t="s">
        <v>3654</v>
      </c>
    </row>
    <row r="200" spans="3:3" x14ac:dyDescent="0.2">
      <c r="C200" s="2" t="s">
        <v>3655</v>
      </c>
    </row>
    <row r="201" spans="3:3" x14ac:dyDescent="0.2">
      <c r="C201" s="2" t="s">
        <v>3656</v>
      </c>
    </row>
    <row r="202" spans="3:3" x14ac:dyDescent="0.2">
      <c r="C202" s="2" t="s">
        <v>3657</v>
      </c>
    </row>
    <row r="203" spans="3:3" x14ac:dyDescent="0.2">
      <c r="C203" s="2" t="s">
        <v>3658</v>
      </c>
    </row>
    <row r="204" spans="3:3" x14ac:dyDescent="0.2">
      <c r="C204" s="2" t="s">
        <v>3659</v>
      </c>
    </row>
    <row r="205" spans="3:3" x14ac:dyDescent="0.2">
      <c r="C205" s="2" t="s">
        <v>3660</v>
      </c>
    </row>
    <row r="206" spans="3:3" x14ac:dyDescent="0.2">
      <c r="C206" s="2" t="s">
        <v>3661</v>
      </c>
    </row>
    <row r="207" spans="3:3" x14ac:dyDescent="0.2">
      <c r="C207" s="2" t="s">
        <v>3662</v>
      </c>
    </row>
    <row r="208" spans="3:3" x14ac:dyDescent="0.2">
      <c r="C208" s="2" t="s">
        <v>3663</v>
      </c>
    </row>
    <row r="209" spans="3:3" x14ac:dyDescent="0.2">
      <c r="C209" s="2" t="s">
        <v>3664</v>
      </c>
    </row>
    <row r="210" spans="3:3" x14ac:dyDescent="0.2">
      <c r="C210" s="2" t="s">
        <v>3665</v>
      </c>
    </row>
    <row r="211" spans="3:3" x14ac:dyDescent="0.2">
      <c r="C211" s="2" t="s">
        <v>3666</v>
      </c>
    </row>
    <row r="212" spans="3:3" x14ac:dyDescent="0.2">
      <c r="C212" s="2" t="s">
        <v>3667</v>
      </c>
    </row>
    <row r="213" spans="3:3" x14ac:dyDescent="0.2">
      <c r="C213" s="2" t="s">
        <v>3668</v>
      </c>
    </row>
    <row r="214" spans="3:3" x14ac:dyDescent="0.2">
      <c r="C214" s="2" t="s">
        <v>3669</v>
      </c>
    </row>
    <row r="215" spans="3:3" x14ac:dyDescent="0.2">
      <c r="C215" s="2" t="s">
        <v>3670</v>
      </c>
    </row>
    <row r="216" spans="3:3" x14ac:dyDescent="0.2">
      <c r="C216" s="2" t="s">
        <v>3671</v>
      </c>
    </row>
    <row r="217" spans="3:3" x14ac:dyDescent="0.2">
      <c r="C217" s="2" t="s">
        <v>3672</v>
      </c>
    </row>
    <row r="218" spans="3:3" x14ac:dyDescent="0.2">
      <c r="C218" s="2" t="s">
        <v>3673</v>
      </c>
    </row>
    <row r="219" spans="3:3" x14ac:dyDescent="0.2">
      <c r="C219" s="2" t="s">
        <v>3674</v>
      </c>
    </row>
    <row r="220" spans="3:3" x14ac:dyDescent="0.2">
      <c r="C220" s="2" t="s">
        <v>3675</v>
      </c>
    </row>
    <row r="221" spans="3:3" x14ac:dyDescent="0.2">
      <c r="C221" s="2" t="s">
        <v>3676</v>
      </c>
    </row>
    <row r="222" spans="3:3" x14ac:dyDescent="0.2">
      <c r="C222" s="2" t="s">
        <v>3677</v>
      </c>
    </row>
    <row r="223" spans="3:3" x14ac:dyDescent="0.2">
      <c r="C223" s="2" t="s">
        <v>3678</v>
      </c>
    </row>
    <row r="224" spans="3:3" x14ac:dyDescent="0.2">
      <c r="C224" s="2" t="s">
        <v>3679</v>
      </c>
    </row>
    <row r="225" spans="3:3" x14ac:dyDescent="0.2">
      <c r="C225" s="2" t="s">
        <v>3680</v>
      </c>
    </row>
    <row r="226" spans="3:3" x14ac:dyDescent="0.2">
      <c r="C226" s="2" t="s">
        <v>3681</v>
      </c>
    </row>
    <row r="227" spans="3:3" x14ac:dyDescent="0.2">
      <c r="C227" s="2" t="s">
        <v>3682</v>
      </c>
    </row>
    <row r="228" spans="3:3" x14ac:dyDescent="0.2">
      <c r="C228" s="2" t="s">
        <v>3683</v>
      </c>
    </row>
    <row r="229" spans="3:3" x14ac:dyDescent="0.2">
      <c r="C229" s="2" t="s">
        <v>3684</v>
      </c>
    </row>
    <row r="230" spans="3:3" x14ac:dyDescent="0.2">
      <c r="C230" s="2" t="s">
        <v>3685</v>
      </c>
    </row>
    <row r="231" spans="3:3" x14ac:dyDescent="0.2">
      <c r="C231" s="2" t="s">
        <v>3686</v>
      </c>
    </row>
    <row r="232" spans="3:3" x14ac:dyDescent="0.2">
      <c r="C232" s="2" t="s">
        <v>3687</v>
      </c>
    </row>
    <row r="233" spans="3:3" x14ac:dyDescent="0.2">
      <c r="C233" s="2" t="s">
        <v>3688</v>
      </c>
    </row>
    <row r="234" spans="3:3" x14ac:dyDescent="0.2">
      <c r="C234" s="2" t="s">
        <v>3689</v>
      </c>
    </row>
    <row r="235" spans="3:3" x14ac:dyDescent="0.2">
      <c r="C235" s="2" t="s">
        <v>3690</v>
      </c>
    </row>
    <row r="236" spans="3:3" x14ac:dyDescent="0.2">
      <c r="C236" s="2" t="s">
        <v>3691</v>
      </c>
    </row>
    <row r="237" spans="3:3" x14ac:dyDescent="0.2">
      <c r="C237" s="2" t="s">
        <v>3692</v>
      </c>
    </row>
    <row r="238" spans="3:3" x14ac:dyDescent="0.2">
      <c r="C238" s="2" t="s">
        <v>3693</v>
      </c>
    </row>
    <row r="239" spans="3:3" x14ac:dyDescent="0.2">
      <c r="C239" s="2" t="s">
        <v>3694</v>
      </c>
    </row>
    <row r="240" spans="3:3" x14ac:dyDescent="0.2">
      <c r="C240" s="2" t="s">
        <v>1174</v>
      </c>
    </row>
    <row r="241" spans="3:3" x14ac:dyDescent="0.2">
      <c r="C241" s="2" t="s">
        <v>1189</v>
      </c>
    </row>
    <row r="242" spans="3:3" x14ac:dyDescent="0.2">
      <c r="C242" s="2" t="s">
        <v>1175</v>
      </c>
    </row>
    <row r="243" spans="3:3" x14ac:dyDescent="0.2">
      <c r="C243" s="2" t="s">
        <v>1180</v>
      </c>
    </row>
    <row r="244" spans="3:3" x14ac:dyDescent="0.2">
      <c r="C244" s="2" t="s">
        <v>1181</v>
      </c>
    </row>
    <row r="245" spans="3:3" x14ac:dyDescent="0.2">
      <c r="C245" s="2" t="s">
        <v>1178</v>
      </c>
    </row>
    <row r="246" spans="3:3" x14ac:dyDescent="0.2">
      <c r="C246" s="2" t="s">
        <v>3695</v>
      </c>
    </row>
    <row r="247" spans="3:3" x14ac:dyDescent="0.2">
      <c r="C247" s="2" t="s">
        <v>1184</v>
      </c>
    </row>
    <row r="248" spans="3:3" x14ac:dyDescent="0.2">
      <c r="C248" s="2" t="s">
        <v>1191</v>
      </c>
    </row>
    <row r="249" spans="3:3" x14ac:dyDescent="0.2">
      <c r="C249" s="2" t="s">
        <v>1192</v>
      </c>
    </row>
    <row r="250" spans="3:3" x14ac:dyDescent="0.2">
      <c r="C250" s="2" t="s">
        <v>1193</v>
      </c>
    </row>
    <row r="251" spans="3:3" x14ac:dyDescent="0.2">
      <c r="C251" s="2" t="s">
        <v>1118</v>
      </c>
    </row>
    <row r="252" spans="3:3" x14ac:dyDescent="0.2">
      <c r="C252" s="2" t="s">
        <v>1081</v>
      </c>
    </row>
    <row r="253" spans="3:3" x14ac:dyDescent="0.2">
      <c r="C253" s="2" t="s">
        <v>1091</v>
      </c>
    </row>
    <row r="254" spans="3:3" x14ac:dyDescent="0.2">
      <c r="C254" s="2" t="s">
        <v>1092</v>
      </c>
    </row>
    <row r="255" spans="3:3" x14ac:dyDescent="0.2">
      <c r="C255" s="2" t="s">
        <v>1113</v>
      </c>
    </row>
    <row r="256" spans="3:3" x14ac:dyDescent="0.2">
      <c r="C256" s="2" t="s">
        <v>1106</v>
      </c>
    </row>
    <row r="257" spans="3:3" x14ac:dyDescent="0.2">
      <c r="C257" s="2" t="s">
        <v>1068</v>
      </c>
    </row>
    <row r="258" spans="3:3" x14ac:dyDescent="0.2">
      <c r="C258" s="2" t="s">
        <v>1076</v>
      </c>
    </row>
    <row r="259" spans="3:3" x14ac:dyDescent="0.2">
      <c r="C259" s="2" t="s">
        <v>1124</v>
      </c>
    </row>
    <row r="260" spans="3:3" x14ac:dyDescent="0.2">
      <c r="C260" s="2" t="s">
        <v>1120</v>
      </c>
    </row>
    <row r="261" spans="3:3" x14ac:dyDescent="0.2">
      <c r="C261" s="2" t="s">
        <v>1070</v>
      </c>
    </row>
    <row r="262" spans="3:3" x14ac:dyDescent="0.2">
      <c r="C262" s="2" t="s">
        <v>1152</v>
      </c>
    </row>
    <row r="263" spans="3:3" x14ac:dyDescent="0.2">
      <c r="C263" s="2" t="s">
        <v>1056</v>
      </c>
    </row>
    <row r="264" spans="3:3" x14ac:dyDescent="0.2">
      <c r="C264" s="2" t="s">
        <v>1093</v>
      </c>
    </row>
    <row r="265" spans="3:3" x14ac:dyDescent="0.2">
      <c r="C265" s="2" t="s">
        <v>1164</v>
      </c>
    </row>
    <row r="266" spans="3:3" x14ac:dyDescent="0.2">
      <c r="C266" s="2" t="s">
        <v>1064</v>
      </c>
    </row>
    <row r="267" spans="3:3" x14ac:dyDescent="0.2">
      <c r="C267" s="2" t="s">
        <v>1057</v>
      </c>
    </row>
    <row r="268" spans="3:3" x14ac:dyDescent="0.2">
      <c r="C268" s="2" t="s">
        <v>1088</v>
      </c>
    </row>
    <row r="269" spans="3:3" x14ac:dyDescent="0.2">
      <c r="C269" s="2" t="s">
        <v>1054</v>
      </c>
    </row>
    <row r="270" spans="3:3" x14ac:dyDescent="0.2">
      <c r="C270" s="2" t="s">
        <v>1042</v>
      </c>
    </row>
    <row r="271" spans="3:3" x14ac:dyDescent="0.2">
      <c r="C271" s="2" t="s">
        <v>1094</v>
      </c>
    </row>
    <row r="272" spans="3:3" x14ac:dyDescent="0.2">
      <c r="C272" s="2" t="s">
        <v>1153</v>
      </c>
    </row>
    <row r="273" spans="3:3" x14ac:dyDescent="0.2">
      <c r="C273" s="2" t="s">
        <v>1122</v>
      </c>
    </row>
    <row r="274" spans="3:3" x14ac:dyDescent="0.2">
      <c r="C274" s="2" t="s">
        <v>1194</v>
      </c>
    </row>
    <row r="275" spans="3:3" x14ac:dyDescent="0.2">
      <c r="C275" s="2" t="s">
        <v>1073</v>
      </c>
    </row>
    <row r="276" spans="3:3" x14ac:dyDescent="0.2">
      <c r="C276" s="2" t="s">
        <v>1069</v>
      </c>
    </row>
    <row r="277" spans="3:3" x14ac:dyDescent="0.2">
      <c r="C277" s="2" t="s">
        <v>1063</v>
      </c>
    </row>
    <row r="278" spans="3:3" x14ac:dyDescent="0.2">
      <c r="C278" s="2" t="s">
        <v>1044</v>
      </c>
    </row>
    <row r="279" spans="3:3" x14ac:dyDescent="0.2">
      <c r="C279" s="2" t="s">
        <v>1135</v>
      </c>
    </row>
    <row r="280" spans="3:3" x14ac:dyDescent="0.2">
      <c r="C280" s="2" t="s">
        <v>1060</v>
      </c>
    </row>
    <row r="281" spans="3:3" x14ac:dyDescent="0.2">
      <c r="C281" s="2" t="s">
        <v>1053</v>
      </c>
    </row>
    <row r="282" spans="3:3" x14ac:dyDescent="0.2">
      <c r="C282" s="2" t="s">
        <v>1036</v>
      </c>
    </row>
    <row r="283" spans="3:3" x14ac:dyDescent="0.2">
      <c r="C283" s="2" t="s">
        <v>1047</v>
      </c>
    </row>
    <row r="284" spans="3:3" x14ac:dyDescent="0.2">
      <c r="C284" s="2" t="s">
        <v>1033</v>
      </c>
    </row>
    <row r="285" spans="3:3" x14ac:dyDescent="0.2">
      <c r="C285" s="2" t="s">
        <v>1031</v>
      </c>
    </row>
    <row r="286" spans="3:3" x14ac:dyDescent="0.2">
      <c r="C286" s="2" t="s">
        <v>1083</v>
      </c>
    </row>
    <row r="287" spans="3:3" x14ac:dyDescent="0.2">
      <c r="C287" s="2" t="s">
        <v>1098</v>
      </c>
    </row>
    <row r="288" spans="3:3" x14ac:dyDescent="0.2">
      <c r="C288" s="2" t="s">
        <v>1067</v>
      </c>
    </row>
    <row r="289" spans="3:3" x14ac:dyDescent="0.2">
      <c r="C289" s="2" t="s">
        <v>1052</v>
      </c>
    </row>
    <row r="290" spans="3:3" x14ac:dyDescent="0.2">
      <c r="C290" s="2" t="s">
        <v>1074</v>
      </c>
    </row>
    <row r="291" spans="3:3" x14ac:dyDescent="0.2">
      <c r="C291" s="2" t="s">
        <v>1128</v>
      </c>
    </row>
    <row r="292" spans="3:3" x14ac:dyDescent="0.2">
      <c r="C292" s="2" t="s">
        <v>1146</v>
      </c>
    </row>
    <row r="293" spans="3:3" x14ac:dyDescent="0.2">
      <c r="C293" s="2" t="s">
        <v>1090</v>
      </c>
    </row>
    <row r="294" spans="3:3" x14ac:dyDescent="0.2">
      <c r="C294" s="2" t="s">
        <v>1119</v>
      </c>
    </row>
    <row r="295" spans="3:3" x14ac:dyDescent="0.2">
      <c r="C295" s="2" t="s">
        <v>1126</v>
      </c>
    </row>
    <row r="296" spans="3:3" x14ac:dyDescent="0.2">
      <c r="C296" s="2" t="s">
        <v>1127</v>
      </c>
    </row>
    <row r="297" spans="3:3" x14ac:dyDescent="0.2">
      <c r="C297" s="2" t="s">
        <v>1030</v>
      </c>
    </row>
    <row r="298" spans="3:3" x14ac:dyDescent="0.2">
      <c r="C298" s="2" t="s">
        <v>1013</v>
      </c>
    </row>
    <row r="299" spans="3:3" x14ac:dyDescent="0.2">
      <c r="C299" s="2" t="s">
        <v>1111</v>
      </c>
    </row>
    <row r="300" spans="3:3" x14ac:dyDescent="0.2">
      <c r="C300" s="2" t="s">
        <v>1121</v>
      </c>
    </row>
    <row r="301" spans="3:3" x14ac:dyDescent="0.2">
      <c r="C301" s="2" t="s">
        <v>1107</v>
      </c>
    </row>
    <row r="302" spans="3:3" x14ac:dyDescent="0.2">
      <c r="C302" s="2" t="s">
        <v>1058</v>
      </c>
    </row>
    <row r="303" spans="3:3" x14ac:dyDescent="0.2">
      <c r="C303" s="2" t="s">
        <v>1123</v>
      </c>
    </row>
    <row r="304" spans="3:3" x14ac:dyDescent="0.2">
      <c r="C304" s="2" t="s">
        <v>1086</v>
      </c>
    </row>
    <row r="305" spans="3:3" x14ac:dyDescent="0.2">
      <c r="C305" s="2" t="s">
        <v>1046</v>
      </c>
    </row>
    <row r="306" spans="3:3" x14ac:dyDescent="0.2">
      <c r="C306" s="2" t="s">
        <v>1103</v>
      </c>
    </row>
    <row r="307" spans="3:3" x14ac:dyDescent="0.2">
      <c r="C307" s="2" t="s">
        <v>1077</v>
      </c>
    </row>
    <row r="308" spans="3:3" x14ac:dyDescent="0.2">
      <c r="C308" s="2" t="s">
        <v>1114</v>
      </c>
    </row>
    <row r="309" spans="3:3" x14ac:dyDescent="0.2">
      <c r="C309" s="2" t="s">
        <v>1110</v>
      </c>
    </row>
    <row r="310" spans="3:3" x14ac:dyDescent="0.2">
      <c r="C310" s="2" t="s">
        <v>1129</v>
      </c>
    </row>
    <row r="311" spans="3:3" x14ac:dyDescent="0.2">
      <c r="C311" s="2" t="s">
        <v>1148</v>
      </c>
    </row>
    <row r="312" spans="3:3" x14ac:dyDescent="0.2">
      <c r="C312" s="2" t="s">
        <v>1147</v>
      </c>
    </row>
    <row r="313" spans="3:3" x14ac:dyDescent="0.2">
      <c r="C313" s="2" t="s">
        <v>1151</v>
      </c>
    </row>
    <row r="314" spans="3:3" x14ac:dyDescent="0.2">
      <c r="C314" s="2" t="s">
        <v>1197</v>
      </c>
    </row>
    <row r="315" spans="3:3" x14ac:dyDescent="0.2">
      <c r="C315" s="2" t="s">
        <v>3696</v>
      </c>
    </row>
    <row r="316" spans="3:3" x14ac:dyDescent="0.2">
      <c r="C316" s="2" t="s">
        <v>3697</v>
      </c>
    </row>
    <row r="317" spans="3:3" x14ac:dyDescent="0.2">
      <c r="C317" s="2" t="s">
        <v>1202</v>
      </c>
    </row>
    <row r="318" spans="3:3" x14ac:dyDescent="0.2">
      <c r="C318" s="2" t="s">
        <v>3698</v>
      </c>
    </row>
    <row r="319" spans="3:3" x14ac:dyDescent="0.2">
      <c r="C319" s="2" t="s">
        <v>3699</v>
      </c>
    </row>
    <row r="320" spans="3:3" x14ac:dyDescent="0.2">
      <c r="C320" s="2" t="s">
        <v>3700</v>
      </c>
    </row>
    <row r="321" spans="3:3" x14ac:dyDescent="0.2">
      <c r="C321" s="2" t="s">
        <v>3701</v>
      </c>
    </row>
    <row r="322" spans="3:3" x14ac:dyDescent="0.2">
      <c r="C322" s="2" t="s">
        <v>1203</v>
      </c>
    </row>
    <row r="323" spans="3:3" x14ac:dyDescent="0.2">
      <c r="C323" s="2" t="s">
        <v>3702</v>
      </c>
    </row>
    <row r="324" spans="3:3" x14ac:dyDescent="0.2">
      <c r="C324" s="2" t="s">
        <v>1201</v>
      </c>
    </row>
    <row r="325" spans="3:3" x14ac:dyDescent="0.2">
      <c r="C325" s="2" t="s">
        <v>1196</v>
      </c>
    </row>
    <row r="326" spans="3:3" x14ac:dyDescent="0.2">
      <c r="C326" s="2" t="s">
        <v>3703</v>
      </c>
    </row>
    <row r="327" spans="3:3" x14ac:dyDescent="0.2">
      <c r="C327" s="2" t="s">
        <v>1199</v>
      </c>
    </row>
    <row r="328" spans="3:3" x14ac:dyDescent="0.2">
      <c r="C328" s="2" t="s">
        <v>3704</v>
      </c>
    </row>
    <row r="329" spans="3:3" x14ac:dyDescent="0.2">
      <c r="C329" s="2" t="s">
        <v>3705</v>
      </c>
    </row>
    <row r="330" spans="3:3" x14ac:dyDescent="0.2">
      <c r="C330" s="2" t="s">
        <v>3706</v>
      </c>
    </row>
    <row r="331" spans="3:3" x14ac:dyDescent="0.2">
      <c r="C331" s="2" t="s">
        <v>3707</v>
      </c>
    </row>
    <row r="332" spans="3:3" x14ac:dyDescent="0.2">
      <c r="C332" s="2" t="s">
        <v>3708</v>
      </c>
    </row>
    <row r="333" spans="3:3" x14ac:dyDescent="0.2">
      <c r="C333" s="2" t="s">
        <v>3709</v>
      </c>
    </row>
    <row r="334" spans="3:3" x14ac:dyDescent="0.2">
      <c r="C334" s="2" t="s">
        <v>3710</v>
      </c>
    </row>
    <row r="335" spans="3:3" x14ac:dyDescent="0.2">
      <c r="C335" s="2" t="s">
        <v>3711</v>
      </c>
    </row>
    <row r="336" spans="3:3" x14ac:dyDescent="0.2">
      <c r="C336" s="2" t="s">
        <v>3712</v>
      </c>
    </row>
    <row r="337" spans="3:3" x14ac:dyDescent="0.2">
      <c r="C337" s="2" t="s">
        <v>3713</v>
      </c>
    </row>
    <row r="338" spans="3:3" x14ac:dyDescent="0.2">
      <c r="C338" s="2" t="s">
        <v>3714</v>
      </c>
    </row>
    <row r="339" spans="3:3" x14ac:dyDescent="0.2">
      <c r="C339" s="2" t="s">
        <v>3715</v>
      </c>
    </row>
    <row r="340" spans="3:3" x14ac:dyDescent="0.2">
      <c r="C340" s="2" t="s">
        <v>3716</v>
      </c>
    </row>
    <row r="341" spans="3:3" x14ac:dyDescent="0.2">
      <c r="C341" s="2" t="s">
        <v>3717</v>
      </c>
    </row>
    <row r="342" spans="3:3" x14ac:dyDescent="0.2">
      <c r="C342" s="2" t="s">
        <v>3718</v>
      </c>
    </row>
    <row r="343" spans="3:3" x14ac:dyDescent="0.2">
      <c r="C343" s="2" t="s">
        <v>3719</v>
      </c>
    </row>
    <row r="344" spans="3:3" x14ac:dyDescent="0.2">
      <c r="C344" s="2" t="s">
        <v>3720</v>
      </c>
    </row>
    <row r="345" spans="3:3" x14ac:dyDescent="0.2">
      <c r="C345" s="2" t="s">
        <v>3721</v>
      </c>
    </row>
    <row r="346" spans="3:3" x14ac:dyDescent="0.2">
      <c r="C346" s="2" t="s">
        <v>3722</v>
      </c>
    </row>
    <row r="347" spans="3:3" x14ac:dyDescent="0.2">
      <c r="C347" s="2" t="s">
        <v>3723</v>
      </c>
    </row>
    <row r="348" spans="3:3" x14ac:dyDescent="0.2">
      <c r="C348" s="2" t="s">
        <v>3724</v>
      </c>
    </row>
    <row r="349" spans="3:3" x14ac:dyDescent="0.2">
      <c r="C349" s="2" t="s">
        <v>3725</v>
      </c>
    </row>
    <row r="350" spans="3:3" x14ac:dyDescent="0.2">
      <c r="C350" s="2" t="s">
        <v>3726</v>
      </c>
    </row>
    <row r="351" spans="3:3" x14ac:dyDescent="0.2">
      <c r="C351" s="2" t="s">
        <v>3727</v>
      </c>
    </row>
    <row r="352" spans="3:3" x14ac:dyDescent="0.2">
      <c r="C352" s="2" t="s">
        <v>3728</v>
      </c>
    </row>
    <row r="353" spans="3:3" x14ac:dyDescent="0.2">
      <c r="C353" s="2" t="s">
        <v>3729</v>
      </c>
    </row>
    <row r="354" spans="3:3" x14ac:dyDescent="0.2">
      <c r="C354" s="2" t="s">
        <v>3730</v>
      </c>
    </row>
    <row r="355" spans="3:3" x14ac:dyDescent="0.2">
      <c r="C355" s="2" t="s">
        <v>3731</v>
      </c>
    </row>
    <row r="356" spans="3:3" x14ac:dyDescent="0.2">
      <c r="C356" s="2" t="s">
        <v>3732</v>
      </c>
    </row>
    <row r="357" spans="3:3" x14ac:dyDescent="0.2">
      <c r="C357" s="2" t="s">
        <v>3733</v>
      </c>
    </row>
    <row r="358" spans="3:3" x14ac:dyDescent="0.2">
      <c r="C358" s="2" t="s">
        <v>3734</v>
      </c>
    </row>
    <row r="359" spans="3:3" x14ac:dyDescent="0.2">
      <c r="C359" s="2" t="s">
        <v>3735</v>
      </c>
    </row>
    <row r="360" spans="3:3" x14ac:dyDescent="0.2">
      <c r="C360" s="2" t="s">
        <v>3736</v>
      </c>
    </row>
    <row r="361" spans="3:3" x14ac:dyDescent="0.2">
      <c r="C361" s="2" t="s">
        <v>3737</v>
      </c>
    </row>
    <row r="362" spans="3:3" x14ac:dyDescent="0.2">
      <c r="C362" s="2" t="s">
        <v>3738</v>
      </c>
    </row>
    <row r="363" spans="3:3" x14ac:dyDescent="0.2">
      <c r="C363" s="2" t="s">
        <v>3739</v>
      </c>
    </row>
    <row r="364" spans="3:3" x14ac:dyDescent="0.2">
      <c r="C364" s="2" t="s">
        <v>3740</v>
      </c>
    </row>
    <row r="365" spans="3:3" x14ac:dyDescent="0.2">
      <c r="C365" s="2" t="s">
        <v>3741</v>
      </c>
    </row>
    <row r="366" spans="3:3" x14ac:dyDescent="0.2">
      <c r="C366" s="2" t="s">
        <v>3742</v>
      </c>
    </row>
    <row r="367" spans="3:3" x14ac:dyDescent="0.2">
      <c r="C367" s="2" t="s">
        <v>3743</v>
      </c>
    </row>
    <row r="368" spans="3:3" x14ac:dyDescent="0.2">
      <c r="C368" s="2" t="s">
        <v>3744</v>
      </c>
    </row>
    <row r="369" spans="3:3" x14ac:dyDescent="0.2">
      <c r="C369" s="2" t="s">
        <v>3745</v>
      </c>
    </row>
    <row r="370" spans="3:3" x14ac:dyDescent="0.2">
      <c r="C370" s="2" t="s">
        <v>3746</v>
      </c>
    </row>
    <row r="371" spans="3:3" x14ac:dyDescent="0.2">
      <c r="C371" s="2" t="s">
        <v>3747</v>
      </c>
    </row>
    <row r="372" spans="3:3" x14ac:dyDescent="0.2">
      <c r="C372" s="2" t="s">
        <v>3748</v>
      </c>
    </row>
    <row r="373" spans="3:3" x14ac:dyDescent="0.2">
      <c r="C373" s="2" t="s">
        <v>3749</v>
      </c>
    </row>
    <row r="374" spans="3:3" x14ac:dyDescent="0.2">
      <c r="C374" s="2" t="s">
        <v>3750</v>
      </c>
    </row>
    <row r="375" spans="3:3" x14ac:dyDescent="0.2">
      <c r="C375" s="2" t="s">
        <v>3751</v>
      </c>
    </row>
    <row r="376" spans="3:3" x14ac:dyDescent="0.2">
      <c r="C376" s="2" t="s">
        <v>3752</v>
      </c>
    </row>
    <row r="377" spans="3:3" x14ac:dyDescent="0.2">
      <c r="C377" s="2" t="s">
        <v>3753</v>
      </c>
    </row>
    <row r="378" spans="3:3" x14ac:dyDescent="0.2">
      <c r="C378" s="2" t="s">
        <v>3754</v>
      </c>
    </row>
    <row r="379" spans="3:3" x14ac:dyDescent="0.2">
      <c r="C379" s="2" t="s">
        <v>3755</v>
      </c>
    </row>
    <row r="380" spans="3:3" x14ac:dyDescent="0.2">
      <c r="C380" s="2" t="s">
        <v>3756</v>
      </c>
    </row>
    <row r="381" spans="3:3" x14ac:dyDescent="0.2">
      <c r="C381" s="2" t="s">
        <v>3757</v>
      </c>
    </row>
    <row r="382" spans="3:3" x14ac:dyDescent="0.2">
      <c r="C382" s="2" t="s">
        <v>3758</v>
      </c>
    </row>
    <row r="383" spans="3:3" x14ac:dyDescent="0.2">
      <c r="C383" s="2" t="s">
        <v>3759</v>
      </c>
    </row>
    <row r="384" spans="3:3" x14ac:dyDescent="0.2">
      <c r="C384" s="2" t="s">
        <v>3760</v>
      </c>
    </row>
    <row r="385" spans="3:3" x14ac:dyDescent="0.2">
      <c r="C385" s="2" t="s">
        <v>3761</v>
      </c>
    </row>
    <row r="386" spans="3:3" x14ac:dyDescent="0.2">
      <c r="C386" s="2" t="s">
        <v>3762</v>
      </c>
    </row>
    <row r="387" spans="3:3" x14ac:dyDescent="0.2">
      <c r="C387" s="2" t="s">
        <v>3763</v>
      </c>
    </row>
    <row r="388" spans="3:3" x14ac:dyDescent="0.2">
      <c r="C388" s="2" t="s">
        <v>3764</v>
      </c>
    </row>
    <row r="389" spans="3:3" x14ac:dyDescent="0.2">
      <c r="C389" s="2" t="s">
        <v>3765</v>
      </c>
    </row>
    <row r="390" spans="3:3" x14ac:dyDescent="0.2">
      <c r="C390" s="2" t="s">
        <v>3766</v>
      </c>
    </row>
    <row r="391" spans="3:3" x14ac:dyDescent="0.2">
      <c r="C391" s="2" t="s">
        <v>3767</v>
      </c>
    </row>
    <row r="392" spans="3:3" x14ac:dyDescent="0.2">
      <c r="C392" s="2" t="s">
        <v>3768</v>
      </c>
    </row>
    <row r="393" spans="3:3" x14ac:dyDescent="0.2">
      <c r="C393" s="2" t="s">
        <v>3769</v>
      </c>
    </row>
    <row r="394" spans="3:3" x14ac:dyDescent="0.2">
      <c r="C394" s="2" t="s">
        <v>3770</v>
      </c>
    </row>
    <row r="395" spans="3:3" x14ac:dyDescent="0.2">
      <c r="C395" s="2" t="s">
        <v>3771</v>
      </c>
    </row>
    <row r="396" spans="3:3" x14ac:dyDescent="0.2">
      <c r="C396" s="2" t="s">
        <v>3772</v>
      </c>
    </row>
    <row r="397" spans="3:3" x14ac:dyDescent="0.2">
      <c r="C397" s="2" t="s">
        <v>3773</v>
      </c>
    </row>
    <row r="398" spans="3:3" x14ac:dyDescent="0.2">
      <c r="C398" s="2" t="s">
        <v>3774</v>
      </c>
    </row>
    <row r="399" spans="3:3" x14ac:dyDescent="0.2">
      <c r="C399" s="2" t="s">
        <v>3775</v>
      </c>
    </row>
    <row r="400" spans="3:3" x14ac:dyDescent="0.2">
      <c r="C400" s="2" t="s">
        <v>3776</v>
      </c>
    </row>
    <row r="401" spans="3:3" x14ac:dyDescent="0.2">
      <c r="C401" s="2" t="s">
        <v>3777</v>
      </c>
    </row>
    <row r="402" spans="3:3" x14ac:dyDescent="0.2">
      <c r="C402" s="2" t="s">
        <v>3778</v>
      </c>
    </row>
    <row r="403" spans="3:3" x14ac:dyDescent="0.2">
      <c r="C403" s="2" t="s">
        <v>3779</v>
      </c>
    </row>
    <row r="404" spans="3:3" x14ac:dyDescent="0.2">
      <c r="C404" s="2" t="s">
        <v>3780</v>
      </c>
    </row>
    <row r="405" spans="3:3" x14ac:dyDescent="0.2">
      <c r="C405" s="2" t="s">
        <v>3781</v>
      </c>
    </row>
    <row r="406" spans="3:3" x14ac:dyDescent="0.2">
      <c r="C406" s="2" t="s">
        <v>3782</v>
      </c>
    </row>
    <row r="407" spans="3:3" x14ac:dyDescent="0.2">
      <c r="C407" s="2" t="s">
        <v>3783</v>
      </c>
    </row>
    <row r="408" spans="3:3" x14ac:dyDescent="0.2">
      <c r="C408" s="2" t="s">
        <v>3784</v>
      </c>
    </row>
    <row r="409" spans="3:3" x14ac:dyDescent="0.2">
      <c r="C409" s="2" t="s">
        <v>3785</v>
      </c>
    </row>
    <row r="410" spans="3:3" x14ac:dyDescent="0.2">
      <c r="C410" s="2" t="s">
        <v>3786</v>
      </c>
    </row>
    <row r="411" spans="3:3" x14ac:dyDescent="0.2">
      <c r="C411" s="2" t="s">
        <v>3787</v>
      </c>
    </row>
    <row r="412" spans="3:3" x14ac:dyDescent="0.2">
      <c r="C412" s="2" t="s">
        <v>3788</v>
      </c>
    </row>
    <row r="413" spans="3:3" x14ac:dyDescent="0.2">
      <c r="C413" s="2" t="s">
        <v>3789</v>
      </c>
    </row>
    <row r="414" spans="3:3" x14ac:dyDescent="0.2">
      <c r="C414" s="2" t="s">
        <v>3790</v>
      </c>
    </row>
    <row r="415" spans="3:3" x14ac:dyDescent="0.2">
      <c r="C415" s="2" t="s">
        <v>3791</v>
      </c>
    </row>
    <row r="416" spans="3:3" x14ac:dyDescent="0.2">
      <c r="C416" s="2" t="s">
        <v>3792</v>
      </c>
    </row>
    <row r="417" spans="3:3" x14ac:dyDescent="0.2">
      <c r="C417" s="2" t="s">
        <v>3793</v>
      </c>
    </row>
    <row r="418" spans="3:3" x14ac:dyDescent="0.2">
      <c r="C418" s="2" t="s">
        <v>3794</v>
      </c>
    </row>
    <row r="419" spans="3:3" x14ac:dyDescent="0.2">
      <c r="C419" s="2" t="s">
        <v>3795</v>
      </c>
    </row>
    <row r="420" spans="3:3" x14ac:dyDescent="0.2">
      <c r="C420" s="2" t="s">
        <v>3796</v>
      </c>
    </row>
    <row r="421" spans="3:3" x14ac:dyDescent="0.2">
      <c r="C421" s="2" t="s">
        <v>3797</v>
      </c>
    </row>
    <row r="422" spans="3:3" x14ac:dyDescent="0.2">
      <c r="C422" s="2" t="s">
        <v>3798</v>
      </c>
    </row>
    <row r="423" spans="3:3" x14ac:dyDescent="0.2">
      <c r="C423" s="2" t="s">
        <v>3799</v>
      </c>
    </row>
    <row r="424" spans="3:3" x14ac:dyDescent="0.2">
      <c r="C424" s="2" t="s">
        <v>3800</v>
      </c>
    </row>
    <row r="425" spans="3:3" x14ac:dyDescent="0.2">
      <c r="C425" s="2" t="s">
        <v>3801</v>
      </c>
    </row>
    <row r="426" spans="3:3" x14ac:dyDescent="0.2">
      <c r="C426" s="2" t="s">
        <v>3802</v>
      </c>
    </row>
    <row r="427" spans="3:3" x14ac:dyDescent="0.2">
      <c r="C427" s="2" t="s">
        <v>3803</v>
      </c>
    </row>
    <row r="428" spans="3:3" x14ac:dyDescent="0.2">
      <c r="C428" s="2" t="s">
        <v>3804</v>
      </c>
    </row>
    <row r="429" spans="3:3" x14ac:dyDescent="0.2">
      <c r="C429" s="2" t="s">
        <v>3805</v>
      </c>
    </row>
    <row r="430" spans="3:3" x14ac:dyDescent="0.2">
      <c r="C430" s="2" t="s">
        <v>3806</v>
      </c>
    </row>
    <row r="431" spans="3:3" x14ac:dyDescent="0.2">
      <c r="C431" s="2" t="s">
        <v>3807</v>
      </c>
    </row>
    <row r="432" spans="3:3" x14ac:dyDescent="0.2">
      <c r="C432" s="2" t="s">
        <v>3808</v>
      </c>
    </row>
    <row r="433" spans="3:3" x14ac:dyDescent="0.2">
      <c r="C433" s="2" t="s">
        <v>3809</v>
      </c>
    </row>
    <row r="434" spans="3:3" x14ac:dyDescent="0.2">
      <c r="C434" s="2" t="s">
        <v>3810</v>
      </c>
    </row>
    <row r="435" spans="3:3" x14ac:dyDescent="0.2">
      <c r="C435" s="2" t="s">
        <v>3811</v>
      </c>
    </row>
    <row r="436" spans="3:3" x14ac:dyDescent="0.2">
      <c r="C436" s="2" t="s">
        <v>3812</v>
      </c>
    </row>
    <row r="437" spans="3:3" x14ac:dyDescent="0.2">
      <c r="C437" s="2" t="s">
        <v>3813</v>
      </c>
    </row>
    <row r="438" spans="3:3" x14ac:dyDescent="0.2">
      <c r="C438" s="2" t="s">
        <v>3814</v>
      </c>
    </row>
    <row r="439" spans="3:3" x14ac:dyDescent="0.2">
      <c r="C439" s="2" t="s">
        <v>3815</v>
      </c>
    </row>
    <row r="440" spans="3:3" x14ac:dyDescent="0.2">
      <c r="C440" s="2" t="s">
        <v>3816</v>
      </c>
    </row>
    <row r="441" spans="3:3" x14ac:dyDescent="0.2">
      <c r="C441" s="2" t="s">
        <v>3817</v>
      </c>
    </row>
    <row r="442" spans="3:3" x14ac:dyDescent="0.2">
      <c r="C442" s="2" t="s">
        <v>3818</v>
      </c>
    </row>
    <row r="443" spans="3:3" x14ac:dyDescent="0.2">
      <c r="C443" s="2" t="s">
        <v>3819</v>
      </c>
    </row>
    <row r="444" spans="3:3" x14ac:dyDescent="0.2">
      <c r="C444" s="2" t="s">
        <v>3820</v>
      </c>
    </row>
    <row r="445" spans="3:3" x14ac:dyDescent="0.2">
      <c r="C445" s="2" t="s">
        <v>3821</v>
      </c>
    </row>
    <row r="446" spans="3:3" x14ac:dyDescent="0.2">
      <c r="C446" s="2" t="s">
        <v>3822</v>
      </c>
    </row>
    <row r="447" spans="3:3" x14ac:dyDescent="0.2">
      <c r="C447" s="2" t="s">
        <v>3823</v>
      </c>
    </row>
    <row r="448" spans="3:3" x14ac:dyDescent="0.2">
      <c r="C448" s="2" t="s">
        <v>3824</v>
      </c>
    </row>
    <row r="449" spans="3:3" x14ac:dyDescent="0.2">
      <c r="C449" s="2" t="s">
        <v>3825</v>
      </c>
    </row>
    <row r="450" spans="3:3" x14ac:dyDescent="0.2">
      <c r="C450" s="2" t="s">
        <v>3826</v>
      </c>
    </row>
    <row r="451" spans="3:3" x14ac:dyDescent="0.2">
      <c r="C451" s="2" t="s">
        <v>3827</v>
      </c>
    </row>
    <row r="452" spans="3:3" x14ac:dyDescent="0.2">
      <c r="C452" s="2" t="s">
        <v>3828</v>
      </c>
    </row>
    <row r="453" spans="3:3" x14ac:dyDescent="0.2">
      <c r="C453" s="2" t="s">
        <v>3829</v>
      </c>
    </row>
    <row r="454" spans="3:3" x14ac:dyDescent="0.2">
      <c r="C454" s="2" t="s">
        <v>3830</v>
      </c>
    </row>
    <row r="455" spans="3:3" x14ac:dyDescent="0.2">
      <c r="C455" s="2" t="s">
        <v>3831</v>
      </c>
    </row>
    <row r="456" spans="3:3" x14ac:dyDescent="0.2">
      <c r="C456" s="2" t="s">
        <v>3832</v>
      </c>
    </row>
    <row r="457" spans="3:3" x14ac:dyDescent="0.2">
      <c r="C457" s="2" t="s">
        <v>3833</v>
      </c>
    </row>
    <row r="458" spans="3:3" x14ac:dyDescent="0.2">
      <c r="C458" s="2" t="s">
        <v>3834</v>
      </c>
    </row>
    <row r="459" spans="3:3" x14ac:dyDescent="0.2">
      <c r="C459" s="2" t="s">
        <v>3835</v>
      </c>
    </row>
    <row r="460" spans="3:3" x14ac:dyDescent="0.2">
      <c r="C460" s="2" t="s">
        <v>3836</v>
      </c>
    </row>
    <row r="461" spans="3:3" x14ac:dyDescent="0.2">
      <c r="C461" s="2" t="s">
        <v>3837</v>
      </c>
    </row>
    <row r="462" spans="3:3" x14ac:dyDescent="0.2">
      <c r="C462" s="2" t="s">
        <v>3838</v>
      </c>
    </row>
    <row r="463" spans="3:3" x14ac:dyDescent="0.2">
      <c r="C463" s="2" t="s">
        <v>3839</v>
      </c>
    </row>
    <row r="464" spans="3:3" x14ac:dyDescent="0.2">
      <c r="C464" s="2" t="s">
        <v>3840</v>
      </c>
    </row>
    <row r="465" spans="3:3" x14ac:dyDescent="0.2">
      <c r="C465" s="2" t="s">
        <v>3841</v>
      </c>
    </row>
    <row r="466" spans="3:3" x14ac:dyDescent="0.2">
      <c r="C466" s="2" t="s">
        <v>3842</v>
      </c>
    </row>
    <row r="467" spans="3:3" x14ac:dyDescent="0.2">
      <c r="C467" s="2" t="s">
        <v>3843</v>
      </c>
    </row>
    <row r="468" spans="3:3" x14ac:dyDescent="0.2">
      <c r="C468" s="2" t="s">
        <v>3844</v>
      </c>
    </row>
    <row r="469" spans="3:3" x14ac:dyDescent="0.2">
      <c r="C469" s="2" t="s">
        <v>3845</v>
      </c>
    </row>
    <row r="470" spans="3:3" x14ac:dyDescent="0.2">
      <c r="C470" s="2" t="s">
        <v>3846</v>
      </c>
    </row>
    <row r="471" spans="3:3" x14ac:dyDescent="0.2">
      <c r="C471" s="2" t="s">
        <v>3847</v>
      </c>
    </row>
    <row r="472" spans="3:3" x14ac:dyDescent="0.2">
      <c r="C472" s="2" t="s">
        <v>3848</v>
      </c>
    </row>
    <row r="473" spans="3:3" x14ac:dyDescent="0.2">
      <c r="C473" s="2" t="s">
        <v>3849</v>
      </c>
    </row>
    <row r="474" spans="3:3" x14ac:dyDescent="0.2">
      <c r="C474" s="2" t="s">
        <v>3850</v>
      </c>
    </row>
    <row r="475" spans="3:3" x14ac:dyDescent="0.2">
      <c r="C475" s="2" t="s">
        <v>3851</v>
      </c>
    </row>
    <row r="476" spans="3:3" x14ac:dyDescent="0.2">
      <c r="C476" s="2" t="s">
        <v>3852</v>
      </c>
    </row>
    <row r="477" spans="3:3" x14ac:dyDescent="0.2">
      <c r="C477" s="2" t="s">
        <v>3853</v>
      </c>
    </row>
    <row r="478" spans="3:3" x14ac:dyDescent="0.2">
      <c r="C478" s="2" t="s">
        <v>3854</v>
      </c>
    </row>
    <row r="479" spans="3:3" x14ac:dyDescent="0.2">
      <c r="C479" s="2" t="s">
        <v>3855</v>
      </c>
    </row>
    <row r="480" spans="3:3" x14ac:dyDescent="0.2">
      <c r="C480" s="2" t="s">
        <v>3856</v>
      </c>
    </row>
    <row r="481" spans="3:3" x14ac:dyDescent="0.2">
      <c r="C481" s="2" t="s">
        <v>3857</v>
      </c>
    </row>
    <row r="482" spans="3:3" x14ac:dyDescent="0.2">
      <c r="C482" s="2" t="s">
        <v>3858</v>
      </c>
    </row>
    <row r="483" spans="3:3" x14ac:dyDescent="0.2">
      <c r="C483" s="2" t="s">
        <v>3859</v>
      </c>
    </row>
    <row r="484" spans="3:3" x14ac:dyDescent="0.2">
      <c r="C484" s="2" t="s">
        <v>3860</v>
      </c>
    </row>
    <row r="485" spans="3:3" x14ac:dyDescent="0.2">
      <c r="C485" s="2" t="s">
        <v>3861</v>
      </c>
    </row>
    <row r="486" spans="3:3" x14ac:dyDescent="0.2">
      <c r="C486" s="2" t="s">
        <v>3862</v>
      </c>
    </row>
    <row r="487" spans="3:3" x14ac:dyDescent="0.2">
      <c r="C487" s="2" t="s">
        <v>3863</v>
      </c>
    </row>
    <row r="488" spans="3:3" x14ac:dyDescent="0.2">
      <c r="C488" s="2" t="s">
        <v>3864</v>
      </c>
    </row>
    <row r="489" spans="3:3" x14ac:dyDescent="0.2">
      <c r="C489" s="2" t="s">
        <v>3865</v>
      </c>
    </row>
    <row r="490" spans="3:3" x14ac:dyDescent="0.2">
      <c r="C490" s="2" t="s">
        <v>3866</v>
      </c>
    </row>
    <row r="491" spans="3:3" x14ac:dyDescent="0.2">
      <c r="C491" s="2" t="s">
        <v>3867</v>
      </c>
    </row>
    <row r="492" spans="3:3" x14ac:dyDescent="0.2">
      <c r="C492" s="2" t="s">
        <v>3868</v>
      </c>
    </row>
    <row r="493" spans="3:3" x14ac:dyDescent="0.2">
      <c r="C493" s="2" t="s">
        <v>3869</v>
      </c>
    </row>
    <row r="494" spans="3:3" x14ac:dyDescent="0.2">
      <c r="C494" s="2" t="s">
        <v>3870</v>
      </c>
    </row>
    <row r="495" spans="3:3" x14ac:dyDescent="0.2">
      <c r="C495" s="2" t="s">
        <v>3871</v>
      </c>
    </row>
    <row r="496" spans="3:3" x14ac:dyDescent="0.2">
      <c r="C496" s="2" t="s">
        <v>3872</v>
      </c>
    </row>
    <row r="497" spans="3:3" x14ac:dyDescent="0.2">
      <c r="C497" s="2" t="s">
        <v>3873</v>
      </c>
    </row>
    <row r="498" spans="3:3" x14ac:dyDescent="0.2">
      <c r="C498" s="2" t="s">
        <v>3874</v>
      </c>
    </row>
    <row r="499" spans="3:3" x14ac:dyDescent="0.2">
      <c r="C499" s="2" t="s">
        <v>3875</v>
      </c>
    </row>
    <row r="500" spans="3:3" x14ac:dyDescent="0.2">
      <c r="C500" s="2" t="s">
        <v>3876</v>
      </c>
    </row>
    <row r="501" spans="3:3" x14ac:dyDescent="0.2">
      <c r="C501" s="2" t="s">
        <v>3877</v>
      </c>
    </row>
    <row r="502" spans="3:3" x14ac:dyDescent="0.2">
      <c r="C502" s="2" t="s">
        <v>3878</v>
      </c>
    </row>
    <row r="503" spans="3:3" x14ac:dyDescent="0.2">
      <c r="C503" s="2" t="s">
        <v>3879</v>
      </c>
    </row>
    <row r="504" spans="3:3" x14ac:dyDescent="0.2">
      <c r="C504" s="2" t="s">
        <v>3880</v>
      </c>
    </row>
    <row r="505" spans="3:3" x14ac:dyDescent="0.2">
      <c r="C505" s="2" t="s">
        <v>3881</v>
      </c>
    </row>
    <row r="506" spans="3:3" x14ac:dyDescent="0.2">
      <c r="C506" s="2" t="s">
        <v>3882</v>
      </c>
    </row>
    <row r="507" spans="3:3" x14ac:dyDescent="0.2">
      <c r="C507" s="2" t="s">
        <v>3883</v>
      </c>
    </row>
    <row r="508" spans="3:3" x14ac:dyDescent="0.2">
      <c r="C508" s="2" t="s">
        <v>3884</v>
      </c>
    </row>
    <row r="509" spans="3:3" x14ac:dyDescent="0.2">
      <c r="C509" s="2" t="s">
        <v>1190</v>
      </c>
    </row>
    <row r="510" spans="3:3" x14ac:dyDescent="0.2">
      <c r="C510" s="2" t="s">
        <v>3885</v>
      </c>
    </row>
    <row r="511" spans="3:3" x14ac:dyDescent="0.2">
      <c r="C511" s="2" t="s">
        <v>3886</v>
      </c>
    </row>
    <row r="512" spans="3:3" x14ac:dyDescent="0.2">
      <c r="C512" s="2" t="s">
        <v>3887</v>
      </c>
    </row>
    <row r="513" spans="3:3" x14ac:dyDescent="0.2">
      <c r="C513" s="2" t="s">
        <v>3888</v>
      </c>
    </row>
    <row r="514" spans="3:3" x14ac:dyDescent="0.2">
      <c r="C514" s="2" t="s">
        <v>1177</v>
      </c>
    </row>
    <row r="515" spans="3:3" x14ac:dyDescent="0.2">
      <c r="C515" s="2" t="s">
        <v>3889</v>
      </c>
    </row>
    <row r="516" spans="3:3" x14ac:dyDescent="0.2">
      <c r="C516" s="2" t="s">
        <v>1156</v>
      </c>
    </row>
    <row r="517" spans="3:3" x14ac:dyDescent="0.2">
      <c r="C517" s="2" t="s">
        <v>3890</v>
      </c>
    </row>
    <row r="518" spans="3:3" x14ac:dyDescent="0.2">
      <c r="C518" s="2" t="s">
        <v>1172</v>
      </c>
    </row>
    <row r="519" spans="3:3" x14ac:dyDescent="0.2">
      <c r="C519" s="2" t="s">
        <v>3891</v>
      </c>
    </row>
    <row r="520" spans="3:3" x14ac:dyDescent="0.2">
      <c r="C520" s="2" t="s">
        <v>3892</v>
      </c>
    </row>
    <row r="521" spans="3:3" x14ac:dyDescent="0.2">
      <c r="C521" s="2" t="s">
        <v>3893</v>
      </c>
    </row>
    <row r="522" spans="3:3" x14ac:dyDescent="0.2">
      <c r="C522" s="2" t="s">
        <v>3894</v>
      </c>
    </row>
    <row r="523" spans="3:3" x14ac:dyDescent="0.2">
      <c r="C523" s="2" t="s">
        <v>3895</v>
      </c>
    </row>
    <row r="524" spans="3:3" x14ac:dyDescent="0.2">
      <c r="C524" s="2" t="s">
        <v>3896</v>
      </c>
    </row>
    <row r="525" spans="3:3" x14ac:dyDescent="0.2">
      <c r="C525" s="2" t="s">
        <v>3897</v>
      </c>
    </row>
    <row r="526" spans="3:3" x14ac:dyDescent="0.2">
      <c r="C526" s="2" t="s">
        <v>1188</v>
      </c>
    </row>
    <row r="527" spans="3:3" x14ac:dyDescent="0.2">
      <c r="C527" s="2" t="s">
        <v>3898</v>
      </c>
    </row>
    <row r="528" spans="3:3" x14ac:dyDescent="0.2">
      <c r="C528" s="2" t="s">
        <v>1171</v>
      </c>
    </row>
    <row r="529" spans="3:3" x14ac:dyDescent="0.2">
      <c r="C529" s="2" t="s">
        <v>3899</v>
      </c>
    </row>
    <row r="530" spans="3:3" x14ac:dyDescent="0.2">
      <c r="C530" s="2" t="s">
        <v>3900</v>
      </c>
    </row>
    <row r="531" spans="3:3" x14ac:dyDescent="0.2">
      <c r="C531" s="2" t="s">
        <v>1162</v>
      </c>
    </row>
    <row r="532" spans="3:3" x14ac:dyDescent="0.2">
      <c r="C532" s="2" t="s">
        <v>1158</v>
      </c>
    </row>
    <row r="533" spans="3:3" x14ac:dyDescent="0.2">
      <c r="C533" s="2" t="s">
        <v>3901</v>
      </c>
    </row>
    <row r="534" spans="3:3" x14ac:dyDescent="0.2">
      <c r="C534" s="2" t="s">
        <v>1161</v>
      </c>
    </row>
    <row r="535" spans="3:3" x14ac:dyDescent="0.2">
      <c r="C535" s="2" t="s">
        <v>1139</v>
      </c>
    </row>
    <row r="536" spans="3:3" x14ac:dyDescent="0.2">
      <c r="C536" s="2" t="s">
        <v>3902</v>
      </c>
    </row>
    <row r="537" spans="3:3" x14ac:dyDescent="0.2">
      <c r="C537" s="2" t="s">
        <v>1165</v>
      </c>
    </row>
    <row r="538" spans="3:3" x14ac:dyDescent="0.2">
      <c r="C538" s="2" t="s">
        <v>1179</v>
      </c>
    </row>
    <row r="539" spans="3:3" x14ac:dyDescent="0.2">
      <c r="C539" s="2" t="s">
        <v>1176</v>
      </c>
    </row>
    <row r="540" spans="3:3" x14ac:dyDescent="0.2">
      <c r="C540" s="2" t="s">
        <v>1185</v>
      </c>
    </row>
    <row r="541" spans="3:3" x14ac:dyDescent="0.2">
      <c r="C541" s="2" t="s">
        <v>1182</v>
      </c>
    </row>
    <row r="542" spans="3:3" x14ac:dyDescent="0.2">
      <c r="C542" s="2" t="s">
        <v>1183</v>
      </c>
    </row>
    <row r="543" spans="3:3" x14ac:dyDescent="0.2">
      <c r="C543" s="2" t="s">
        <v>1170</v>
      </c>
    </row>
    <row r="544" spans="3:3" x14ac:dyDescent="0.2">
      <c r="C544" s="2" t="s">
        <v>1186</v>
      </c>
    </row>
    <row r="545" spans="3:3" x14ac:dyDescent="0.2">
      <c r="C545" s="2" t="s">
        <v>1187</v>
      </c>
    </row>
    <row r="546" spans="3:3" x14ac:dyDescent="0.2">
      <c r="C546" s="2" t="s">
        <v>1167</v>
      </c>
    </row>
    <row r="547" spans="3:3" x14ac:dyDescent="0.2">
      <c r="C547" s="2" t="s">
        <v>1163</v>
      </c>
    </row>
    <row r="548" spans="3:3" x14ac:dyDescent="0.2">
      <c r="C548" s="2" t="s">
        <v>1169</v>
      </c>
    </row>
    <row r="549" spans="3:3" x14ac:dyDescent="0.2">
      <c r="C549" s="2" t="s">
        <v>1160</v>
      </c>
    </row>
    <row r="550" spans="3:3" x14ac:dyDescent="0.2">
      <c r="C550" s="2" t="s">
        <v>1159</v>
      </c>
    </row>
    <row r="551" spans="3:3" x14ac:dyDescent="0.2">
      <c r="C551" s="2" t="s">
        <v>1168</v>
      </c>
    </row>
    <row r="552" spans="3:3" x14ac:dyDescent="0.2">
      <c r="C552" s="2" t="s">
        <v>1166</v>
      </c>
    </row>
    <row r="553" spans="3:3" x14ac:dyDescent="0.2">
      <c r="C553" s="2" t="s">
        <v>1041</v>
      </c>
    </row>
    <row r="554" spans="3:3" x14ac:dyDescent="0.2">
      <c r="C554" s="2" t="s">
        <v>1018</v>
      </c>
    </row>
    <row r="555" spans="3:3" x14ac:dyDescent="0.2">
      <c r="C555" s="2" t="s">
        <v>1019</v>
      </c>
    </row>
    <row r="556" spans="3:3" x14ac:dyDescent="0.2">
      <c r="C556" s="2" t="s">
        <v>1038</v>
      </c>
    </row>
    <row r="557" spans="3:3" x14ac:dyDescent="0.2">
      <c r="C557" s="2" t="s">
        <v>1039</v>
      </c>
    </row>
    <row r="558" spans="3:3" x14ac:dyDescent="0.2">
      <c r="C558" s="2" t="s">
        <v>1029</v>
      </c>
    </row>
    <row r="559" spans="3:3" x14ac:dyDescent="0.2">
      <c r="C559" s="2" t="s">
        <v>1020</v>
      </c>
    </row>
    <row r="560" spans="3:3" x14ac:dyDescent="0.2">
      <c r="C560" s="2" t="s">
        <v>1014</v>
      </c>
    </row>
    <row r="561" spans="3:3" x14ac:dyDescent="0.2">
      <c r="C561" s="2" t="s">
        <v>1027</v>
      </c>
    </row>
    <row r="562" spans="3:3" x14ac:dyDescent="0.2">
      <c r="C562" s="2" t="s">
        <v>1021</v>
      </c>
    </row>
    <row r="563" spans="3:3" x14ac:dyDescent="0.2">
      <c r="C563" s="2" t="s">
        <v>1040</v>
      </c>
    </row>
    <row r="564" spans="3:3" x14ac:dyDescent="0.2">
      <c r="C564" s="2" t="s">
        <v>1157</v>
      </c>
    </row>
    <row r="565" spans="3:3" x14ac:dyDescent="0.2">
      <c r="C565" s="2" t="s">
        <v>1155</v>
      </c>
    </row>
    <row r="566" spans="3:3" x14ac:dyDescent="0.2">
      <c r="C566" s="2" t="s">
        <v>1022</v>
      </c>
    </row>
    <row r="567" spans="3:3" x14ac:dyDescent="0.2">
      <c r="C567" s="2" t="s">
        <v>1173</v>
      </c>
    </row>
    <row r="568" spans="3:3" x14ac:dyDescent="0.2">
      <c r="C568" s="2" t="s">
        <v>1150</v>
      </c>
    </row>
    <row r="569" spans="3:3" x14ac:dyDescent="0.2">
      <c r="C569" s="2" t="s">
        <v>1195</v>
      </c>
    </row>
    <row r="570" spans="3:3" x14ac:dyDescent="0.2">
      <c r="C570" s="2" t="s">
        <v>1048</v>
      </c>
    </row>
    <row r="571" spans="3:3" x14ac:dyDescent="0.2">
      <c r="C571" s="2" t="s">
        <v>1061</v>
      </c>
    </row>
    <row r="572" spans="3:3" x14ac:dyDescent="0.2">
      <c r="C572" s="2" t="s">
        <v>1143</v>
      </c>
    </row>
    <row r="573" spans="3:3" x14ac:dyDescent="0.2">
      <c r="C573" s="2" t="s">
        <v>1096</v>
      </c>
    </row>
    <row r="574" spans="3:3" x14ac:dyDescent="0.2">
      <c r="C574" s="2" t="s">
        <v>1133</v>
      </c>
    </row>
    <row r="575" spans="3:3" x14ac:dyDescent="0.2">
      <c r="C575" s="2" t="s">
        <v>1117</v>
      </c>
    </row>
    <row r="576" spans="3:3" x14ac:dyDescent="0.2">
      <c r="C576" s="2" t="s">
        <v>1080</v>
      </c>
    </row>
    <row r="577" spans="3:3" x14ac:dyDescent="0.2">
      <c r="C577" s="2" t="s">
        <v>1149</v>
      </c>
    </row>
    <row r="578" spans="3:3" x14ac:dyDescent="0.2">
      <c r="C578" s="2" t="s">
        <v>1066</v>
      </c>
    </row>
    <row r="579" spans="3:3" x14ac:dyDescent="0.2">
      <c r="C579" s="2" t="s">
        <v>1087</v>
      </c>
    </row>
    <row r="580" spans="3:3" x14ac:dyDescent="0.2">
      <c r="C580" s="2" t="s">
        <v>1154</v>
      </c>
    </row>
    <row r="581" spans="3:3" x14ac:dyDescent="0.2">
      <c r="C581" s="2" t="s">
        <v>1112</v>
      </c>
    </row>
    <row r="582" spans="3:3" x14ac:dyDescent="0.2">
      <c r="C582" s="2" t="s">
        <v>1078</v>
      </c>
    </row>
    <row r="583" spans="3:3" x14ac:dyDescent="0.2">
      <c r="C583" s="2" t="s">
        <v>1062</v>
      </c>
    </row>
    <row r="584" spans="3:3" x14ac:dyDescent="0.2">
      <c r="C584" s="2" t="s">
        <v>1085</v>
      </c>
    </row>
    <row r="585" spans="3:3" x14ac:dyDescent="0.2">
      <c r="C585" s="2" t="s">
        <v>1104</v>
      </c>
    </row>
    <row r="586" spans="3:3" x14ac:dyDescent="0.2">
      <c r="C586" s="2" t="s">
        <v>1079</v>
      </c>
    </row>
    <row r="587" spans="3:3" x14ac:dyDescent="0.2">
      <c r="C587" s="2" t="s">
        <v>1100</v>
      </c>
    </row>
    <row r="588" spans="3:3" x14ac:dyDescent="0.2">
      <c r="C588" s="2" t="s">
        <v>1116</v>
      </c>
    </row>
    <row r="589" spans="3:3" x14ac:dyDescent="0.2">
      <c r="C589" s="2" t="s">
        <v>1115</v>
      </c>
    </row>
    <row r="590" spans="3:3" x14ac:dyDescent="0.2">
      <c r="C590" s="2" t="s">
        <v>1102</v>
      </c>
    </row>
    <row r="591" spans="3:3" x14ac:dyDescent="0.2">
      <c r="C591" s="2" t="s">
        <v>1025</v>
      </c>
    </row>
    <row r="592" spans="3:3" x14ac:dyDescent="0.2">
      <c r="C592" s="2" t="s">
        <v>1028</v>
      </c>
    </row>
    <row r="593" spans="3:3" x14ac:dyDescent="0.2">
      <c r="C593" s="2" t="s">
        <v>1049</v>
      </c>
    </row>
    <row r="594" spans="3:3" x14ac:dyDescent="0.2">
      <c r="C594" s="2" t="s">
        <v>1043</v>
      </c>
    </row>
    <row r="595" spans="3:3" x14ac:dyDescent="0.2">
      <c r="C595" s="2" t="s">
        <v>1059</v>
      </c>
    </row>
    <row r="596" spans="3:3" x14ac:dyDescent="0.2">
      <c r="C596" s="2" t="s">
        <v>1051</v>
      </c>
    </row>
    <row r="597" spans="3:3" x14ac:dyDescent="0.2">
      <c r="C597" s="2" t="s">
        <v>1037</v>
      </c>
    </row>
    <row r="598" spans="3:3" x14ac:dyDescent="0.2">
      <c r="C598" s="2" t="s">
        <v>1024</v>
      </c>
    </row>
    <row r="599" spans="3:3" x14ac:dyDescent="0.2">
      <c r="C599" s="2" t="s">
        <v>1016</v>
      </c>
    </row>
    <row r="600" spans="3:3" x14ac:dyDescent="0.2">
      <c r="C600" s="2" t="s">
        <v>1015</v>
      </c>
    </row>
    <row r="601" spans="3:3" x14ac:dyDescent="0.2">
      <c r="C601" s="2" t="s">
        <v>1050</v>
      </c>
    </row>
    <row r="602" spans="3:3" x14ac:dyDescent="0.2">
      <c r="C602" s="2" t="s">
        <v>1137</v>
      </c>
    </row>
    <row r="603" spans="3:3" x14ac:dyDescent="0.2">
      <c r="C603" s="2" t="s">
        <v>1099</v>
      </c>
    </row>
    <row r="604" spans="3:3" x14ac:dyDescent="0.2">
      <c r="C604" s="2" t="s">
        <v>1101</v>
      </c>
    </row>
    <row r="605" spans="3:3" x14ac:dyDescent="0.2">
      <c r="C605" s="2" t="s">
        <v>1071</v>
      </c>
    </row>
    <row r="606" spans="3:3" x14ac:dyDescent="0.2">
      <c r="C606" s="2" t="s">
        <v>1109</v>
      </c>
    </row>
    <row r="607" spans="3:3" x14ac:dyDescent="0.2">
      <c r="C607" s="2" t="s">
        <v>1034</v>
      </c>
    </row>
    <row r="608" spans="3:3" x14ac:dyDescent="0.2">
      <c r="C608" s="2" t="s">
        <v>1026</v>
      </c>
    </row>
    <row r="609" spans="3:3" x14ac:dyDescent="0.2">
      <c r="C609" s="2" t="s">
        <v>1089</v>
      </c>
    </row>
    <row r="610" spans="3:3" x14ac:dyDescent="0.2">
      <c r="C610" s="2" t="s">
        <v>1136</v>
      </c>
    </row>
    <row r="611" spans="3:3" x14ac:dyDescent="0.2">
      <c r="C611" s="2" t="s">
        <v>1035</v>
      </c>
    </row>
    <row r="612" spans="3:3" x14ac:dyDescent="0.2">
      <c r="C612" s="2" t="s">
        <v>1134</v>
      </c>
    </row>
    <row r="613" spans="3:3" x14ac:dyDescent="0.2">
      <c r="C613" s="2" t="s">
        <v>1084</v>
      </c>
    </row>
    <row r="614" spans="3:3" x14ac:dyDescent="0.2">
      <c r="C614" s="2" t="s">
        <v>3903</v>
      </c>
    </row>
    <row r="615" spans="3:3" x14ac:dyDescent="0.2">
      <c r="C615" s="2" t="s">
        <v>1017</v>
      </c>
    </row>
    <row r="616" spans="3:3" x14ac:dyDescent="0.2">
      <c r="C616" s="2" t="s">
        <v>1032</v>
      </c>
    </row>
    <row r="617" spans="3:3" x14ac:dyDescent="0.2">
      <c r="C617" s="2" t="s">
        <v>1141</v>
      </c>
    </row>
    <row r="618" spans="3:3" x14ac:dyDescent="0.2">
      <c r="C618" s="2" t="s">
        <v>1023</v>
      </c>
    </row>
    <row r="619" spans="3:3" x14ac:dyDescent="0.2">
      <c r="C619" s="2" t="s">
        <v>1142</v>
      </c>
    </row>
    <row r="620" spans="3:3" x14ac:dyDescent="0.2">
      <c r="C620" s="2" t="s">
        <v>1045</v>
      </c>
    </row>
    <row r="621" spans="3:3" x14ac:dyDescent="0.2">
      <c r="C621" s="2" t="s">
        <v>1130</v>
      </c>
    </row>
    <row r="622" spans="3:3" x14ac:dyDescent="0.2">
      <c r="C622" s="2" t="s">
        <v>1095</v>
      </c>
    </row>
    <row r="623" spans="3:3" x14ac:dyDescent="0.2">
      <c r="C623" s="2" t="s">
        <v>1072</v>
      </c>
    </row>
    <row r="624" spans="3:3" x14ac:dyDescent="0.2">
      <c r="C624" s="2" t="s">
        <v>1131</v>
      </c>
    </row>
    <row r="625" spans="3:3" x14ac:dyDescent="0.2">
      <c r="C625" s="2" t="s">
        <v>1105</v>
      </c>
    </row>
    <row r="626" spans="3:3" x14ac:dyDescent="0.2">
      <c r="C626" s="2" t="s">
        <v>1065</v>
      </c>
    </row>
    <row r="627" spans="3:3" x14ac:dyDescent="0.2">
      <c r="C627" s="2" t="s">
        <v>1138</v>
      </c>
    </row>
    <row r="628" spans="3:3" x14ac:dyDescent="0.2">
      <c r="C628" s="2" t="s">
        <v>1075</v>
      </c>
    </row>
    <row r="629" spans="3:3" x14ac:dyDescent="0.2">
      <c r="C629" s="2" t="s">
        <v>1132</v>
      </c>
    </row>
    <row r="630" spans="3:3" x14ac:dyDescent="0.2">
      <c r="C630" s="2" t="s">
        <v>1097</v>
      </c>
    </row>
    <row r="631" spans="3:3" x14ac:dyDescent="0.2">
      <c r="C631" s="2" t="s">
        <v>1145</v>
      </c>
    </row>
    <row r="632" spans="3:3" x14ac:dyDescent="0.2">
      <c r="C632" s="2" t="s">
        <v>3904</v>
      </c>
    </row>
    <row r="633" spans="3:3" x14ac:dyDescent="0.2">
      <c r="C633" s="2" t="s">
        <v>3905</v>
      </c>
    </row>
    <row r="634" spans="3:3" x14ac:dyDescent="0.2">
      <c r="C634" s="2" t="s">
        <v>3906</v>
      </c>
    </row>
    <row r="635" spans="3:3" x14ac:dyDescent="0.2">
      <c r="C635" s="2" t="s">
        <v>3907</v>
      </c>
    </row>
    <row r="636" spans="3:3" x14ac:dyDescent="0.2">
      <c r="C636" s="2" t="s">
        <v>1144</v>
      </c>
    </row>
    <row r="637" spans="3:3" x14ac:dyDescent="0.2">
      <c r="C637" s="2" t="s">
        <v>1108</v>
      </c>
    </row>
    <row r="638" spans="3:3" x14ac:dyDescent="0.2">
      <c r="C638" s="2" t="s">
        <v>3908</v>
      </c>
    </row>
    <row r="639" spans="3:3" x14ac:dyDescent="0.2">
      <c r="C639" s="2" t="s">
        <v>3909</v>
      </c>
    </row>
    <row r="640" spans="3:3" x14ac:dyDescent="0.2">
      <c r="C640" s="2" t="s">
        <v>1140</v>
      </c>
    </row>
    <row r="641" spans="3:3" x14ac:dyDescent="0.2">
      <c r="C641" s="2" t="s">
        <v>1082</v>
      </c>
    </row>
    <row r="642" spans="3:3" x14ac:dyDescent="0.2">
      <c r="C642" s="2" t="s">
        <v>1055</v>
      </c>
    </row>
    <row r="643" spans="3:3" x14ac:dyDescent="0.2">
      <c r="C643" s="2" t="s">
        <v>3910</v>
      </c>
    </row>
    <row r="644" spans="3:3" x14ac:dyDescent="0.2">
      <c r="C644" s="2" t="s">
        <v>3911</v>
      </c>
    </row>
    <row r="645" spans="3:3" x14ac:dyDescent="0.2">
      <c r="C645" s="2" t="s">
        <v>3912</v>
      </c>
    </row>
    <row r="646" spans="3:3" x14ac:dyDescent="0.2">
      <c r="C646" s="2" t="s">
        <v>3913</v>
      </c>
    </row>
    <row r="647" spans="3:3" x14ac:dyDescent="0.2">
      <c r="C647" s="2" t="s">
        <v>1125</v>
      </c>
    </row>
    <row r="648" spans="3:3" x14ac:dyDescent="0.2">
      <c r="C648" s="2" t="s">
        <v>3914</v>
      </c>
    </row>
    <row r="649" spans="3:3" x14ac:dyDescent="0.2">
      <c r="C649" s="2" t="s">
        <v>3915</v>
      </c>
    </row>
  </sheetData>
  <mergeCells count="3">
    <mergeCell ref="A3:A4"/>
    <mergeCell ref="A46:L46"/>
    <mergeCell ref="O46:P46"/>
  </mergeCells>
  <conditionalFormatting sqref="B3">
    <cfRule type="duplicateValues" dxfId="538" priority="4"/>
  </conditionalFormatting>
  <conditionalFormatting sqref="B4:B45">
    <cfRule type="duplicateValues" dxfId="537" priority="69"/>
  </conditionalFormatting>
  <conditionalFormatting sqref="C73:C649">
    <cfRule type="duplicateValues" dxfId="536" priority="3"/>
  </conditionalFormatting>
  <conditionalFormatting sqref="C73:C649">
    <cfRule type="duplicateValues" dxfId="535" priority="2"/>
  </conditionalFormatting>
  <conditionalFormatting sqref="C1:C1048576">
    <cfRule type="duplicateValues" dxfId="534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35</vt:i4>
      </vt:variant>
    </vt:vector>
  </HeadingPairs>
  <TitlesOfParts>
    <vt:vector size="70" baseType="lpstr">
      <vt:lpstr>015_Sicepat_BALIKPAPAN</vt:lpstr>
      <vt:lpstr>BKI032210028761</vt:lpstr>
      <vt:lpstr>BKI032210029520</vt:lpstr>
      <vt:lpstr>BKI032210031849</vt:lpstr>
      <vt:lpstr>BKI032210029629</vt:lpstr>
      <vt:lpstr>BKI032210029637</vt:lpstr>
      <vt:lpstr>BKI032210030064</vt:lpstr>
      <vt:lpstr>BKI032210030056</vt:lpstr>
      <vt:lpstr>BKI032210030742</vt:lpstr>
      <vt:lpstr>BKI032210030031</vt:lpstr>
      <vt:lpstr>BKI032210030049</vt:lpstr>
      <vt:lpstr>BKI032210030783</vt:lpstr>
      <vt:lpstr>BKI032210030775</vt:lpstr>
      <vt:lpstr>BKI032210030759</vt:lpstr>
      <vt:lpstr>BKI032210031856</vt:lpstr>
      <vt:lpstr>BKI032210031864</vt:lpstr>
      <vt:lpstr>BKI032210031872</vt:lpstr>
      <vt:lpstr>BKI032210031880</vt:lpstr>
      <vt:lpstr>BKI032210031898</vt:lpstr>
      <vt:lpstr>BKI032210032128</vt:lpstr>
      <vt:lpstr>BKI032210031906</vt:lpstr>
      <vt:lpstr>BKI032210031914</vt:lpstr>
      <vt:lpstr>BKI032210031922</vt:lpstr>
      <vt:lpstr>BKI032210031930</vt:lpstr>
      <vt:lpstr>BKI032210031948</vt:lpstr>
      <vt:lpstr>BKI032210031963</vt:lpstr>
      <vt:lpstr>BKI032210031971</vt:lpstr>
      <vt:lpstr>BKI032210031989</vt:lpstr>
      <vt:lpstr>BKI032210031997</vt:lpstr>
      <vt:lpstr>BKI032210032003</vt:lpstr>
      <vt:lpstr>BKI032210032011</vt:lpstr>
      <vt:lpstr>BKI032210032029</vt:lpstr>
      <vt:lpstr>BKI032210032037</vt:lpstr>
      <vt:lpstr>BKI032210032102</vt:lpstr>
      <vt:lpstr>BKI032210032045</vt:lpstr>
      <vt:lpstr>'015_Sicepat_BALIKPAPAN'!Print_Titles</vt:lpstr>
      <vt:lpstr>BKI032210028761!Print_Titles</vt:lpstr>
      <vt:lpstr>BKI032210029520!Print_Titles</vt:lpstr>
      <vt:lpstr>BKI032210029629!Print_Titles</vt:lpstr>
      <vt:lpstr>BKI032210029637!Print_Titles</vt:lpstr>
      <vt:lpstr>BKI032210030031!Print_Titles</vt:lpstr>
      <vt:lpstr>BKI032210030049!Print_Titles</vt:lpstr>
      <vt:lpstr>BKI032210030056!Print_Titles</vt:lpstr>
      <vt:lpstr>BKI032210030064!Print_Titles</vt:lpstr>
      <vt:lpstr>BKI032210030742!Print_Titles</vt:lpstr>
      <vt:lpstr>BKI032210030759!Print_Titles</vt:lpstr>
      <vt:lpstr>BKI032210030775!Print_Titles</vt:lpstr>
      <vt:lpstr>BKI032210030783!Print_Titles</vt:lpstr>
      <vt:lpstr>BKI032210031849!Print_Titles</vt:lpstr>
      <vt:lpstr>BKI032210031856!Print_Titles</vt:lpstr>
      <vt:lpstr>BKI032210031864!Print_Titles</vt:lpstr>
      <vt:lpstr>BKI032210031872!Print_Titles</vt:lpstr>
      <vt:lpstr>BKI032210031880!Print_Titles</vt:lpstr>
      <vt:lpstr>BKI032210031898!Print_Titles</vt:lpstr>
      <vt:lpstr>BKI032210031906!Print_Titles</vt:lpstr>
      <vt:lpstr>BKI032210031914!Print_Titles</vt:lpstr>
      <vt:lpstr>BKI032210031922!Print_Titles</vt:lpstr>
      <vt:lpstr>BKI032210031930!Print_Titles</vt:lpstr>
      <vt:lpstr>BKI032210031948!Print_Titles</vt:lpstr>
      <vt:lpstr>BKI032210031963!Print_Titles</vt:lpstr>
      <vt:lpstr>BKI032210031971!Print_Titles</vt:lpstr>
      <vt:lpstr>BKI032210031989!Print_Titles</vt:lpstr>
      <vt:lpstr>BKI032210031997!Print_Titles</vt:lpstr>
      <vt:lpstr>BKI032210032003!Print_Titles</vt:lpstr>
      <vt:lpstr>BKI032210032011!Print_Titles</vt:lpstr>
      <vt:lpstr>BKI032210032029!Print_Titles</vt:lpstr>
      <vt:lpstr>BKI032210032037!Print_Titles</vt:lpstr>
      <vt:lpstr>BKI032210032045!Print_Titles</vt:lpstr>
      <vt:lpstr>BKI032210032102!Print_Titles</vt:lpstr>
      <vt:lpstr>BKI032210032128!Print_Titles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2021-09-17T04:02:48Z</cp:lastPrinted>
  <dcterms:created xsi:type="dcterms:W3CDTF">2021-07-02T11:08:00Z</dcterms:created>
  <dcterms:modified xsi:type="dcterms:W3CDTF">2021-09-23T10:45:52Z</dcterms:modified>
</cp:coreProperties>
</file>