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21"/>
  </bookViews>
  <sheets>
    <sheet name="016_Sicepat_BANJARMASIN" sheetId="2" r:id="rId1"/>
    <sheet name="BKI032210032359" sheetId="37" r:id="rId2"/>
    <sheet name="BKI032210032375" sheetId="70" r:id="rId3"/>
    <sheet name="BKI032210032367" sheetId="71" r:id="rId4"/>
    <sheet name="BKI032210030858" sheetId="72" r:id="rId5"/>
    <sheet name="BKI032210032409" sheetId="73" r:id="rId6"/>
    <sheet name="BKI032210032425" sheetId="74" r:id="rId7"/>
    <sheet name="BKI032210032474" sheetId="75" r:id="rId8"/>
    <sheet name="BKI032210032490" sheetId="76" r:id="rId9"/>
    <sheet name="BKI032210032763" sheetId="77" r:id="rId10"/>
    <sheet name="BKI032210032771" sheetId="78" r:id="rId11"/>
    <sheet name="BKI032210032805" sheetId="79" r:id="rId12"/>
    <sheet name="BKI032210032789" sheetId="80" r:id="rId13"/>
    <sheet name="BKI032210032797" sheetId="81" r:id="rId14"/>
    <sheet name="BKI032210032813" sheetId="82" r:id="rId15"/>
    <sheet name="BKI032210032821" sheetId="83" r:id="rId16"/>
    <sheet name="BKI032210032839" sheetId="84" r:id="rId17"/>
    <sheet name="BKI032210032847" sheetId="85" r:id="rId18"/>
    <sheet name="BKI032210032854" sheetId="86" r:id="rId19"/>
    <sheet name="BKI032210032870" sheetId="87" r:id="rId20"/>
    <sheet name="BKI032210032862" sheetId="88" r:id="rId21"/>
  </sheets>
  <definedNames>
    <definedName name="_xlnm.Print_Titles" localSheetId="0">'016_Sicepat_BANJARMASIN'!$2:$17</definedName>
    <definedName name="_xlnm.Print_Titles" localSheetId="4">BKI032210030858!$2:$2</definedName>
    <definedName name="_xlnm.Print_Titles" localSheetId="1">BKI032210032359!$2:$2</definedName>
    <definedName name="_xlnm.Print_Titles" localSheetId="3">BKI032210032367!$2:$2</definedName>
    <definedName name="_xlnm.Print_Titles" localSheetId="2">BKI032210032375!$2:$2</definedName>
    <definedName name="_xlnm.Print_Titles" localSheetId="5">BKI032210032409!$2:$2</definedName>
    <definedName name="_xlnm.Print_Titles" localSheetId="6">BKI032210032425!$2:$2</definedName>
    <definedName name="_xlnm.Print_Titles" localSheetId="7">BKI032210032474!$2:$2</definedName>
    <definedName name="_xlnm.Print_Titles" localSheetId="8">BKI032210032490!$2:$2</definedName>
    <definedName name="_xlnm.Print_Titles" localSheetId="9">BKI032210032763!$2:$2</definedName>
    <definedName name="_xlnm.Print_Titles" localSheetId="10">BKI032210032771!$2:$2</definedName>
    <definedName name="_xlnm.Print_Titles" localSheetId="12">BKI032210032789!$2:$2</definedName>
    <definedName name="_xlnm.Print_Titles" localSheetId="13">BKI032210032797!$2:$2</definedName>
    <definedName name="_xlnm.Print_Titles" localSheetId="11">BKI032210032805!$2:$2</definedName>
    <definedName name="_xlnm.Print_Titles" localSheetId="14">BKI032210032813!$2:$2</definedName>
    <definedName name="_xlnm.Print_Titles" localSheetId="15">BKI032210032821!$2:$2</definedName>
    <definedName name="_xlnm.Print_Titles" localSheetId="16">BKI032210032839!$2:$2</definedName>
    <definedName name="_xlnm.Print_Titles" localSheetId="17">BKI032210032847!$2:$2</definedName>
    <definedName name="_xlnm.Print_Titles" localSheetId="18">BKI032210032854!$2:$2</definedName>
    <definedName name="_xlnm.Print_Titles" localSheetId="20">BKI032210032862!$2:$2</definedName>
    <definedName name="_xlnm.Print_Titles" localSheetId="19">BKI032210032870!$2:$2</definedName>
  </definedNames>
  <calcPr calcId="162913"/>
</workbook>
</file>

<file path=xl/calcChain.xml><?xml version="1.0" encoding="utf-8"?>
<calcChain xmlns="http://schemas.openxmlformats.org/spreadsheetml/2006/main">
  <c r="J38" i="2" l="1"/>
  <c r="G29" i="2" l="1"/>
  <c r="G28" i="2" l="1"/>
  <c r="N133" i="79"/>
  <c r="G27" i="2"/>
  <c r="G26" i="2"/>
  <c r="G25" i="2" l="1"/>
  <c r="G24" i="2"/>
  <c r="G23" i="2"/>
  <c r="G22" i="2"/>
  <c r="G21" i="2"/>
  <c r="G20" i="2"/>
  <c r="G19" i="2"/>
  <c r="P193" i="76"/>
  <c r="P192" i="76"/>
  <c r="P30" i="75"/>
  <c r="P29" i="75"/>
  <c r="P17" i="74"/>
  <c r="P18" i="74" s="1"/>
  <c r="P332" i="73"/>
  <c r="P331" i="73"/>
  <c r="P278" i="72"/>
  <c r="P279" i="72" s="1"/>
  <c r="P254" i="71"/>
  <c r="P255" i="71" s="1"/>
  <c r="P15" i="70"/>
  <c r="P16" i="70" s="1"/>
  <c r="P209" i="37"/>
  <c r="P208" i="37"/>
  <c r="P207" i="37"/>
  <c r="P206" i="37"/>
  <c r="P194" i="76" l="1"/>
  <c r="P196" i="76" s="1"/>
  <c r="P195" i="76"/>
  <c r="P31" i="75"/>
  <c r="P33" i="75" s="1"/>
  <c r="P32" i="75"/>
  <c r="P20" i="74"/>
  <c r="P19" i="74"/>
  <c r="P21" i="74" s="1"/>
  <c r="P333" i="73"/>
  <c r="P335" i="73" s="1"/>
  <c r="P334" i="73"/>
  <c r="P281" i="72"/>
  <c r="P282" i="72" s="1"/>
  <c r="P280" i="72"/>
  <c r="P257" i="71"/>
  <c r="P256" i="71"/>
  <c r="P258" i="71" s="1"/>
  <c r="P18" i="70"/>
  <c r="P17" i="70"/>
  <c r="P19" i="70" s="1"/>
  <c r="N28" i="75" l="1"/>
  <c r="P121" i="73"/>
  <c r="P120" i="73"/>
  <c r="P119" i="73"/>
  <c r="P118" i="73"/>
  <c r="P117" i="73"/>
  <c r="P116" i="73"/>
  <c r="P115" i="73"/>
  <c r="P114" i="73"/>
  <c r="P113" i="73"/>
  <c r="P112" i="73"/>
  <c r="P111" i="73"/>
  <c r="P110" i="73"/>
  <c r="P109" i="73"/>
  <c r="P108" i="73"/>
  <c r="P107" i="73"/>
  <c r="P106" i="73"/>
  <c r="P105" i="73"/>
  <c r="P104" i="73"/>
  <c r="P103" i="73"/>
  <c r="P102" i="73"/>
  <c r="P101" i="73"/>
  <c r="P100" i="73"/>
  <c r="P99" i="73"/>
  <c r="P98" i="73"/>
  <c r="P97" i="73"/>
  <c r="P96" i="73"/>
  <c r="P95" i="73"/>
  <c r="P94" i="73"/>
  <c r="P93" i="73"/>
  <c r="P92" i="73"/>
  <c r="P91" i="73"/>
  <c r="P90" i="73"/>
  <c r="P89" i="73"/>
  <c r="P88" i="73"/>
  <c r="P87" i="73"/>
  <c r="P86" i="73"/>
  <c r="P85" i="73"/>
  <c r="P84" i="73"/>
  <c r="P83" i="73"/>
  <c r="P82" i="73"/>
  <c r="P81" i="73"/>
  <c r="P80" i="73"/>
  <c r="P79" i="73"/>
  <c r="P78" i="73"/>
  <c r="P77" i="73"/>
  <c r="P76" i="73"/>
  <c r="P75" i="73"/>
  <c r="P74" i="73"/>
  <c r="P73" i="73"/>
  <c r="P72" i="73"/>
  <c r="P71" i="73"/>
  <c r="P70" i="73"/>
  <c r="P69" i="73"/>
  <c r="P68" i="73"/>
  <c r="P67" i="73"/>
  <c r="P66" i="73"/>
  <c r="P65" i="73"/>
  <c r="P64" i="73"/>
  <c r="P63" i="73"/>
  <c r="P62" i="73"/>
  <c r="P61" i="73"/>
  <c r="P60" i="73"/>
  <c r="P59" i="73"/>
  <c r="P58" i="73"/>
  <c r="P57" i="73"/>
  <c r="P56" i="73"/>
  <c r="P55" i="73"/>
  <c r="P54" i="73"/>
  <c r="P53" i="73"/>
  <c r="P52" i="73"/>
  <c r="P51" i="73"/>
  <c r="P50" i="73"/>
  <c r="P49" i="73"/>
  <c r="P48" i="73"/>
  <c r="P47" i="73"/>
  <c r="P46" i="73"/>
  <c r="P45" i="73"/>
  <c r="P44" i="73"/>
  <c r="P43" i="73"/>
  <c r="P42" i="73"/>
  <c r="P41" i="73"/>
  <c r="P40" i="73"/>
  <c r="P39" i="73"/>
  <c r="P38" i="73"/>
  <c r="P37" i="73"/>
  <c r="P36" i="73"/>
  <c r="P35" i="73"/>
  <c r="P34" i="73"/>
  <c r="P33" i="73"/>
  <c r="P32" i="73"/>
  <c r="P31" i="73"/>
  <c r="P30" i="73"/>
  <c r="P29" i="73"/>
  <c r="P28" i="73"/>
  <c r="P27" i="73"/>
  <c r="P26" i="73"/>
  <c r="P25" i="73"/>
  <c r="P24" i="73"/>
  <c r="P23" i="73"/>
  <c r="P22" i="73"/>
  <c r="P21" i="73"/>
  <c r="P20" i="73"/>
  <c r="P19" i="73"/>
  <c r="P18" i="73"/>
  <c r="P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O277" i="72"/>
  <c r="P98" i="72"/>
  <c r="P97" i="72"/>
  <c r="P96" i="72"/>
  <c r="P95" i="72"/>
  <c r="P94" i="72"/>
  <c r="P93" i="72"/>
  <c r="P92" i="72"/>
  <c r="P91" i="72"/>
  <c r="P90" i="72"/>
  <c r="P89" i="72"/>
  <c r="P88" i="72"/>
  <c r="P87" i="72"/>
  <c r="P86" i="72"/>
  <c r="P85" i="72"/>
  <c r="P84" i="72"/>
  <c r="P83" i="72"/>
  <c r="P82" i="72"/>
  <c r="P81" i="72"/>
  <c r="P80" i="72"/>
  <c r="P79" i="72"/>
  <c r="P78" i="72"/>
  <c r="P77" i="72"/>
  <c r="P76" i="72"/>
  <c r="P75" i="72"/>
  <c r="P74" i="72"/>
  <c r="P73" i="72"/>
  <c r="P72" i="72"/>
  <c r="P71" i="72"/>
  <c r="P70" i="72"/>
  <c r="P69" i="72"/>
  <c r="P68" i="72"/>
  <c r="P67" i="72"/>
  <c r="P66" i="72"/>
  <c r="P65" i="72"/>
  <c r="P64" i="72"/>
  <c r="P63" i="72"/>
  <c r="P62" i="72"/>
  <c r="P61" i="72"/>
  <c r="P60" i="72"/>
  <c r="P59" i="72"/>
  <c r="P58" i="72"/>
  <c r="P57" i="72"/>
  <c r="P56" i="72"/>
  <c r="P55" i="72"/>
  <c r="P54" i="72"/>
  <c r="P53" i="72"/>
  <c r="P52" i="72"/>
  <c r="P51" i="72"/>
  <c r="P50" i="72"/>
  <c r="P49" i="72"/>
  <c r="P48" i="72"/>
  <c r="P47" i="72"/>
  <c r="P46" i="72"/>
  <c r="P45" i="72"/>
  <c r="P44" i="72"/>
  <c r="P43" i="72"/>
  <c r="P42" i="72"/>
  <c r="P41" i="72"/>
  <c r="P40" i="72"/>
  <c r="P39" i="72"/>
  <c r="P38" i="72"/>
  <c r="P37" i="72"/>
  <c r="P36" i="72"/>
  <c r="P35" i="72"/>
  <c r="P34" i="72"/>
  <c r="P33" i="72"/>
  <c r="P32" i="72"/>
  <c r="P31" i="72"/>
  <c r="P30" i="72"/>
  <c r="P29" i="72"/>
  <c r="P28" i="72"/>
  <c r="P27" i="72"/>
  <c r="P26" i="72"/>
  <c r="P25" i="72"/>
  <c r="P24" i="72"/>
  <c r="P23" i="72"/>
  <c r="P22" i="72"/>
  <c r="P21" i="72"/>
  <c r="P20" i="72"/>
  <c r="P19" i="72"/>
  <c r="P18" i="72"/>
  <c r="P17" i="72"/>
  <c r="P16" i="72"/>
  <c r="P15" i="72"/>
  <c r="P14" i="72"/>
  <c r="P13" i="72"/>
  <c r="P12" i="72"/>
  <c r="P11" i="72"/>
  <c r="P10" i="72"/>
  <c r="P9" i="72"/>
  <c r="P8" i="72"/>
  <c r="P7" i="72"/>
  <c r="P6" i="72"/>
  <c r="P5" i="72"/>
  <c r="P53" i="71" l="1"/>
  <c r="P52" i="71"/>
  <c r="P51" i="71"/>
  <c r="P50" i="71"/>
  <c r="P49" i="71"/>
  <c r="P48" i="71"/>
  <c r="P47" i="71"/>
  <c r="P46" i="71"/>
  <c r="P45" i="71"/>
  <c r="P44" i="71"/>
  <c r="P43" i="71"/>
  <c r="P42" i="71"/>
  <c r="P41" i="71"/>
  <c r="P40" i="71"/>
  <c r="P39" i="71"/>
  <c r="P38" i="71"/>
  <c r="P37" i="71"/>
  <c r="P36" i="71"/>
  <c r="P35" i="71"/>
  <c r="P34" i="71"/>
  <c r="P33" i="71"/>
  <c r="P32" i="71"/>
  <c r="P31" i="71"/>
  <c r="P30" i="71"/>
  <c r="P29" i="71"/>
  <c r="P28" i="71"/>
  <c r="P27" i="71"/>
  <c r="P26" i="71"/>
  <c r="P25" i="71"/>
  <c r="P24" i="71"/>
  <c r="P23" i="71"/>
  <c r="P22" i="71"/>
  <c r="P21" i="71"/>
  <c r="P20" i="71"/>
  <c r="P19" i="71"/>
  <c r="P18" i="71"/>
  <c r="P17" i="71"/>
  <c r="P16" i="71"/>
  <c r="P15" i="71"/>
  <c r="P14" i="71"/>
  <c r="P13" i="71"/>
  <c r="P12" i="71"/>
  <c r="P11" i="71"/>
  <c r="P10" i="71"/>
  <c r="P9" i="71"/>
  <c r="P8" i="71"/>
  <c r="P7" i="71"/>
  <c r="P6" i="71"/>
  <c r="N204" i="37"/>
  <c r="G18" i="2" s="1"/>
  <c r="N11" i="88" l="1"/>
  <c r="G37" i="2" s="1"/>
  <c r="M11" i="88"/>
  <c r="P10" i="88"/>
  <c r="P9" i="88"/>
  <c r="P8" i="88"/>
  <c r="P7" i="88"/>
  <c r="P6" i="88"/>
  <c r="P5" i="88"/>
  <c r="O11" i="88" s="1"/>
  <c r="P4" i="88"/>
  <c r="P3" i="88"/>
  <c r="N9" i="87"/>
  <c r="G36" i="2" s="1"/>
  <c r="M9" i="87"/>
  <c r="P8" i="87"/>
  <c r="P7" i="87"/>
  <c r="P6" i="87"/>
  <c r="P5" i="87"/>
  <c r="P4" i="87"/>
  <c r="P3" i="87"/>
  <c r="N4" i="86"/>
  <c r="G35" i="2" s="1"/>
  <c r="M4" i="86"/>
  <c r="P3" i="86"/>
  <c r="O4" i="86" s="1"/>
  <c r="N194" i="85"/>
  <c r="G34" i="2" s="1"/>
  <c r="M194" i="85"/>
  <c r="P193" i="85"/>
  <c r="P192" i="85"/>
  <c r="P191" i="85"/>
  <c r="P190" i="85"/>
  <c r="P189" i="85"/>
  <c r="P188" i="85"/>
  <c r="P187" i="85"/>
  <c r="P186" i="85"/>
  <c r="P185" i="85"/>
  <c r="P184" i="85"/>
  <c r="P183" i="85"/>
  <c r="P182" i="85"/>
  <c r="P181" i="85"/>
  <c r="P180" i="85"/>
  <c r="P179" i="85"/>
  <c r="P178" i="85"/>
  <c r="P177" i="85"/>
  <c r="P176" i="85"/>
  <c r="P175" i="85"/>
  <c r="P174" i="85"/>
  <c r="P173" i="85"/>
  <c r="P172" i="85"/>
  <c r="P171" i="85"/>
  <c r="P170" i="85"/>
  <c r="P169" i="85"/>
  <c r="P168" i="85"/>
  <c r="P167" i="85"/>
  <c r="P166" i="85"/>
  <c r="P165" i="85"/>
  <c r="P164" i="85"/>
  <c r="P163" i="85"/>
  <c r="P162" i="85"/>
  <c r="P161" i="85"/>
  <c r="P160" i="85"/>
  <c r="P159" i="85"/>
  <c r="P158" i="85"/>
  <c r="P157" i="85"/>
  <c r="P156" i="85"/>
  <c r="P155" i="85"/>
  <c r="P154" i="85"/>
  <c r="P153" i="85"/>
  <c r="P152" i="85"/>
  <c r="P151" i="85"/>
  <c r="P150" i="85"/>
  <c r="P149" i="85"/>
  <c r="P148" i="85"/>
  <c r="P147" i="85"/>
  <c r="P146" i="85"/>
  <c r="P145" i="85"/>
  <c r="P144" i="85"/>
  <c r="P143" i="85"/>
  <c r="P142" i="85"/>
  <c r="P141" i="85"/>
  <c r="P140" i="85"/>
  <c r="P139" i="85"/>
  <c r="P138" i="85"/>
  <c r="P137" i="85"/>
  <c r="P136" i="85"/>
  <c r="P135" i="85"/>
  <c r="P134" i="85"/>
  <c r="P133" i="85"/>
  <c r="P132" i="85"/>
  <c r="P131" i="85"/>
  <c r="P130" i="85"/>
  <c r="P129" i="85"/>
  <c r="P128" i="85"/>
  <c r="P127" i="85"/>
  <c r="P126" i="85"/>
  <c r="P125" i="85"/>
  <c r="P124" i="85"/>
  <c r="P123" i="85"/>
  <c r="P122" i="85"/>
  <c r="P121" i="85"/>
  <c r="P120" i="85"/>
  <c r="P119" i="85"/>
  <c r="P118" i="85"/>
  <c r="P117" i="85"/>
  <c r="P116" i="85"/>
  <c r="P115" i="85"/>
  <c r="P114" i="85"/>
  <c r="P113" i="85"/>
  <c r="P112" i="85"/>
  <c r="P111" i="85"/>
  <c r="P110" i="85"/>
  <c r="P109" i="85"/>
  <c r="P108" i="85"/>
  <c r="P107" i="85"/>
  <c r="P106" i="85"/>
  <c r="P105" i="85"/>
  <c r="P104" i="85"/>
  <c r="P103" i="85"/>
  <c r="P102" i="85"/>
  <c r="P101" i="85"/>
  <c r="P100" i="85"/>
  <c r="P99" i="85"/>
  <c r="P98" i="85"/>
  <c r="P97" i="85"/>
  <c r="P96" i="85"/>
  <c r="P95" i="85"/>
  <c r="P94" i="85"/>
  <c r="P93" i="85"/>
  <c r="P92" i="85"/>
  <c r="P91" i="85"/>
  <c r="P90" i="85"/>
  <c r="P89" i="85"/>
  <c r="P88" i="85"/>
  <c r="P87" i="85"/>
  <c r="P86" i="85"/>
  <c r="P85" i="85"/>
  <c r="P84" i="85"/>
  <c r="P83" i="85"/>
  <c r="P82" i="85"/>
  <c r="P81" i="85"/>
  <c r="P80" i="85"/>
  <c r="P79" i="85"/>
  <c r="P78" i="85"/>
  <c r="P77" i="85"/>
  <c r="P76" i="85"/>
  <c r="P75" i="85"/>
  <c r="P74" i="85"/>
  <c r="P73" i="85"/>
  <c r="P72" i="85"/>
  <c r="P71" i="85"/>
  <c r="P70" i="85"/>
  <c r="P69" i="85"/>
  <c r="P68" i="85"/>
  <c r="P67" i="85"/>
  <c r="P66" i="85"/>
  <c r="P65" i="85"/>
  <c r="P64" i="85"/>
  <c r="P63" i="85"/>
  <c r="P62" i="85"/>
  <c r="P61" i="85"/>
  <c r="P60" i="85"/>
  <c r="P59" i="85"/>
  <c r="P58" i="85"/>
  <c r="P57" i="85"/>
  <c r="P56" i="85"/>
  <c r="P55" i="85"/>
  <c r="P54" i="85"/>
  <c r="P53" i="85"/>
  <c r="P52" i="85"/>
  <c r="P51" i="85"/>
  <c r="P50" i="85"/>
  <c r="P49" i="85"/>
  <c r="P48" i="85"/>
  <c r="P47" i="85"/>
  <c r="P46" i="85"/>
  <c r="P45" i="85"/>
  <c r="P44" i="85"/>
  <c r="P43" i="85"/>
  <c r="P42" i="85"/>
  <c r="P41" i="85"/>
  <c r="P40" i="85"/>
  <c r="P39" i="85"/>
  <c r="P38" i="85"/>
  <c r="P37" i="85"/>
  <c r="P36" i="85"/>
  <c r="P35" i="85"/>
  <c r="P34" i="85"/>
  <c r="P33" i="85"/>
  <c r="P32" i="85"/>
  <c r="P31" i="85"/>
  <c r="P30" i="85"/>
  <c r="P29" i="85"/>
  <c r="P28" i="85"/>
  <c r="P27" i="85"/>
  <c r="P26" i="85"/>
  <c r="P25" i="85"/>
  <c r="P24" i="85"/>
  <c r="P23" i="85"/>
  <c r="P22" i="85"/>
  <c r="P21" i="85"/>
  <c r="P20" i="85"/>
  <c r="P19" i="85"/>
  <c r="P18" i="85"/>
  <c r="P17" i="85"/>
  <c r="P16" i="85"/>
  <c r="P15" i="85"/>
  <c r="P14" i="85"/>
  <c r="P13" i="85"/>
  <c r="P12" i="85"/>
  <c r="P11" i="85"/>
  <c r="P10" i="85"/>
  <c r="P9" i="85"/>
  <c r="P8" i="85"/>
  <c r="P7" i="85"/>
  <c r="P6" i="85"/>
  <c r="P5" i="85"/>
  <c r="P4" i="85"/>
  <c r="P3" i="85"/>
  <c r="N8" i="84"/>
  <c r="G33" i="2" s="1"/>
  <c r="M8" i="84"/>
  <c r="P7" i="84"/>
  <c r="P6" i="84"/>
  <c r="P5" i="84"/>
  <c r="P4" i="84"/>
  <c r="P3" i="84"/>
  <c r="N220" i="83"/>
  <c r="G32" i="2" s="1"/>
  <c r="M220" i="83"/>
  <c r="P219" i="83"/>
  <c r="P218" i="83"/>
  <c r="P217" i="83"/>
  <c r="P216" i="83"/>
  <c r="P215" i="83"/>
  <c r="P214" i="83"/>
  <c r="P213" i="83"/>
  <c r="P212" i="83"/>
  <c r="P211" i="83"/>
  <c r="P210" i="83"/>
  <c r="P209" i="83"/>
  <c r="P208" i="83"/>
  <c r="P207" i="83"/>
  <c r="P206" i="83"/>
  <c r="P205" i="83"/>
  <c r="P204" i="83"/>
  <c r="P203" i="83"/>
  <c r="P202" i="83"/>
  <c r="P201" i="83"/>
  <c r="P200" i="83"/>
  <c r="P199" i="83"/>
  <c r="P198" i="83"/>
  <c r="P197" i="83"/>
  <c r="P196" i="83"/>
  <c r="P195" i="83"/>
  <c r="P194" i="83"/>
  <c r="P193" i="83"/>
  <c r="P192" i="83"/>
  <c r="P191" i="83"/>
  <c r="P190" i="83"/>
  <c r="P189" i="83"/>
  <c r="P188" i="83"/>
  <c r="P187" i="83"/>
  <c r="P186" i="83"/>
  <c r="P185" i="83"/>
  <c r="P184" i="83"/>
  <c r="P183" i="83"/>
  <c r="P182" i="83"/>
  <c r="P181" i="83"/>
  <c r="P180" i="83"/>
  <c r="P179" i="83"/>
  <c r="P178" i="83"/>
  <c r="P177" i="83"/>
  <c r="P176" i="83"/>
  <c r="P175" i="83"/>
  <c r="P174" i="83"/>
  <c r="P173" i="83"/>
  <c r="P172" i="83"/>
  <c r="P171" i="83"/>
  <c r="P170" i="83"/>
  <c r="P169" i="83"/>
  <c r="P168" i="83"/>
  <c r="P167" i="83"/>
  <c r="P166" i="83"/>
  <c r="P165" i="83"/>
  <c r="P164" i="83"/>
  <c r="P163" i="83"/>
  <c r="P162" i="83"/>
  <c r="P161" i="83"/>
  <c r="P160" i="83"/>
  <c r="P159" i="83"/>
  <c r="P158" i="83"/>
  <c r="P157" i="83"/>
  <c r="P156" i="83"/>
  <c r="P155" i="83"/>
  <c r="P154" i="83"/>
  <c r="P153" i="83"/>
  <c r="P152" i="83"/>
  <c r="P151" i="83"/>
  <c r="P150" i="83"/>
  <c r="P149" i="83"/>
  <c r="P148" i="83"/>
  <c r="P147" i="83"/>
  <c r="P146" i="83"/>
  <c r="P145" i="83"/>
  <c r="P144" i="83"/>
  <c r="P143" i="83"/>
  <c r="P142" i="83"/>
  <c r="P141" i="83"/>
  <c r="P140" i="83"/>
  <c r="P139" i="83"/>
  <c r="P138" i="83"/>
  <c r="P137" i="83"/>
  <c r="P136" i="83"/>
  <c r="P135" i="83"/>
  <c r="P134" i="83"/>
  <c r="P133" i="83"/>
  <c r="P132" i="83"/>
  <c r="P131" i="83"/>
  <c r="P130" i="83"/>
  <c r="P129" i="83"/>
  <c r="P128" i="83"/>
  <c r="P127" i="83"/>
  <c r="P126" i="83"/>
  <c r="P125" i="83"/>
  <c r="P124" i="83"/>
  <c r="P123" i="83"/>
  <c r="P122" i="83"/>
  <c r="P121" i="83"/>
  <c r="P120" i="83"/>
  <c r="P119" i="83"/>
  <c r="P118" i="83"/>
  <c r="P117" i="83"/>
  <c r="P116" i="83"/>
  <c r="P115" i="83"/>
  <c r="P114" i="83"/>
  <c r="P113" i="83"/>
  <c r="P112" i="83"/>
  <c r="P111" i="83"/>
  <c r="P110" i="83"/>
  <c r="P109" i="83"/>
  <c r="P108" i="83"/>
  <c r="P107" i="83"/>
  <c r="P106" i="83"/>
  <c r="P105" i="83"/>
  <c r="P104" i="83"/>
  <c r="P103" i="83"/>
  <c r="P102" i="83"/>
  <c r="P101" i="83"/>
  <c r="P100" i="83"/>
  <c r="P99" i="83"/>
  <c r="P98" i="83"/>
  <c r="P97" i="83"/>
  <c r="P96" i="83"/>
  <c r="P95" i="83"/>
  <c r="P94" i="83"/>
  <c r="P93" i="83"/>
  <c r="P92" i="83"/>
  <c r="P91" i="83"/>
  <c r="P90" i="83"/>
  <c r="P89" i="83"/>
  <c r="P88" i="83"/>
  <c r="P87" i="83"/>
  <c r="P86" i="83"/>
  <c r="P85" i="83"/>
  <c r="P84" i="83"/>
  <c r="P83" i="83"/>
  <c r="P82" i="83"/>
  <c r="P81" i="83"/>
  <c r="P80" i="83"/>
  <c r="P79" i="83"/>
  <c r="P78" i="83"/>
  <c r="P77" i="83"/>
  <c r="P76" i="83"/>
  <c r="P75" i="83"/>
  <c r="P74" i="83"/>
  <c r="P73" i="83"/>
  <c r="P72" i="83"/>
  <c r="P71" i="83"/>
  <c r="P70" i="83"/>
  <c r="P69" i="83"/>
  <c r="P68" i="83"/>
  <c r="P67" i="83"/>
  <c r="P66" i="83"/>
  <c r="P65" i="83"/>
  <c r="P64" i="83"/>
  <c r="P63" i="83"/>
  <c r="P62" i="83"/>
  <c r="P61" i="83"/>
  <c r="P60" i="83"/>
  <c r="P59" i="83"/>
  <c r="P58" i="83"/>
  <c r="P57" i="83"/>
  <c r="P56" i="83"/>
  <c r="P55" i="83"/>
  <c r="P54" i="83"/>
  <c r="P53" i="83"/>
  <c r="P52" i="83"/>
  <c r="P51" i="83"/>
  <c r="P50" i="83"/>
  <c r="P49" i="83"/>
  <c r="P48" i="83"/>
  <c r="P47" i="83"/>
  <c r="P46" i="83"/>
  <c r="P45" i="83"/>
  <c r="P44" i="83"/>
  <c r="P43" i="83"/>
  <c r="P42" i="83"/>
  <c r="P41" i="83"/>
  <c r="P40" i="83"/>
  <c r="P39" i="83"/>
  <c r="P38" i="83"/>
  <c r="P37" i="83"/>
  <c r="P36" i="83"/>
  <c r="P35" i="83"/>
  <c r="P34" i="83"/>
  <c r="P33" i="83"/>
  <c r="P32" i="83"/>
  <c r="P31" i="83"/>
  <c r="P30" i="83"/>
  <c r="P29" i="83"/>
  <c r="P28" i="83"/>
  <c r="P27" i="83"/>
  <c r="P26" i="83"/>
  <c r="P25" i="83"/>
  <c r="P24" i="83"/>
  <c r="P23" i="83"/>
  <c r="P22" i="83"/>
  <c r="P21" i="83"/>
  <c r="P20" i="83"/>
  <c r="P19" i="83"/>
  <c r="P18" i="83"/>
  <c r="P17" i="83"/>
  <c r="P16" i="83"/>
  <c r="P15" i="83"/>
  <c r="P14" i="83"/>
  <c r="P13" i="83"/>
  <c r="P12" i="83"/>
  <c r="P11" i="83"/>
  <c r="P10" i="83"/>
  <c r="P9" i="83"/>
  <c r="P8" i="83"/>
  <c r="P7" i="83"/>
  <c r="P6" i="83"/>
  <c r="P5" i="83"/>
  <c r="P4" i="83"/>
  <c r="P3" i="83"/>
  <c r="N219" i="82"/>
  <c r="G31" i="2" s="1"/>
  <c r="M219" i="82"/>
  <c r="P218" i="82"/>
  <c r="P217" i="82"/>
  <c r="P216" i="82"/>
  <c r="P215" i="82"/>
  <c r="P214" i="82"/>
  <c r="P213" i="82"/>
  <c r="P212" i="82"/>
  <c r="P211" i="82"/>
  <c r="P210" i="82"/>
  <c r="P209" i="82"/>
  <c r="P208" i="82"/>
  <c r="P207" i="82"/>
  <c r="P206" i="82"/>
  <c r="P205" i="82"/>
  <c r="P204" i="82"/>
  <c r="P203" i="82"/>
  <c r="P202" i="82"/>
  <c r="P201" i="82"/>
  <c r="P200" i="82"/>
  <c r="P199" i="82"/>
  <c r="P198" i="82"/>
  <c r="P197" i="82"/>
  <c r="P196" i="82"/>
  <c r="P195" i="82"/>
  <c r="P194" i="82"/>
  <c r="P193" i="82"/>
  <c r="P192" i="82"/>
  <c r="P191" i="82"/>
  <c r="P190" i="82"/>
  <c r="P189" i="82"/>
  <c r="P188" i="82"/>
  <c r="P187" i="82"/>
  <c r="P186" i="82"/>
  <c r="P185" i="82"/>
  <c r="P184" i="82"/>
  <c r="P183" i="82"/>
  <c r="P182" i="82"/>
  <c r="P181" i="82"/>
  <c r="P180" i="82"/>
  <c r="P179" i="82"/>
  <c r="P178" i="82"/>
  <c r="P177" i="82"/>
  <c r="P176" i="82"/>
  <c r="P175" i="82"/>
  <c r="P174" i="82"/>
  <c r="P173" i="82"/>
  <c r="P172" i="82"/>
  <c r="P171" i="82"/>
  <c r="P170" i="82"/>
  <c r="P169" i="82"/>
  <c r="P168" i="82"/>
  <c r="P167" i="82"/>
  <c r="P166" i="82"/>
  <c r="P165" i="82"/>
  <c r="P164" i="82"/>
  <c r="P163" i="82"/>
  <c r="P162" i="82"/>
  <c r="P161" i="82"/>
  <c r="P160" i="82"/>
  <c r="P159" i="82"/>
  <c r="P158" i="82"/>
  <c r="P157" i="82"/>
  <c r="P156" i="82"/>
  <c r="P155" i="82"/>
  <c r="P154" i="82"/>
  <c r="P153" i="82"/>
  <c r="P152" i="82"/>
  <c r="P151" i="82"/>
  <c r="P150" i="82"/>
  <c r="P149" i="82"/>
  <c r="P148" i="82"/>
  <c r="P147" i="82"/>
  <c r="P146" i="82"/>
  <c r="P145" i="82"/>
  <c r="P144" i="82"/>
  <c r="P143" i="82"/>
  <c r="P142" i="82"/>
  <c r="P141" i="82"/>
  <c r="P140" i="82"/>
  <c r="P139" i="82"/>
  <c r="P138" i="82"/>
  <c r="P137" i="82"/>
  <c r="P136" i="82"/>
  <c r="P135" i="82"/>
  <c r="P134" i="82"/>
  <c r="P133" i="82"/>
  <c r="P132" i="82"/>
  <c r="P131" i="82"/>
  <c r="P130" i="82"/>
  <c r="P129" i="82"/>
  <c r="P128" i="82"/>
  <c r="P127" i="82"/>
  <c r="P126" i="82"/>
  <c r="P125" i="82"/>
  <c r="P124" i="82"/>
  <c r="P123" i="82"/>
  <c r="P122" i="82"/>
  <c r="P121" i="82"/>
  <c r="P120" i="82"/>
  <c r="P119" i="82"/>
  <c r="P118" i="82"/>
  <c r="P117" i="82"/>
  <c r="P116" i="82"/>
  <c r="P115" i="82"/>
  <c r="P114" i="82"/>
  <c r="P113" i="82"/>
  <c r="P112" i="82"/>
  <c r="P111" i="82"/>
  <c r="P110" i="82"/>
  <c r="P109" i="82"/>
  <c r="P108" i="82"/>
  <c r="P107" i="82"/>
  <c r="P106" i="82"/>
  <c r="P105" i="82"/>
  <c r="P104" i="82"/>
  <c r="P103" i="82"/>
  <c r="P102" i="82"/>
  <c r="P101" i="82"/>
  <c r="P100" i="82"/>
  <c r="P99" i="82"/>
  <c r="P98" i="82"/>
  <c r="P97" i="82"/>
  <c r="P96" i="82"/>
  <c r="P95" i="82"/>
  <c r="P94" i="82"/>
  <c r="P93" i="82"/>
  <c r="P92" i="82"/>
  <c r="P91" i="82"/>
  <c r="P90" i="82"/>
  <c r="P89" i="82"/>
  <c r="P88" i="82"/>
  <c r="P87" i="82"/>
  <c r="P86" i="82"/>
  <c r="P85" i="82"/>
  <c r="P84" i="82"/>
  <c r="P83" i="82"/>
  <c r="P82" i="82"/>
  <c r="P81" i="82"/>
  <c r="P80" i="82"/>
  <c r="P79" i="82"/>
  <c r="P78" i="82"/>
  <c r="P77" i="82"/>
  <c r="P76" i="82"/>
  <c r="P75" i="82"/>
  <c r="P74" i="82"/>
  <c r="P73" i="82"/>
  <c r="P72" i="82"/>
  <c r="P71" i="82"/>
  <c r="P70" i="82"/>
  <c r="P69" i="82"/>
  <c r="P68" i="82"/>
  <c r="P67" i="82"/>
  <c r="P66" i="82"/>
  <c r="P65" i="82"/>
  <c r="P64" i="82"/>
  <c r="P63" i="82"/>
  <c r="P62" i="82"/>
  <c r="P61" i="82"/>
  <c r="P60" i="82"/>
  <c r="P59" i="82"/>
  <c r="P58" i="82"/>
  <c r="P57" i="82"/>
  <c r="P56" i="82"/>
  <c r="P55" i="82"/>
  <c r="P54" i="82"/>
  <c r="P53" i="82"/>
  <c r="P52" i="82"/>
  <c r="P51" i="82"/>
  <c r="P50" i="82"/>
  <c r="P49" i="82"/>
  <c r="P48" i="82"/>
  <c r="P47" i="82"/>
  <c r="P46" i="82"/>
  <c r="P45" i="82"/>
  <c r="P44" i="82"/>
  <c r="P43" i="82"/>
  <c r="P42" i="82"/>
  <c r="P41" i="82"/>
  <c r="P40" i="82"/>
  <c r="P39" i="82"/>
  <c r="P38" i="82"/>
  <c r="P37" i="82"/>
  <c r="P36" i="82"/>
  <c r="P35" i="82"/>
  <c r="P34" i="82"/>
  <c r="P33" i="82"/>
  <c r="P32" i="82"/>
  <c r="P31" i="82"/>
  <c r="P30" i="82"/>
  <c r="P29" i="82"/>
  <c r="P28" i="82"/>
  <c r="P27" i="82"/>
  <c r="P26" i="82"/>
  <c r="P25" i="82"/>
  <c r="P24" i="82"/>
  <c r="P23" i="82"/>
  <c r="P22" i="82"/>
  <c r="P21" i="82"/>
  <c r="P20" i="82"/>
  <c r="P19" i="82"/>
  <c r="P18" i="82"/>
  <c r="P17" i="82"/>
  <c r="P16" i="82"/>
  <c r="P15" i="82"/>
  <c r="P14" i="82"/>
  <c r="P13" i="82"/>
  <c r="P12" i="82"/>
  <c r="P11" i="82"/>
  <c r="P10" i="82"/>
  <c r="P9" i="82"/>
  <c r="P8" i="82"/>
  <c r="P7" i="82"/>
  <c r="P6" i="82"/>
  <c r="P5" i="82"/>
  <c r="P4" i="82"/>
  <c r="P3" i="82"/>
  <c r="N104" i="81"/>
  <c r="G30" i="2" s="1"/>
  <c r="M104" i="81"/>
  <c r="P103" i="81"/>
  <c r="P102" i="81"/>
  <c r="P101" i="81"/>
  <c r="P100" i="81"/>
  <c r="P99" i="81"/>
  <c r="P98" i="81"/>
  <c r="P97" i="81"/>
  <c r="P96" i="81"/>
  <c r="P95" i="81"/>
  <c r="P94" i="81"/>
  <c r="P93" i="81"/>
  <c r="P92" i="81"/>
  <c r="P91" i="81"/>
  <c r="P90" i="81"/>
  <c r="P89" i="81"/>
  <c r="P88" i="81"/>
  <c r="P87" i="81"/>
  <c r="P86" i="81"/>
  <c r="P85" i="81"/>
  <c r="P84" i="81"/>
  <c r="P83" i="81"/>
  <c r="P82" i="81"/>
  <c r="P81" i="81"/>
  <c r="P80" i="81"/>
  <c r="P79" i="81"/>
  <c r="P78" i="81"/>
  <c r="P77" i="81"/>
  <c r="P76" i="81"/>
  <c r="P75" i="81"/>
  <c r="P74" i="81"/>
  <c r="P73" i="81"/>
  <c r="P72" i="81"/>
  <c r="P71" i="81"/>
  <c r="P70" i="81"/>
  <c r="P69" i="81"/>
  <c r="P68" i="81"/>
  <c r="P67" i="81"/>
  <c r="P66" i="81"/>
  <c r="P65" i="81"/>
  <c r="P64" i="81"/>
  <c r="P63" i="81"/>
  <c r="P62" i="81"/>
  <c r="P61" i="81"/>
  <c r="P60" i="81"/>
  <c r="P59" i="81"/>
  <c r="P58" i="81"/>
  <c r="P57" i="81"/>
  <c r="P56" i="81"/>
  <c r="P55" i="81"/>
  <c r="P54" i="81"/>
  <c r="P53" i="81"/>
  <c r="P52" i="81"/>
  <c r="P51" i="81"/>
  <c r="P50" i="81"/>
  <c r="P49" i="81"/>
  <c r="P48" i="81"/>
  <c r="P47" i="81"/>
  <c r="P46" i="81"/>
  <c r="P45" i="81"/>
  <c r="P44" i="81"/>
  <c r="P43" i="81"/>
  <c r="P42" i="81"/>
  <c r="P41" i="81"/>
  <c r="P40" i="81"/>
  <c r="P39" i="81"/>
  <c r="P38" i="81"/>
  <c r="P37" i="81"/>
  <c r="P36" i="81"/>
  <c r="P35" i="81"/>
  <c r="P34" i="81"/>
  <c r="P33" i="81"/>
  <c r="P32" i="81"/>
  <c r="P31" i="81"/>
  <c r="P30" i="81"/>
  <c r="P29" i="81"/>
  <c r="P28" i="81"/>
  <c r="P27" i="81"/>
  <c r="P26" i="81"/>
  <c r="P25" i="81"/>
  <c r="P24" i="81"/>
  <c r="P23" i="81"/>
  <c r="P22" i="81"/>
  <c r="P21" i="81"/>
  <c r="P20" i="81"/>
  <c r="P19" i="81"/>
  <c r="P18" i="81"/>
  <c r="P17" i="81"/>
  <c r="P16" i="81"/>
  <c r="P15" i="81"/>
  <c r="P14" i="81"/>
  <c r="P13" i="81"/>
  <c r="P12" i="81"/>
  <c r="P11" i="81"/>
  <c r="P10" i="81"/>
  <c r="P9" i="81"/>
  <c r="P8" i="81"/>
  <c r="P7" i="81"/>
  <c r="P6" i="81"/>
  <c r="P5" i="81"/>
  <c r="P4" i="81"/>
  <c r="P3" i="81"/>
  <c r="N188" i="80"/>
  <c r="M188" i="80"/>
  <c r="P187" i="80"/>
  <c r="P186" i="80"/>
  <c r="P185" i="80"/>
  <c r="P184" i="80"/>
  <c r="P183" i="80"/>
  <c r="P182" i="80"/>
  <c r="P181" i="80"/>
  <c r="P180" i="80"/>
  <c r="P179" i="80"/>
  <c r="P178" i="80"/>
  <c r="P177" i="80"/>
  <c r="P176" i="80"/>
  <c r="P175" i="80"/>
  <c r="P174" i="80"/>
  <c r="P173" i="80"/>
  <c r="P172" i="80"/>
  <c r="P171" i="80"/>
  <c r="P170" i="80"/>
  <c r="P169" i="80"/>
  <c r="P168" i="80"/>
  <c r="P167" i="80"/>
  <c r="P166" i="80"/>
  <c r="P165" i="80"/>
  <c r="P164" i="80"/>
  <c r="P163" i="80"/>
  <c r="P162" i="80"/>
  <c r="P161" i="80"/>
  <c r="P160" i="80"/>
  <c r="P159" i="80"/>
  <c r="P158" i="80"/>
  <c r="P157" i="80"/>
  <c r="P156" i="80"/>
  <c r="P155" i="80"/>
  <c r="P154" i="80"/>
  <c r="P153" i="80"/>
  <c r="P152" i="80"/>
  <c r="P151" i="80"/>
  <c r="P150" i="80"/>
  <c r="P149" i="80"/>
  <c r="P148" i="80"/>
  <c r="P147" i="80"/>
  <c r="P146" i="80"/>
  <c r="P145" i="80"/>
  <c r="P144" i="80"/>
  <c r="P143" i="80"/>
  <c r="P142" i="80"/>
  <c r="P141" i="80"/>
  <c r="P140" i="80"/>
  <c r="P139" i="80"/>
  <c r="P138" i="80"/>
  <c r="P137" i="80"/>
  <c r="P136" i="80"/>
  <c r="P135" i="80"/>
  <c r="P134" i="80"/>
  <c r="P133" i="80"/>
  <c r="P132" i="80"/>
  <c r="P131" i="80"/>
  <c r="P130" i="80"/>
  <c r="P129" i="80"/>
  <c r="P128" i="80"/>
  <c r="P127" i="80"/>
  <c r="P126" i="80"/>
  <c r="P125" i="80"/>
  <c r="P124" i="80"/>
  <c r="P123" i="80"/>
  <c r="P122" i="80"/>
  <c r="P121" i="80"/>
  <c r="P120" i="80"/>
  <c r="P119" i="80"/>
  <c r="P118" i="80"/>
  <c r="P117" i="80"/>
  <c r="P116" i="80"/>
  <c r="P115" i="80"/>
  <c r="P114" i="80"/>
  <c r="P113" i="80"/>
  <c r="P112" i="80"/>
  <c r="P111" i="80"/>
  <c r="P110" i="80"/>
  <c r="P109" i="80"/>
  <c r="P108" i="80"/>
  <c r="P107" i="80"/>
  <c r="P106" i="80"/>
  <c r="P105" i="80"/>
  <c r="P104" i="80"/>
  <c r="P103" i="80"/>
  <c r="P102" i="80"/>
  <c r="P101" i="80"/>
  <c r="P100" i="80"/>
  <c r="P99" i="80"/>
  <c r="P98" i="80"/>
  <c r="P97" i="80"/>
  <c r="P96" i="80"/>
  <c r="P95" i="80"/>
  <c r="P94" i="80"/>
  <c r="P93" i="80"/>
  <c r="P92" i="80"/>
  <c r="P91" i="80"/>
  <c r="P90" i="80"/>
  <c r="P89" i="80"/>
  <c r="P88" i="80"/>
  <c r="P87" i="80"/>
  <c r="P86" i="80"/>
  <c r="P85" i="80"/>
  <c r="P84" i="80"/>
  <c r="P83" i="80"/>
  <c r="P82" i="80"/>
  <c r="P81" i="80"/>
  <c r="P80" i="80"/>
  <c r="P79" i="80"/>
  <c r="P78" i="80"/>
  <c r="P77" i="80"/>
  <c r="P76" i="80"/>
  <c r="P75" i="80"/>
  <c r="P74" i="80"/>
  <c r="P73" i="80"/>
  <c r="P72" i="80"/>
  <c r="P71" i="80"/>
  <c r="P70" i="80"/>
  <c r="P69" i="80"/>
  <c r="P68" i="80"/>
  <c r="P67" i="80"/>
  <c r="P66" i="80"/>
  <c r="P65" i="80"/>
  <c r="P64" i="80"/>
  <c r="P63" i="80"/>
  <c r="P62" i="80"/>
  <c r="P61" i="80"/>
  <c r="P60" i="80"/>
  <c r="P59" i="80"/>
  <c r="P58" i="80"/>
  <c r="P57" i="80"/>
  <c r="P56" i="80"/>
  <c r="P55" i="80"/>
  <c r="P54" i="80"/>
  <c r="P53" i="80"/>
  <c r="P52" i="80"/>
  <c r="P51" i="80"/>
  <c r="P50" i="80"/>
  <c r="P49" i="80"/>
  <c r="P48" i="80"/>
  <c r="P47" i="80"/>
  <c r="P46" i="80"/>
  <c r="P45" i="80"/>
  <c r="P44" i="80"/>
  <c r="P43" i="80"/>
  <c r="P42" i="80"/>
  <c r="P41" i="80"/>
  <c r="P40" i="80"/>
  <c r="P39" i="80"/>
  <c r="P38" i="80"/>
  <c r="P37" i="80"/>
  <c r="P36" i="80"/>
  <c r="P35" i="80"/>
  <c r="P34" i="80"/>
  <c r="P33" i="80"/>
  <c r="P32" i="80"/>
  <c r="P31" i="80"/>
  <c r="P30" i="80"/>
  <c r="P29" i="80"/>
  <c r="P28" i="80"/>
  <c r="P27" i="80"/>
  <c r="P26" i="80"/>
  <c r="P25" i="80"/>
  <c r="P24" i="80"/>
  <c r="P23" i="80"/>
  <c r="P22" i="80"/>
  <c r="P21" i="80"/>
  <c r="P20" i="80"/>
  <c r="P19" i="80"/>
  <c r="P18" i="80"/>
  <c r="P17" i="80"/>
  <c r="P16" i="80"/>
  <c r="P15" i="80"/>
  <c r="P14" i="80"/>
  <c r="P13" i="80"/>
  <c r="P12" i="80"/>
  <c r="P11" i="80"/>
  <c r="P10" i="80"/>
  <c r="P9" i="80"/>
  <c r="P8" i="80"/>
  <c r="P7" i="80"/>
  <c r="P6" i="80"/>
  <c r="P5" i="80"/>
  <c r="P4" i="80"/>
  <c r="P3" i="80"/>
  <c r="M133" i="79"/>
  <c r="P132" i="79"/>
  <c r="P131" i="79"/>
  <c r="P130" i="79"/>
  <c r="P129" i="79"/>
  <c r="P128" i="79"/>
  <c r="P127" i="79"/>
  <c r="P126" i="79"/>
  <c r="P125" i="79"/>
  <c r="P124" i="79"/>
  <c r="P123" i="79"/>
  <c r="P122" i="79"/>
  <c r="P121" i="79"/>
  <c r="P120" i="79"/>
  <c r="P119" i="79"/>
  <c r="P118" i="79"/>
  <c r="P117" i="79"/>
  <c r="P116" i="79"/>
  <c r="P115" i="79"/>
  <c r="P114" i="79"/>
  <c r="P113" i="79"/>
  <c r="P112" i="79"/>
  <c r="P111" i="79"/>
  <c r="P110" i="79"/>
  <c r="P109" i="79"/>
  <c r="P108" i="79"/>
  <c r="P107" i="79"/>
  <c r="P106" i="79"/>
  <c r="P105" i="79"/>
  <c r="P104" i="79"/>
  <c r="P103" i="79"/>
  <c r="P102" i="79"/>
  <c r="P101" i="79"/>
  <c r="P100" i="79"/>
  <c r="P99" i="79"/>
  <c r="P98" i="79"/>
  <c r="P97" i="79"/>
  <c r="P96" i="79"/>
  <c r="P95" i="79"/>
  <c r="P94" i="79"/>
  <c r="P93" i="79"/>
  <c r="P92" i="79"/>
  <c r="P91" i="79"/>
  <c r="P90" i="79"/>
  <c r="P89" i="79"/>
  <c r="P88" i="79"/>
  <c r="P87" i="79"/>
  <c r="P86" i="79"/>
  <c r="P85" i="79"/>
  <c r="P84" i="79"/>
  <c r="P83" i="79"/>
  <c r="P82" i="79"/>
  <c r="P81" i="79"/>
  <c r="P80" i="79"/>
  <c r="P79" i="79"/>
  <c r="P78" i="79"/>
  <c r="P77" i="79"/>
  <c r="P76" i="79"/>
  <c r="P75" i="79"/>
  <c r="P74" i="79"/>
  <c r="P73" i="79"/>
  <c r="P72" i="79"/>
  <c r="P71" i="79"/>
  <c r="P70" i="79"/>
  <c r="P69" i="79"/>
  <c r="P68" i="79"/>
  <c r="P67" i="79"/>
  <c r="P66" i="79"/>
  <c r="P65" i="79"/>
  <c r="P64" i="79"/>
  <c r="P63" i="79"/>
  <c r="P62" i="79"/>
  <c r="P61" i="79"/>
  <c r="P60" i="79"/>
  <c r="P59" i="79"/>
  <c r="P58" i="79"/>
  <c r="P57" i="79"/>
  <c r="P56" i="79"/>
  <c r="P55" i="79"/>
  <c r="P54" i="79"/>
  <c r="P53" i="79"/>
  <c r="P52" i="79"/>
  <c r="P51" i="79"/>
  <c r="P50" i="79"/>
  <c r="P49" i="79"/>
  <c r="P48" i="79"/>
  <c r="P47" i="79"/>
  <c r="P46" i="79"/>
  <c r="P45" i="79"/>
  <c r="P44" i="79"/>
  <c r="P43" i="79"/>
  <c r="P42" i="79"/>
  <c r="P41" i="79"/>
  <c r="P40" i="79"/>
  <c r="P39" i="79"/>
  <c r="P38" i="79"/>
  <c r="P37" i="79"/>
  <c r="P36" i="79"/>
  <c r="P35" i="79"/>
  <c r="P34" i="79"/>
  <c r="P33" i="79"/>
  <c r="P32" i="79"/>
  <c r="P31" i="79"/>
  <c r="P30" i="79"/>
  <c r="P29" i="79"/>
  <c r="P28" i="79"/>
  <c r="P27" i="79"/>
  <c r="P26" i="79"/>
  <c r="P25" i="79"/>
  <c r="P24" i="79"/>
  <c r="P23" i="79"/>
  <c r="P22" i="79"/>
  <c r="P21" i="79"/>
  <c r="P20" i="79"/>
  <c r="P19" i="79"/>
  <c r="P18" i="79"/>
  <c r="P17" i="79"/>
  <c r="P16" i="79"/>
  <c r="P15" i="79"/>
  <c r="P14" i="79"/>
  <c r="P13" i="79"/>
  <c r="P12" i="79"/>
  <c r="P11" i="79"/>
  <c r="P10" i="79"/>
  <c r="P9" i="79"/>
  <c r="P8" i="79"/>
  <c r="P7" i="79"/>
  <c r="P6" i="79"/>
  <c r="P5" i="79"/>
  <c r="P4" i="79"/>
  <c r="P3" i="79"/>
  <c r="N115" i="78"/>
  <c r="M115" i="78"/>
  <c r="P114" i="78"/>
  <c r="P113" i="78"/>
  <c r="P112" i="78"/>
  <c r="P111" i="78"/>
  <c r="P110" i="78"/>
  <c r="P109" i="78"/>
  <c r="P108" i="78"/>
  <c r="P107" i="78"/>
  <c r="P106" i="78"/>
  <c r="P105" i="78"/>
  <c r="P104" i="78"/>
  <c r="P103" i="78"/>
  <c r="P102" i="78"/>
  <c r="P101" i="78"/>
  <c r="P100" i="78"/>
  <c r="P99" i="78"/>
  <c r="P98" i="78"/>
  <c r="P97" i="78"/>
  <c r="P96" i="78"/>
  <c r="P95" i="78"/>
  <c r="P94" i="78"/>
  <c r="P93" i="78"/>
  <c r="P92" i="78"/>
  <c r="P91" i="78"/>
  <c r="P90" i="78"/>
  <c r="P89" i="78"/>
  <c r="P88" i="78"/>
  <c r="P87" i="78"/>
  <c r="P86" i="78"/>
  <c r="P85" i="78"/>
  <c r="P84" i="78"/>
  <c r="P83" i="78"/>
  <c r="P82" i="78"/>
  <c r="P81" i="78"/>
  <c r="P80" i="78"/>
  <c r="P79" i="78"/>
  <c r="P78" i="78"/>
  <c r="P77" i="78"/>
  <c r="P76" i="78"/>
  <c r="P75" i="78"/>
  <c r="P74" i="78"/>
  <c r="P73" i="78"/>
  <c r="P72" i="78"/>
  <c r="P71" i="78"/>
  <c r="P70" i="78"/>
  <c r="P69" i="78"/>
  <c r="P68" i="78"/>
  <c r="P67" i="78"/>
  <c r="P66" i="78"/>
  <c r="P65" i="78"/>
  <c r="P64" i="78"/>
  <c r="P63" i="78"/>
  <c r="P62" i="78"/>
  <c r="P61" i="78"/>
  <c r="P60" i="78"/>
  <c r="P59" i="78"/>
  <c r="P58" i="78"/>
  <c r="P57" i="78"/>
  <c r="P56" i="78"/>
  <c r="P55" i="78"/>
  <c r="P54" i="78"/>
  <c r="P53" i="78"/>
  <c r="P52" i="78"/>
  <c r="P51" i="78"/>
  <c r="P50" i="78"/>
  <c r="P49" i="78"/>
  <c r="P48" i="78"/>
  <c r="P47" i="78"/>
  <c r="P46" i="78"/>
  <c r="P45" i="78"/>
  <c r="P44" i="78"/>
  <c r="P43" i="78"/>
  <c r="P42" i="78"/>
  <c r="P41" i="78"/>
  <c r="P40" i="78"/>
  <c r="P39" i="78"/>
  <c r="P38" i="78"/>
  <c r="P37" i="78"/>
  <c r="P36" i="78"/>
  <c r="P35" i="78"/>
  <c r="P34" i="78"/>
  <c r="P33" i="78"/>
  <c r="P32" i="78"/>
  <c r="P31" i="78"/>
  <c r="P30" i="78"/>
  <c r="P29" i="78"/>
  <c r="P28" i="78"/>
  <c r="P27" i="78"/>
  <c r="P26" i="78"/>
  <c r="P25" i="78"/>
  <c r="P24" i="78"/>
  <c r="P23" i="78"/>
  <c r="P22" i="78"/>
  <c r="P21" i="78"/>
  <c r="P20" i="78"/>
  <c r="P19" i="78"/>
  <c r="P18" i="78"/>
  <c r="P17" i="78"/>
  <c r="P16" i="78"/>
  <c r="P15" i="78"/>
  <c r="P14" i="78"/>
  <c r="P13" i="78"/>
  <c r="P12" i="78"/>
  <c r="P11" i="78"/>
  <c r="P10" i="78"/>
  <c r="P9" i="78"/>
  <c r="P8" i="78"/>
  <c r="P7" i="78"/>
  <c r="P6" i="78"/>
  <c r="P5" i="78"/>
  <c r="P4" i="78"/>
  <c r="P3" i="78"/>
  <c r="N215" i="77"/>
  <c r="M215" i="77"/>
  <c r="P214" i="77"/>
  <c r="P213" i="77"/>
  <c r="P212" i="77"/>
  <c r="P211" i="77"/>
  <c r="P210" i="77"/>
  <c r="P209" i="77"/>
  <c r="P208" i="77"/>
  <c r="P207" i="77"/>
  <c r="P206" i="77"/>
  <c r="P205" i="77"/>
  <c r="P204" i="77"/>
  <c r="P203" i="77"/>
  <c r="P202" i="77"/>
  <c r="P201" i="77"/>
  <c r="P200" i="77"/>
  <c r="P199" i="77"/>
  <c r="P198" i="77"/>
  <c r="P197" i="77"/>
  <c r="P196" i="77"/>
  <c r="P195" i="77"/>
  <c r="P194" i="77"/>
  <c r="P193" i="77"/>
  <c r="P192" i="77"/>
  <c r="P191" i="77"/>
  <c r="P190" i="77"/>
  <c r="P189" i="77"/>
  <c r="P188" i="77"/>
  <c r="P187" i="77"/>
  <c r="P186" i="77"/>
  <c r="P185" i="77"/>
  <c r="P184" i="77"/>
  <c r="P183" i="77"/>
  <c r="P182" i="77"/>
  <c r="P181" i="77"/>
  <c r="P180" i="77"/>
  <c r="P179" i="77"/>
  <c r="P178" i="77"/>
  <c r="P177" i="77"/>
  <c r="P176" i="77"/>
  <c r="P175" i="77"/>
  <c r="P174" i="77"/>
  <c r="P173" i="77"/>
  <c r="P172" i="77"/>
  <c r="P171" i="77"/>
  <c r="P170" i="77"/>
  <c r="P169" i="77"/>
  <c r="P168" i="77"/>
  <c r="P167" i="77"/>
  <c r="P166" i="77"/>
  <c r="P165" i="77"/>
  <c r="P164" i="77"/>
  <c r="P163" i="77"/>
  <c r="P162" i="77"/>
  <c r="P161" i="77"/>
  <c r="P160" i="77"/>
  <c r="P159" i="77"/>
  <c r="P158" i="77"/>
  <c r="P157" i="77"/>
  <c r="P156" i="77"/>
  <c r="P155" i="77"/>
  <c r="P154" i="77"/>
  <c r="P153" i="77"/>
  <c r="P152" i="77"/>
  <c r="P151" i="77"/>
  <c r="P150" i="77"/>
  <c r="P149" i="77"/>
  <c r="P148" i="77"/>
  <c r="P147" i="77"/>
  <c r="P146" i="77"/>
  <c r="P145" i="77"/>
  <c r="P144" i="77"/>
  <c r="P143" i="77"/>
  <c r="P142" i="77"/>
  <c r="P141" i="77"/>
  <c r="P140" i="77"/>
  <c r="P139" i="77"/>
  <c r="P138" i="77"/>
  <c r="P137" i="77"/>
  <c r="P136" i="77"/>
  <c r="P135" i="77"/>
  <c r="P134" i="77"/>
  <c r="P133" i="77"/>
  <c r="P132" i="77"/>
  <c r="P131" i="77"/>
  <c r="P130" i="77"/>
  <c r="P129" i="77"/>
  <c r="P128" i="77"/>
  <c r="P127" i="77"/>
  <c r="P126" i="77"/>
  <c r="P125" i="77"/>
  <c r="P124" i="77"/>
  <c r="P123" i="77"/>
  <c r="P122" i="77"/>
  <c r="P121" i="77"/>
  <c r="P120" i="77"/>
  <c r="P119" i="77"/>
  <c r="P118" i="77"/>
  <c r="P117" i="77"/>
  <c r="P116" i="77"/>
  <c r="P115" i="77"/>
  <c r="P114" i="77"/>
  <c r="P113" i="77"/>
  <c r="P112" i="77"/>
  <c r="P111" i="77"/>
  <c r="P110" i="77"/>
  <c r="P109" i="77"/>
  <c r="P108" i="77"/>
  <c r="P107" i="77"/>
  <c r="P106" i="77"/>
  <c r="P105" i="77"/>
  <c r="P104" i="77"/>
  <c r="P103" i="77"/>
  <c r="P102" i="77"/>
  <c r="P101" i="77"/>
  <c r="P100" i="77"/>
  <c r="P99" i="77"/>
  <c r="P98" i="77"/>
  <c r="P97" i="77"/>
  <c r="P96" i="77"/>
  <c r="P95" i="77"/>
  <c r="P94" i="77"/>
  <c r="P93" i="77"/>
  <c r="P92" i="77"/>
  <c r="P91" i="77"/>
  <c r="P90" i="77"/>
  <c r="P89" i="77"/>
  <c r="P88" i="77"/>
  <c r="P87" i="77"/>
  <c r="P86" i="77"/>
  <c r="P85" i="77"/>
  <c r="P84" i="77"/>
  <c r="P83" i="77"/>
  <c r="P82" i="77"/>
  <c r="P81" i="77"/>
  <c r="P80" i="77"/>
  <c r="P79" i="77"/>
  <c r="P78" i="77"/>
  <c r="P77" i="77"/>
  <c r="P76" i="77"/>
  <c r="P75" i="77"/>
  <c r="P74" i="77"/>
  <c r="P73" i="77"/>
  <c r="P72" i="77"/>
  <c r="P71" i="77"/>
  <c r="P70" i="77"/>
  <c r="P69" i="77"/>
  <c r="P68" i="77"/>
  <c r="P67" i="77"/>
  <c r="P66" i="77"/>
  <c r="P65" i="77"/>
  <c r="P64" i="77"/>
  <c r="P63" i="77"/>
  <c r="P62" i="77"/>
  <c r="P61" i="77"/>
  <c r="P60" i="77"/>
  <c r="P59" i="77"/>
  <c r="P58" i="77"/>
  <c r="P57" i="77"/>
  <c r="P56" i="77"/>
  <c r="P55" i="77"/>
  <c r="P54" i="77"/>
  <c r="P53" i="77"/>
  <c r="P52" i="77"/>
  <c r="P51" i="77"/>
  <c r="P50" i="77"/>
  <c r="P49" i="77"/>
  <c r="P48" i="77"/>
  <c r="P47" i="77"/>
  <c r="P46" i="77"/>
  <c r="P45" i="77"/>
  <c r="P44" i="77"/>
  <c r="P43" i="77"/>
  <c r="P42" i="77"/>
  <c r="P41" i="77"/>
  <c r="P40" i="77"/>
  <c r="P39" i="77"/>
  <c r="P38" i="77"/>
  <c r="P37" i="77"/>
  <c r="P36" i="77"/>
  <c r="P35" i="77"/>
  <c r="P34" i="77"/>
  <c r="P33" i="77"/>
  <c r="P32" i="77"/>
  <c r="P31" i="77"/>
  <c r="P30" i="77"/>
  <c r="P29" i="77"/>
  <c r="P28" i="77"/>
  <c r="P27" i="77"/>
  <c r="P26" i="77"/>
  <c r="P25" i="77"/>
  <c r="P24" i="77"/>
  <c r="P23" i="77"/>
  <c r="P22" i="77"/>
  <c r="P21" i="77"/>
  <c r="P20" i="77"/>
  <c r="P19" i="77"/>
  <c r="P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5" i="77"/>
  <c r="P4" i="77"/>
  <c r="P3" i="77"/>
  <c r="N191" i="76"/>
  <c r="M191" i="76"/>
  <c r="P190" i="76"/>
  <c r="P189" i="76"/>
  <c r="P188" i="76"/>
  <c r="P187" i="76"/>
  <c r="P186" i="76"/>
  <c r="P185" i="76"/>
  <c r="P184" i="76"/>
  <c r="P183" i="76"/>
  <c r="P182" i="76"/>
  <c r="P181" i="76"/>
  <c r="P180" i="76"/>
  <c r="P179" i="76"/>
  <c r="P178" i="76"/>
  <c r="P177" i="76"/>
  <c r="P176" i="76"/>
  <c r="P175" i="76"/>
  <c r="P174" i="76"/>
  <c r="P173" i="76"/>
  <c r="P172" i="76"/>
  <c r="P171" i="76"/>
  <c r="P170" i="76"/>
  <c r="P169" i="76"/>
  <c r="P168" i="76"/>
  <c r="P167" i="76"/>
  <c r="P166" i="76"/>
  <c r="P165" i="76"/>
  <c r="P164" i="76"/>
  <c r="P163" i="76"/>
  <c r="P162" i="76"/>
  <c r="P161" i="76"/>
  <c r="P160" i="76"/>
  <c r="P159" i="76"/>
  <c r="P158" i="76"/>
  <c r="P157" i="76"/>
  <c r="P156" i="76"/>
  <c r="P155" i="76"/>
  <c r="P154" i="76"/>
  <c r="P153" i="76"/>
  <c r="P152" i="76"/>
  <c r="P151" i="76"/>
  <c r="P150" i="76"/>
  <c r="P149" i="76"/>
  <c r="P148" i="76"/>
  <c r="P147" i="76"/>
  <c r="P146" i="76"/>
  <c r="P145" i="76"/>
  <c r="P144" i="76"/>
  <c r="P143" i="76"/>
  <c r="P142" i="76"/>
  <c r="P141" i="76"/>
  <c r="P140" i="76"/>
  <c r="P139" i="76"/>
  <c r="P138" i="76"/>
  <c r="P137" i="76"/>
  <c r="P136" i="76"/>
  <c r="P135" i="76"/>
  <c r="P134" i="76"/>
  <c r="P133" i="76"/>
  <c r="P132" i="76"/>
  <c r="P131" i="76"/>
  <c r="P130" i="76"/>
  <c r="P129" i="76"/>
  <c r="P128" i="76"/>
  <c r="P127" i="76"/>
  <c r="P126" i="76"/>
  <c r="P125" i="76"/>
  <c r="P124" i="76"/>
  <c r="P123" i="76"/>
  <c r="P122" i="76"/>
  <c r="P121" i="76"/>
  <c r="P120" i="76"/>
  <c r="P119" i="76"/>
  <c r="P118" i="76"/>
  <c r="P117" i="76"/>
  <c r="P116" i="76"/>
  <c r="P115" i="76"/>
  <c r="P114" i="76"/>
  <c r="P113" i="76"/>
  <c r="P112" i="76"/>
  <c r="P111" i="76"/>
  <c r="P110" i="76"/>
  <c r="P109" i="76"/>
  <c r="P108" i="76"/>
  <c r="P107" i="76"/>
  <c r="P106" i="76"/>
  <c r="P105" i="76"/>
  <c r="P104" i="76"/>
  <c r="P103" i="76"/>
  <c r="P102" i="76"/>
  <c r="P101" i="76"/>
  <c r="P100" i="76"/>
  <c r="P99" i="76"/>
  <c r="P98" i="76"/>
  <c r="P97" i="76"/>
  <c r="P96" i="76"/>
  <c r="P95" i="76"/>
  <c r="P94" i="76"/>
  <c r="P93" i="76"/>
  <c r="P92" i="76"/>
  <c r="P91" i="76"/>
  <c r="P90" i="76"/>
  <c r="P89" i="76"/>
  <c r="P88" i="76"/>
  <c r="P87" i="76"/>
  <c r="P86" i="76"/>
  <c r="P85" i="76"/>
  <c r="P84" i="76"/>
  <c r="P83" i="76"/>
  <c r="P82" i="76"/>
  <c r="P81" i="76"/>
  <c r="P80" i="76"/>
  <c r="P79" i="76"/>
  <c r="P78" i="76"/>
  <c r="P77" i="76"/>
  <c r="P76" i="76"/>
  <c r="P75" i="76"/>
  <c r="P74" i="76"/>
  <c r="P73" i="76"/>
  <c r="P72" i="76"/>
  <c r="P71" i="76"/>
  <c r="P70" i="76"/>
  <c r="P69" i="76"/>
  <c r="P68" i="76"/>
  <c r="P67" i="76"/>
  <c r="P66" i="76"/>
  <c r="P65" i="76"/>
  <c r="P64" i="76"/>
  <c r="P63" i="76"/>
  <c r="P62" i="76"/>
  <c r="P61" i="76"/>
  <c r="P60" i="76"/>
  <c r="P59" i="76"/>
  <c r="P58" i="76"/>
  <c r="P57" i="76"/>
  <c r="P56" i="76"/>
  <c r="P55" i="76"/>
  <c r="P54" i="76"/>
  <c r="P53" i="76"/>
  <c r="P52" i="76"/>
  <c r="P51" i="76"/>
  <c r="P50" i="76"/>
  <c r="P49" i="76"/>
  <c r="P48" i="76"/>
  <c r="P47" i="76"/>
  <c r="P46" i="76"/>
  <c r="P45" i="76"/>
  <c r="P44" i="76"/>
  <c r="P43" i="76"/>
  <c r="P42" i="76"/>
  <c r="P41" i="76"/>
  <c r="P40" i="76"/>
  <c r="P39" i="76"/>
  <c r="P38" i="76"/>
  <c r="P37" i="76"/>
  <c r="P36" i="76"/>
  <c r="P35" i="76"/>
  <c r="P34" i="76"/>
  <c r="P33" i="76"/>
  <c r="P32" i="76"/>
  <c r="P31" i="76"/>
  <c r="P30" i="76"/>
  <c r="P29" i="76"/>
  <c r="P28" i="76"/>
  <c r="P27" i="76"/>
  <c r="P26" i="76"/>
  <c r="P25" i="76"/>
  <c r="P24" i="76"/>
  <c r="P23" i="76"/>
  <c r="P22" i="76"/>
  <c r="P21" i="76"/>
  <c r="P20" i="76"/>
  <c r="P19" i="76"/>
  <c r="P18" i="76"/>
  <c r="P17" i="76"/>
  <c r="P16" i="76"/>
  <c r="P15" i="76"/>
  <c r="P14" i="76"/>
  <c r="P13" i="76"/>
  <c r="P12" i="76"/>
  <c r="P11" i="76"/>
  <c r="P10" i="76"/>
  <c r="P9" i="76"/>
  <c r="P8" i="76"/>
  <c r="P7" i="76"/>
  <c r="P6" i="76"/>
  <c r="P5" i="76"/>
  <c r="P4" i="76"/>
  <c r="P3" i="76"/>
  <c r="M28" i="75"/>
  <c r="P27" i="75"/>
  <c r="P26" i="75"/>
  <c r="P25" i="75"/>
  <c r="P24" i="75"/>
  <c r="P23" i="75"/>
  <c r="P22" i="75"/>
  <c r="P21" i="75"/>
  <c r="P20" i="75"/>
  <c r="P19" i="75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5" i="75"/>
  <c r="P4" i="75"/>
  <c r="P3" i="75"/>
  <c r="N16" i="74"/>
  <c r="M16" i="74"/>
  <c r="P15" i="74"/>
  <c r="P14" i="74"/>
  <c r="P13" i="74"/>
  <c r="P12" i="74"/>
  <c r="P11" i="74"/>
  <c r="P10" i="74"/>
  <c r="P9" i="74"/>
  <c r="P8" i="74"/>
  <c r="P7" i="74"/>
  <c r="P6" i="74"/>
  <c r="P5" i="74"/>
  <c r="P4" i="74"/>
  <c r="P3" i="74"/>
  <c r="N330" i="73"/>
  <c r="M330" i="73"/>
  <c r="P329" i="73"/>
  <c r="P328" i="73"/>
  <c r="P327" i="73"/>
  <c r="P326" i="73"/>
  <c r="P325" i="73"/>
  <c r="P324" i="73"/>
  <c r="P323" i="73"/>
  <c r="P322" i="73"/>
  <c r="P321" i="73"/>
  <c r="P320" i="73"/>
  <c r="P319" i="73"/>
  <c r="P318" i="73"/>
  <c r="P317" i="73"/>
  <c r="P316" i="73"/>
  <c r="P315" i="73"/>
  <c r="P314" i="73"/>
  <c r="P313" i="73"/>
  <c r="P312" i="73"/>
  <c r="P311" i="73"/>
  <c r="P310" i="73"/>
  <c r="P309" i="73"/>
  <c r="P308" i="73"/>
  <c r="P307" i="73"/>
  <c r="P306" i="73"/>
  <c r="P305" i="73"/>
  <c r="P304" i="73"/>
  <c r="P303" i="73"/>
  <c r="P302" i="73"/>
  <c r="P301" i="73"/>
  <c r="P300" i="73"/>
  <c r="P299" i="73"/>
  <c r="P298" i="73"/>
  <c r="P297" i="73"/>
  <c r="P296" i="73"/>
  <c r="P295" i="73"/>
  <c r="P294" i="73"/>
  <c r="P293" i="73"/>
  <c r="P292" i="73"/>
  <c r="P291" i="73"/>
  <c r="P290" i="73"/>
  <c r="P289" i="73"/>
  <c r="P288" i="73"/>
  <c r="P287" i="73"/>
  <c r="P286" i="73"/>
  <c r="P285" i="73"/>
  <c r="P284" i="73"/>
  <c r="P283" i="73"/>
  <c r="P282" i="73"/>
  <c r="P281" i="73"/>
  <c r="P280" i="73"/>
  <c r="P279" i="73"/>
  <c r="P278" i="73"/>
  <c r="P277" i="73"/>
  <c r="P276" i="73"/>
  <c r="P275" i="73"/>
  <c r="P274" i="73"/>
  <c r="P273" i="73"/>
  <c r="P272" i="73"/>
  <c r="P271" i="73"/>
  <c r="P270" i="73"/>
  <c r="P269" i="73"/>
  <c r="P268" i="73"/>
  <c r="P267" i="73"/>
  <c r="P266" i="73"/>
  <c r="P265" i="73"/>
  <c r="P264" i="73"/>
  <c r="P263" i="73"/>
  <c r="P262" i="73"/>
  <c r="P261" i="73"/>
  <c r="P260" i="73"/>
  <c r="P259" i="73"/>
  <c r="P258" i="73"/>
  <c r="P257" i="73"/>
  <c r="P256" i="73"/>
  <c r="P255" i="73"/>
  <c r="P254" i="73"/>
  <c r="P253" i="73"/>
  <c r="P252" i="73"/>
  <c r="P251" i="73"/>
  <c r="P250" i="73"/>
  <c r="P249" i="73"/>
  <c r="P248" i="73"/>
  <c r="P247" i="73"/>
  <c r="P246" i="73"/>
  <c r="P245" i="73"/>
  <c r="P244" i="73"/>
  <c r="P243" i="73"/>
  <c r="P242" i="73"/>
  <c r="P241" i="73"/>
  <c r="P240" i="73"/>
  <c r="P239" i="73"/>
  <c r="P238" i="73"/>
  <c r="P237" i="73"/>
  <c r="P236" i="73"/>
  <c r="P235" i="73"/>
  <c r="P234" i="73"/>
  <c r="P233" i="73"/>
  <c r="P232" i="73"/>
  <c r="P231" i="73"/>
  <c r="P230" i="73"/>
  <c r="P229" i="73"/>
  <c r="P228" i="73"/>
  <c r="P227" i="73"/>
  <c r="P226" i="73"/>
  <c r="P225" i="73"/>
  <c r="P224" i="73"/>
  <c r="P223" i="73"/>
  <c r="P222" i="73"/>
  <c r="P221" i="73"/>
  <c r="P220" i="73"/>
  <c r="P219" i="73"/>
  <c r="P218" i="73"/>
  <c r="P217" i="73"/>
  <c r="P216" i="73"/>
  <c r="P215" i="73"/>
  <c r="P214" i="73"/>
  <c r="P213" i="73"/>
  <c r="P212" i="73"/>
  <c r="P211" i="73"/>
  <c r="P210" i="73"/>
  <c r="P209" i="73"/>
  <c r="P208" i="73"/>
  <c r="P207" i="73"/>
  <c r="P206" i="73"/>
  <c r="P205" i="73"/>
  <c r="P204" i="73"/>
  <c r="P203" i="73"/>
  <c r="P202" i="73"/>
  <c r="P201" i="73"/>
  <c r="P200" i="73"/>
  <c r="P199" i="73"/>
  <c r="P198" i="73"/>
  <c r="P197" i="73"/>
  <c r="P196" i="73"/>
  <c r="P195" i="73"/>
  <c r="P194" i="73"/>
  <c r="P193" i="73"/>
  <c r="P192" i="73"/>
  <c r="P191" i="73"/>
  <c r="P190" i="73"/>
  <c r="P189" i="73"/>
  <c r="P188" i="73"/>
  <c r="P187" i="73"/>
  <c r="P186" i="73"/>
  <c r="P185" i="73"/>
  <c r="P184" i="73"/>
  <c r="P183" i="73"/>
  <c r="P182" i="73"/>
  <c r="P181" i="73"/>
  <c r="P180" i="73"/>
  <c r="P179" i="73"/>
  <c r="P178" i="73"/>
  <c r="P177" i="73"/>
  <c r="P176" i="73"/>
  <c r="P175" i="73"/>
  <c r="P174" i="73"/>
  <c r="P173" i="73"/>
  <c r="P172" i="73"/>
  <c r="P171" i="73"/>
  <c r="P170" i="73"/>
  <c r="P169" i="73"/>
  <c r="P168" i="73"/>
  <c r="P167" i="73"/>
  <c r="P166" i="73"/>
  <c r="P165" i="73"/>
  <c r="P164" i="73"/>
  <c r="P163" i="73"/>
  <c r="P162" i="73"/>
  <c r="P161" i="73"/>
  <c r="P160" i="73"/>
  <c r="P159" i="73"/>
  <c r="P158" i="73"/>
  <c r="P157" i="73"/>
  <c r="P156" i="73"/>
  <c r="P155" i="73"/>
  <c r="P154" i="73"/>
  <c r="P153" i="73"/>
  <c r="P152" i="73"/>
  <c r="P151" i="73"/>
  <c r="P150" i="73"/>
  <c r="P149" i="73"/>
  <c r="P148" i="73"/>
  <c r="P147" i="73"/>
  <c r="P146" i="73"/>
  <c r="P145" i="73"/>
  <c r="P144" i="73"/>
  <c r="P143" i="73"/>
  <c r="P142" i="73"/>
  <c r="P141" i="73"/>
  <c r="P140" i="73"/>
  <c r="P139" i="73"/>
  <c r="P138" i="73"/>
  <c r="P137" i="73"/>
  <c r="P136" i="73"/>
  <c r="P135" i="73"/>
  <c r="P134" i="73"/>
  <c r="P133" i="73"/>
  <c r="P132" i="73"/>
  <c r="P131" i="73"/>
  <c r="P130" i="73"/>
  <c r="P129" i="73"/>
  <c r="P128" i="73"/>
  <c r="P127" i="73"/>
  <c r="P126" i="73"/>
  <c r="P125" i="73"/>
  <c r="P124" i="73"/>
  <c r="P123" i="73"/>
  <c r="P122" i="73"/>
  <c r="P4" i="73"/>
  <c r="P3" i="73"/>
  <c r="N277" i="72"/>
  <c r="M277" i="72"/>
  <c r="P276" i="72"/>
  <c r="P275" i="72"/>
  <c r="P274" i="72"/>
  <c r="P273" i="72"/>
  <c r="P272" i="72"/>
  <c r="P271" i="72"/>
  <c r="P270" i="72"/>
  <c r="P269" i="72"/>
  <c r="P268" i="72"/>
  <c r="P267" i="72"/>
  <c r="P266" i="72"/>
  <c r="P265" i="72"/>
  <c r="P264" i="72"/>
  <c r="P263" i="72"/>
  <c r="P262" i="72"/>
  <c r="P261" i="72"/>
  <c r="P260" i="72"/>
  <c r="P259" i="72"/>
  <c r="P258" i="72"/>
  <c r="P257" i="72"/>
  <c r="P256" i="72"/>
  <c r="P255" i="72"/>
  <c r="P254" i="72"/>
  <c r="P253" i="72"/>
  <c r="P252" i="72"/>
  <c r="P251" i="72"/>
  <c r="P250" i="72"/>
  <c r="P249" i="72"/>
  <c r="P248" i="72"/>
  <c r="P247" i="72"/>
  <c r="P246" i="72"/>
  <c r="P245" i="72"/>
  <c r="P244" i="72"/>
  <c r="P243" i="72"/>
  <c r="P242" i="72"/>
  <c r="P241" i="72"/>
  <c r="P240" i="72"/>
  <c r="P239" i="72"/>
  <c r="P238" i="72"/>
  <c r="P237" i="72"/>
  <c r="P236" i="72"/>
  <c r="P235" i="72"/>
  <c r="P234" i="72"/>
  <c r="P233" i="72"/>
  <c r="P232" i="72"/>
  <c r="P231" i="72"/>
  <c r="P230" i="72"/>
  <c r="P229" i="72"/>
  <c r="P228" i="72"/>
  <c r="P227" i="72"/>
  <c r="P226" i="72"/>
  <c r="P225" i="72"/>
  <c r="P224" i="72"/>
  <c r="P223" i="72"/>
  <c r="P222" i="72"/>
  <c r="P221" i="72"/>
  <c r="P220" i="72"/>
  <c r="P219" i="72"/>
  <c r="P218" i="72"/>
  <c r="P217" i="72"/>
  <c r="P216" i="72"/>
  <c r="P215" i="72"/>
  <c r="P214" i="72"/>
  <c r="P213" i="72"/>
  <c r="P212" i="72"/>
  <c r="P211" i="72"/>
  <c r="P210" i="72"/>
  <c r="P209" i="72"/>
  <c r="P208" i="72"/>
  <c r="P207" i="72"/>
  <c r="P206" i="72"/>
  <c r="P205" i="72"/>
  <c r="P204" i="72"/>
  <c r="P203" i="72"/>
  <c r="P202" i="72"/>
  <c r="P201" i="72"/>
  <c r="P200" i="72"/>
  <c r="P199" i="72"/>
  <c r="P198" i="72"/>
  <c r="P197" i="72"/>
  <c r="P196" i="72"/>
  <c r="P195" i="72"/>
  <c r="P194" i="72"/>
  <c r="P193" i="72"/>
  <c r="P192" i="72"/>
  <c r="P191" i="72"/>
  <c r="P190" i="72"/>
  <c r="P189" i="72"/>
  <c r="P188" i="72"/>
  <c r="P187" i="72"/>
  <c r="P186" i="72"/>
  <c r="P185" i="72"/>
  <c r="P184" i="72"/>
  <c r="P183" i="72"/>
  <c r="P182" i="72"/>
  <c r="P181" i="72"/>
  <c r="P180" i="72"/>
  <c r="P179" i="72"/>
  <c r="P178" i="72"/>
  <c r="P177" i="72"/>
  <c r="P176" i="72"/>
  <c r="P175" i="72"/>
  <c r="P174" i="72"/>
  <c r="P173" i="72"/>
  <c r="P172" i="72"/>
  <c r="P171" i="72"/>
  <c r="P170" i="72"/>
  <c r="P169" i="72"/>
  <c r="P168" i="72"/>
  <c r="P167" i="72"/>
  <c r="P166" i="72"/>
  <c r="P165" i="72"/>
  <c r="P164" i="72"/>
  <c r="P163" i="72"/>
  <c r="P162" i="72"/>
  <c r="P161" i="72"/>
  <c r="P160" i="72"/>
  <c r="P159" i="72"/>
  <c r="P158" i="72"/>
  <c r="P157" i="72"/>
  <c r="P156" i="72"/>
  <c r="P155" i="72"/>
  <c r="P154" i="72"/>
  <c r="P153" i="72"/>
  <c r="P152" i="72"/>
  <c r="P151" i="72"/>
  <c r="P150" i="72"/>
  <c r="P149" i="72"/>
  <c r="P148" i="72"/>
  <c r="P147" i="72"/>
  <c r="P146" i="72"/>
  <c r="P145" i="72"/>
  <c r="P144" i="72"/>
  <c r="P143" i="72"/>
  <c r="P142" i="72"/>
  <c r="P141" i="72"/>
  <c r="P140" i="72"/>
  <c r="P139" i="72"/>
  <c r="P138" i="72"/>
  <c r="P137" i="72"/>
  <c r="P136" i="72"/>
  <c r="P135" i="72"/>
  <c r="P134" i="72"/>
  <c r="P133" i="72"/>
  <c r="P132" i="72"/>
  <c r="P131" i="72"/>
  <c r="P130" i="72"/>
  <c r="P129" i="72"/>
  <c r="P128" i="72"/>
  <c r="P127" i="72"/>
  <c r="P126" i="72"/>
  <c r="P125" i="72"/>
  <c r="P124" i="72"/>
  <c r="P123" i="72"/>
  <c r="P122" i="72"/>
  <c r="P121" i="72"/>
  <c r="P120" i="72"/>
  <c r="P119" i="72"/>
  <c r="P118" i="72"/>
  <c r="P117" i="72"/>
  <c r="P116" i="72"/>
  <c r="P115" i="72"/>
  <c r="P114" i="72"/>
  <c r="P113" i="72"/>
  <c r="P112" i="72"/>
  <c r="P111" i="72"/>
  <c r="P110" i="72"/>
  <c r="P109" i="72"/>
  <c r="P108" i="72"/>
  <c r="P107" i="72"/>
  <c r="P106" i="72"/>
  <c r="P105" i="72"/>
  <c r="P104" i="72"/>
  <c r="P103" i="72"/>
  <c r="P102" i="72"/>
  <c r="P101" i="72"/>
  <c r="P100" i="72"/>
  <c r="P99" i="72"/>
  <c r="P4" i="72"/>
  <c r="P3" i="72"/>
  <c r="N253" i="71"/>
  <c r="M253" i="71"/>
  <c r="P252" i="71"/>
  <c r="P251" i="71"/>
  <c r="P250" i="71"/>
  <c r="P249" i="71"/>
  <c r="P248" i="71"/>
  <c r="P247" i="71"/>
  <c r="P246" i="71"/>
  <c r="P245" i="71"/>
  <c r="P244" i="71"/>
  <c r="P243" i="71"/>
  <c r="P242" i="71"/>
  <c r="P241" i="71"/>
  <c r="P240" i="71"/>
  <c r="P239" i="71"/>
  <c r="P238" i="71"/>
  <c r="P237" i="71"/>
  <c r="P236" i="71"/>
  <c r="P235" i="71"/>
  <c r="P234" i="71"/>
  <c r="P233" i="71"/>
  <c r="P232" i="71"/>
  <c r="P231" i="71"/>
  <c r="P230" i="71"/>
  <c r="P229" i="71"/>
  <c r="P228" i="71"/>
  <c r="P227" i="71"/>
  <c r="P226" i="71"/>
  <c r="P225" i="71"/>
  <c r="P224" i="71"/>
  <c r="P223" i="71"/>
  <c r="P222" i="71"/>
  <c r="P221" i="71"/>
  <c r="P220" i="71"/>
  <c r="P219" i="71"/>
  <c r="P218" i="71"/>
  <c r="P217" i="71"/>
  <c r="P216" i="71"/>
  <c r="P215" i="71"/>
  <c r="P214" i="71"/>
  <c r="P213" i="71"/>
  <c r="P212" i="71"/>
  <c r="P211" i="71"/>
  <c r="P210" i="71"/>
  <c r="P209" i="71"/>
  <c r="P208" i="71"/>
  <c r="P207" i="71"/>
  <c r="P206" i="71"/>
  <c r="P205" i="71"/>
  <c r="P204" i="71"/>
  <c r="P203" i="71"/>
  <c r="P202" i="71"/>
  <c r="P201" i="71"/>
  <c r="P200" i="71"/>
  <c r="P199" i="71"/>
  <c r="P198" i="71"/>
  <c r="P197" i="71"/>
  <c r="P196" i="71"/>
  <c r="P195" i="71"/>
  <c r="P194" i="71"/>
  <c r="P193" i="71"/>
  <c r="P192" i="71"/>
  <c r="P191" i="71"/>
  <c r="P190" i="71"/>
  <c r="P189" i="71"/>
  <c r="P188" i="71"/>
  <c r="P187" i="71"/>
  <c r="P186" i="71"/>
  <c r="P185" i="71"/>
  <c r="P184" i="71"/>
  <c r="P183" i="71"/>
  <c r="P182" i="71"/>
  <c r="P181" i="71"/>
  <c r="P180" i="71"/>
  <c r="P179" i="71"/>
  <c r="P178" i="71"/>
  <c r="P177" i="71"/>
  <c r="P176" i="71"/>
  <c r="P175" i="71"/>
  <c r="P174" i="71"/>
  <c r="P173" i="71"/>
  <c r="P172" i="71"/>
  <c r="P171" i="71"/>
  <c r="P170" i="71"/>
  <c r="P169" i="71"/>
  <c r="P168" i="71"/>
  <c r="P167" i="71"/>
  <c r="P166" i="71"/>
  <c r="P165" i="71"/>
  <c r="P164" i="71"/>
  <c r="P163" i="71"/>
  <c r="P162" i="71"/>
  <c r="P161" i="71"/>
  <c r="P160" i="71"/>
  <c r="P159" i="71"/>
  <c r="P158" i="71"/>
  <c r="P157" i="71"/>
  <c r="P156" i="71"/>
  <c r="P155" i="71"/>
  <c r="P154" i="71"/>
  <c r="P153" i="71"/>
  <c r="P152" i="71"/>
  <c r="P151" i="71"/>
  <c r="P150" i="71"/>
  <c r="P149" i="71"/>
  <c r="P148" i="71"/>
  <c r="P147" i="71"/>
  <c r="P146" i="71"/>
  <c r="P145" i="71"/>
  <c r="P144" i="71"/>
  <c r="P143" i="71"/>
  <c r="P142" i="71"/>
  <c r="P141" i="71"/>
  <c r="P140" i="71"/>
  <c r="P139" i="71"/>
  <c r="P138" i="71"/>
  <c r="P137" i="71"/>
  <c r="P136" i="71"/>
  <c r="P135" i="71"/>
  <c r="P134" i="71"/>
  <c r="P133" i="71"/>
  <c r="P132" i="71"/>
  <c r="P131" i="71"/>
  <c r="P130" i="71"/>
  <c r="P129" i="71"/>
  <c r="P128" i="71"/>
  <c r="P127" i="71"/>
  <c r="P126" i="71"/>
  <c r="P125" i="71"/>
  <c r="P124" i="71"/>
  <c r="P123" i="71"/>
  <c r="P122" i="71"/>
  <c r="P121" i="71"/>
  <c r="P120" i="71"/>
  <c r="P119" i="71"/>
  <c r="P118" i="71"/>
  <c r="P117" i="71"/>
  <c r="P116" i="71"/>
  <c r="P115" i="71"/>
  <c r="P114" i="71"/>
  <c r="P113" i="71"/>
  <c r="P112" i="71"/>
  <c r="P111" i="71"/>
  <c r="P110" i="71"/>
  <c r="P109" i="71"/>
  <c r="P108" i="71"/>
  <c r="P107" i="71"/>
  <c r="P106" i="71"/>
  <c r="P105" i="71"/>
  <c r="P104" i="71"/>
  <c r="P103" i="71"/>
  <c r="P102" i="71"/>
  <c r="P101" i="71"/>
  <c r="P100" i="71"/>
  <c r="P99" i="71"/>
  <c r="P98" i="71"/>
  <c r="P97" i="71"/>
  <c r="P96" i="71"/>
  <c r="P95" i="71"/>
  <c r="P94" i="71"/>
  <c r="P93" i="71"/>
  <c r="P92" i="71"/>
  <c r="P91" i="71"/>
  <c r="P90" i="71"/>
  <c r="P89" i="71"/>
  <c r="P88" i="71"/>
  <c r="P87" i="71"/>
  <c r="P86" i="71"/>
  <c r="P85" i="71"/>
  <c r="P84" i="71"/>
  <c r="P83" i="71"/>
  <c r="P82" i="71"/>
  <c r="P81" i="71"/>
  <c r="P80" i="71"/>
  <c r="P79" i="71"/>
  <c r="P78" i="71"/>
  <c r="P77" i="71"/>
  <c r="P76" i="71"/>
  <c r="P75" i="71"/>
  <c r="P74" i="71"/>
  <c r="P73" i="71"/>
  <c r="P72" i="71"/>
  <c r="P71" i="71"/>
  <c r="P70" i="71"/>
  <c r="P69" i="71"/>
  <c r="P68" i="71"/>
  <c r="P67" i="71"/>
  <c r="P66" i="71"/>
  <c r="P65" i="71"/>
  <c r="P64" i="71"/>
  <c r="P63" i="71"/>
  <c r="P62" i="71"/>
  <c r="P61" i="71"/>
  <c r="P60" i="71"/>
  <c r="P59" i="71"/>
  <c r="P58" i="71"/>
  <c r="P57" i="71"/>
  <c r="P56" i="71"/>
  <c r="P55" i="71"/>
  <c r="P54" i="71"/>
  <c r="P5" i="71"/>
  <c r="P4" i="71"/>
  <c r="P3" i="71"/>
  <c r="N14" i="70"/>
  <c r="M14" i="70"/>
  <c r="P13" i="70"/>
  <c r="P12" i="70"/>
  <c r="P11" i="70"/>
  <c r="P10" i="70"/>
  <c r="P9" i="70"/>
  <c r="P8" i="70"/>
  <c r="P7" i="70"/>
  <c r="P6" i="70"/>
  <c r="P5" i="70"/>
  <c r="P4" i="70"/>
  <c r="P3" i="70"/>
  <c r="P12" i="88" l="1"/>
  <c r="P13" i="88" s="1"/>
  <c r="O9" i="87"/>
  <c r="P5" i="86"/>
  <c r="P6" i="86" s="1"/>
  <c r="O194" i="85"/>
  <c r="O8" i="84"/>
  <c r="P9" i="84" s="1"/>
  <c r="P10" i="84" s="1"/>
  <c r="P12" i="84"/>
  <c r="P11" i="84"/>
  <c r="P13" i="84" s="1"/>
  <c r="O220" i="83"/>
  <c r="O219" i="82"/>
  <c r="P220" i="82" s="1"/>
  <c r="P221" i="82" s="1"/>
  <c r="O104" i="81"/>
  <c r="O188" i="80"/>
  <c r="P189" i="80" s="1"/>
  <c r="P190" i="80" s="1"/>
  <c r="P192" i="80" s="1"/>
  <c r="O133" i="79"/>
  <c r="P134" i="79" s="1"/>
  <c r="P135" i="79" s="1"/>
  <c r="O115" i="78"/>
  <c r="P116" i="78" s="1"/>
  <c r="P117" i="78" s="1"/>
  <c r="O215" i="77"/>
  <c r="O191" i="76"/>
  <c r="O28" i="75"/>
  <c r="O16" i="74"/>
  <c r="O330" i="73"/>
  <c r="O253" i="71"/>
  <c r="O14" i="70"/>
  <c r="P14" i="88" l="1"/>
  <c r="P15" i="88"/>
  <c r="P10" i="87"/>
  <c r="P11" i="87" s="1"/>
  <c r="P8" i="86"/>
  <c r="P7" i="86"/>
  <c r="P195" i="85"/>
  <c r="P196" i="85" s="1"/>
  <c r="P221" i="83"/>
  <c r="P222" i="83" s="1"/>
  <c r="P223" i="82"/>
  <c r="P224" i="82" s="1"/>
  <c r="P222" i="82"/>
  <c r="P105" i="81"/>
  <c r="P106" i="81" s="1"/>
  <c r="P191" i="80"/>
  <c r="P193" i="80" s="1"/>
  <c r="P137" i="79"/>
  <c r="P136" i="79"/>
  <c r="P118" i="78"/>
  <c r="P119" i="78"/>
  <c r="P216" i="77"/>
  <c r="P217" i="77" s="1"/>
  <c r="J28" i="2"/>
  <c r="J26" i="2"/>
  <c r="J27" i="2"/>
  <c r="P89" i="37"/>
  <c r="P88" i="37"/>
  <c r="P87" i="37"/>
  <c r="P86" i="37"/>
  <c r="P85" i="37"/>
  <c r="P84" i="37"/>
  <c r="P83" i="37"/>
  <c r="P82" i="37"/>
  <c r="P81" i="37"/>
  <c r="P80" i="37"/>
  <c r="P79" i="37"/>
  <c r="P78" i="37"/>
  <c r="P77" i="37"/>
  <c r="P76" i="37"/>
  <c r="P75" i="37"/>
  <c r="P74" i="37"/>
  <c r="P73" i="37"/>
  <c r="P72" i="37"/>
  <c r="P71" i="37"/>
  <c r="P70" i="37"/>
  <c r="P69" i="37"/>
  <c r="P68" i="37"/>
  <c r="P67" i="37"/>
  <c r="P66" i="37"/>
  <c r="P65" i="37"/>
  <c r="P64" i="37"/>
  <c r="P63" i="37"/>
  <c r="P62" i="37"/>
  <c r="P61" i="37"/>
  <c r="P60" i="37"/>
  <c r="P59" i="37"/>
  <c r="P58" i="37"/>
  <c r="P57" i="37"/>
  <c r="P56" i="37"/>
  <c r="P55" i="37"/>
  <c r="P54" i="37"/>
  <c r="P53" i="37"/>
  <c r="P52" i="37"/>
  <c r="P51" i="37"/>
  <c r="P50" i="37"/>
  <c r="P49" i="37"/>
  <c r="P48" i="37"/>
  <c r="P47" i="37"/>
  <c r="P46" i="37"/>
  <c r="P45" i="37"/>
  <c r="P44" i="37"/>
  <c r="P43" i="37"/>
  <c r="P42" i="37"/>
  <c r="P41" i="37"/>
  <c r="P40" i="37"/>
  <c r="P39" i="37"/>
  <c r="P38" i="37"/>
  <c r="P37" i="37"/>
  <c r="P36" i="37"/>
  <c r="P35" i="37"/>
  <c r="P34" i="37"/>
  <c r="P33" i="37"/>
  <c r="P32" i="37"/>
  <c r="P31" i="37"/>
  <c r="P30" i="37"/>
  <c r="P29" i="37"/>
  <c r="P28" i="37"/>
  <c r="P27" i="37"/>
  <c r="P26" i="37"/>
  <c r="P25" i="37"/>
  <c r="P24" i="37"/>
  <c r="P23" i="37"/>
  <c r="P22" i="37"/>
  <c r="P21" i="37"/>
  <c r="P20" i="37"/>
  <c r="P19" i="37"/>
  <c r="P18" i="37"/>
  <c r="P17" i="37"/>
  <c r="P16" i="37"/>
  <c r="P15" i="37"/>
  <c r="P14" i="37"/>
  <c r="P13" i="37"/>
  <c r="P12" i="37"/>
  <c r="P11" i="37"/>
  <c r="P10" i="37"/>
  <c r="P9" i="37"/>
  <c r="P8" i="37"/>
  <c r="P7" i="37"/>
  <c r="P6" i="37"/>
  <c r="J25" i="2"/>
  <c r="J24" i="2"/>
  <c r="J34" i="2"/>
  <c r="P16" i="88" l="1"/>
  <c r="P13" i="87"/>
  <c r="P12" i="87"/>
  <c r="P9" i="86"/>
  <c r="P197" i="85"/>
  <c r="P198" i="85"/>
  <c r="P224" i="83"/>
  <c r="P223" i="83"/>
  <c r="P108" i="81"/>
  <c r="P107" i="81"/>
  <c r="P138" i="79"/>
  <c r="P120" i="78"/>
  <c r="P218" i="77"/>
  <c r="P219" i="77"/>
  <c r="P14" i="87" l="1"/>
  <c r="P199" i="85"/>
  <c r="P225" i="83"/>
  <c r="P109" i="81"/>
  <c r="P220" i="77"/>
  <c r="P110" i="37"/>
  <c r="P109" i="37"/>
  <c r="P108" i="37"/>
  <c r="P107" i="37"/>
  <c r="P106" i="37"/>
  <c r="P105" i="37"/>
  <c r="P104" i="37"/>
  <c r="P103" i="37"/>
  <c r="P102" i="37"/>
  <c r="P101" i="37"/>
  <c r="P100" i="37"/>
  <c r="P99" i="37"/>
  <c r="P98" i="37"/>
  <c r="P97" i="37"/>
  <c r="P96" i="37"/>
  <c r="P95" i="37"/>
  <c r="P94" i="37"/>
  <c r="P93" i="37"/>
  <c r="P92" i="37"/>
  <c r="P91" i="37"/>
  <c r="P90" i="37"/>
  <c r="P5" i="37"/>
  <c r="P151" i="37"/>
  <c r="P150" i="37"/>
  <c r="P149" i="37"/>
  <c r="P148" i="37"/>
  <c r="P147" i="37"/>
  <c r="P146" i="37"/>
  <c r="P145" i="37"/>
  <c r="P144" i="37"/>
  <c r="P143" i="37"/>
  <c r="P142" i="37"/>
  <c r="P141" i="37"/>
  <c r="P140" i="37"/>
  <c r="P139" i="37"/>
  <c r="P138" i="37"/>
  <c r="P137" i="37"/>
  <c r="P136" i="37"/>
  <c r="P135" i="37"/>
  <c r="P134" i="37"/>
  <c r="P133" i="37"/>
  <c r="P132" i="37"/>
  <c r="P131" i="37"/>
  <c r="P130" i="37"/>
  <c r="P129" i="37"/>
  <c r="P128" i="37"/>
  <c r="P127" i="37"/>
  <c r="P126" i="37"/>
  <c r="P125" i="37"/>
  <c r="P124" i="37"/>
  <c r="P123" i="37"/>
  <c r="P122" i="37"/>
  <c r="P121" i="37"/>
  <c r="P120" i="37"/>
  <c r="P119" i="37"/>
  <c r="P118" i="37"/>
  <c r="P117" i="37"/>
  <c r="P116" i="37"/>
  <c r="P115" i="37"/>
  <c r="P114" i="37"/>
  <c r="P113" i="37"/>
  <c r="P112" i="37"/>
  <c r="P111" i="37"/>
  <c r="M204" i="37"/>
  <c r="P203" i="37"/>
  <c r="P202" i="37"/>
  <c r="P201" i="37"/>
  <c r="P200" i="37"/>
  <c r="P199" i="37"/>
  <c r="P198" i="37"/>
  <c r="P197" i="37"/>
  <c r="P196" i="37"/>
  <c r="P195" i="37"/>
  <c r="P194" i="37"/>
  <c r="P193" i="37"/>
  <c r="P192" i="37"/>
  <c r="P191" i="37"/>
  <c r="P190" i="37"/>
  <c r="P189" i="37"/>
  <c r="P188" i="37"/>
  <c r="P187" i="37"/>
  <c r="P186" i="37"/>
  <c r="P185" i="37"/>
  <c r="P184" i="37"/>
  <c r="P183" i="37"/>
  <c r="P182" i="37"/>
  <c r="P181" i="37"/>
  <c r="P180" i="37"/>
  <c r="P179" i="37"/>
  <c r="P178" i="37"/>
  <c r="P177" i="37"/>
  <c r="P176" i="37"/>
  <c r="P175" i="37"/>
  <c r="P174" i="37"/>
  <c r="P173" i="37"/>
  <c r="P172" i="37"/>
  <c r="P171" i="37"/>
  <c r="P170" i="37"/>
  <c r="P169" i="37"/>
  <c r="P168" i="37"/>
  <c r="P167" i="37"/>
  <c r="P166" i="37"/>
  <c r="P165" i="37"/>
  <c r="P164" i="37"/>
  <c r="P163" i="37"/>
  <c r="P162" i="37"/>
  <c r="P161" i="37"/>
  <c r="P160" i="37"/>
  <c r="P159" i="37"/>
  <c r="P158" i="37"/>
  <c r="P157" i="37"/>
  <c r="P156" i="37"/>
  <c r="P155" i="37"/>
  <c r="P154" i="37"/>
  <c r="P153" i="37"/>
  <c r="P152" i="37"/>
  <c r="P4" i="37"/>
  <c r="P3" i="37"/>
  <c r="O204" i="37" l="1"/>
  <c r="P205" i="37" s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J37" i="2"/>
  <c r="J36" i="2"/>
  <c r="J35" i="2"/>
  <c r="J33" i="2"/>
  <c r="J32" i="2"/>
  <c r="J31" i="2"/>
  <c r="J30" i="2"/>
  <c r="J29" i="2"/>
  <c r="J23" i="2"/>
  <c r="J22" i="2"/>
  <c r="J21" i="2"/>
  <c r="J20" i="2"/>
  <c r="J19" i="2"/>
  <c r="J18" i="2" l="1"/>
  <c r="J40" i="2" l="1"/>
  <c r="J41" i="2" s="1"/>
  <c r="I55" i="2"/>
  <c r="I43" i="2"/>
  <c r="I42" i="2"/>
  <c r="I44" i="2" s="1"/>
  <c r="J43" i="2" l="1"/>
  <c r="J42" i="2"/>
  <c r="J44" i="2" s="1"/>
</calcChain>
</file>

<file path=xl/sharedStrings.xml><?xml version="1.0" encoding="utf-8"?>
<sst xmlns="http://schemas.openxmlformats.org/spreadsheetml/2006/main" count="11332" uniqueCount="2800">
  <si>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</si>
  <si>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</si>
  <si>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</si>
  <si>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</si>
  <si>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</si>
  <si>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</si>
  <si>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</si>
  <si>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</si>
  <si>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</si>
  <si>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</si>
  <si>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</si>
  <si>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</si>
  <si>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</si>
  <si>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</si>
  <si>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</si>
  <si>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</si>
  <si>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</si>
  <si>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</si>
  <si>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</si>
  <si>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</si>
  <si>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</si>
  <si>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</si>
  <si>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</si>
  <si>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</si>
  <si>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</si>
  <si>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</si>
  <si>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</si>
  <si>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</si>
  <si>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</si>
  <si>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</si>
  <si>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</si>
  <si>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</si>
  <si>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</si>
  <si>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</si>
  <si>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</si>
  <si>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</si>
  <si>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</si>
  <si>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</si>
  <si>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</si>
  <si>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</si>
  <si>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</si>
  <si>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</si>
  <si>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</si>
  <si>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</si>
  <si>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</si>
  <si>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</si>
  <si>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</si>
  <si>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</si>
  <si>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</si>
  <si>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</si>
  <si>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</si>
  <si>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</si>
  <si>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Discount 10%</t>
  </si>
  <si>
    <t>DMP BDJ (BANJARMASIN)</t>
  </si>
  <si>
    <t xml:space="preserve"> 016/PCI/K1/IX/21</t>
  </si>
  <si>
    <t>DMD/2108/19/EXFY2136</t>
  </si>
  <si>
    <t>GSK210819GQJ625</t>
  </si>
  <si>
    <t>GSK210819BEU276</t>
  </si>
  <si>
    <t>GSK210819JOQ481</t>
  </si>
  <si>
    <t>GSK210819LDX248</t>
  </si>
  <si>
    <t>GSK210819NMU204</t>
  </si>
  <si>
    <t>GSK210819YHZ451</t>
  </si>
  <si>
    <t>GSK210819SAD260</t>
  </si>
  <si>
    <t>GSK210819YAS085</t>
  </si>
  <si>
    <t>GSK210819CSE316</t>
  </si>
  <si>
    <t>GSK210819JAW526</t>
  </si>
  <si>
    <t>GSK210819MSP157</t>
  </si>
  <si>
    <t>GSK210819JUA678</t>
  </si>
  <si>
    <t>GSK210819OFX074</t>
  </si>
  <si>
    <t>GSK210819NJM836</t>
  </si>
  <si>
    <t>GSK210819IHP657</t>
  </si>
  <si>
    <t>GSK210819YRD082</t>
  </si>
  <si>
    <t>GSK210819FYE816</t>
  </si>
  <si>
    <t>GSK210819WSN081</t>
  </si>
  <si>
    <t>GSK210819EJZ870</t>
  </si>
  <si>
    <t>GSK210819JSR154</t>
  </si>
  <si>
    <t>GSK210819KTY678</t>
  </si>
  <si>
    <t>GSK210819PAL759</t>
  </si>
  <si>
    <t>GSK210819OIY874</t>
  </si>
  <si>
    <t>GSK210819FAD423</t>
  </si>
  <si>
    <t>GSK210819TDN302</t>
  </si>
  <si>
    <t>GSK210819XDG420</t>
  </si>
  <si>
    <t>GSK210819AGH652</t>
  </si>
  <si>
    <t>GSK210819VMX104</t>
  </si>
  <si>
    <t>GSK210819KQW316</t>
  </si>
  <si>
    <t>GSK210819UZM257</t>
  </si>
  <si>
    <t>GSK210819TMK345</t>
  </si>
  <si>
    <t>GSK210819DJQ246</t>
  </si>
  <si>
    <t>GSK210819QBC047</t>
  </si>
  <si>
    <t>GSK210819LTS906</t>
  </si>
  <si>
    <t>GSK210819WOM231</t>
  </si>
  <si>
    <t>GSK210819IRO374</t>
  </si>
  <si>
    <t>GSK210819JOU680</t>
  </si>
  <si>
    <t>GSK210819OTF730</t>
  </si>
  <si>
    <t>GSK210819CVT138</t>
  </si>
  <si>
    <t>GSK210819VGM290</t>
  </si>
  <si>
    <t>GSK210819HMI308</t>
  </si>
  <si>
    <t>GSK210819BZQ475</t>
  </si>
  <si>
    <t>GSK210819THX096</t>
  </si>
  <si>
    <t>GSK210819FPB425</t>
  </si>
  <si>
    <t>GSK210819JFZ564</t>
  </si>
  <si>
    <t>GSK210819NKR719</t>
  </si>
  <si>
    <t>GSK210819BIG203</t>
  </si>
  <si>
    <t>GSK210819BEW760</t>
  </si>
  <si>
    <t>GSK210819VXS601</t>
  </si>
  <si>
    <t>GSK210819GXI394</t>
  </si>
  <si>
    <t>GSK210819PTA809</t>
  </si>
  <si>
    <t>GSK210819PNY637</t>
  </si>
  <si>
    <t>GSK210819QJD327</t>
  </si>
  <si>
    <t>GSK210819UYJ715</t>
  </si>
  <si>
    <t>GSK210819VYP641</t>
  </si>
  <si>
    <t>GSK210819HZY927</t>
  </si>
  <si>
    <t>GSK210819ANE326</t>
  </si>
  <si>
    <t>GSK210819FQH684</t>
  </si>
  <si>
    <t>GSK210819VAJ675</t>
  </si>
  <si>
    <t>GSK210819VKO279</t>
  </si>
  <si>
    <t>GSK210819XEH094</t>
  </si>
  <si>
    <t>GSK210819IPK634</t>
  </si>
  <si>
    <t>GSK210819CZJ927</t>
  </si>
  <si>
    <t>GSK210819SDI578</t>
  </si>
  <si>
    <t>GSK210819PBM732</t>
  </si>
  <si>
    <t>GSK210819MRE790</t>
  </si>
  <si>
    <t>GSK210819EMD491</t>
  </si>
  <si>
    <t>GSK210819PHK987</t>
  </si>
  <si>
    <t>GSK210819FQC298</t>
  </si>
  <si>
    <t>GSK210819MRH420</t>
  </si>
  <si>
    <t>GSK210819TEJ756</t>
  </si>
  <si>
    <t>GSK210819FUX497</t>
  </si>
  <si>
    <t>GSK210819XOK314</t>
  </si>
  <si>
    <t>GSK210819CFH408</t>
  </si>
  <si>
    <t>GSK210819MZC751</t>
  </si>
  <si>
    <t>GSK210819LPV379</t>
  </si>
  <si>
    <t>GSK210819PFS173</t>
  </si>
  <si>
    <t>GSK210819PLC851</t>
  </si>
  <si>
    <t>GSK210819UZT087</t>
  </si>
  <si>
    <t>GSK210819HDA503</t>
  </si>
  <si>
    <t>GSK210819LIN513</t>
  </si>
  <si>
    <t>GSK210819SZY905</t>
  </si>
  <si>
    <t>GSK210819RJA027</t>
  </si>
  <si>
    <t>GSK210819OMK328</t>
  </si>
  <si>
    <t>GSK210819QFH698</t>
  </si>
  <si>
    <t>GSK210819ZVJ403</t>
  </si>
  <si>
    <t>GSK210819PMR761</t>
  </si>
  <si>
    <t>GSK210819QDS785</t>
  </si>
  <si>
    <t>GSK210819NVU105</t>
  </si>
  <si>
    <t>GSK210819CFB276</t>
  </si>
  <si>
    <t>GSK210819EBM964</t>
  </si>
  <si>
    <t>GSK210819LRS317</t>
  </si>
  <si>
    <t>GSK210819TOU385</t>
  </si>
  <si>
    <t>GSK210819SAG986</t>
  </si>
  <si>
    <t>GSK210819IUA798</t>
  </si>
  <si>
    <t>GSK210819ONT465</t>
  </si>
  <si>
    <t>GSK210819WKH367</t>
  </si>
  <si>
    <t>GSK210819SYT092</t>
  </si>
  <si>
    <t>GSK210819IBH369</t>
  </si>
  <si>
    <t>GSK210819MIT285</t>
  </si>
  <si>
    <t>GSK210819SNO031</t>
  </si>
  <si>
    <t>GSK210819LDI875</t>
  </si>
  <si>
    <t>GSK210819GWT198</t>
  </si>
  <si>
    <t>GSK210819YIN439</t>
  </si>
  <si>
    <t>GSK210819RCQ093</t>
  </si>
  <si>
    <t>GSK210819IGL910</t>
  </si>
  <si>
    <t>GSK210819AJM438</t>
  </si>
  <si>
    <t>GSK210819JPE064</t>
  </si>
  <si>
    <t>GSK210819RKU398</t>
  </si>
  <si>
    <t>GSK210819TWJ204</t>
  </si>
  <si>
    <t>GSK210819GDI397</t>
  </si>
  <si>
    <t>GSK210819DST286</t>
  </si>
  <si>
    <t>GSK210819HUQ021</t>
  </si>
  <si>
    <t>GSK210819ETC892</t>
  </si>
  <si>
    <t>GSK210819YKH815</t>
  </si>
  <si>
    <t>GSK210819AKN460</t>
  </si>
  <si>
    <t>GSK210819WCF962</t>
  </si>
  <si>
    <t>GSK210819FNZ635</t>
  </si>
  <si>
    <t>GSK210819OFH432</t>
  </si>
  <si>
    <t>GSK210819ZBW682</t>
  </si>
  <si>
    <t>GSK210819EAZ723</t>
  </si>
  <si>
    <t>GSK210819QUT091</t>
  </si>
  <si>
    <t>GSK210819EQK130</t>
  </si>
  <si>
    <t>GSK210819NAZ584</t>
  </si>
  <si>
    <t>GSK210819GTC273</t>
  </si>
  <si>
    <t>GSK210819DPJ172</t>
  </si>
  <si>
    <t>GSK210819GAL736</t>
  </si>
  <si>
    <t>GSK210819WMC426</t>
  </si>
  <si>
    <t>GSK210819TNA745</t>
  </si>
  <si>
    <t>GSK210819UAR349</t>
  </si>
  <si>
    <t>GSK210819CUD947</t>
  </si>
  <si>
    <t>GSK210819APQ075</t>
  </si>
  <si>
    <t>GSK210819KIL958</t>
  </si>
  <si>
    <t>GSK210819OGF294</t>
  </si>
  <si>
    <t>GSK210819MWU504</t>
  </si>
  <si>
    <t>GSK210819RQP582</t>
  </si>
  <si>
    <t>GSK210819RKG138</t>
  </si>
  <si>
    <t>GSK210819PEF609</t>
  </si>
  <si>
    <t>GSK210819QFI530</t>
  </si>
  <si>
    <t>GSK210819GFC256</t>
  </si>
  <si>
    <t>GSK210819RME258</t>
  </si>
  <si>
    <t>GSK210819PGF907</t>
  </si>
  <si>
    <t>GSK210819UWB579</t>
  </si>
  <si>
    <t>GSK210819MGJ689</t>
  </si>
  <si>
    <t>GSK210819ODX926</t>
  </si>
  <si>
    <t>GSK210819NLK647</t>
  </si>
  <si>
    <t>GSK210819GLS962</t>
  </si>
  <si>
    <t>GSK210819XDM856</t>
  </si>
  <si>
    <t>GSK210819ZNY290</t>
  </si>
  <si>
    <t>GSK210819LPE729</t>
  </si>
  <si>
    <t>GSK210819ERF319</t>
  </si>
  <si>
    <t>GSK210819NUF834</t>
  </si>
  <si>
    <t>GSK210819HRU734</t>
  </si>
  <si>
    <t>GSK210819BPR207</t>
  </si>
  <si>
    <t>GSK210819ZVK985</t>
  </si>
  <si>
    <t>GSK210819DPF147</t>
  </si>
  <si>
    <t>GSK210819ZPO375</t>
  </si>
  <si>
    <t>GSK210819OXA485</t>
  </si>
  <si>
    <t>GSK210819ZUM652</t>
  </si>
  <si>
    <t>GSK210819RLG012</t>
  </si>
  <si>
    <t>GSK210819QOM420</t>
  </si>
  <si>
    <t>GSK210819EQT819</t>
  </si>
  <si>
    <t>GSK210819PYR564</t>
  </si>
  <si>
    <t>GSK210819JPO325</t>
  </si>
  <si>
    <t>GSK210819GYN590</t>
  </si>
  <si>
    <t>GSK210819MEC631</t>
  </si>
  <si>
    <t>GSK210819FGI496</t>
  </si>
  <si>
    <t>GSK210819UHJ169</t>
  </si>
  <si>
    <t>GSK210819BEN347</t>
  </si>
  <si>
    <t>GSK210819HAM461</t>
  </si>
  <si>
    <t>GSK210819SNZ023</t>
  </si>
  <si>
    <t>GSK210819HEO736</t>
  </si>
  <si>
    <t>GSK210819HXI732</t>
  </si>
  <si>
    <t>GSK210819SWO429</t>
  </si>
  <si>
    <t>GSK210819EDV629</t>
  </si>
  <si>
    <t>GSK210819PAV716</t>
  </si>
  <si>
    <t>GSK210819UVN086</t>
  </si>
  <si>
    <t>GSK210819VOB763</t>
  </si>
  <si>
    <t>GSK210819TRV597</t>
  </si>
  <si>
    <t>GSK210819KVE890</t>
  </si>
  <si>
    <t>GSK210819FRS710</t>
  </si>
  <si>
    <t>GSK210819AVN725</t>
  </si>
  <si>
    <t>GSK210819FGI172</t>
  </si>
  <si>
    <t>GSK210819OUY526</t>
  </si>
  <si>
    <t>GSK210819LRP731</t>
  </si>
  <si>
    <t>GSK210819VLJ423</t>
  </si>
  <si>
    <t>GSK210819XEO293</t>
  </si>
  <si>
    <t>GSK210819MLE872</t>
  </si>
  <si>
    <t>GSK210819IRU197</t>
  </si>
  <si>
    <t>GSK210819PFR875</t>
  </si>
  <si>
    <t>GSK210819CHA310</t>
  </si>
  <si>
    <t>GSK210819RPC297</t>
  </si>
  <si>
    <t>GSK210819BNE620</t>
  </si>
  <si>
    <t>GSK210819DRY819</t>
  </si>
  <si>
    <t>GSK210819ZQK204</t>
  </si>
  <si>
    <t>GSK210819PKE961</t>
  </si>
  <si>
    <t>GSK210819NCI371</t>
  </si>
  <si>
    <t>GSK210819ZGY521</t>
  </si>
  <si>
    <t>GSK210819VTF327</t>
  </si>
  <si>
    <t>GSK210819CWY623</t>
  </si>
  <si>
    <t>GSK210819QSW451</t>
  </si>
  <si>
    <t>KM NIKI MILA UTAMA</t>
  </si>
  <si>
    <t>27/08/2021 POD by M NOOR</t>
  </si>
  <si>
    <t>DMD/2108/19/SLKX5941</t>
  </si>
  <si>
    <t>GSK210819BEG159</t>
  </si>
  <si>
    <t>GSK210819FGO841</t>
  </si>
  <si>
    <t>GSK210819UVB576</t>
  </si>
  <si>
    <t>GSK210819NSJ734</t>
  </si>
  <si>
    <t>GSK210819IFQ617</t>
  </si>
  <si>
    <t>GSK210819GFK813</t>
  </si>
  <si>
    <t>GSK210819PLZ986</t>
  </si>
  <si>
    <t>GSK210819DYN183</t>
  </si>
  <si>
    <t>GSK210819BIZ638</t>
  </si>
  <si>
    <t>GSK210819YZG403</t>
  </si>
  <si>
    <t>GSK210819ALU029</t>
  </si>
  <si>
    <t>DMD/2108/19/IQGR8390</t>
  </si>
  <si>
    <t>GSK210819GLF720</t>
  </si>
  <si>
    <t>GSK210819YHP475</t>
  </si>
  <si>
    <t>GSK210819ZIL312</t>
  </si>
  <si>
    <t>GSK210819LJN098</t>
  </si>
  <si>
    <t>GSK210819GYJ036</t>
  </si>
  <si>
    <t>GSK210819JZV248</t>
  </si>
  <si>
    <t>GSK210819OEP185</t>
  </si>
  <si>
    <t>GSK210819EZG789</t>
  </si>
  <si>
    <t>GSK210819TBP357</t>
  </si>
  <si>
    <t>GSK210819QAF526</t>
  </si>
  <si>
    <t>GSK210819GVS614</t>
  </si>
  <si>
    <t>GSK210819XDU749</t>
  </si>
  <si>
    <t>GSK210819WUA751</t>
  </si>
  <si>
    <t>GSK210819CXR286</t>
  </si>
  <si>
    <t>GSK210819WBP397</t>
  </si>
  <si>
    <t>GSK210819PLR527</t>
  </si>
  <si>
    <t>GSK210819NPR168</t>
  </si>
  <si>
    <t>GSK210819WDO391</t>
  </si>
  <si>
    <t>GSK210819XHP368</t>
  </si>
  <si>
    <t>GSK210819RVG051</t>
  </si>
  <si>
    <t>GSK210819DUM813</t>
  </si>
  <si>
    <t>GSK210819YTI961</t>
  </si>
  <si>
    <t>GSK210819SBQ814</t>
  </si>
  <si>
    <t>GSK210819ZRY389</t>
  </si>
  <si>
    <t>GSK210819VSC019</t>
  </si>
  <si>
    <t>GSK210819ZOS659</t>
  </si>
  <si>
    <t>GSK210819JXM962</t>
  </si>
  <si>
    <t>GSK210819RFK672</t>
  </si>
  <si>
    <t>GSK210819STR596</t>
  </si>
  <si>
    <t>GSK210819ATG715</t>
  </si>
  <si>
    <t>GSK210819JRI247</t>
  </si>
  <si>
    <t>GSK210819YZU453</t>
  </si>
  <si>
    <t>GSK210819CFD187</t>
  </si>
  <si>
    <t>GSK210819OFC680</t>
  </si>
  <si>
    <t>GSK210819KUX710</t>
  </si>
  <si>
    <t>GSK210819DUA748</t>
  </si>
  <si>
    <t>GSK210819XFT859</t>
  </si>
  <si>
    <t>GSK210819QZW853</t>
  </si>
  <si>
    <t>GSK210819ZLS798</t>
  </si>
  <si>
    <t>GSK210819OQU123</t>
  </si>
  <si>
    <t>GSK210819MFX203</t>
  </si>
  <si>
    <t>GSK210819BWE154</t>
  </si>
  <si>
    <t>GSK210819FAV210</t>
  </si>
  <si>
    <t>GSK210819VCP174</t>
  </si>
  <si>
    <t>GSK210819WZR381</t>
  </si>
  <si>
    <t>GSK210819LBP706</t>
  </si>
  <si>
    <t>GSK210819IGZ583</t>
  </si>
  <si>
    <t>GSK210819BMH380</t>
  </si>
  <si>
    <t>GSK210819LWU049</t>
  </si>
  <si>
    <t>GSK210819QYB457</t>
  </si>
  <si>
    <t>GSK210819NHK630</t>
  </si>
  <si>
    <t>GSK210819TKA940</t>
  </si>
  <si>
    <t>GSK210819KYB216</t>
  </si>
  <si>
    <t>GSK210819CAV684</t>
  </si>
  <si>
    <t>GSK210819SGZ817</t>
  </si>
  <si>
    <t>GSK210819KIC120</t>
  </si>
  <si>
    <t>GSK210819WKB409</t>
  </si>
  <si>
    <t>GSK210819OTY378</t>
  </si>
  <si>
    <t>GSK210819XHO679</t>
  </si>
  <si>
    <t>GSK210819XDI270</t>
  </si>
  <si>
    <t>GSK210819WXM023</t>
  </si>
  <si>
    <t>GSK210819GKU721</t>
  </si>
  <si>
    <t>GSK210819USH401</t>
  </si>
  <si>
    <t>GSK210819ZAH835</t>
  </si>
  <si>
    <t>GSK210819RWU762</t>
  </si>
  <si>
    <t>GSK210819WFY289</t>
  </si>
  <si>
    <t>GSK210819GVH916</t>
  </si>
  <si>
    <t>GSK210819TED824</t>
  </si>
  <si>
    <t>GSK210819ATB048</t>
  </si>
  <si>
    <t>GSK210819LMY713</t>
  </si>
  <si>
    <t>GSK210819AGM062</t>
  </si>
  <si>
    <t>GSK210819XEK026</t>
  </si>
  <si>
    <t>GSK210819RYI605</t>
  </si>
  <si>
    <t>GSK210819MTF125</t>
  </si>
  <si>
    <t>GSK210819EKQ139</t>
  </si>
  <si>
    <t>GSK210819SYE914</t>
  </si>
  <si>
    <t>GSK210819UFG853</t>
  </si>
  <si>
    <t>GSK210819RLH639</t>
  </si>
  <si>
    <t>GSK210819PHG302</t>
  </si>
  <si>
    <t>GSK210819NXV713</t>
  </si>
  <si>
    <t>GSK210819WIF312</t>
  </si>
  <si>
    <t>GSK210819IJC356</t>
  </si>
  <si>
    <t>GSK210819URY180</t>
  </si>
  <si>
    <t>GSK210819LEO017</t>
  </si>
  <si>
    <t>GSK210819VUY640</t>
  </si>
  <si>
    <t>GSK210819LZT391</t>
  </si>
  <si>
    <t>GSK210819WUH904</t>
  </si>
  <si>
    <t>GSK210819BAH893</t>
  </si>
  <si>
    <t>GSK210819SUV495</t>
  </si>
  <si>
    <t>GSK210819HIQ047</t>
  </si>
  <si>
    <t>GSK210819RXI908</t>
  </si>
  <si>
    <t>GSK210819UGB167</t>
  </si>
  <si>
    <t>GSK210819ZYV251</t>
  </si>
  <si>
    <t>GSK210819TWX872</t>
  </si>
  <si>
    <t>GSK210819JGO231</t>
  </si>
  <si>
    <t>GSK210819PIX756</t>
  </si>
  <si>
    <t>GSK210819ARN630</t>
  </si>
  <si>
    <t>GSK210819KGF315</t>
  </si>
  <si>
    <t>GSK210819WSI326</t>
  </si>
  <si>
    <t>GSK210819ESX608</t>
  </si>
  <si>
    <t>GSK210819SIA356</t>
  </si>
  <si>
    <t>GSK210819NDQ346</t>
  </si>
  <si>
    <t>GSK210819FQE316</t>
  </si>
  <si>
    <t>GSK210819NZA685</t>
  </si>
  <si>
    <t>GSK210819IRZ982</t>
  </si>
  <si>
    <t>GSK210819WVG679</t>
  </si>
  <si>
    <t>GSK210819CIR587</t>
  </si>
  <si>
    <t>GSK210819WEH361</t>
  </si>
  <si>
    <t>GSK210819UYT584</t>
  </si>
  <si>
    <t>GSK210819PFW254</t>
  </si>
  <si>
    <t>GSK210819BDY581</t>
  </si>
  <si>
    <t>GSK210819AVB843</t>
  </si>
  <si>
    <t>GSK210819WMK270</t>
  </si>
  <si>
    <t>GSK210819YVC253</t>
  </si>
  <si>
    <t>GSK210819ODB793</t>
  </si>
  <si>
    <t>GSK210819XRN579</t>
  </si>
  <si>
    <t>GSK210819STW267</t>
  </si>
  <si>
    <t>GSK210819RNT468</t>
  </si>
  <si>
    <t>GSK210819ENS354</t>
  </si>
  <si>
    <t>GSK210819SPZ874</t>
  </si>
  <si>
    <t>GSK210819FPN185</t>
  </si>
  <si>
    <t>GSK210819ZEF682</t>
  </si>
  <si>
    <t>GSK210819IGS974</t>
  </si>
  <si>
    <t>GSK210819HOW689</t>
  </si>
  <si>
    <t>GSK210819AFR368</t>
  </si>
  <si>
    <t>GSK210819MIS358</t>
  </si>
  <si>
    <t>GSK210819XCG028</t>
  </si>
  <si>
    <t>GSK210819VTX251</t>
  </si>
  <si>
    <t>GSK210819TRU162</t>
  </si>
  <si>
    <t>GSK210819UME513</t>
  </si>
  <si>
    <t>GSK210819PGT063</t>
  </si>
  <si>
    <t>GSK210819HPX516</t>
  </si>
  <si>
    <t>GSK210819OHK687</t>
  </si>
  <si>
    <t>GSK210819WOU025</t>
  </si>
  <si>
    <t>GSK210819CZI185</t>
  </si>
  <si>
    <t>GSK210819WVU801</t>
  </si>
  <si>
    <t>GSK210819TRV643</t>
  </si>
  <si>
    <t>GSK210819IXO905</t>
  </si>
  <si>
    <t>GSK210819IBD347</t>
  </si>
  <si>
    <t>GSK210819EKB017</t>
  </si>
  <si>
    <t>GSK210819CJM86310</t>
  </si>
  <si>
    <t>GSK210819GIH749</t>
  </si>
  <si>
    <t>GSK210819JPH953</t>
  </si>
  <si>
    <t>GSK210819EDP429</t>
  </si>
  <si>
    <t>GSK210819GKL715</t>
  </si>
  <si>
    <t>GSK210819WJE285</t>
  </si>
  <si>
    <t>GSK210819CGI128</t>
  </si>
  <si>
    <t>GSK210819AVE069</t>
  </si>
  <si>
    <t>GSK210819RNI106</t>
  </si>
  <si>
    <t>GSK210819FYO268</t>
  </si>
  <si>
    <t>GSK210819QYH928</t>
  </si>
  <si>
    <t>gsk210819opf651</t>
  </si>
  <si>
    <t>GSK210819CDI815</t>
  </si>
  <si>
    <t>GSK210819TDK132</t>
  </si>
  <si>
    <t>GSK210819DLF149</t>
  </si>
  <si>
    <t>GSK210819EGX195</t>
  </si>
  <si>
    <t>GSK210819WUS921</t>
  </si>
  <si>
    <t>GSK210819ZBV920</t>
  </si>
  <si>
    <t>GSK210819PFI418</t>
  </si>
  <si>
    <t>GSK210819CYF596</t>
  </si>
  <si>
    <t>GSK210819XQE980</t>
  </si>
  <si>
    <t>GSK210819YFV534</t>
  </si>
  <si>
    <t>GSK210819TAN127</t>
  </si>
  <si>
    <t>GSK210819STG085</t>
  </si>
  <si>
    <t>GSK210819CFR814</t>
  </si>
  <si>
    <t>GSK210819ZXA926</t>
  </si>
  <si>
    <t>GSK210819EQO328</t>
  </si>
  <si>
    <t>GSK210819FSC254</t>
  </si>
  <si>
    <t>GSK210819TBE072</t>
  </si>
  <si>
    <t>GSK210819SUK829</t>
  </si>
  <si>
    <t>GSK210819QYS501</t>
  </si>
  <si>
    <t>GSK210819PLO730</t>
  </si>
  <si>
    <t>GSK210819JAR286</t>
  </si>
  <si>
    <t>GSK210819OZK794</t>
  </si>
  <si>
    <t>GSK210819OLV062</t>
  </si>
  <si>
    <t>GSK210819MXT693</t>
  </si>
  <si>
    <t>GSK210819QSL592</t>
  </si>
  <si>
    <t>GSK210819VHR370</t>
  </si>
  <si>
    <t>GSK210819TJZ528</t>
  </si>
  <si>
    <t>GSK210819QTR732</t>
  </si>
  <si>
    <t>GSK210819AVY415</t>
  </si>
  <si>
    <t>GSK210819UPI375</t>
  </si>
  <si>
    <t>GSK210819UXY305</t>
  </si>
  <si>
    <t>GSK210818QGP458</t>
  </si>
  <si>
    <t>GSK210819MFT312</t>
  </si>
  <si>
    <t>GSK210819UQA230</t>
  </si>
  <si>
    <t>GSK210819NLY576</t>
  </si>
  <si>
    <t>GSK210819XZL709</t>
  </si>
  <si>
    <t>GSK210819WRI130</t>
  </si>
  <si>
    <t>GSK210819KBI248</t>
  </si>
  <si>
    <t>GSK210819ZWY594</t>
  </si>
  <si>
    <t>GSK210819CLH867</t>
  </si>
  <si>
    <t>GSK210819TQN415</t>
  </si>
  <si>
    <t>GSK210819YQT856</t>
  </si>
  <si>
    <t>GSK210819HLG870</t>
  </si>
  <si>
    <t>GSK210819NIR496</t>
  </si>
  <si>
    <t>GSK210819WCE167</t>
  </si>
  <si>
    <t>GSK210819ABC341</t>
  </si>
  <si>
    <t>GSK210819QNC908</t>
  </si>
  <si>
    <t>GSK210819MUE081</t>
  </si>
  <si>
    <t>GSK210819AMJ294</t>
  </si>
  <si>
    <t>GSK210819QLW608</t>
  </si>
  <si>
    <t>GSK210819RKX498</t>
  </si>
  <si>
    <t>GSK210819SRU210</t>
  </si>
  <si>
    <t>GSK210819VYA850</t>
  </si>
  <si>
    <t>GSK210819LNM970</t>
  </si>
  <si>
    <t>GSK210819NFM654</t>
  </si>
  <si>
    <t>GSK210819LHO819</t>
  </si>
  <si>
    <t>GSK210819PFM951</t>
  </si>
  <si>
    <t>GSK210819CSV652</t>
  </si>
  <si>
    <t>GSK210819SEH706</t>
  </si>
  <si>
    <t>GSK210819HQE195</t>
  </si>
  <si>
    <t>GSK210819UQM798</t>
  </si>
  <si>
    <t>GSK210819CAN621</t>
  </si>
  <si>
    <t>GSK210819ELO280</t>
  </si>
  <si>
    <t>GSK210819GJN631</t>
  </si>
  <si>
    <t>GSK210819LIH817</t>
  </si>
  <si>
    <t>GSK210819MJQ127</t>
  </si>
  <si>
    <t>GSK210819JWL831</t>
  </si>
  <si>
    <t>GSK210819OCA531</t>
  </si>
  <si>
    <t>GSK210819CPU159</t>
  </si>
  <si>
    <t>GSK210819YNU509</t>
  </si>
  <si>
    <t>GSK210819VBQ794</t>
  </si>
  <si>
    <t>GSK210819FAE107</t>
  </si>
  <si>
    <t>GSK210819FMY548</t>
  </si>
  <si>
    <t>GSK210819YJI023</t>
  </si>
  <si>
    <t>GSK210819QIZ953</t>
  </si>
  <si>
    <t>GSK210819EOW472</t>
  </si>
  <si>
    <t>GSK210819TIW748</t>
  </si>
  <si>
    <t>GSK210819KTR309</t>
  </si>
  <si>
    <t>GSK210819CVI357</t>
  </si>
  <si>
    <t>GSK210819TIO548</t>
  </si>
  <si>
    <t>GSK210819ADI812</t>
  </si>
  <si>
    <t>GSK210819FLJ540</t>
  </si>
  <si>
    <t>GSK210819IPK76521</t>
  </si>
  <si>
    <t>GSK210819SCW170</t>
  </si>
  <si>
    <t>GSK210819AGB092</t>
  </si>
  <si>
    <t>GSK210819NJF631</t>
  </si>
  <si>
    <t>GSK210819ARX903</t>
  </si>
  <si>
    <t>GSK210819PLH170</t>
  </si>
  <si>
    <t>GSK210819KVF286</t>
  </si>
  <si>
    <t>GSK210819GVD492</t>
  </si>
  <si>
    <t>GSK210819HGZ572</t>
  </si>
  <si>
    <t>GSK210819JPV274</t>
  </si>
  <si>
    <t>GSK210819KML348</t>
  </si>
  <si>
    <t>GSK210819RSZ278</t>
  </si>
  <si>
    <t>GSK210819WTN982</t>
  </si>
  <si>
    <t>GSK210819YVN631</t>
  </si>
  <si>
    <t>GSK210819WHS076</t>
  </si>
  <si>
    <t>GSK210819RVY051</t>
  </si>
  <si>
    <t>BKI032210030858</t>
  </si>
  <si>
    <t>DMD/2108/19/CLOV6903</t>
  </si>
  <si>
    <t>GSK210819CIS513</t>
  </si>
  <si>
    <t>GSK210819QHM270</t>
  </si>
  <si>
    <t>GSK210819ONC612</t>
  </si>
  <si>
    <t>GSK210819ZFV913</t>
  </si>
  <si>
    <t>GSK210819JFM147</t>
  </si>
  <si>
    <t>GSK210819FMI590</t>
  </si>
  <si>
    <t>GSK210819BMP302</t>
  </si>
  <si>
    <t>GSK210819OWF801</t>
  </si>
  <si>
    <t>GSK210819ZRH684</t>
  </si>
  <si>
    <t>GSK210819SWZ543</t>
  </si>
  <si>
    <t>GSK210819TAW946</t>
  </si>
  <si>
    <t>GSK210819LFZ903</t>
  </si>
  <si>
    <t>GSK210819RZP062</t>
  </si>
  <si>
    <t>GSK210819JDR824</t>
  </si>
  <si>
    <t>GSK210819OSB109</t>
  </si>
  <si>
    <t>GSK210819ULK283</t>
  </si>
  <si>
    <t>GSK210819AEW541</t>
  </si>
  <si>
    <t>GSK210819BER609</t>
  </si>
  <si>
    <t>GSK210819SZU093</t>
  </si>
  <si>
    <t>GSK210819RVC912</t>
  </si>
  <si>
    <t>GSK210819MIU923</t>
  </si>
  <si>
    <t>GSK210819HRI241</t>
  </si>
  <si>
    <t>GSK210819YAE687</t>
  </si>
  <si>
    <t>GSK210819TCW430</t>
  </si>
  <si>
    <t>GSK210819YTK930</t>
  </si>
  <si>
    <t>GSK210819QUP869</t>
  </si>
  <si>
    <t>GSK210819BMN257</t>
  </si>
  <si>
    <t>GSK210819YCG501</t>
  </si>
  <si>
    <t>GSK210819ZOU041</t>
  </si>
  <si>
    <t>GSK210819GVK204</t>
  </si>
  <si>
    <t>GSK210819VLC589</t>
  </si>
  <si>
    <t>GSK210819MEW798</t>
  </si>
  <si>
    <t>GSK210819WVU159</t>
  </si>
  <si>
    <t>GSK210819TKF541</t>
  </si>
  <si>
    <t>GSK210819JPN578</t>
  </si>
  <si>
    <t>GSK210819ZMY748</t>
  </si>
  <si>
    <t>GSK210819IAM674</t>
  </si>
  <si>
    <t>GSK210819QTK257</t>
  </si>
  <si>
    <t>GSK210819VSG078</t>
  </si>
  <si>
    <t>GSK210819LIG085</t>
  </si>
  <si>
    <t>GSK210819PHT715</t>
  </si>
  <si>
    <t>GSK210819SRZ670</t>
  </si>
  <si>
    <t>GSK210819CXU560</t>
  </si>
  <si>
    <t>GSK210819LTJ347</t>
  </si>
  <si>
    <t>GSK210819ZTB736</t>
  </si>
  <si>
    <t>GSK210819IFJ428</t>
  </si>
  <si>
    <t>GSK210819WHJ237</t>
  </si>
  <si>
    <t>GSK210819GEM234</t>
  </si>
  <si>
    <t>GSK210819HQE562</t>
  </si>
  <si>
    <t>GSK210819UJB315</t>
  </si>
  <si>
    <t>GSK210819LGB164</t>
  </si>
  <si>
    <t>GSK210819PYT670</t>
  </si>
  <si>
    <t>GSK210819AHC845</t>
  </si>
  <si>
    <t>GSK210819VER261</t>
  </si>
  <si>
    <t>GSK210819GVZ710</t>
  </si>
  <si>
    <t>GSK210819GFJ912</t>
  </si>
  <si>
    <t>GSK210819NTS876</t>
  </si>
  <si>
    <t>GSK210819WCP591</t>
  </si>
  <si>
    <t>GSK210819NJR712</t>
  </si>
  <si>
    <t>GSK210819PFA091</t>
  </si>
  <si>
    <t>GSK210819RGD230</t>
  </si>
  <si>
    <t>GSK210819QXD753</t>
  </si>
  <si>
    <t>GSK210819TEL615</t>
  </si>
  <si>
    <t>GSK210819KPO731</t>
  </si>
  <si>
    <t>GSK210819OKI725</t>
  </si>
  <si>
    <t>GSK210819VZU146</t>
  </si>
  <si>
    <t>GSK210819DKE986</t>
  </si>
  <si>
    <t>GSK210819XOV861</t>
  </si>
  <si>
    <t>GSK210819POU520</t>
  </si>
  <si>
    <t>GSK210819OZF172</t>
  </si>
  <si>
    <t>GSK210819DTF812</t>
  </si>
  <si>
    <t>GSK210819FLN184</t>
  </si>
  <si>
    <t>GSK210819UCM706</t>
  </si>
  <si>
    <t>GSK210819ING751</t>
  </si>
  <si>
    <t>GSK210819WUI783</t>
  </si>
  <si>
    <t>GSK210819VEH809</t>
  </si>
  <si>
    <t>GSK210819DYM269</t>
  </si>
  <si>
    <t>GSK210819ERG197</t>
  </si>
  <si>
    <t>GSK210819AGN258</t>
  </si>
  <si>
    <t>GSK210819WIT546</t>
  </si>
  <si>
    <t>GSK210819SNQ165</t>
  </si>
  <si>
    <t>GSK210819QHO427</t>
  </si>
  <si>
    <t>GSK210819RMK248</t>
  </si>
  <si>
    <t>GSK210819CNX829</t>
  </si>
  <si>
    <t>GSK210819WHM961</t>
  </si>
  <si>
    <t>GSK210819LXG273</t>
  </si>
  <si>
    <t>GSK210819VGC723</t>
  </si>
  <si>
    <t>GSK210819WNH037</t>
  </si>
  <si>
    <t>GSK210819MPO014</t>
  </si>
  <si>
    <t>GSK210819YRF630</t>
  </si>
  <si>
    <t>GSK210819JGD701</t>
  </si>
  <si>
    <t>GSK210819NFW475</t>
  </si>
  <si>
    <t>GSK210819YEQ872</t>
  </si>
  <si>
    <t>GSK210819MSK726</t>
  </si>
  <si>
    <t>GSK210819RQD568</t>
  </si>
  <si>
    <t>GSK210819RXF615</t>
  </si>
  <si>
    <t>GSK210819VLS598</t>
  </si>
  <si>
    <t>GSK210819YXZ752</t>
  </si>
  <si>
    <t>GSK210819RJC371</t>
  </si>
  <si>
    <t>GSK210819HYI827</t>
  </si>
  <si>
    <t>GSK210819QHL453</t>
  </si>
  <si>
    <t>GSK210819FAW258</t>
  </si>
  <si>
    <t>GSK210819TKE287</t>
  </si>
  <si>
    <t>GSK210819FHW519</t>
  </si>
  <si>
    <t>GSK210819NXG967</t>
  </si>
  <si>
    <t>GSK210819VQC937</t>
  </si>
  <si>
    <t>GSK210819LHA564</t>
  </si>
  <si>
    <t>GSK210819QEJ306</t>
  </si>
  <si>
    <t>GSK210819ZGN864</t>
  </si>
  <si>
    <t>GSK210819FKA862</t>
  </si>
  <si>
    <t>GSK210819RIX053</t>
  </si>
  <si>
    <t>GSK210819FZH614</t>
  </si>
  <si>
    <t>GSK210819XFP587</t>
  </si>
  <si>
    <t>GSK210819QPR128</t>
  </si>
  <si>
    <t>GSK210819DQI603</t>
  </si>
  <si>
    <t>GSK210819CDX814</t>
  </si>
  <si>
    <t>GSK210819UAK408</t>
  </si>
  <si>
    <t>GSK210819JEQ783</t>
  </si>
  <si>
    <t>GSK210819LYI059</t>
  </si>
  <si>
    <t>GSK210819HLN506</t>
  </si>
  <si>
    <t>GSK210819QLK056</t>
  </si>
  <si>
    <t>GSK210819ABO143</t>
  </si>
  <si>
    <t>GSK210819JIX573</t>
  </si>
  <si>
    <t>GSK210819JUP124</t>
  </si>
  <si>
    <t>GSK210819PRD165</t>
  </si>
  <si>
    <t>GSK210819XKY590</t>
  </si>
  <si>
    <t>GSK210819JCV182</t>
  </si>
  <si>
    <t>GSK210819KFV509</t>
  </si>
  <si>
    <t>GSK210819HRJ853</t>
  </si>
  <si>
    <t>GSK210819WVX095</t>
  </si>
  <si>
    <t>GSK210819TCG403</t>
  </si>
  <si>
    <t>GSK210819IUN596</t>
  </si>
  <si>
    <t>GSK210819IBM703</t>
  </si>
  <si>
    <t>GSK210819XWJ091</t>
  </si>
  <si>
    <t>GSK210819SAW039</t>
  </si>
  <si>
    <t>GSK210819RCK421</t>
  </si>
  <si>
    <t>GSK210819WPZ210</t>
  </si>
  <si>
    <t>GSK210819UBK204</t>
  </si>
  <si>
    <t>GSK210819SXK681</t>
  </si>
  <si>
    <t>GSK210819TED341</t>
  </si>
  <si>
    <t>GSK210819YBW142</t>
  </si>
  <si>
    <t>GSK210819XIE849</t>
  </si>
  <si>
    <t>GSK210819MDW592</t>
  </si>
  <si>
    <t>GSK210819LJY037</t>
  </si>
  <si>
    <t>GSK210819KWX261</t>
  </si>
  <si>
    <t>GSK210819BXK246</t>
  </si>
  <si>
    <t>GSK210819FVP406</t>
  </si>
  <si>
    <t>GSK210819SGX587</t>
  </si>
  <si>
    <t>GSK210819AVO621</t>
  </si>
  <si>
    <t>GSK210819UVM164</t>
  </si>
  <si>
    <t>GSK210819VRT867</t>
  </si>
  <si>
    <t>GSK210819MHR364</t>
  </si>
  <si>
    <t>GSK210819LPO370</t>
  </si>
  <si>
    <t>GSK210819JRS620</t>
  </si>
  <si>
    <t>GSK210819CAY085</t>
  </si>
  <si>
    <t>GSK210819NQE237</t>
  </si>
  <si>
    <t>GSK210819EUK381</t>
  </si>
  <si>
    <t>GSK210819EIY460</t>
  </si>
  <si>
    <t>GSK210819BNT945</t>
  </si>
  <si>
    <t>GSK210819GDU496</t>
  </si>
  <si>
    <t>GSK210819ZJB310</t>
  </si>
  <si>
    <t>GSK210819XIT285</t>
  </si>
  <si>
    <t>GSK210819XYC931</t>
  </si>
  <si>
    <t>GSK210819ELZ071</t>
  </si>
  <si>
    <t>GSK210819NTW472</t>
  </si>
  <si>
    <t>GSK210819ZFH508</t>
  </si>
  <si>
    <t>GSK210819CMN560</t>
  </si>
  <si>
    <t>GSK210819YUD347</t>
  </si>
  <si>
    <t>GSK210819GJE850</t>
  </si>
  <si>
    <t>GSK210819XYU058</t>
  </si>
  <si>
    <t>GSK210819JZO640</t>
  </si>
  <si>
    <t>GSK210819GRC724</t>
  </si>
  <si>
    <t>GSK210819LZC627</t>
  </si>
  <si>
    <t>GSK210819VPF238</t>
  </si>
  <si>
    <t>GSK210819HBN740</t>
  </si>
  <si>
    <t>GSK210819PFJ194</t>
  </si>
  <si>
    <t>GSK210819LZR260</t>
  </si>
  <si>
    <t>GSK210819PAU352</t>
  </si>
  <si>
    <t>GSK210819KWJ706</t>
  </si>
  <si>
    <t>GSK210819OWI290</t>
  </si>
  <si>
    <t>GSK210819RDM942</t>
  </si>
  <si>
    <t>GSK210819ZJE978</t>
  </si>
  <si>
    <t>GSK210819XTE167</t>
  </si>
  <si>
    <t>GSK210819XZH215</t>
  </si>
  <si>
    <t>GSK210819LJF428</t>
  </si>
  <si>
    <t>GSK210819PTZ815</t>
  </si>
  <si>
    <t>GSK210819XOI528</t>
  </si>
  <si>
    <t>GSK210819YTC102</t>
  </si>
  <si>
    <t>GSK210819OFD125</t>
  </si>
  <si>
    <t>GSK210819GAT369</t>
  </si>
  <si>
    <t>GSK210819WJD097</t>
  </si>
  <si>
    <t>GSK210819SMD849</t>
  </si>
  <si>
    <t>GSK210819OHZ546</t>
  </si>
  <si>
    <t>GSK210819KHE360</t>
  </si>
  <si>
    <t>GSK210819BLT367</t>
  </si>
  <si>
    <t>GSK210819NLE890</t>
  </si>
  <si>
    <t>GSK210819OLX240</t>
  </si>
  <si>
    <t>GSK210819MIV915</t>
  </si>
  <si>
    <t>GSK210819ZRS596</t>
  </si>
  <si>
    <t>GSK210819NOT964</t>
  </si>
  <si>
    <t>GSK210819NSQ846</t>
  </si>
  <si>
    <t>GSK210819RFY472</t>
  </si>
  <si>
    <t>GSK210819IPY357</t>
  </si>
  <si>
    <t>GSK210819EST163</t>
  </si>
  <si>
    <t>GSK210819BPE290</t>
  </si>
  <si>
    <t>GSK210819LBW027</t>
  </si>
  <si>
    <t>GSK210819FEG356</t>
  </si>
  <si>
    <t>GSK210819ACY167</t>
  </si>
  <si>
    <t>GSK210819AKP628</t>
  </si>
  <si>
    <t>GSK210819JCH208</t>
  </si>
  <si>
    <t>GSK210819KYS603</t>
  </si>
  <si>
    <t>GSK210819VXP725</t>
  </si>
  <si>
    <t>GSK210819WBM198</t>
  </si>
  <si>
    <t>GSK210819BEO196</t>
  </si>
  <si>
    <t>GSK210819VPD967</t>
  </si>
  <si>
    <t>GSK210819HVL589</t>
  </si>
  <si>
    <t>GSK210819UMO068</t>
  </si>
  <si>
    <t>GSK210819OYN417</t>
  </si>
  <si>
    <t>GSK210819FIX802</t>
  </si>
  <si>
    <t>GSK210819TAL425</t>
  </si>
  <si>
    <t>GSK210819DCX586</t>
  </si>
  <si>
    <t>GSK210819NRC840</t>
  </si>
  <si>
    <t>GSK210819OCN725</t>
  </si>
  <si>
    <t>GSK210819IVZ390</t>
  </si>
  <si>
    <t>GSK210819GMB802</t>
  </si>
  <si>
    <t>GSK210819NFE178</t>
  </si>
  <si>
    <t>GSK210819CSR853</t>
  </si>
  <si>
    <t>GSK210819SVZ924</t>
  </si>
  <si>
    <t>GSK210819XNS512</t>
  </si>
  <si>
    <t>GSK210819EHG439</t>
  </si>
  <si>
    <t>GSK210819SLG869</t>
  </si>
  <si>
    <t>GSK210819WUQ325</t>
  </si>
  <si>
    <t>GSK210819HJK392</t>
  </si>
  <si>
    <t>GSK210819ICX516</t>
  </si>
  <si>
    <t>GSK210819KLD403</t>
  </si>
  <si>
    <t>GSK210819BMH376</t>
  </si>
  <si>
    <t>GSK210819ORB643</t>
  </si>
  <si>
    <t>GSK210819KOL502</t>
  </si>
  <si>
    <t>GSK210819BTY067</t>
  </si>
  <si>
    <t>GSK210819NOX369</t>
  </si>
  <si>
    <t>GSK210819GOW374</t>
  </si>
  <si>
    <t>GSK210819SRJ487</t>
  </si>
  <si>
    <t>GSK210819IMS204</t>
  </si>
  <si>
    <t>GSK210819QYK341</t>
  </si>
  <si>
    <t>GSK210819AHL801</t>
  </si>
  <si>
    <t>GSK210819XWR419</t>
  </si>
  <si>
    <t>GSK210819IHG612</t>
  </si>
  <si>
    <t>GSK210819GYA471</t>
  </si>
  <si>
    <t>GSK210819DOU341</t>
  </si>
  <si>
    <t>GSK210819HJX950</t>
  </si>
  <si>
    <t>GSK210819JRV068</t>
  </si>
  <si>
    <t>GSK210819TZW739</t>
  </si>
  <si>
    <t>GSK210819KZL197</t>
  </si>
  <si>
    <t>GSK210819SLN157</t>
  </si>
  <si>
    <t>GSK210819QUR204</t>
  </si>
  <si>
    <t>GSK210819FEX935</t>
  </si>
  <si>
    <t>GSK210819TVJ143</t>
  </si>
  <si>
    <t>GSK210819RWJ372</t>
  </si>
  <si>
    <t>GSK210819RCB802</t>
  </si>
  <si>
    <t>GSK210819ONR628</t>
  </si>
  <si>
    <t>GSK210819ILY713</t>
  </si>
  <si>
    <t>GSK210819LTP958</t>
  </si>
  <si>
    <t>GSK210819SYA904</t>
  </si>
  <si>
    <t>GSK210819KTC201</t>
  </si>
  <si>
    <t>GSK210819OCK608</t>
  </si>
  <si>
    <t>GSK210819OFP965</t>
  </si>
  <si>
    <t>GSK210819XDY538</t>
  </si>
  <si>
    <t>GSK210819INE416</t>
  </si>
  <si>
    <t>GSK210819ASW243</t>
  </si>
  <si>
    <t>GSK210819NOR140</t>
  </si>
  <si>
    <t>GSK210819VJB875</t>
  </si>
  <si>
    <t>GSK210819AHZ619</t>
  </si>
  <si>
    <t>GSK210819ERX018</t>
  </si>
  <si>
    <t>GSK210819CKP457</t>
  </si>
  <si>
    <t>DMD/2108/20/BZOK0948</t>
  </si>
  <si>
    <t>GSK210819VWK028</t>
  </si>
  <si>
    <t>GSK210819CZF361</t>
  </si>
  <si>
    <t>GSK210819DJI357</t>
  </si>
  <si>
    <t>GSK210819WND924</t>
  </si>
  <si>
    <t>GSK210819FWG320</t>
  </si>
  <si>
    <t>GSK210819JYO705</t>
  </si>
  <si>
    <t>GSK210819TSD814</t>
  </si>
  <si>
    <t>GSK210819HWQ241</t>
  </si>
  <si>
    <t>GSK210819NIC180</t>
  </si>
  <si>
    <t>GSK210819BYU598</t>
  </si>
  <si>
    <t>GSK210819AQS607</t>
  </si>
  <si>
    <t>DMD/2108/19/DWSR1739</t>
  </si>
  <si>
    <t>GSK210819NYH840</t>
  </si>
  <si>
    <t>GSK210819RZO079</t>
  </si>
  <si>
    <t>GSK210819XFH190</t>
  </si>
  <si>
    <t>GSK210819AZF132</t>
  </si>
  <si>
    <t>GSK210819UMY250</t>
  </si>
  <si>
    <t>GSK210819UJV862</t>
  </si>
  <si>
    <t>GSK210819ILO968</t>
  </si>
  <si>
    <t>GSK210819MYO748</t>
  </si>
  <si>
    <t>GSK210819LPR410</t>
  </si>
  <si>
    <t>GSK210819FJC746</t>
  </si>
  <si>
    <t>GSK210819QHM359</t>
  </si>
  <si>
    <t>GSK210819NTO897</t>
  </si>
  <si>
    <t>GSK210819RZA642</t>
  </si>
  <si>
    <t>GSK210819LFJ936</t>
  </si>
  <si>
    <t>GSK210819SUD135</t>
  </si>
  <si>
    <t>GSK210819AXU958</t>
  </si>
  <si>
    <t>GSK210819UYB962</t>
  </si>
  <si>
    <t>GSK210819WQA549</t>
  </si>
  <si>
    <t>GSK210819NTP102</t>
  </si>
  <si>
    <t>GSK210819NHA084</t>
  </si>
  <si>
    <t>GSK210819KPG352</t>
  </si>
  <si>
    <t>GSK210819HWJ018</t>
  </si>
  <si>
    <t>GSK210819JOI936</t>
  </si>
  <si>
    <t>GSK210819AIM639</t>
  </si>
  <si>
    <t>GSK210819ROX479</t>
  </si>
  <si>
    <t>GSK210819URD296</t>
  </si>
  <si>
    <t>GSK210819LBE725</t>
  </si>
  <si>
    <t>GSK210819YED948</t>
  </si>
  <si>
    <t>GSK210819RMZ892</t>
  </si>
  <si>
    <t>GSK210819NEO289</t>
  </si>
  <si>
    <t>GSK210819QXK860</t>
  </si>
  <si>
    <t>GSK210819MVB085</t>
  </si>
  <si>
    <t>GSK210819QXK649</t>
  </si>
  <si>
    <t>GSK210819BRF530</t>
  </si>
  <si>
    <t>GSK210819JUS106</t>
  </si>
  <si>
    <t>GSK210819EQB679</t>
  </si>
  <si>
    <t>GSK210819NKW752</t>
  </si>
  <si>
    <t>GSK210819DFX261</t>
  </si>
  <si>
    <t>GSK210819RNY056</t>
  </si>
  <si>
    <t>GSK210819EAY986</t>
  </si>
  <si>
    <t>GSK210819ATM641</t>
  </si>
  <si>
    <t>GSK210819CWG530</t>
  </si>
  <si>
    <t>GSK210819MHO941</t>
  </si>
  <si>
    <t>GSK210819UEX287</t>
  </si>
  <si>
    <t>GSK210819RUW761</t>
  </si>
  <si>
    <t>GSK210819MPK152</t>
  </si>
  <si>
    <t>GSK210819ACP192</t>
  </si>
  <si>
    <t>GSK210819UVB407</t>
  </si>
  <si>
    <t>GSK210819HKG702</t>
  </si>
  <si>
    <t>GSK210819WRU140</t>
  </si>
  <si>
    <t>GSK210819YOQ249</t>
  </si>
  <si>
    <t>GSK210819XUZ435</t>
  </si>
  <si>
    <t>GSK210819SRZ482</t>
  </si>
  <si>
    <t>GSK210819VYI507</t>
  </si>
  <si>
    <t>GSK210819MTV462</t>
  </si>
  <si>
    <t>GSK210819YRT987</t>
  </si>
  <si>
    <t>GSK210819OPC153</t>
  </si>
  <si>
    <t>GSK210819XMO312</t>
  </si>
  <si>
    <t>GSK210819YSI058</t>
  </si>
  <si>
    <t>GSK210819XQD964</t>
  </si>
  <si>
    <t>GSK210819RMH130</t>
  </si>
  <si>
    <t>GSK210819ZNB416</t>
  </si>
  <si>
    <t>GSK210819ABW407</t>
  </si>
  <si>
    <t>GSK210819SHA235</t>
  </si>
  <si>
    <t>GSK210819XVO935</t>
  </si>
  <si>
    <t>GSK210819FJL071</t>
  </si>
  <si>
    <t>GSK210819VAL270</t>
  </si>
  <si>
    <t>GSK210819AIU178</t>
  </si>
  <si>
    <t>GSK210819VBO726</t>
  </si>
  <si>
    <t>GSK210819QJR678</t>
  </si>
  <si>
    <t>GSK210819NYX786</t>
  </si>
  <si>
    <t>GSK210819HER793</t>
  </si>
  <si>
    <t>GSK210819VUR721</t>
  </si>
  <si>
    <t>GSK210819BLW502</t>
  </si>
  <si>
    <t>GSK210819VPG592</t>
  </si>
  <si>
    <t>GSK210819KZW289</t>
  </si>
  <si>
    <t>GSK210819ZXU970</t>
  </si>
  <si>
    <t>GSK210819COA208</t>
  </si>
  <si>
    <t>GSK210819FLY942</t>
  </si>
  <si>
    <t>GSK210819QAS549</t>
  </si>
  <si>
    <t>GSK210819FNY741</t>
  </si>
  <si>
    <t>GSK210819KZD907</t>
  </si>
  <si>
    <t>GSK210819OUF395</t>
  </si>
  <si>
    <t>GSK210819KAO170</t>
  </si>
  <si>
    <t>GSK210819JAQ408</t>
  </si>
  <si>
    <t>GSK210819QGL139</t>
  </si>
  <si>
    <t>GSK210819JBH318</t>
  </si>
  <si>
    <t>GSK210819CBE798</t>
  </si>
  <si>
    <t>GSK210819CGL569</t>
  </si>
  <si>
    <t>GSK210819ODP307</t>
  </si>
  <si>
    <t>GSK210819BSE461</t>
  </si>
  <si>
    <t>GSK210819RQY402</t>
  </si>
  <si>
    <t>GSK210819QKL523</t>
  </si>
  <si>
    <t>GSK210819HSG170</t>
  </si>
  <si>
    <t>GSK210819BCG319</t>
  </si>
  <si>
    <t>GSK210819HRF560</t>
  </si>
  <si>
    <t>GSK210819GJY317</t>
  </si>
  <si>
    <t>GSK210819LKZ281</t>
  </si>
  <si>
    <t>GSK210819NEZ495</t>
  </si>
  <si>
    <t>GSK210819AGF734</t>
  </si>
  <si>
    <t>GSK210819YLI049</t>
  </si>
  <si>
    <t>GSK210819CNG960</t>
  </si>
  <si>
    <t>GSK210819HUB380</t>
  </si>
  <si>
    <t>GSK210819WDX657</t>
  </si>
  <si>
    <t>GSK210819QMD982</t>
  </si>
  <si>
    <t>GSK210819SJA987</t>
  </si>
  <si>
    <t>GSK210819SOZ703</t>
  </si>
  <si>
    <t>GSK210819ORN912</t>
  </si>
  <si>
    <t>GSK210819UHZ267</t>
  </si>
  <si>
    <t>GSK210819HPT851</t>
  </si>
  <si>
    <t>GSK210819FPA365</t>
  </si>
  <si>
    <t>GSK210819PVN619</t>
  </si>
  <si>
    <t>GSK210819FBO614</t>
  </si>
  <si>
    <t>GSK210819NTJ648</t>
  </si>
  <si>
    <t>GSK210819ASL465</t>
  </si>
  <si>
    <t>GSK210819AXO067</t>
  </si>
  <si>
    <t>GSK210819ELO960</t>
  </si>
  <si>
    <t>GSK210819GMF897</t>
  </si>
  <si>
    <t>GSK210819CBA623</t>
  </si>
  <si>
    <t>GSK210819EXI307</t>
  </si>
  <si>
    <t>GSK210819GBE249</t>
  </si>
  <si>
    <t>GSK210819OCY105</t>
  </si>
  <si>
    <t>GSK210819VGR679</t>
  </si>
  <si>
    <t>GSK210819GON045</t>
  </si>
  <si>
    <t>GSK210819AJM568</t>
  </si>
  <si>
    <t>GSK210819VDO807</t>
  </si>
  <si>
    <t>GSK210819KJQ825</t>
  </si>
  <si>
    <t>GSK210819MEQ726</t>
  </si>
  <si>
    <t>GSK210819VEY384</t>
  </si>
  <si>
    <t>GSK210819BKN478</t>
  </si>
  <si>
    <t>GSK210819TDS534</t>
  </si>
  <si>
    <t>GSK210819TZA968</t>
  </si>
  <si>
    <t>GSK210819YZP906</t>
  </si>
  <si>
    <t>GSK210819PFJ956</t>
  </si>
  <si>
    <t>GSK210819GET380</t>
  </si>
  <si>
    <t>GSK210819BXD457</t>
  </si>
  <si>
    <t>GSK210819QWS549</t>
  </si>
  <si>
    <t>GSK210819JZU459</t>
  </si>
  <si>
    <t>GSK210819FXM817</t>
  </si>
  <si>
    <t>GSK210819SAQ857</t>
  </si>
  <si>
    <t>GSK210819PQR963</t>
  </si>
  <si>
    <t>GSK210819LAC380</t>
  </si>
  <si>
    <t>GSK210819ISE809</t>
  </si>
  <si>
    <t>GSK210819CJM189</t>
  </si>
  <si>
    <t>GSK210819QHV849</t>
  </si>
  <si>
    <t>GSK210819CUI028</t>
  </si>
  <si>
    <t>GSK210819TCA528</t>
  </si>
  <si>
    <t>GSK210819YSP917</t>
  </si>
  <si>
    <t>GSK210819PZN549</t>
  </si>
  <si>
    <t>GSK210819MPC726</t>
  </si>
  <si>
    <t>GSK210819KTY240</t>
  </si>
  <si>
    <t>GSK210819YJL630</t>
  </si>
  <si>
    <t>GSK210819UHN364</t>
  </si>
  <si>
    <t>GSK210819OBM042</t>
  </si>
  <si>
    <t>GSK210819BRG865</t>
  </si>
  <si>
    <t>GSK210819ELX275</t>
  </si>
  <si>
    <t>GSK210819WZN356</t>
  </si>
  <si>
    <t>GSK210819DKT036</t>
  </si>
  <si>
    <t>GSK210819KEJ813</t>
  </si>
  <si>
    <t>GSK210819MDY092</t>
  </si>
  <si>
    <t>GSK210819IGX094</t>
  </si>
  <si>
    <t>GSK210819SON436</t>
  </si>
  <si>
    <t>GSK210819OTR019</t>
  </si>
  <si>
    <t>GSK210819TEI362</t>
  </si>
  <si>
    <t>GSK210819UNL780</t>
  </si>
  <si>
    <t>GSK210819SEL341</t>
  </si>
  <si>
    <t>GSK210819XBO823</t>
  </si>
  <si>
    <t>GSK210819ZVI981</t>
  </si>
  <si>
    <t>GSK210819TQY049</t>
  </si>
  <si>
    <t>GSK210819EID281</t>
  </si>
  <si>
    <t>GSK210819QLU872</t>
  </si>
  <si>
    <t>GSK210819EUN187</t>
  </si>
  <si>
    <t>GSK210819XVK683</t>
  </si>
  <si>
    <t>GSK210819BJD903</t>
  </si>
  <si>
    <t>GSK210819KGQ763</t>
  </si>
  <si>
    <t>GSK210819OFR586</t>
  </si>
  <si>
    <t>GSK210819TCS937</t>
  </si>
  <si>
    <t>GSK210819DNE521</t>
  </si>
  <si>
    <t>GSK210819AIX210</t>
  </si>
  <si>
    <t>GSK210819EAF047</t>
  </si>
  <si>
    <t>GSK210819ZLW106</t>
  </si>
  <si>
    <t>GSK210819ZRQ620</t>
  </si>
  <si>
    <t>GSK210819OIS390</t>
  </si>
  <si>
    <t>GSK210819MIO367</t>
  </si>
  <si>
    <t>GSK210819YEO704</t>
  </si>
  <si>
    <t>GSK210819WJI973</t>
  </si>
  <si>
    <t>GSK210819NGP971</t>
  </si>
  <si>
    <t>GSK210819JVU218</t>
  </si>
  <si>
    <t>GSK210819OJW206</t>
  </si>
  <si>
    <t>GSK210819HNK140</t>
  </si>
  <si>
    <t>GSK210819GQK169</t>
  </si>
  <si>
    <t>GSK210819GXC259</t>
  </si>
  <si>
    <t>GSK210819DJC960</t>
  </si>
  <si>
    <t>GSK210819VSN984</t>
  </si>
  <si>
    <t>GSK210819ZKD347</t>
  </si>
  <si>
    <t>GSK210819CYW867</t>
  </si>
  <si>
    <t>GSK210819LAT257</t>
  </si>
  <si>
    <t>GSK210819TRI370</t>
  </si>
  <si>
    <t>GSK210819NYT512</t>
  </si>
  <si>
    <t>GSK210819GYF275</t>
  </si>
  <si>
    <t>GSK210819RNE319</t>
  </si>
  <si>
    <t>GSK210819QTR415</t>
  </si>
  <si>
    <t>GSK210819PFO156</t>
  </si>
  <si>
    <t>GSK210819JUC605</t>
  </si>
  <si>
    <t>GSK210819YZC712</t>
  </si>
  <si>
    <t>GSK210819BXM602</t>
  </si>
  <si>
    <t>GSK210819KVH952</t>
  </si>
  <si>
    <t>GSK210819ZPU389</t>
  </si>
  <si>
    <t>GSK210819ANL091</t>
  </si>
  <si>
    <t>GSK210819QDS840</t>
  </si>
  <si>
    <t>GSK210819ZIR160</t>
  </si>
  <si>
    <t>GSK210819SGM728</t>
  </si>
  <si>
    <t>GSK210819DTE579</t>
  </si>
  <si>
    <t>GSK210819GUR867</t>
  </si>
  <si>
    <t>GSK210819CDG976</t>
  </si>
  <si>
    <t>GSK210818CVX486</t>
  </si>
  <si>
    <t>GSK210819EFL492</t>
  </si>
  <si>
    <t>GSK210819YUM457</t>
  </si>
  <si>
    <t>GSK210819NDK938</t>
  </si>
  <si>
    <t>GSK210819OBH710</t>
  </si>
  <si>
    <t>GSK210819LOP856</t>
  </si>
  <si>
    <t>GSK210819OLF681</t>
  </si>
  <si>
    <t>GSK210819GCQ420</t>
  </si>
  <si>
    <t>GSK210819LFC741</t>
  </si>
  <si>
    <t>GSK210819OZH795</t>
  </si>
  <si>
    <t>GSK210819UDS623</t>
  </si>
  <si>
    <t>GSK210819SXE974</t>
  </si>
  <si>
    <t>GSK210819IOS618</t>
  </si>
  <si>
    <t>GSK210819MIJ106</t>
  </si>
  <si>
    <t>GSK210819ZGF945</t>
  </si>
  <si>
    <t>GSK210819YSL506</t>
  </si>
  <si>
    <t>GSK210819MHW504</t>
  </si>
  <si>
    <t>GSK210819KHZ520</t>
  </si>
  <si>
    <t>GSK210819QYX721</t>
  </si>
  <si>
    <t>GSK210819ARH659</t>
  </si>
  <si>
    <t>GSK210819HFO749</t>
  </si>
  <si>
    <t>GSK210819EZR712</t>
  </si>
  <si>
    <t>GSK210819IGV945</t>
  </si>
  <si>
    <t>GSK210819OBH469</t>
  </si>
  <si>
    <t>GSK210818NGV197</t>
  </si>
  <si>
    <t>GSK210818CYA720</t>
  </si>
  <si>
    <t>GSK210819GIX806</t>
  </si>
  <si>
    <t>GSK210819XAS693</t>
  </si>
  <si>
    <t>GSK210819PSO984</t>
  </si>
  <si>
    <t>GSK210819PVL910</t>
  </si>
  <si>
    <t>GSK210819KBJ273</t>
  </si>
  <si>
    <t>GSK210819EMB690</t>
  </si>
  <si>
    <t>GSK210819SPW864</t>
  </si>
  <si>
    <t>GSK210819GHL036</t>
  </si>
  <si>
    <t>GSK210819XMB851</t>
  </si>
  <si>
    <t>GSK210819BHG823</t>
  </si>
  <si>
    <t>GSK210819VRU504</t>
  </si>
  <si>
    <t>GSK210819DFZ580</t>
  </si>
  <si>
    <t>GSK210819IXE923</t>
  </si>
  <si>
    <t>GSK210818UMV928</t>
  </si>
  <si>
    <t>GSK210819SIW286</t>
  </si>
  <si>
    <t>GSK210818TWD235</t>
  </si>
  <si>
    <t>GSK210819AGB514</t>
  </si>
  <si>
    <t>GSK210819FTI931</t>
  </si>
  <si>
    <t>GSK210819RLJ639</t>
  </si>
  <si>
    <t>GSK210818DAN602</t>
  </si>
  <si>
    <t>GSK210819TAF045</t>
  </si>
  <si>
    <t>GSK210818ZEJ841</t>
  </si>
  <si>
    <t>GSK210819NPY642</t>
  </si>
  <si>
    <t>GSK210819MGB590</t>
  </si>
  <si>
    <t>GSK210819HBS598</t>
  </si>
  <si>
    <t>GSK210818RDJ243</t>
  </si>
  <si>
    <t>GSK210818IQY162</t>
  </si>
  <si>
    <t>GSK210819PTL945</t>
  </si>
  <si>
    <t>GSK210819JIR036</t>
  </si>
  <si>
    <t>GSK210819GYV021</t>
  </si>
  <si>
    <t>GSK210819CKX546</t>
  </si>
  <si>
    <t>GSK210819YFK874</t>
  </si>
  <si>
    <t>GSK210819KHM209</t>
  </si>
  <si>
    <t>GSK210819ICW976</t>
  </si>
  <si>
    <t>GSK210819FGN237</t>
  </si>
  <si>
    <t>GSK210819IMT641</t>
  </si>
  <si>
    <t>GSK210819KMV395</t>
  </si>
  <si>
    <t>GSK210819EJH903</t>
  </si>
  <si>
    <t>GSK210819EPK206</t>
  </si>
  <si>
    <t>GSK210819KVT896</t>
  </si>
  <si>
    <t>GSK210819GVD124</t>
  </si>
  <si>
    <t>GSK210818RLS235</t>
  </si>
  <si>
    <t>GSK210819RLD742</t>
  </si>
  <si>
    <t>GSK210818WDN210</t>
  </si>
  <si>
    <t>GSK210819YLK490</t>
  </si>
  <si>
    <t>GSK210819KIY013</t>
  </si>
  <si>
    <t>GSK210818JGX567</t>
  </si>
  <si>
    <t>GSK210818BZI458</t>
  </si>
  <si>
    <t>GSK210818HRE079</t>
  </si>
  <si>
    <t>GSK210818GMP802</t>
  </si>
  <si>
    <t>GSK210819GEM476</t>
  </si>
  <si>
    <t>GSK210818VEL680</t>
  </si>
  <si>
    <t>GSK210819ENJ324</t>
  </si>
  <si>
    <t>GSK210819PJA093</t>
  </si>
  <si>
    <t>GSK210819DCT635</t>
  </si>
  <si>
    <t>GSK210819APD096</t>
  </si>
  <si>
    <t>GSK210819TEI213</t>
  </si>
  <si>
    <t>GSK210819KIW573</t>
  </si>
  <si>
    <t>GSK210819KBL852</t>
  </si>
  <si>
    <t>GSK210819UIF791</t>
  </si>
  <si>
    <t>GSK210819GQF126</t>
  </si>
  <si>
    <t>GSK210818QCO928</t>
  </si>
  <si>
    <t>GSK210818CIX328</t>
  </si>
  <si>
    <t>GSK210819ZIQ471</t>
  </si>
  <si>
    <t>GSK210819ZBO751</t>
  </si>
  <si>
    <t>GSK210818AJH859</t>
  </si>
  <si>
    <t>GSK210819EBX107</t>
  </si>
  <si>
    <t>GSK210819YMC097</t>
  </si>
  <si>
    <t>GSK210819HWT926</t>
  </si>
  <si>
    <t>GSK210819PLK346</t>
  </si>
  <si>
    <t>GSK210819VWA586</t>
  </si>
  <si>
    <t>GSK210819STM570</t>
  </si>
  <si>
    <t>GSK210819VKJ784</t>
  </si>
  <si>
    <t>GSK210819NJL263</t>
  </si>
  <si>
    <t>GSK210819EVX421</t>
  </si>
  <si>
    <t>DMP BM1 (BANJARMASIN)</t>
  </si>
  <si>
    <t>KM. NIKI MILA UTAMA</t>
  </si>
  <si>
    <t>27/08/2021 POD by Ryan</t>
  </si>
  <si>
    <t>DMD/2108/20/IGLP3160</t>
  </si>
  <si>
    <t>GSK210819ENA413</t>
  </si>
  <si>
    <t>GSK210819VQA591</t>
  </si>
  <si>
    <t>DMD/2108/20/OQGJ7109</t>
  </si>
  <si>
    <t>GSK210820LXK973</t>
  </si>
  <si>
    <t>GSK210820HIP457</t>
  </si>
  <si>
    <t>GSK210820VIJ179</t>
  </si>
  <si>
    <t>GSK210820AMY970</t>
  </si>
  <si>
    <t>GSK210820QPU149</t>
  </si>
  <si>
    <t>GSK210820CHJ503</t>
  </si>
  <si>
    <t>GSK210820EGJ920</t>
  </si>
  <si>
    <t>GSK210820LFY354</t>
  </si>
  <si>
    <t>GSK210820WFL640</t>
  </si>
  <si>
    <t>GSK210820AUB814</t>
  </si>
  <si>
    <t>GSK210820TKO607</t>
  </si>
  <si>
    <t>DMD/2108/20/PFCR6804</t>
  </si>
  <si>
    <t>GSK210819XPC693</t>
  </si>
  <si>
    <t>DMD/2108/20/EMKN9726</t>
  </si>
  <si>
    <t>GSK210820MQK908</t>
  </si>
  <si>
    <t>GSK210820THE350</t>
  </si>
  <si>
    <t>GSK210820VGZ946</t>
  </si>
  <si>
    <t>GSK210820GYO462</t>
  </si>
  <si>
    <t>GSK210820CNL104</t>
  </si>
  <si>
    <t>GSK210820XEN835</t>
  </si>
  <si>
    <t>GSK210820UOR948</t>
  </si>
  <si>
    <t>GSK210820KVW095</t>
  </si>
  <si>
    <t>GSK210820MTI029</t>
  </si>
  <si>
    <t>DMD/2108/20/RIKE1465</t>
  </si>
  <si>
    <t>GSK210819DHQ043</t>
  </si>
  <si>
    <t>GSK210819DNQ658</t>
  </si>
  <si>
    <t>GSK210819LNK674</t>
  </si>
  <si>
    <t>GSK210819VHO351</t>
  </si>
  <si>
    <t>GSK210819CMQ574</t>
  </si>
  <si>
    <t>GSK210819MXO382</t>
  </si>
  <si>
    <t>GSK210819KRO937</t>
  </si>
  <si>
    <t>GSK210819EXS642</t>
  </si>
  <si>
    <t>GSK210819AVE216</t>
  </si>
  <si>
    <t>GSK210819SVX206</t>
  </si>
  <si>
    <t>GSK210819FJV693</t>
  </si>
  <si>
    <t>GSK210819TRL584</t>
  </si>
  <si>
    <t>GSK210819VAW610</t>
  </si>
  <si>
    <t>GSK210819NCF016</t>
  </si>
  <si>
    <t>DMD/2108/20/XSKH2947</t>
  </si>
  <si>
    <t>GSK210820ZWY158</t>
  </si>
  <si>
    <t>GSK210820JKF386</t>
  </si>
  <si>
    <t>GSK210820AEB640</t>
  </si>
  <si>
    <t>GSK210820ORK290</t>
  </si>
  <si>
    <t>GSK210820VHM718</t>
  </si>
  <si>
    <t>GSK210820CMI245</t>
  </si>
  <si>
    <t>GSK210820BOY510</t>
  </si>
  <si>
    <t>GSK210820PVN634</t>
  </si>
  <si>
    <t>GSK210820TAS456</t>
  </si>
  <si>
    <t>GSK210820IQT792</t>
  </si>
  <si>
    <t>GSK210820SOE159</t>
  </si>
  <si>
    <t>GSK210820RLJ980</t>
  </si>
  <si>
    <t>GSK210820QPU304</t>
  </si>
  <si>
    <t>GSK210820OTM068</t>
  </si>
  <si>
    <t>GSK210820DNZ590</t>
  </si>
  <si>
    <t>GSK210820RPI476</t>
  </si>
  <si>
    <t>GSK210820RUW852</t>
  </si>
  <si>
    <t>GSK210820FVT389</t>
  </si>
  <si>
    <t>GSK210820FZQ163</t>
  </si>
  <si>
    <t>GSK210820BKQ567</t>
  </si>
  <si>
    <t>GSK210820BOM612</t>
  </si>
  <si>
    <t>GSK210819ZKD361</t>
  </si>
  <si>
    <t>GSK210820MQK481</t>
  </si>
  <si>
    <t>GSK210820MYA213</t>
  </si>
  <si>
    <t>GSK210820WAI570</t>
  </si>
  <si>
    <t>GSK210820SFU076</t>
  </si>
  <si>
    <t>GSK210820ZFH842</t>
  </si>
  <si>
    <t>GSK210820HQF072</t>
  </si>
  <si>
    <t>GSK210820ABX485</t>
  </si>
  <si>
    <t>GSK210820QHZ724</t>
  </si>
  <si>
    <t>GSK210820MUP087</t>
  </si>
  <si>
    <t>GSK210820CGB743</t>
  </si>
  <si>
    <t>GSK210820RVS081</t>
  </si>
  <si>
    <t>GSK210820AOE268</t>
  </si>
  <si>
    <t>GSK210820JSQ380</t>
  </si>
  <si>
    <t>GSK210820YJP093</t>
  </si>
  <si>
    <t>GSK210820PKW492</t>
  </si>
  <si>
    <t>GSK210820XZE318</t>
  </si>
  <si>
    <t>GSK210820LDY195</t>
  </si>
  <si>
    <t>GSK210820GKC648</t>
  </si>
  <si>
    <t>GSK210820ACU451</t>
  </si>
  <si>
    <t>GSK210820ZJQ149</t>
  </si>
  <si>
    <t>GSK210820PZT298</t>
  </si>
  <si>
    <t>GSK210820FUJ139</t>
  </si>
  <si>
    <t>GSK210820KCD421</t>
  </si>
  <si>
    <t>GSK210820ECJ420</t>
  </si>
  <si>
    <t>GSK210820EZI743</t>
  </si>
  <si>
    <t>GSK210820XLI854</t>
  </si>
  <si>
    <t>GSK210820ZXA931</t>
  </si>
  <si>
    <t>GSK210820RQB982</t>
  </si>
  <si>
    <t>GSK210820MOC036</t>
  </si>
  <si>
    <t>GSK210820QVJ804</t>
  </si>
  <si>
    <t>GSK210820IWC590</t>
  </si>
  <si>
    <t>GSK210820OWE796</t>
  </si>
  <si>
    <t>GSK210820APE415</t>
  </si>
  <si>
    <t>GSK210820XZE165</t>
  </si>
  <si>
    <t>GSK210820RIL354</t>
  </si>
  <si>
    <t>GSK210820AVP061</t>
  </si>
  <si>
    <t>GSK210820IQE324</t>
  </si>
  <si>
    <t>GSK210820TGO194</t>
  </si>
  <si>
    <t>GSK210820HEC039</t>
  </si>
  <si>
    <t>GSK210820POX516</t>
  </si>
  <si>
    <t>GSK210820JYV642</t>
  </si>
  <si>
    <t>GSK210820KYX735</t>
  </si>
  <si>
    <t>GSK210820TLY029</t>
  </si>
  <si>
    <t>GSK210820JDH534</t>
  </si>
  <si>
    <t>GSK210820IDG684</t>
  </si>
  <si>
    <t>GSK210820XLB091</t>
  </si>
  <si>
    <t>GSK210820TRP362</t>
  </si>
  <si>
    <t>GSK210820LRF952</t>
  </si>
  <si>
    <t>GSK210820MJV632</t>
  </si>
  <si>
    <t>GSK210820QBJ605</t>
  </si>
  <si>
    <t>GSK210820AON842</t>
  </si>
  <si>
    <t>GSK210820HYM871</t>
  </si>
  <si>
    <t>GSK210820GWI315</t>
  </si>
  <si>
    <t>GSK210820MHG781</t>
  </si>
  <si>
    <t>GSK210820HMQ924</t>
  </si>
  <si>
    <t>GSK210820RTI038</t>
  </si>
  <si>
    <t>GSK210820GLS759</t>
  </si>
  <si>
    <t>GSK210820FSG430</t>
  </si>
  <si>
    <t>GSK210820TFU645</t>
  </si>
  <si>
    <t>GSK210820DRB824</t>
  </si>
  <si>
    <t>GSK210820RQI952</t>
  </si>
  <si>
    <t>GSK210820UEO639</t>
  </si>
  <si>
    <t>GSK210820FNK243</t>
  </si>
  <si>
    <t>GSK210820ITX647</t>
  </si>
  <si>
    <t>GSK210820TWJ167</t>
  </si>
  <si>
    <t>GSK210820VFR152</t>
  </si>
  <si>
    <t>GSK210820ROY413</t>
  </si>
  <si>
    <t>GSK210820SPM465</t>
  </si>
  <si>
    <t>GSK210820XOR850</t>
  </si>
  <si>
    <t>GSK210820WFP905</t>
  </si>
  <si>
    <t>GSK210820MZX701</t>
  </si>
  <si>
    <t>GSK210820EKI286</t>
  </si>
  <si>
    <t>GSK210820QWC159</t>
  </si>
  <si>
    <t>GSK210820NLZ531</t>
  </si>
  <si>
    <t>GSK210820SJQ685</t>
  </si>
  <si>
    <t>GSK210820GFL475</t>
  </si>
  <si>
    <t>GSK210820ZSQ915</t>
  </si>
  <si>
    <t>GSK210820CDR420</t>
  </si>
  <si>
    <t>GSK210820XCD215</t>
  </si>
  <si>
    <t>GSK210820YZB537</t>
  </si>
  <si>
    <t>GSK210820HXR380</t>
  </si>
  <si>
    <t>GSK210820XQF593</t>
  </si>
  <si>
    <t>GSK210820RHD457</t>
  </si>
  <si>
    <t>GSK210820TQJ354</t>
  </si>
  <si>
    <t>GSK210820RBP352</t>
  </si>
  <si>
    <t>GSK210820NIA042</t>
  </si>
  <si>
    <t>GSK210820RSA697</t>
  </si>
  <si>
    <t>GSK210820IMQ805</t>
  </si>
  <si>
    <t>GSK210820KDZ520</t>
  </si>
  <si>
    <t>GSK210820KHS283</t>
  </si>
  <si>
    <t>GSK210820NAW724</t>
  </si>
  <si>
    <t>GSK210820LOZ280</t>
  </si>
  <si>
    <t>GSK210820AJY057</t>
  </si>
  <si>
    <t>GSK210820DOM650</t>
  </si>
  <si>
    <t>GSK210820TFS407</t>
  </si>
  <si>
    <t>GSK210820OIL705</t>
  </si>
  <si>
    <t>GSK210820TKF483</t>
  </si>
  <si>
    <t>GSK210820WDF512</t>
  </si>
  <si>
    <t>GSK210820DKM084</t>
  </si>
  <si>
    <t>GSK210820KJQ584</t>
  </si>
  <si>
    <t>GSK210820PTO371</t>
  </si>
  <si>
    <t>GSK210820ESI063</t>
  </si>
  <si>
    <t>GSK210820ZKD308</t>
  </si>
  <si>
    <t>GSK210820MTE204</t>
  </si>
  <si>
    <t>GSK210820MEI149</t>
  </si>
  <si>
    <t>GSK210820SVJ812</t>
  </si>
  <si>
    <t>GSK210820YRG470</t>
  </si>
  <si>
    <t>GSK210820KFP249</t>
  </si>
  <si>
    <t>GSK210820QGH051</t>
  </si>
  <si>
    <t>GSK210820BVA583</t>
  </si>
  <si>
    <t>GSK210820IFE359</t>
  </si>
  <si>
    <t>GSK210820ZEV723</t>
  </si>
  <si>
    <t>GSK210820VDH780</t>
  </si>
  <si>
    <t>GSK210820RIP587</t>
  </si>
  <si>
    <t>GSK210820OUZ879</t>
  </si>
  <si>
    <t>GSK210820VNQ063</t>
  </si>
  <si>
    <t>GSK210820XGY032</t>
  </si>
  <si>
    <t>GSK210820PQM653</t>
  </si>
  <si>
    <t>GSK210820NYT650</t>
  </si>
  <si>
    <t>GSK210820ILG392</t>
  </si>
  <si>
    <t>GSK210820TWY690</t>
  </si>
  <si>
    <t>GSK210820RFO860</t>
  </si>
  <si>
    <t>GSK210820TGZ376</t>
  </si>
  <si>
    <t>GSK210820MTA659</t>
  </si>
  <si>
    <t>GSK210820FDC746</t>
  </si>
  <si>
    <t>GSK210820XYS210</t>
  </si>
  <si>
    <t>GSK210820YUB209</t>
  </si>
  <si>
    <t>GSK210820XPK174</t>
  </si>
  <si>
    <t>GSK210820XVM698</t>
  </si>
  <si>
    <t>GSK210820BWI921</t>
  </si>
  <si>
    <t>GSK210820BYL742</t>
  </si>
  <si>
    <t>GSK210820QSN680</t>
  </si>
  <si>
    <t>GSK210820TUY895</t>
  </si>
  <si>
    <t>GSK210820SAH498</t>
  </si>
  <si>
    <t>GSK210820ILG214</t>
  </si>
  <si>
    <t>GSK210820AJG752</t>
  </si>
  <si>
    <t>GSK210820DIQ406</t>
  </si>
  <si>
    <t>GSK210820VSG436</t>
  </si>
  <si>
    <t>GSK210820VNG089</t>
  </si>
  <si>
    <t>GSK210820IJD204</t>
  </si>
  <si>
    <t>GSK210820GWJ837</t>
  </si>
  <si>
    <t>GSK210820SBC460</t>
  </si>
  <si>
    <t>GSK210820BDA570</t>
  </si>
  <si>
    <t>GSK210820JMU465</t>
  </si>
  <si>
    <t>GSK210820SYE145</t>
  </si>
  <si>
    <t>GSK210820PUT401</t>
  </si>
  <si>
    <t>GSK210820URF094</t>
  </si>
  <si>
    <t>GSK210820FAU719</t>
  </si>
  <si>
    <t>GSK210820TCQ027</t>
  </si>
  <si>
    <t>GSK210820XIF415</t>
  </si>
  <si>
    <t>GSK210820CSJ023</t>
  </si>
  <si>
    <t>GSK210820TSA237</t>
  </si>
  <si>
    <t>GSK210820EZY254</t>
  </si>
  <si>
    <t>GSK210820EQT687</t>
  </si>
  <si>
    <t>GSK210820GLW824</t>
  </si>
  <si>
    <t>GSK210820LPY652</t>
  </si>
  <si>
    <t>GSK210820FUJ740</t>
  </si>
  <si>
    <t>GSK210820DUB940</t>
  </si>
  <si>
    <t>GSK210820RHQ318</t>
  </si>
  <si>
    <t>GSK210820OIH539</t>
  </si>
  <si>
    <t>GSK210820JRD235</t>
  </si>
  <si>
    <t>GSK210820IMP843</t>
  </si>
  <si>
    <t>GSK210820UDL741</t>
  </si>
  <si>
    <t>GSK210820NDP783</t>
  </si>
  <si>
    <t>GSK210820RLP286</t>
  </si>
  <si>
    <t>GSK210820UYB562</t>
  </si>
  <si>
    <t>27/08/2021 POD by M Noor</t>
  </si>
  <si>
    <t>BKI032210032359</t>
  </si>
  <si>
    <t>PPh 23  2%</t>
  </si>
  <si>
    <t>Total Setelah Discount</t>
  </si>
  <si>
    <t>BKI032210032375</t>
  </si>
  <si>
    <t>BKI032210032367</t>
  </si>
  <si>
    <t>BKI032210032409</t>
  </si>
  <si>
    <t>BKI032210032474</t>
  </si>
  <si>
    <t>BKI032210032425</t>
  </si>
  <si>
    <t>BKI032210032490</t>
  </si>
  <si>
    <t>DMD/2108/20/QYNP0693</t>
  </si>
  <si>
    <t>GSK210820LIV859</t>
  </si>
  <si>
    <t>GSK210820LBW410</t>
  </si>
  <si>
    <t>GSK210820TBL749</t>
  </si>
  <si>
    <t>GSK210820SOJ430</t>
  </si>
  <si>
    <t>GSK210820MAV039</t>
  </si>
  <si>
    <t>GSK210820EZU408</t>
  </si>
  <si>
    <t>GSK210820RLP047</t>
  </si>
  <si>
    <t>GSK210820UTX354</t>
  </si>
  <si>
    <t>GSK210820KCX307</t>
  </si>
  <si>
    <t>GSK210820VQX012</t>
  </si>
  <si>
    <t>GSK210820FPE971</t>
  </si>
  <si>
    <t>GSK210820DBV817</t>
  </si>
  <si>
    <t>GSK210820EQX425</t>
  </si>
  <si>
    <t>GSK210820FEW635</t>
  </si>
  <si>
    <t>GSK210820AOI273</t>
  </si>
  <si>
    <t>GSK210820WBF925</t>
  </si>
  <si>
    <t>GSK210820VJK439</t>
  </si>
  <si>
    <t>GSK210820LCB176</t>
  </si>
  <si>
    <t>GSK210820JGS519</t>
  </si>
  <si>
    <t>GSK210820AIL053</t>
  </si>
  <si>
    <t>GSK210820STZ132</t>
  </si>
  <si>
    <t>GSK210820GZX704</t>
  </si>
  <si>
    <t>GSK210820WLZ396</t>
  </si>
  <si>
    <t>GSK210820IQR035</t>
  </si>
  <si>
    <t>GSK210820KXZ671</t>
  </si>
  <si>
    <t>GSK210820SZW015</t>
  </si>
  <si>
    <t>GSK210820CUS895</t>
  </si>
  <si>
    <t>GSK210820OPQ648</t>
  </si>
  <si>
    <t>GSK210820GQP214</t>
  </si>
  <si>
    <t>GSK210820LOP540</t>
  </si>
  <si>
    <t>GSK210820GRU684</t>
  </si>
  <si>
    <t>GSK210820YEC609</t>
  </si>
  <si>
    <t>GSK210820PTW328</t>
  </si>
  <si>
    <t>GSK210820WGJ210</t>
  </si>
  <si>
    <t>GSK210820CGY215</t>
  </si>
  <si>
    <t>GSK210820SET053</t>
  </si>
  <si>
    <t>GSK210820YGI254</t>
  </si>
  <si>
    <t>GSK210820AIS647</t>
  </si>
  <si>
    <t>GSK210820HAS468</t>
  </si>
  <si>
    <t>GSK210820MCK421</t>
  </si>
  <si>
    <t>GSK210820LIB986</t>
  </si>
  <si>
    <t>GSK210820ONK762</t>
  </si>
  <si>
    <t>GSK210820TSN983</t>
  </si>
  <si>
    <t>GSK210820QJC206</t>
  </si>
  <si>
    <t>GSK210820HYU814</t>
  </si>
  <si>
    <t>GSK210820XKO246</t>
  </si>
  <si>
    <t>GSK210820WCN580</t>
  </si>
  <si>
    <t>GSK210820CMD574</t>
  </si>
  <si>
    <t>GSK210820TFJ152</t>
  </si>
  <si>
    <t>GSK210820HDM125</t>
  </si>
  <si>
    <t>GSK210820ILD579</t>
  </si>
  <si>
    <t>GSK210820NLP972</t>
  </si>
  <si>
    <t>GSK210819HBV851</t>
  </si>
  <si>
    <t>GSK210820XJI456</t>
  </si>
  <si>
    <t>GSK210820ZMX085</t>
  </si>
  <si>
    <t>GSK210820OYE160</t>
  </si>
  <si>
    <t>GSK210820YEA956</t>
  </si>
  <si>
    <t>GSK210820HXT801</t>
  </si>
  <si>
    <t>GSK210820HDO458</t>
  </si>
  <si>
    <t>GSK210820XCE783</t>
  </si>
  <si>
    <t>GSK210820YQZ753</t>
  </si>
  <si>
    <t>GSK210820IVM751</t>
  </si>
  <si>
    <t>GSK210820ZUJ758</t>
  </si>
  <si>
    <t>GSK210820HGY362</t>
  </si>
  <si>
    <t>GSK210820AUB075</t>
  </si>
  <si>
    <t>GSK210820JXN486</t>
  </si>
  <si>
    <t>GSK210820FSH218</t>
  </si>
  <si>
    <t>GSK210820KYR714</t>
  </si>
  <si>
    <t>GSK210820VDJ629</t>
  </si>
  <si>
    <t>GSK210820SMA036</t>
  </si>
  <si>
    <t>GSK210820BLE723</t>
  </si>
  <si>
    <t>GSK210820JEQ802</t>
  </si>
  <si>
    <t>GSK210820HAW230</t>
  </si>
  <si>
    <t>GSK210820WJD640</t>
  </si>
  <si>
    <t>GSK210820XCH504</t>
  </si>
  <si>
    <t>GSK210820AGF179</t>
  </si>
  <si>
    <t>GSK210820YQM810</t>
  </si>
  <si>
    <t>GSK210820RZL962</t>
  </si>
  <si>
    <t>GSK210820DCZ489</t>
  </si>
  <si>
    <t>GSK210820KHZ503</t>
  </si>
  <si>
    <t>GSK210820JRL183</t>
  </si>
  <si>
    <t>GSK210820YQG927</t>
  </si>
  <si>
    <t>GSK210820FEO132</t>
  </si>
  <si>
    <t>GSK210820XFR490</t>
  </si>
  <si>
    <t>GSK210820DYX812</t>
  </si>
  <si>
    <t>GSK210820FJY824</t>
  </si>
  <si>
    <t>GSK210820PMV831</t>
  </si>
  <si>
    <t>GSK210820KPF064</t>
  </si>
  <si>
    <t>GSK210820MHE765</t>
  </si>
  <si>
    <t>GSK210820OMZ012</t>
  </si>
  <si>
    <t>GSK210820SEF170</t>
  </si>
  <si>
    <t>GSK210820VKY074</t>
  </si>
  <si>
    <t>GSK210820JRM675</t>
  </si>
  <si>
    <t>GSK210820DHP974</t>
  </si>
  <si>
    <t>GSK210820HUK537</t>
  </si>
  <si>
    <t>GSK210820ZUT609</t>
  </si>
  <si>
    <t>GSK210820OER934</t>
  </si>
  <si>
    <t>GSK210820SMX751</t>
  </si>
  <si>
    <t>GSK210820WTZ246</t>
  </si>
  <si>
    <t>GSK210820HXM157</t>
  </si>
  <si>
    <t>GSK210820VAL579</t>
  </si>
  <si>
    <t>GSK210820XUC638</t>
  </si>
  <si>
    <t>GSK210820CUR204</t>
  </si>
  <si>
    <t>GSK210820VLK639</t>
  </si>
  <si>
    <t>GSK210820TBW137</t>
  </si>
  <si>
    <t>GSK210820CUB654</t>
  </si>
  <si>
    <t>GSK210820POH587</t>
  </si>
  <si>
    <t>GSK210820JAR421</t>
  </si>
  <si>
    <t>GSK210820KGH294</t>
  </si>
  <si>
    <t>GSK210820ZFN295</t>
  </si>
  <si>
    <t>GSK210820QEN769</t>
  </si>
  <si>
    <t>GSK210820RFU307</t>
  </si>
  <si>
    <t>GSK210820MWV704</t>
  </si>
  <si>
    <t>GSK210820MYH016</t>
  </si>
  <si>
    <t>GSK210820SWG654</t>
  </si>
  <si>
    <t>GSK210820VMX492</t>
  </si>
  <si>
    <t>GSK210820NZW740</t>
  </si>
  <si>
    <t>GSK210820HPC310</t>
  </si>
  <si>
    <t>GSK210820ASU628</t>
  </si>
  <si>
    <t>GSK210820JHG863</t>
  </si>
  <si>
    <t>GSK210820EDL379</t>
  </si>
  <si>
    <t>GSK210820WSP893</t>
  </si>
  <si>
    <t>GSK210820BAZ870</t>
  </si>
  <si>
    <t>GSK210820HXE461</t>
  </si>
  <si>
    <t>GSK210820CML706</t>
  </si>
  <si>
    <t>GSK210820EKA637</t>
  </si>
  <si>
    <t>GSK210820MKH136</t>
  </si>
  <si>
    <t>GSK210820EIQ962</t>
  </si>
  <si>
    <t>GSK210820ATK017</t>
  </si>
  <si>
    <t>GSK210820QWY410</t>
  </si>
  <si>
    <t>GSK210820KBS189</t>
  </si>
  <si>
    <t>GSK210820XHI082</t>
  </si>
  <si>
    <t>GSK210820YVT073</t>
  </si>
  <si>
    <t>GSK210820PZT571</t>
  </si>
  <si>
    <t>GSK210820TEA204</t>
  </si>
  <si>
    <t>GSK210820FQK216</t>
  </si>
  <si>
    <t>GSK210820NFW951</t>
  </si>
  <si>
    <t>GSK210820JFN489</t>
  </si>
  <si>
    <t>GSK210820AHR570</t>
  </si>
  <si>
    <t>GSK210820UGI735</t>
  </si>
  <si>
    <t>GSK210820UYL546</t>
  </si>
  <si>
    <t>GSK210820OVA791</t>
  </si>
  <si>
    <t>GSK210820WZV981</t>
  </si>
  <si>
    <t>GSK210820DAT864</t>
  </si>
  <si>
    <t>GSK210820CLD694</t>
  </si>
  <si>
    <t>GSK210820KUQ025</t>
  </si>
  <si>
    <t>GSK210820TIA527</t>
  </si>
  <si>
    <t>GSK210820SPX105</t>
  </si>
  <si>
    <t>GSK210820YAV951</t>
  </si>
  <si>
    <t>GSK210820VAJ861</t>
  </si>
  <si>
    <t>GSK210820BGD081</t>
  </si>
  <si>
    <t>GSK210820RSE854</t>
  </si>
  <si>
    <t>GSK210820SOL861</t>
  </si>
  <si>
    <t>GSK210820GKC198</t>
  </si>
  <si>
    <t>GSK210820PWH457</t>
  </si>
  <si>
    <t>GSK210820EGW580</t>
  </si>
  <si>
    <t>GSK210820HRN531</t>
  </si>
  <si>
    <t>GSK210820FCR928</t>
  </si>
  <si>
    <t>GSK210820JCB678</t>
  </si>
  <si>
    <t>GSK210820ZSB861</t>
  </si>
  <si>
    <t>GSK210820FHI872</t>
  </si>
  <si>
    <t>GSK210820BEI769</t>
  </si>
  <si>
    <t>GSK210820LRP918</t>
  </si>
  <si>
    <t>GSK210820WHG817</t>
  </si>
  <si>
    <t>GSK210820XKM286</t>
  </si>
  <si>
    <t>GSK210820VOT871</t>
  </si>
  <si>
    <t>GSK210820ZUI179</t>
  </si>
  <si>
    <t>GSK210820IKG670</t>
  </si>
  <si>
    <t>GSK210820OXF190</t>
  </si>
  <si>
    <t>GSK210820QTZ763</t>
  </si>
  <si>
    <t>GSK210820DHN109</t>
  </si>
  <si>
    <t>GSK210820QEX073</t>
  </si>
  <si>
    <t>GSK210820PSD317</t>
  </si>
  <si>
    <t>GSK210820UIE324</t>
  </si>
  <si>
    <t>GSK210820IVX510</t>
  </si>
  <si>
    <t>GSK210820RGU645</t>
  </si>
  <si>
    <t>GSK210820CIV915</t>
  </si>
  <si>
    <t>GSK210820EUJ240</t>
  </si>
  <si>
    <t>GSK210820BZT574</t>
  </si>
  <si>
    <t>GSK210820KPR287</t>
  </si>
  <si>
    <t>GSK210820HTX942</t>
  </si>
  <si>
    <t>GSK210820QHX184</t>
  </si>
  <si>
    <t>GSK210820XQB128</t>
  </si>
  <si>
    <t>GSK210820TBN654</t>
  </si>
  <si>
    <t>GSK210820PAZ953</t>
  </si>
  <si>
    <t>GSK210820FOJ143</t>
  </si>
  <si>
    <t>GSK210820KTF384</t>
  </si>
  <si>
    <t>GSK210820MKT492</t>
  </si>
  <si>
    <t>GSK210820MOH387</t>
  </si>
  <si>
    <t>GSK210820XPQ024</t>
  </si>
  <si>
    <t>GSK210820MTY503</t>
  </si>
  <si>
    <t>GSK210820RQS654</t>
  </si>
  <si>
    <t>GSK210820XWE142</t>
  </si>
  <si>
    <t>GSK210820QWC710</t>
  </si>
  <si>
    <t>GSK210820NJY807</t>
  </si>
  <si>
    <t>GSK210820UXW159</t>
  </si>
  <si>
    <t>GSK210820FJE951</t>
  </si>
  <si>
    <t>GSK210820QOW901</t>
  </si>
  <si>
    <t>GSK210820VTW938</t>
  </si>
  <si>
    <t>GSK210820SGK172</t>
  </si>
  <si>
    <t>GSK210820QLS573</t>
  </si>
  <si>
    <t>GSK210820DYG762</t>
  </si>
  <si>
    <t>GSK210820WBO562</t>
  </si>
  <si>
    <t>GSK210820OFU748</t>
  </si>
  <si>
    <t>GSK210820ODL716</t>
  </si>
  <si>
    <t>GSK210820KMG729</t>
  </si>
  <si>
    <t>GSK210820ODC145</t>
  </si>
  <si>
    <t>GSK210820PCF650</t>
  </si>
  <si>
    <t>GSK210820MIQ968</t>
  </si>
  <si>
    <t>GSK210820NHZ583</t>
  </si>
  <si>
    <t>GSK210820NIP834</t>
  </si>
  <si>
    <t>GSK210820KSY581</t>
  </si>
  <si>
    <t>DMD/2108/20/MOIB4056</t>
  </si>
  <si>
    <t>GSK210820HIL047</t>
  </si>
  <si>
    <t>GSK210820QXR132</t>
  </si>
  <si>
    <t>GSK210820GMY542</t>
  </si>
  <si>
    <t>GSK210820JED631</t>
  </si>
  <si>
    <t>GSK210820VLQ342</t>
  </si>
  <si>
    <t>GSK210820VPD924</t>
  </si>
  <si>
    <t>DMD/2108/20/BKYI0562</t>
  </si>
  <si>
    <t>GSK210820VRH183</t>
  </si>
  <si>
    <t>GSK210820LGK596</t>
  </si>
  <si>
    <t>GSK210820SOH819</t>
  </si>
  <si>
    <t>GSK210820TBA397</t>
  </si>
  <si>
    <t>GSK210820BJE862</t>
  </si>
  <si>
    <t>GSK210820BJH139</t>
  </si>
  <si>
    <t>GSK210820GYQ682</t>
  </si>
  <si>
    <t>GSK210820WRO428</t>
  </si>
  <si>
    <t>DMD/2108/20/OJLP4307</t>
  </si>
  <si>
    <t>GSK210820MGV154</t>
  </si>
  <si>
    <t>GSK210820IXG398</t>
  </si>
  <si>
    <t>DMD/2108/20/DTMP4380</t>
  </si>
  <si>
    <t>GSK210820PXS937</t>
  </si>
  <si>
    <t>GSK210820XIW413</t>
  </si>
  <si>
    <t>GSK210820ZXY472</t>
  </si>
  <si>
    <t>GSK210820NEG143</t>
  </si>
  <si>
    <t>GSK210820YBS457</t>
  </si>
  <si>
    <t>GSK210820QFX857</t>
  </si>
  <si>
    <t>GSK210820DIR592</t>
  </si>
  <si>
    <t>GSK210820YAO798</t>
  </si>
  <si>
    <t>GSK210820NJZ359</t>
  </si>
  <si>
    <t>GSK210820CPK085</t>
  </si>
  <si>
    <t>GSK210820RUK137</t>
  </si>
  <si>
    <t>GSK210820MNA381</t>
  </si>
  <si>
    <t>GSK210820HJT753</t>
  </si>
  <si>
    <t>GSK210820DLS185</t>
  </si>
  <si>
    <t>GSK210820YUS253</t>
  </si>
  <si>
    <t>GSK210820ZYM982</t>
  </si>
  <si>
    <t>GSK210820ZCB023</t>
  </si>
  <si>
    <t>GSK210820CHY281</t>
  </si>
  <si>
    <t>GSK210820PHF674</t>
  </si>
  <si>
    <t>GSK210820HTR642</t>
  </si>
  <si>
    <t>GSK210820NJM908</t>
  </si>
  <si>
    <t>GSK210820ETI425</t>
  </si>
  <si>
    <t>GSK210820IND184</t>
  </si>
  <si>
    <t>GSK210820BTD346</t>
  </si>
  <si>
    <t>GSK210820ADP489</t>
  </si>
  <si>
    <t>GSK210820XPM924</t>
  </si>
  <si>
    <t>GSK210820JTO563</t>
  </si>
  <si>
    <t>GSK210820LAB726</t>
  </si>
  <si>
    <t>GSK210820CDB407</t>
  </si>
  <si>
    <t>GSK210820IES871</t>
  </si>
  <si>
    <t>GSK210820VLE874</t>
  </si>
  <si>
    <t>GSK210820TYW153</t>
  </si>
  <si>
    <t>GSK210820AIW782</t>
  </si>
  <si>
    <t>GSK210820ALK709</t>
  </si>
  <si>
    <t>GSK210820RSC174</t>
  </si>
  <si>
    <t>GSK210820GVH421</t>
  </si>
  <si>
    <t>GSK210820TXG329</t>
  </si>
  <si>
    <t>GSK210820WVU316</t>
  </si>
  <si>
    <t>GSK210820HBN348</t>
  </si>
  <si>
    <t>GSK210820VDB906</t>
  </si>
  <si>
    <t>GSK210820YNS846</t>
  </si>
  <si>
    <t>GSK210820PWK937</t>
  </si>
  <si>
    <t>GSK210820LQM612</t>
  </si>
  <si>
    <t>GSK210820ZUA603</t>
  </si>
  <si>
    <t>GSK210820NQF328</t>
  </si>
  <si>
    <t>GSK210820MLY814</t>
  </si>
  <si>
    <t>GSK210820TWI431</t>
  </si>
  <si>
    <t>GSK210820XJD608</t>
  </si>
  <si>
    <t>GSK210820BGW276</t>
  </si>
  <si>
    <t>GSK210820MFS382</t>
  </si>
  <si>
    <t>GSK210819BUM908</t>
  </si>
  <si>
    <t>GSK210820XKC068</t>
  </si>
  <si>
    <t>GSK210820XTJ913</t>
  </si>
  <si>
    <t>GSK210820ALB395</t>
  </si>
  <si>
    <t>GSK210820POI405</t>
  </si>
  <si>
    <t>GSK210820VXY251</t>
  </si>
  <si>
    <t>GSK210820NAZ708</t>
  </si>
  <si>
    <t>GSK210820LPF802</t>
  </si>
  <si>
    <t>GSK210820HGA475</t>
  </si>
  <si>
    <t>GSK210820MTZ784</t>
  </si>
  <si>
    <t>GSK210820SCF382</t>
  </si>
  <si>
    <t>GSK210820JMB694</t>
  </si>
  <si>
    <t>GSK210820IGM150</t>
  </si>
  <si>
    <t>GSK210820CUH908</t>
  </si>
  <si>
    <t>GSK210820BXR087</t>
  </si>
  <si>
    <t>GSK210820YHU429</t>
  </si>
  <si>
    <t>GSK210820BQP286</t>
  </si>
  <si>
    <t>GSK210820JPA436</t>
  </si>
  <si>
    <t>GSK210820WHC286</t>
  </si>
  <si>
    <t>GSK210820WDN789</t>
  </si>
  <si>
    <t>GSK210820QGC051</t>
  </si>
  <si>
    <t>GSK210820FVB651</t>
  </si>
  <si>
    <t>GSK210820YLD612</t>
  </si>
  <si>
    <t>GSK210820TPW683</t>
  </si>
  <si>
    <t>GSK210820MIO983</t>
  </si>
  <si>
    <t>GSK210820SZU935</t>
  </si>
  <si>
    <t>GSK210820WYT619</t>
  </si>
  <si>
    <t>GSK210820ARD059</t>
  </si>
  <si>
    <t>GSK210820AEY236</t>
  </si>
  <si>
    <t>GSK210820NBY693</t>
  </si>
  <si>
    <t>GSK210820SGX013</t>
  </si>
  <si>
    <t>GSK210820PMH423</t>
  </si>
  <si>
    <t>GSK210820TSX708</t>
  </si>
  <si>
    <t>GSK210820EMV186</t>
  </si>
  <si>
    <t>GSK210820RTP684</t>
  </si>
  <si>
    <t>GSK210820NOZ350</t>
  </si>
  <si>
    <t>GSK210820QBL879</t>
  </si>
  <si>
    <t>GSK210820WMV149</t>
  </si>
  <si>
    <t>GSK210820QKB398</t>
  </si>
  <si>
    <t>GSK210820TDG382</t>
  </si>
  <si>
    <t>GSK210820YCP025</t>
  </si>
  <si>
    <t>GSK210820DUF680</t>
  </si>
  <si>
    <t>GSK210820BHQ175</t>
  </si>
  <si>
    <t>GSK210820YLE048</t>
  </si>
  <si>
    <t>GSK210820BKA790</t>
  </si>
  <si>
    <t>DMD/2108/20/VSXU8350</t>
  </si>
  <si>
    <t>GSK210820IDA234</t>
  </si>
  <si>
    <t>DMD/2108/20/WOAV8649</t>
  </si>
  <si>
    <t>GSK210820CBH175</t>
  </si>
  <si>
    <t>GSK210820HZL045</t>
  </si>
  <si>
    <t>GSK210820MHV762</t>
  </si>
  <si>
    <t>GSK210820CYW372</t>
  </si>
  <si>
    <t>GSK210820WTU289</t>
  </si>
  <si>
    <t>DMD/2108/20/JQSX2709</t>
  </si>
  <si>
    <t>GSK210820QNX762</t>
  </si>
  <si>
    <t>GSK210820EFL928</t>
  </si>
  <si>
    <t>GSK210820TPO813</t>
  </si>
  <si>
    <t>GSK210820SGB912</t>
  </si>
  <si>
    <t>GSK210820UGH281</t>
  </si>
  <si>
    <t>GSK210820DLU146</t>
  </si>
  <si>
    <t>GSK210820JKB360</t>
  </si>
  <si>
    <t>GSK210820OGJ273</t>
  </si>
  <si>
    <t>DMD/2108/20/RITO0826</t>
  </si>
  <si>
    <t>GSK210820RJT827</t>
  </si>
  <si>
    <t>GSK210820BNY062</t>
  </si>
  <si>
    <t>GSK210820CXF791</t>
  </si>
  <si>
    <t>GSK210820LWY642</t>
  </si>
  <si>
    <t>GSK210820BWF643</t>
  </si>
  <si>
    <t>GSK210820EBR915</t>
  </si>
  <si>
    <t>GSK210820IYP524</t>
  </si>
  <si>
    <t>GSK210820AOK109</t>
  </si>
  <si>
    <t>GSK210820QBC836</t>
  </si>
  <si>
    <t>GSK210820YWM268</t>
  </si>
  <si>
    <t>GSK210820TYW906</t>
  </si>
  <si>
    <t>GSK210820XOU834</t>
  </si>
  <si>
    <t>GSK210820YFR620</t>
  </si>
  <si>
    <t>GSK210820NTC621</t>
  </si>
  <si>
    <t>GSK210820YCB092</t>
  </si>
  <si>
    <t>GSK210820FYX140</t>
  </si>
  <si>
    <t>GSK210820QVR617</t>
  </si>
  <si>
    <t>GSK210820ZAN623</t>
  </si>
  <si>
    <t>GSK210820ZLY432</t>
  </si>
  <si>
    <t>GSK210820RLH613</t>
  </si>
  <si>
    <t>GSK210820PZW126</t>
  </si>
  <si>
    <t>GSK210820WCN796</t>
  </si>
  <si>
    <t>GSK210820HVY409</t>
  </si>
  <si>
    <t>GSK210820VKH860</t>
  </si>
  <si>
    <t>GSK210820NQA836</t>
  </si>
  <si>
    <t>GSK210820GUR496</t>
  </si>
  <si>
    <t>GSK210820ZPC549</t>
  </si>
  <si>
    <t>GSK210820AIY138</t>
  </si>
  <si>
    <t>GSK210820NMO584</t>
  </si>
  <si>
    <t>GSK210820JKP357</t>
  </si>
  <si>
    <t>GSK210820JKF830</t>
  </si>
  <si>
    <t>GSK210820JBW658</t>
  </si>
  <si>
    <t>GSK210820DNV863</t>
  </si>
  <si>
    <t>GSK210820JSY827</t>
  </si>
  <si>
    <t>GSK210820URS108</t>
  </si>
  <si>
    <t>GSK210820MXU439</t>
  </si>
  <si>
    <t>GSK210820ORN068</t>
  </si>
  <si>
    <t>GSK210820HXJ836</t>
  </si>
  <si>
    <t>GSK210820AMX265</t>
  </si>
  <si>
    <t>GSK210820JEW407</t>
  </si>
  <si>
    <t>GSK210820FTM013</t>
  </si>
  <si>
    <t>GSK210820DIE650</t>
  </si>
  <si>
    <t>GSK210820USA017</t>
  </si>
  <si>
    <t>GSK210820QZW049</t>
  </si>
  <si>
    <t>GSK210820ZOF921</t>
  </si>
  <si>
    <t>GSK210820IXZ754</t>
  </si>
  <si>
    <t>GSK210820UQX834</t>
  </si>
  <si>
    <t>GSK210820SIU971</t>
  </si>
  <si>
    <t>GSK210820OBV967</t>
  </si>
  <si>
    <t>GSK210820HGY938</t>
  </si>
  <si>
    <t>GSK210820DKM534</t>
  </si>
  <si>
    <t>GSK210820RXW503</t>
  </si>
  <si>
    <t>GSK210820OHI249</t>
  </si>
  <si>
    <t>GSK210820EHC015</t>
  </si>
  <si>
    <t>GSK210820JRI914</t>
  </si>
  <si>
    <t>GSK210820MZH078</t>
  </si>
  <si>
    <t>GSK210820MQB238</t>
  </si>
  <si>
    <t>GSK210820QRO436</t>
  </si>
  <si>
    <t>GSK210820YBK938</t>
  </si>
  <si>
    <t>GSK210820KBI735</t>
  </si>
  <si>
    <t>GSK210820UPH715</t>
  </si>
  <si>
    <t>GSK210820YGB124</t>
  </si>
  <si>
    <t>GSK210820GCN391</t>
  </si>
  <si>
    <t>GSK210820SFC809</t>
  </si>
  <si>
    <t>GSK210820JXD932</t>
  </si>
  <si>
    <t>GSK210820FUK903</t>
  </si>
  <si>
    <t>GSK210820QKE834</t>
  </si>
  <si>
    <t>GSK210820BDF862</t>
  </si>
  <si>
    <t>GSK210820YPB013</t>
  </si>
  <si>
    <t>GSK210820FIC357</t>
  </si>
  <si>
    <t>GSK210820RDW642</t>
  </si>
  <si>
    <t>GSK210820AGS820</t>
  </si>
  <si>
    <t>GSK210820IQV702</t>
  </si>
  <si>
    <t>GSK210820OUX321</t>
  </si>
  <si>
    <t>GSK210820RQN485</t>
  </si>
  <si>
    <t>GSK210820YSN976</t>
  </si>
  <si>
    <t>GSK210820CMF137</t>
  </si>
  <si>
    <t>GSK210820UKF803</t>
  </si>
  <si>
    <t>GSK210820QXG180</t>
  </si>
  <si>
    <t>GSK210820INB290</t>
  </si>
  <si>
    <t>GSK210820HZX793</t>
  </si>
  <si>
    <t>GSK210820EWM105</t>
  </si>
  <si>
    <t>GSK210820DWL308</t>
  </si>
  <si>
    <t>GSK210820SIA195</t>
  </si>
  <si>
    <t>GSK210820LRH804</t>
  </si>
  <si>
    <t>GSK210820FAQ975</t>
  </si>
  <si>
    <t>GSK210820SFO378</t>
  </si>
  <si>
    <t>GSK210820TPE091</t>
  </si>
  <si>
    <t>GSK210820WOY097</t>
  </si>
  <si>
    <t>GSK210820INL139</t>
  </si>
  <si>
    <t>GSK210820WIE392</t>
  </si>
  <si>
    <t>GSK210820SAF594</t>
  </si>
  <si>
    <t>GSK210820PMF408</t>
  </si>
  <si>
    <t>GSK210820EOX480</t>
  </si>
  <si>
    <t>GSK210820NPU308</t>
  </si>
  <si>
    <t>GSK210820CPQ086</t>
  </si>
  <si>
    <t>GSK210820MJY804</t>
  </si>
  <si>
    <t>GSK210820FIJ946</t>
  </si>
  <si>
    <t>GSK210820XBG862</t>
  </si>
  <si>
    <t>GSK210820VUJ742</t>
  </si>
  <si>
    <t>GSK210820MRF579</t>
  </si>
  <si>
    <t>GSK210820ULT260</t>
  </si>
  <si>
    <t>GSK210820JGD857</t>
  </si>
  <si>
    <t>GSK210820ZTH639</t>
  </si>
  <si>
    <t>GSK210820EVK485</t>
  </si>
  <si>
    <t>GSK210820ZUB532</t>
  </si>
  <si>
    <t>GSK210820WAO941</t>
  </si>
  <si>
    <t>GSK210820WZT635</t>
  </si>
  <si>
    <t>GSK210820NMT391</t>
  </si>
  <si>
    <t>GSK210820ZPY278</t>
  </si>
  <si>
    <t>GSK210820PNC951</t>
  </si>
  <si>
    <t>GSK210820PXI139</t>
  </si>
  <si>
    <t>GSK210820SGQ693</t>
  </si>
  <si>
    <t>GSK210820MEF036</t>
  </si>
  <si>
    <t>GSK210820WIX976</t>
  </si>
  <si>
    <t>GSK210820IWC245</t>
  </si>
  <si>
    <t>27/08/2021 POD by Ikhsan M</t>
  </si>
  <si>
    <t>DMD/2108/21/OJEL5913</t>
  </si>
  <si>
    <t>GSK210821TYA140</t>
  </si>
  <si>
    <t>GSK210821GTI617</t>
  </si>
  <si>
    <t>GSK210821NMI714</t>
  </si>
  <si>
    <t>DMD/2108/21/VMUG2304</t>
  </si>
  <si>
    <t>GSK210821ULO943</t>
  </si>
  <si>
    <t>GSK210821IBR063</t>
  </si>
  <si>
    <t>GSK210821GSQ274</t>
  </si>
  <si>
    <t>GSK210821WXF384</t>
  </si>
  <si>
    <t>GSK210821YQI735</t>
  </si>
  <si>
    <t>GSK210821GWE723</t>
  </si>
  <si>
    <t>GSK210821AMS954</t>
  </si>
  <si>
    <t>GSK210821JOE705</t>
  </si>
  <si>
    <t>GSK210821WFV648</t>
  </si>
  <si>
    <t>GSK210821RIU736</t>
  </si>
  <si>
    <t>GSK210821FRI452</t>
  </si>
  <si>
    <t>GSK210821ONL724</t>
  </si>
  <si>
    <t>GSK210821PXE439</t>
  </si>
  <si>
    <t>GSK210821BIN905</t>
  </si>
  <si>
    <t>GSK210821DSC478</t>
  </si>
  <si>
    <t>GSK210821FBX643</t>
  </si>
  <si>
    <t>GSK210821DEH240</t>
  </si>
  <si>
    <t>GSK210821EOD325</t>
  </si>
  <si>
    <t>GSK210821NFX297</t>
  </si>
  <si>
    <t>GSK210821SMO620</t>
  </si>
  <si>
    <t>GSK210821UMK921</t>
  </si>
  <si>
    <t>GSK210821VYD173</t>
  </si>
  <si>
    <t>GSK210820AWO754</t>
  </si>
  <si>
    <t>GSK210821YMA984</t>
  </si>
  <si>
    <t>GSK210821CIG784</t>
  </si>
  <si>
    <t>GSK210821POF031</t>
  </si>
  <si>
    <t>GSK210821HUQ604</t>
  </si>
  <si>
    <t>GSK210821MRJ928</t>
  </si>
  <si>
    <t>GSK210821ILJ682</t>
  </si>
  <si>
    <t>GSK210821GJV963</t>
  </si>
  <si>
    <t>GSK210821RHE875</t>
  </si>
  <si>
    <t>GSK210821BCX074</t>
  </si>
  <si>
    <t>GSK210821XJN370</t>
  </si>
  <si>
    <t>GSK210821ZUP950</t>
  </si>
  <si>
    <t>GSK210821VKD920</t>
  </si>
  <si>
    <t>GSK210821KUF308</t>
  </si>
  <si>
    <t>GSK210821GUT713</t>
  </si>
  <si>
    <t>GSK210821ZGD840</t>
  </si>
  <si>
    <t>GSK210821EKX194</t>
  </si>
  <si>
    <t>GSK210821FED384</t>
  </si>
  <si>
    <t>GSK210821PZH263</t>
  </si>
  <si>
    <t>GSK210821XPJ867</t>
  </si>
  <si>
    <t>GSK210821AYW082</t>
  </si>
  <si>
    <t>GSK210821JAZ326</t>
  </si>
  <si>
    <t>GSK210821WGD170</t>
  </si>
  <si>
    <t>GSK210821WTI895</t>
  </si>
  <si>
    <t>GSK210821ZUT409</t>
  </si>
  <si>
    <t>GSK210821FQB982</t>
  </si>
  <si>
    <t>GSK210821WRC395</t>
  </si>
  <si>
    <t>GSK210821ZHM092</t>
  </si>
  <si>
    <t>GSK210821HYX826</t>
  </si>
  <si>
    <t>GSK210821VQP369</t>
  </si>
  <si>
    <t>GSK210821HKN564</t>
  </si>
  <si>
    <t>GSK210821IFX605</t>
  </si>
  <si>
    <t>GSK210821IFB340</t>
  </si>
  <si>
    <t>GSK210821EOX846</t>
  </si>
  <si>
    <t>GSK210821GXD863</t>
  </si>
  <si>
    <t>GSK210821FOZ540</t>
  </si>
  <si>
    <t>GSK210821NQG260</t>
  </si>
  <si>
    <t>GSK210821YXR652</t>
  </si>
  <si>
    <t>GSK210821DEM096</t>
  </si>
  <si>
    <t>GSK210821EBO486</t>
  </si>
  <si>
    <t>GSK210821NDW453</t>
  </si>
  <si>
    <t>GSK210821NZC230</t>
  </si>
  <si>
    <t>GSK210821MES981</t>
  </si>
  <si>
    <t>GSK210821OBP952</t>
  </si>
  <si>
    <t>GSK210821YEV250</t>
  </si>
  <si>
    <t>GSK210821VKI472</t>
  </si>
  <si>
    <t>GSK210821MEO198</t>
  </si>
  <si>
    <t>GSK210821TBD286</t>
  </si>
  <si>
    <t>GSK210821PMN863</t>
  </si>
  <si>
    <t>GSK210821OCV307</t>
  </si>
  <si>
    <t>GSK210821HVO518</t>
  </si>
  <si>
    <t>GSK210821PQE104</t>
  </si>
  <si>
    <t>GSK210821HBF756</t>
  </si>
  <si>
    <t>GSK210821KVQ280</t>
  </si>
  <si>
    <t>GSK210821WJO495</t>
  </si>
  <si>
    <t>GSK210821TIZ310</t>
  </si>
  <si>
    <t>GSK210821RBZ704</t>
  </si>
  <si>
    <t>GSK210821EYV621</t>
  </si>
  <si>
    <t>GSK210821YUB719</t>
  </si>
  <si>
    <t>GSK210821GUJ089</t>
  </si>
  <si>
    <t>GSK210821VIT958</t>
  </si>
  <si>
    <t>GSK210821YIT605</t>
  </si>
  <si>
    <t>GSK210821NFH840</t>
  </si>
  <si>
    <t>GSK210821TMB947</t>
  </si>
  <si>
    <t>GSK210821LTD142</t>
  </si>
  <si>
    <t>GSK210821MRX513</t>
  </si>
  <si>
    <t>GSK210821XLN638</t>
  </si>
  <si>
    <t>GSK210821RXJ605</t>
  </si>
  <si>
    <t>GSK210821SVK203</t>
  </si>
  <si>
    <t>GSK210821SAY579</t>
  </si>
  <si>
    <t>GSK210821LEM974</t>
  </si>
  <si>
    <t>GSK210821EIA658</t>
  </si>
  <si>
    <t>GSK210821WXV164</t>
  </si>
  <si>
    <t>GSK210821VSP057</t>
  </si>
  <si>
    <t>GSK210821ESO195</t>
  </si>
  <si>
    <t>GSK210821IWG973</t>
  </si>
  <si>
    <t>GSK210821MEB471</t>
  </si>
  <si>
    <t>GSK210821OWA583</t>
  </si>
  <si>
    <t>GSK210821FZT419</t>
  </si>
  <si>
    <t>GSK210821AXB365</t>
  </si>
  <si>
    <t>GSK210821VCQ987</t>
  </si>
  <si>
    <t>GSK210821BAI873</t>
  </si>
  <si>
    <t>GSK210821JCM810</t>
  </si>
  <si>
    <t>GSK210821UIY190</t>
  </si>
  <si>
    <t>GSK210821GRF208</t>
  </si>
  <si>
    <t>GSK210821EXV471</t>
  </si>
  <si>
    <t>GSK210821KOY697</t>
  </si>
  <si>
    <t>GSK210821TDX806</t>
  </si>
  <si>
    <t>GSK210821FPY267</t>
  </si>
  <si>
    <t>GSK210821VRQ378</t>
  </si>
  <si>
    <t>GSK210821RAM097</t>
  </si>
  <si>
    <t>GSK210821SMD637</t>
  </si>
  <si>
    <t>GSK210821GIN940</t>
  </si>
  <si>
    <t>GSK210821ZRG327</t>
  </si>
  <si>
    <t>GSK210821JHL683</t>
  </si>
  <si>
    <t>GSK210821ONX486</t>
  </si>
  <si>
    <t>GSK210821XAY876</t>
  </si>
  <si>
    <t>GSK210821XOW814</t>
  </si>
  <si>
    <t>GSK210821JCK104</t>
  </si>
  <si>
    <t>GSK210821YVG705</t>
  </si>
  <si>
    <t>GSK210821HWG831</t>
  </si>
  <si>
    <t>GSK210821NWO698</t>
  </si>
  <si>
    <t>GSK210821PNR309</t>
  </si>
  <si>
    <t>GSK210821GIC083</t>
  </si>
  <si>
    <t>GSK210821ISQ461</t>
  </si>
  <si>
    <t>GSK210821HRL864</t>
  </si>
  <si>
    <t>GSK210821JPR713</t>
  </si>
  <si>
    <t>GSK210821BDQ746</t>
  </si>
  <si>
    <t>GSK210821RWP029</t>
  </si>
  <si>
    <t>GSK210821RHN049</t>
  </si>
  <si>
    <t>GSK210821BNC709</t>
  </si>
  <si>
    <t>GSK210821XLZ065</t>
  </si>
  <si>
    <t>GSK210821FAQ578</t>
  </si>
  <si>
    <t>GSK210821WHI317</t>
  </si>
  <si>
    <t>GSK210821WQR213</t>
  </si>
  <si>
    <t>GSK210821PAV941</t>
  </si>
  <si>
    <t>GSK210821XRG731</t>
  </si>
  <si>
    <t>GSK210821IMN659</t>
  </si>
  <si>
    <t>GSK210821HUW852</t>
  </si>
  <si>
    <t>GSK210821XDB958</t>
  </si>
  <si>
    <t>GSK210821HJO928</t>
  </si>
  <si>
    <t>GSK210821XOH819</t>
  </si>
  <si>
    <t>GSK210821UZY563</t>
  </si>
  <si>
    <t>GSK210821ORW214</t>
  </si>
  <si>
    <t>GSK210821GYC230</t>
  </si>
  <si>
    <t>GSK210821ZHI450</t>
  </si>
  <si>
    <t>GSK210821FBJ862</t>
  </si>
  <si>
    <t>GSK210821FEX714</t>
  </si>
  <si>
    <t>GSK210821PLM253</t>
  </si>
  <si>
    <t>GSK210821SJE534</t>
  </si>
  <si>
    <t>GSK210821EPF615</t>
  </si>
  <si>
    <t>GSK210821JEL098</t>
  </si>
  <si>
    <t>GSK210821WLQ417</t>
  </si>
  <si>
    <t>GSK210821GTN124</t>
  </si>
  <si>
    <t>GSK210821RKJ618</t>
  </si>
  <si>
    <t>GSK210821QXP362</t>
  </si>
  <si>
    <t>GSK210821AVN982</t>
  </si>
  <si>
    <t>GSK210821FPA207</t>
  </si>
  <si>
    <t>GSK210821DPB172</t>
  </si>
  <si>
    <t>GSK210821ZBL806</t>
  </si>
  <si>
    <t>GSK210821SXC867</t>
  </si>
  <si>
    <t>GSK210821DGF354</t>
  </si>
  <si>
    <t>GSK210821SWB843</t>
  </si>
  <si>
    <t>GSK210821JHW604</t>
  </si>
  <si>
    <t>GSK210821SJV841</t>
  </si>
  <si>
    <t>GSK210821ZCN071</t>
  </si>
  <si>
    <t>GSK210821SZQ836</t>
  </si>
  <si>
    <t>GSK210821BZS720</t>
  </si>
  <si>
    <t>GSK210821URW261</t>
  </si>
  <si>
    <t>GSK210821GHS813</t>
  </si>
  <si>
    <t>GSK210821RNQ289</t>
  </si>
  <si>
    <t>GSK210821NPG210</t>
  </si>
  <si>
    <t>GSK210821XDQ739</t>
  </si>
  <si>
    <t>GSK210821VIB504</t>
  </si>
  <si>
    <t>GSK210821LYD497</t>
  </si>
  <si>
    <t>GSK210821ZNW275</t>
  </si>
  <si>
    <t>GSK210821FOV593</t>
  </si>
  <si>
    <t>GSK210821DBO570</t>
  </si>
  <si>
    <t>GSK210821SPH192</t>
  </si>
  <si>
    <t>GSK210821WBN976</t>
  </si>
  <si>
    <t>DMD/2108/21/DXSE9625</t>
  </si>
  <si>
    <t>GSK210821SZE081</t>
  </si>
  <si>
    <t>GSK210821XMY182</t>
  </si>
  <si>
    <t>GSK210821AUP532</t>
  </si>
  <si>
    <t>GSK210821HTS041</t>
  </si>
  <si>
    <t>GSK210821XCD549</t>
  </si>
  <si>
    <t>GSK210821DNV602</t>
  </si>
  <si>
    <t>GSK210821TNB968</t>
  </si>
  <si>
    <t>GSK210821HMC786</t>
  </si>
  <si>
    <t>GSK210821OLN593</t>
  </si>
  <si>
    <t>GSK210821RAE614</t>
  </si>
  <si>
    <t>GSK210821UKI541</t>
  </si>
  <si>
    <t>GSK210821VOP014</t>
  </si>
  <si>
    <t>GSK210821SMB578</t>
  </si>
  <si>
    <t>GSK210821YOX468</t>
  </si>
  <si>
    <t>GSK210821MSC524</t>
  </si>
  <si>
    <t>GSK210821SZQ398</t>
  </si>
  <si>
    <t>GSK210821KXS804</t>
  </si>
  <si>
    <t>GSK210821OKC713</t>
  </si>
  <si>
    <t>GSK210821COH324</t>
  </si>
  <si>
    <t>GSK210821PNC012</t>
  </si>
  <si>
    <t>GSK210821BOU376</t>
  </si>
  <si>
    <t>GSK210821IGB286</t>
  </si>
  <si>
    <t>GSK210821BPS649</t>
  </si>
  <si>
    <t>GSK210821OIW478</t>
  </si>
  <si>
    <t>GSK210821ZIS563</t>
  </si>
  <si>
    <t>GSK210821FGC164</t>
  </si>
  <si>
    <t>GSK210821MJA938</t>
  </si>
  <si>
    <t>GSK210821ETM360</t>
  </si>
  <si>
    <t>GSK210821IPE341</t>
  </si>
  <si>
    <t>GSK210821LCY895</t>
  </si>
  <si>
    <t>GSK210821OEM745</t>
  </si>
  <si>
    <t>GSK210821CGV915</t>
  </si>
  <si>
    <t>GSK210821FLM721</t>
  </si>
  <si>
    <t>GSK210821TJP231</t>
  </si>
  <si>
    <t>GSK210821HJD160</t>
  </si>
  <si>
    <t>GSK210821AEN385</t>
  </si>
  <si>
    <t>GSK210821QBL027</t>
  </si>
  <si>
    <t>GSK210821FXY407</t>
  </si>
  <si>
    <t>GSK210821WJB027</t>
  </si>
  <si>
    <t>GSK210821ESO190</t>
  </si>
  <si>
    <t>GSK210821LUT310</t>
  </si>
  <si>
    <t>GSK210821CKO985</t>
  </si>
  <si>
    <t>GSK210821YQM850</t>
  </si>
  <si>
    <t>GSK210821XSI203</t>
  </si>
  <si>
    <t>GSK210821DKH143</t>
  </si>
  <si>
    <t>GSK210821BVR536</t>
  </si>
  <si>
    <t>GSK210821FJL159</t>
  </si>
  <si>
    <t>GSK210821QEP247</t>
  </si>
  <si>
    <t>GSK210821IZT938</t>
  </si>
  <si>
    <t>GSK210821PLD784</t>
  </si>
  <si>
    <t>GSK210821AND540</t>
  </si>
  <si>
    <t>GSK210821DZI287</t>
  </si>
  <si>
    <t>GSK210821OFQ124</t>
  </si>
  <si>
    <t>GSK210821PKO102</t>
  </si>
  <si>
    <t>GSK210821IDY930</t>
  </si>
  <si>
    <t>GSK210821DHW309</t>
  </si>
  <si>
    <t>GSK210821HBN852</t>
  </si>
  <si>
    <t>GSK210821PDY638</t>
  </si>
  <si>
    <t>GSK210821GIU368</t>
  </si>
  <si>
    <t>GSK210821IXD475</t>
  </si>
  <si>
    <t>GSK210821YQL890</t>
  </si>
  <si>
    <t>GSK210821KFZ184</t>
  </si>
  <si>
    <t>GSK210820XGY642</t>
  </si>
  <si>
    <t>GSK210821VRJ306</t>
  </si>
  <si>
    <t>GSK210821PWM290</t>
  </si>
  <si>
    <t>GSK210821QOE531</t>
  </si>
  <si>
    <t>GSK210821XYT823</t>
  </si>
  <si>
    <t>GSK210821VYS536</t>
  </si>
  <si>
    <t>GSK210821KJE961</t>
  </si>
  <si>
    <t>GSK210821RKI825</t>
  </si>
  <si>
    <t>GSK210821MDR139</t>
  </si>
  <si>
    <t>GSK210821XBM512</t>
  </si>
  <si>
    <t>GSK210821VWD245</t>
  </si>
  <si>
    <t>GSK210821RCS043</t>
  </si>
  <si>
    <t>GSK210821ZJF476</t>
  </si>
  <si>
    <t>GSK210821MBW970</t>
  </si>
  <si>
    <t>GSK210821TAO837</t>
  </si>
  <si>
    <t>GSK210821DVU801</t>
  </si>
  <si>
    <t>GSK210821BEG731</t>
  </si>
  <si>
    <t>GSK210821LYE832</t>
  </si>
  <si>
    <t>GSK210821QJD691</t>
  </si>
  <si>
    <t>GSK210821IVO420</t>
  </si>
  <si>
    <t>GSK210821QOW543</t>
  </si>
  <si>
    <t>GSK210821LOS326</t>
  </si>
  <si>
    <t>GSK210821DPU728</t>
  </si>
  <si>
    <t>GSK210821PNI056</t>
  </si>
  <si>
    <t>GSK210821UIY728</t>
  </si>
  <si>
    <t>GSK210821STI613</t>
  </si>
  <si>
    <t>GSK210821OGM345</t>
  </si>
  <si>
    <t>GSK210821CXO512</t>
  </si>
  <si>
    <t>GSK210821XMY257</t>
  </si>
  <si>
    <t>GSK210821VCN765</t>
  </si>
  <si>
    <t>GSK210821WUP526</t>
  </si>
  <si>
    <t>GSK210821RBF458</t>
  </si>
  <si>
    <t>GSK210821ARE409</t>
  </si>
  <si>
    <t>GSK210821TFC038</t>
  </si>
  <si>
    <t>GSK210821TQI017</t>
  </si>
  <si>
    <t>GSK210821HZW689</t>
  </si>
  <si>
    <t>GSK210821CYQ473</t>
  </si>
  <si>
    <t>GSK210821NBG903</t>
  </si>
  <si>
    <t>GSK210821TQY410</t>
  </si>
  <si>
    <t>DMD/2108/21/UEBM1792</t>
  </si>
  <si>
    <t>GSK210821EZG045</t>
  </si>
  <si>
    <t>GSK210821EOL413</t>
  </si>
  <si>
    <t>GSK210821UHV639</t>
  </si>
  <si>
    <t>GSK210821ONG246</t>
  </si>
  <si>
    <t>GSK210821YZJ758</t>
  </si>
  <si>
    <t>DMD/2108/21/XNLO5873</t>
  </si>
  <si>
    <t>GSK210821DUA260</t>
  </si>
  <si>
    <t>DMD/2108/21/FWEP0972</t>
  </si>
  <si>
    <t>GSK210821TQS015</t>
  </si>
  <si>
    <t>GSK210821FLS029</t>
  </si>
  <si>
    <t>GSK210821LCQ901</t>
  </si>
  <si>
    <t>GSK210821FIX027</t>
  </si>
  <si>
    <t>DMD/2108/21/YJHP4358</t>
  </si>
  <si>
    <t>GSK210821ARL419</t>
  </si>
  <si>
    <t>GSK210821MTA430</t>
  </si>
  <si>
    <t>GSK210821SOG647</t>
  </si>
  <si>
    <t>GSK210821KUE349</t>
  </si>
  <si>
    <t>GSK210821TED481</t>
  </si>
  <si>
    <t>GSK210821TMW748</t>
  </si>
  <si>
    <t>GSK210821RHG291</t>
  </si>
  <si>
    <t>GSK210821MHW796</t>
  </si>
  <si>
    <t>GSK210821UWD820</t>
  </si>
  <si>
    <t>GSK210821VSD054</t>
  </si>
  <si>
    <t>GSK210821TWL056</t>
  </si>
  <si>
    <t>GSK210821IGV705</t>
  </si>
  <si>
    <t>GSK210821ZWS074</t>
  </si>
  <si>
    <t>GSK210821IZL230</t>
  </si>
  <si>
    <t>GSK210821UHT328</t>
  </si>
  <si>
    <t>GSK210821LCU637</t>
  </si>
  <si>
    <t>GSK210821EJU865</t>
  </si>
  <si>
    <t>GSK210821XZE742</t>
  </si>
  <si>
    <t>GSK210821OUY106</t>
  </si>
  <si>
    <t>GSK210821UDI078</t>
  </si>
  <si>
    <t>GSK210821EWX517</t>
  </si>
  <si>
    <t>GSK210821EVM273</t>
  </si>
  <si>
    <t>GSK210821CTM261</t>
  </si>
  <si>
    <t>GSK210821LNF452</t>
  </si>
  <si>
    <t>GSK210821ZJX023</t>
  </si>
  <si>
    <t>GSK210821IVU826</t>
  </si>
  <si>
    <t>GSK210821QVE942</t>
  </si>
  <si>
    <t>GSK210821SUG021</t>
  </si>
  <si>
    <t>GSK210821AFW142</t>
  </si>
  <si>
    <t>GSK210821MPS967</t>
  </si>
  <si>
    <t>GSK210821JBR280</t>
  </si>
  <si>
    <t>GSK210821LYM738</t>
  </si>
  <si>
    <t>GSK210821VTX921</t>
  </si>
  <si>
    <t>GSK210821QKL154</t>
  </si>
  <si>
    <t>GSK210821OAG185</t>
  </si>
  <si>
    <t>GSK210821RKQ471</t>
  </si>
  <si>
    <t>GSK210821WGO571</t>
  </si>
  <si>
    <t>GSK210821DRO084</t>
  </si>
  <si>
    <t>GSK210821ZTH362</t>
  </si>
  <si>
    <t>GSK210821OUL294</t>
  </si>
  <si>
    <t>GSK210821NMX148</t>
  </si>
  <si>
    <t>GSK210821PUW824</t>
  </si>
  <si>
    <t>GSK210821YBW756</t>
  </si>
  <si>
    <t>GSK210821PCR063</t>
  </si>
  <si>
    <t>GSK210821SLR705</t>
  </si>
  <si>
    <t>GSK210821OBA957</t>
  </si>
  <si>
    <t>GSK210821KRY642</t>
  </si>
  <si>
    <t>GSK210821IWK598</t>
  </si>
  <si>
    <t>GSK210821HCZ431</t>
  </si>
  <si>
    <t>GSK210821ZKD596</t>
  </si>
  <si>
    <t>GSK210821JOI156</t>
  </si>
  <si>
    <t>GSK210821SNJ345</t>
  </si>
  <si>
    <t>GSK210821VOB901</t>
  </si>
  <si>
    <t>GSK210821IKO586</t>
  </si>
  <si>
    <t>GSK210821OQK564</t>
  </si>
  <si>
    <t>GSK210821XDJ230</t>
  </si>
  <si>
    <t>GSK210821QAR046</t>
  </si>
  <si>
    <t>GSK210821WAP879</t>
  </si>
  <si>
    <t>GSK210821DTY258</t>
  </si>
  <si>
    <t>GSK210821LHK560</t>
  </si>
  <si>
    <t>GSK210821QFJ431</t>
  </si>
  <si>
    <t>GSK210821SHT850</t>
  </si>
  <si>
    <t>GSK210821ILZ356</t>
  </si>
  <si>
    <t>GSK210821TCD095</t>
  </si>
  <si>
    <t>GSK210821LDU548</t>
  </si>
  <si>
    <t>GSK210821TWG201</t>
  </si>
  <si>
    <t>GSK210821SUZ137</t>
  </si>
  <si>
    <t>GSK210821UFX289</t>
  </si>
  <si>
    <t>GSK210821XNP128</t>
  </si>
  <si>
    <t>GSK210821KWF351</t>
  </si>
  <si>
    <t>GSK210821YRS823</t>
  </si>
  <si>
    <t>GSK210821CDS387</t>
  </si>
  <si>
    <t>GSK210821WXO183</t>
  </si>
  <si>
    <t>GSK210821UTH612</t>
  </si>
  <si>
    <t>GSK210821BAX613</t>
  </si>
  <si>
    <t>GSK210821JBA958</t>
  </si>
  <si>
    <t>GSK210821IQB103</t>
  </si>
  <si>
    <t>GSK210821FYK520</t>
  </si>
  <si>
    <t>GSK210821EWP658</t>
  </si>
  <si>
    <t>GSK210821OZN453</t>
  </si>
  <si>
    <t>GSK210821SYP876</t>
  </si>
  <si>
    <t>GSK210821YCZ451</t>
  </si>
  <si>
    <t>GSK210821PGS547</t>
  </si>
  <si>
    <t>GSK210821XHP865</t>
  </si>
  <si>
    <t>GSK210821KUR673</t>
  </si>
  <si>
    <t>GSK210821ZYG189</t>
  </si>
  <si>
    <t>GSK210821QUW512</t>
  </si>
  <si>
    <t>GSK210821NDL472</t>
  </si>
  <si>
    <t>GSK210821EUG761</t>
  </si>
  <si>
    <t>GSK210821QJM398</t>
  </si>
  <si>
    <t>GSK210821GPT652</t>
  </si>
  <si>
    <t>GSK210821IWH139</t>
  </si>
  <si>
    <t>GSK210821UGI013</t>
  </si>
  <si>
    <t>GSK210821AXZ586</t>
  </si>
  <si>
    <t>GSK210821ZGO658</t>
  </si>
  <si>
    <t>GSK210821IPS589</t>
  </si>
  <si>
    <t>GSK210821UCG267</t>
  </si>
  <si>
    <t>GSK210821MYA095</t>
  </si>
  <si>
    <t>GSK210821FPJ075</t>
  </si>
  <si>
    <t>GSK210821IZD867</t>
  </si>
  <si>
    <t>GSK210821KTI047</t>
  </si>
  <si>
    <t>GSK210821OLT810</t>
  </si>
  <si>
    <t>GSK210821UWO379</t>
  </si>
  <si>
    <t>GSK210821RIO657</t>
  </si>
  <si>
    <t>GSK210821UPA946</t>
  </si>
  <si>
    <t>GSK210821IDK387</t>
  </si>
  <si>
    <t>GSK210821LSQ964</t>
  </si>
  <si>
    <t>GSK210821UQX203</t>
  </si>
  <si>
    <t>GSK210821VUB786</t>
  </si>
  <si>
    <t>GSK210821RXI084</t>
  </si>
  <si>
    <t>GSK210821SID421</t>
  </si>
  <si>
    <t>GSK210821ZLM510</t>
  </si>
  <si>
    <t>GSK210821RXD579</t>
  </si>
  <si>
    <t>GSK210821CRD314</t>
  </si>
  <si>
    <t>GSK210821JNL867</t>
  </si>
  <si>
    <t>GSK210821JNO169</t>
  </si>
  <si>
    <t>GSK210821KYU275</t>
  </si>
  <si>
    <t>GSK210821SOA267</t>
  </si>
  <si>
    <t>GSK210821OUP054</t>
  </si>
  <si>
    <t>GSK210821UEJ576</t>
  </si>
  <si>
    <t>GSK210821CGK057</t>
  </si>
  <si>
    <t>GSK210821OXR172</t>
  </si>
  <si>
    <t>GSK210821QET025</t>
  </si>
  <si>
    <t>GSK210821CIE017</t>
  </si>
  <si>
    <t>GSK210821JNV892</t>
  </si>
  <si>
    <t>GSK210821BYR246</t>
  </si>
  <si>
    <t>GSK210821AGS628</t>
  </si>
  <si>
    <t>GSK210821ING025</t>
  </si>
  <si>
    <t>GSK210821PTK951</t>
  </si>
  <si>
    <t>GSK210821YLH962</t>
  </si>
  <si>
    <t>GSK210821BIO879</t>
  </si>
  <si>
    <t>GSK210821IUB215</t>
  </si>
  <si>
    <t>GSK210821VJK105</t>
  </si>
  <si>
    <t>GSK210821MRA495</t>
  </si>
  <si>
    <t>GSK210821YCO491</t>
  </si>
  <si>
    <t>GSK210821PWG064</t>
  </si>
  <si>
    <t>GSK210821NBK819</t>
  </si>
  <si>
    <t>GSK210821AJT785</t>
  </si>
  <si>
    <t>GSK210821KOF758</t>
  </si>
  <si>
    <t>GSK210821AWQ538</t>
  </si>
  <si>
    <t>GSK210821QMY930</t>
  </si>
  <si>
    <t>GSK210821TNP641</t>
  </si>
  <si>
    <t>GSK210821CAK905</t>
  </si>
  <si>
    <t>GSK210821VWG957</t>
  </si>
  <si>
    <t>GSK210821WFQ012</t>
  </si>
  <si>
    <t>GSK210821JEV647</t>
  </si>
  <si>
    <t>GSK210821FJP307</t>
  </si>
  <si>
    <t>GSK210821MRU791</t>
  </si>
  <si>
    <t>GSK210821BXG273</t>
  </si>
  <si>
    <t>GSK210821VNC956</t>
  </si>
  <si>
    <t>GSK210821JAE935</t>
  </si>
  <si>
    <t>GSK210821SZA293</t>
  </si>
  <si>
    <t>GSK210821AQL756</t>
  </si>
  <si>
    <t>GSK210821YTA347</t>
  </si>
  <si>
    <t>GSK210821WLE893</t>
  </si>
  <si>
    <t>GSK210821ECB849</t>
  </si>
  <si>
    <t>GSK210821ZNO971</t>
  </si>
  <si>
    <t>GSK210821CDB548</t>
  </si>
  <si>
    <t>GSK210821RMC946</t>
  </si>
  <si>
    <t>GSK210821VAO549</t>
  </si>
  <si>
    <t>GSK210821AFC348</t>
  </si>
  <si>
    <t>GSK210821MUZ128</t>
  </si>
  <si>
    <t>GSK210821PCA914</t>
  </si>
  <si>
    <t>GSK210821LJT740</t>
  </si>
  <si>
    <t>GSK210821YJW842</t>
  </si>
  <si>
    <t>GSK210821MQU635</t>
  </si>
  <si>
    <t>GSK210821BON134</t>
  </si>
  <si>
    <t>GSK210821ERA067</t>
  </si>
  <si>
    <t>GSK210821AHB368</t>
  </si>
  <si>
    <t>GSK210821EQW465</t>
  </si>
  <si>
    <t>GSK210821AQS651</t>
  </si>
  <si>
    <t>GSK210821DNX178</t>
  </si>
  <si>
    <t>GSK210821WHT061</t>
  </si>
  <si>
    <t>GSK210821YRL523</t>
  </si>
  <si>
    <t>GSK210821SKU062</t>
  </si>
  <si>
    <t>GSK210821CFS798</t>
  </si>
  <si>
    <t>GSK210821NVW873</t>
  </si>
  <si>
    <t>GSK210821FWT602</t>
  </si>
  <si>
    <t>GSK210821LFB826</t>
  </si>
  <si>
    <t>GSK210821WVD914</t>
  </si>
  <si>
    <t>GSK210821TCG836</t>
  </si>
  <si>
    <t>GSK210821OWL809</t>
  </si>
  <si>
    <t>GSK210821HIO152</t>
  </si>
  <si>
    <t>GSK210821KIO651</t>
  </si>
  <si>
    <t>GSK210821CFH652</t>
  </si>
  <si>
    <t>GSK210821XEJ684</t>
  </si>
  <si>
    <t>GSK210821FSJ061</t>
  </si>
  <si>
    <t>GSK210821GVW315</t>
  </si>
  <si>
    <t>GSK210821NOY185</t>
  </si>
  <si>
    <t>GSK210821ARS370</t>
  </si>
  <si>
    <t>GSK210821KBY647</t>
  </si>
  <si>
    <t>GSK210821ICW675</t>
  </si>
  <si>
    <t>GSK210821FAC287</t>
  </si>
  <si>
    <t>GSK210821VJB984</t>
  </si>
  <si>
    <t>GSK210821UDH380</t>
  </si>
  <si>
    <t>GSK210821NJC278</t>
  </si>
  <si>
    <t>GSK210821FPV236</t>
  </si>
  <si>
    <t>GSK210821VYI536</t>
  </si>
  <si>
    <t>GSK210821MPB894</t>
  </si>
  <si>
    <t>GSK210821HUI498</t>
  </si>
  <si>
    <t>GSK210821NEF460</t>
  </si>
  <si>
    <t>GSK210821IKZ043</t>
  </si>
  <si>
    <t>GSK210821JTA765</t>
  </si>
  <si>
    <t>GSK210821WJC952</t>
  </si>
  <si>
    <t>GSK210821EHY751</t>
  </si>
  <si>
    <t>GSK210821NDQ864</t>
  </si>
  <si>
    <t>KM NIKI SAE</t>
  </si>
  <si>
    <t>30/08/2021 11:30 POD by M Noor</t>
  </si>
  <si>
    <t>DMD/2108/22/GDIV2638</t>
  </si>
  <si>
    <t>GSK210822FTU867</t>
  </si>
  <si>
    <t>GSK210822LKT891</t>
  </si>
  <si>
    <t>GSK210822VRK345</t>
  </si>
  <si>
    <t>GSK210821ZQE915</t>
  </si>
  <si>
    <t>GSK210822ZPL834</t>
  </si>
  <si>
    <t>GSK210822DXN093</t>
  </si>
  <si>
    <t>DMD/2108/22/ESOB8540</t>
  </si>
  <si>
    <t>GSK210822IGF983</t>
  </si>
  <si>
    <t>DMD/2108/22/RTZM4893</t>
  </si>
  <si>
    <t>GSK210822OEZ315</t>
  </si>
  <si>
    <t>GSK210822SZF612</t>
  </si>
  <si>
    <t>GSK210822IAN538</t>
  </si>
  <si>
    <t>GSK210822LJZ142</t>
  </si>
  <si>
    <t>GSK210822TIQ928</t>
  </si>
  <si>
    <t>GSK210822WUB258</t>
  </si>
  <si>
    <t>GSK210822CQA123</t>
  </si>
  <si>
    <t>GSK210822UME963</t>
  </si>
  <si>
    <t>GSK210822HVF497</t>
  </si>
  <si>
    <t>GSK210822OQX974</t>
  </si>
  <si>
    <t>GSK210822DOE652</t>
  </si>
  <si>
    <t>GSK210822RWB260</t>
  </si>
  <si>
    <t>GSK210822RVD914</t>
  </si>
  <si>
    <t>GSK210822VLA958</t>
  </si>
  <si>
    <t>GSK210822YWC719</t>
  </si>
  <si>
    <t>GSK210822LOM523</t>
  </si>
  <si>
    <t>GSK210822JXO123</t>
  </si>
  <si>
    <t>GSK210822MCF156</t>
  </si>
  <si>
    <t>GSK210822MCP067</t>
  </si>
  <si>
    <t>GSK210822NXV137</t>
  </si>
  <si>
    <t>GSK210822WLS612</t>
  </si>
  <si>
    <t>GSK210822DRM896</t>
  </si>
  <si>
    <t>GSK210822XBO265</t>
  </si>
  <si>
    <t>GSK210822BML396</t>
  </si>
  <si>
    <t>GSK210822QCW596</t>
  </si>
  <si>
    <t>GSK210822NLT128</t>
  </si>
  <si>
    <t>GSK210822UPV182</t>
  </si>
  <si>
    <t>GSK210822IGP192</t>
  </si>
  <si>
    <t>GSK210822SWT369</t>
  </si>
  <si>
    <t>GSK210822GXH845</t>
  </si>
  <si>
    <t>GSK210822QZG917</t>
  </si>
  <si>
    <t>GSK210822NEI820</t>
  </si>
  <si>
    <t>GSK210822QTH103</t>
  </si>
  <si>
    <t>GSK210822GLN761</t>
  </si>
  <si>
    <t>GSK210822GJH104</t>
  </si>
  <si>
    <t>GSK210822EOD479</t>
  </si>
  <si>
    <t>GSK210822OYM358</t>
  </si>
  <si>
    <t>GSK210822INC359</t>
  </si>
  <si>
    <t>GSK210822PJL720</t>
  </si>
  <si>
    <t>GSK210822ITL643</t>
  </si>
  <si>
    <t>GSK210822YXR642</t>
  </si>
  <si>
    <t>GSK210822EUR369</t>
  </si>
  <si>
    <t>GSK210822REX071</t>
  </si>
  <si>
    <t>GSK210822GYL608</t>
  </si>
  <si>
    <t>GSK210822OPX951</t>
  </si>
  <si>
    <t>GSK210822CNU039</t>
  </si>
  <si>
    <t>GSK210821OYM028</t>
  </si>
  <si>
    <t>GSK210822OGC401</t>
  </si>
  <si>
    <t>GSK210822JBX168</t>
  </si>
  <si>
    <t>GSK210822JUY978</t>
  </si>
  <si>
    <t>GSK210822UVB685</t>
  </si>
  <si>
    <t>GSK210822TLI856</t>
  </si>
  <si>
    <t>GSK210822NUL738</t>
  </si>
  <si>
    <t>GSK210822WCJ873</t>
  </si>
  <si>
    <t>GSK210822ZBW018</t>
  </si>
  <si>
    <t>GSK210822UER789</t>
  </si>
  <si>
    <t>GSK210822WIP513</t>
  </si>
  <si>
    <t>GSK210822MTJ368</t>
  </si>
  <si>
    <t>GSK210822DQS560</t>
  </si>
  <si>
    <t>GSK210822ZPE508</t>
  </si>
  <si>
    <t>GSK210822DTV801</t>
  </si>
  <si>
    <t>GSK210822LMO718</t>
  </si>
  <si>
    <t>GSK210822CHG765</t>
  </si>
  <si>
    <t>GSK210822CKP592</t>
  </si>
  <si>
    <t>GSK210822VIF083</t>
  </si>
  <si>
    <t>GSK210822VLW805</t>
  </si>
  <si>
    <t>GSK210822KZP278</t>
  </si>
  <si>
    <t>GSK210822PTC183</t>
  </si>
  <si>
    <t>GSK210822SOM760</t>
  </si>
  <si>
    <t>GSK210822UAF098</t>
  </si>
  <si>
    <t>GSK210822YDL073</t>
  </si>
  <si>
    <t>GSK210822SIW634</t>
  </si>
  <si>
    <t>GSK210822MHK970</t>
  </si>
  <si>
    <t>GSK210822WVA379</t>
  </si>
  <si>
    <t>GSK210822WPK179</t>
  </si>
  <si>
    <t>GSK210822CWQ567</t>
  </si>
  <si>
    <t>GSK210822HEL813</t>
  </si>
  <si>
    <t>GSK210822JSW158</t>
  </si>
  <si>
    <t>GSK210822BLU348</t>
  </si>
  <si>
    <t>GSK210822OCX641</t>
  </si>
  <si>
    <t>GSK210822DNM581</t>
  </si>
  <si>
    <t>GSK210822FDQ716</t>
  </si>
  <si>
    <t>GSK210822FSK812</t>
  </si>
  <si>
    <t>GSK210822FKV867</t>
  </si>
  <si>
    <t>GSK210822NOM826</t>
  </si>
  <si>
    <t>GSK210822DEU528</t>
  </si>
  <si>
    <t>GSK210822YCI798</t>
  </si>
  <si>
    <t>GSK210822LPT274</t>
  </si>
  <si>
    <t>GSK210822HUZ287</t>
  </si>
  <si>
    <t>GSK210822SJY928</t>
  </si>
  <si>
    <t>GSK210822NJB195</t>
  </si>
  <si>
    <t>GSK210822QWU938</t>
  </si>
  <si>
    <t>GSK210822LJG856</t>
  </si>
  <si>
    <t>GSK210822OPA824</t>
  </si>
  <si>
    <t>GSK210822DRU450</t>
  </si>
  <si>
    <t>GSK210822PWZ684</t>
  </si>
  <si>
    <t>GSK210822FXK543</t>
  </si>
  <si>
    <t>GSK210822QRW950</t>
  </si>
  <si>
    <t>GSK210822HZK124</t>
  </si>
  <si>
    <t>GSK210822PMN342</t>
  </si>
  <si>
    <t>GSK210822HXN481</t>
  </si>
  <si>
    <t>GSK210822XIO857</t>
  </si>
  <si>
    <t>GSK210822BJW612</t>
  </si>
  <si>
    <t>GSK210822FZO604</t>
  </si>
  <si>
    <t>GSK210822FDS539</t>
  </si>
  <si>
    <t>GSK210822PWB693</t>
  </si>
  <si>
    <t>GSK210822DUJ529</t>
  </si>
  <si>
    <t>GSK210822FEW527</t>
  </si>
  <si>
    <t>GSK210822PRQ137</t>
  </si>
  <si>
    <t>GSK210822UHP174</t>
  </si>
  <si>
    <t>GSK210822QET453</t>
  </si>
  <si>
    <t>GSK210822ZMT496</t>
  </si>
  <si>
    <t>GSK210822SMC136</t>
  </si>
  <si>
    <t>GSK210822PHB087</t>
  </si>
  <si>
    <t>GSK210822ARS628</t>
  </si>
  <si>
    <t>GSK210822UGC820</t>
  </si>
  <si>
    <t>GSK210822BZT389</t>
  </si>
  <si>
    <t>GSK210822EWK158</t>
  </si>
  <si>
    <t>GSK210822YOX965</t>
  </si>
  <si>
    <t>GSK210822RWO386</t>
  </si>
  <si>
    <t>GSK210822OIS102</t>
  </si>
  <si>
    <t>GSK210822JYD953</t>
  </si>
  <si>
    <t>GSK210822KOF024</t>
  </si>
  <si>
    <t>GSK210822QJW193</t>
  </si>
  <si>
    <t>GSK210822SOK792</t>
  </si>
  <si>
    <t>GSK210822WJD602</t>
  </si>
  <si>
    <t>GSK210822AWI341</t>
  </si>
  <si>
    <t>GSK210822GPH482</t>
  </si>
  <si>
    <t>GSK210822OBN821</t>
  </si>
  <si>
    <t>GSK210822OMC930</t>
  </si>
  <si>
    <t>GSK210822MVJ627</t>
  </si>
  <si>
    <t>GSK210822EDM542</t>
  </si>
  <si>
    <t>GSK210822EJS415</t>
  </si>
  <si>
    <t>GSK210822FWP567</t>
  </si>
  <si>
    <t>GSK210822OZL072</t>
  </si>
  <si>
    <t>GSK210822QZG231</t>
  </si>
  <si>
    <t>GSK210822MCS340</t>
  </si>
  <si>
    <t>GSK210822VUB419</t>
  </si>
  <si>
    <t>GSK210822RLZ965</t>
  </si>
  <si>
    <t>GSK210822TWB860</t>
  </si>
  <si>
    <t>GSK210822TPW517</t>
  </si>
  <si>
    <t>GSK210822FAQ874</t>
  </si>
  <si>
    <t>GSK210822QXA620</t>
  </si>
  <si>
    <t>GSK210822ZJD892</t>
  </si>
  <si>
    <t>GSK210822RGU195</t>
  </si>
  <si>
    <t>GSK210822CVJ581</t>
  </si>
  <si>
    <t>GSK210822QKB295</t>
  </si>
  <si>
    <t>GSK210822JOX180</t>
  </si>
  <si>
    <t>GSK210822CFR986</t>
  </si>
  <si>
    <t>GSK210822EVC915</t>
  </si>
  <si>
    <t>GSK210822ZEI582</t>
  </si>
  <si>
    <t>GSK210822OPC273</t>
  </si>
  <si>
    <t>GSK210822XRG852</t>
  </si>
  <si>
    <t>GSK210822KFS719</t>
  </si>
  <si>
    <t>GSK210822FGU862</t>
  </si>
  <si>
    <t>GSK210822BHO941</t>
  </si>
  <si>
    <t>GSK210822SZN293</t>
  </si>
  <si>
    <t>GSK210822IXL871</t>
  </si>
  <si>
    <t>GSK210822WAF631</t>
  </si>
  <si>
    <t>GSK210822WRF385</t>
  </si>
  <si>
    <t>GSK210822EZF301</t>
  </si>
  <si>
    <t>GSK210822TFR790</t>
  </si>
  <si>
    <t>GSK210822KCI814</t>
  </si>
  <si>
    <t>GSK210822QZB067</t>
  </si>
  <si>
    <t>GSK210822RSB046</t>
  </si>
  <si>
    <t>GSK210822ZPM039</t>
  </si>
  <si>
    <t>GSK210822KUZ521</t>
  </si>
  <si>
    <t>GSK210822SAM614</t>
  </si>
  <si>
    <t>GSK210822DKQ219</t>
  </si>
  <si>
    <t>GSK210822OSU386</t>
  </si>
  <si>
    <t>GSK210822VJX907</t>
  </si>
  <si>
    <t>GSK210822HGD095</t>
  </si>
  <si>
    <t>GSK210822DUT710</t>
  </si>
  <si>
    <t>GSK210822NLY837</t>
  </si>
  <si>
    <t>GSK210822OFU269</t>
  </si>
  <si>
    <t>GSK210822NRB496</t>
  </si>
  <si>
    <t>GSK210822KTB029</t>
  </si>
  <si>
    <t>GSK210821QDW592</t>
  </si>
  <si>
    <t>GSK210821EUB784</t>
  </si>
  <si>
    <t>GSK210821SJK498</t>
  </si>
  <si>
    <t>GSK210821RTQ971</t>
  </si>
  <si>
    <t>GSK210821ZDJ067</t>
  </si>
  <si>
    <t>GSK210822TPG457</t>
  </si>
  <si>
    <t>GSK210822LZF047</t>
  </si>
  <si>
    <t>GSK210822OXJ789</t>
  </si>
  <si>
    <t>GSK210822IME174</t>
  </si>
  <si>
    <t>GSK210822FKD056</t>
  </si>
  <si>
    <t>GSK210822RZK506</t>
  </si>
  <si>
    <t>GSK210822LQE357</t>
  </si>
  <si>
    <t>GSK210822KAQ361</t>
  </si>
  <si>
    <t>GSK210822BWZ518</t>
  </si>
  <si>
    <t>GSK210822MCY458</t>
  </si>
  <si>
    <t>GSK210822TEJ409</t>
  </si>
  <si>
    <t>GSK210822RWO576</t>
  </si>
  <si>
    <t>GSK210822IJZ603</t>
  </si>
  <si>
    <t>GSK210822MYU154</t>
  </si>
  <si>
    <t>GSK210822JSR915</t>
  </si>
  <si>
    <t>GSK210822UKD715</t>
  </si>
  <si>
    <t>GSK210822QKX678</t>
  </si>
  <si>
    <t>GSK210822THW629</t>
  </si>
  <si>
    <t>GSK210822IKD286</t>
  </si>
  <si>
    <t>GSK210822BKU625</t>
  </si>
  <si>
    <t>GSK210822AUY142</t>
  </si>
  <si>
    <t>GSK210822IGW038</t>
  </si>
  <si>
    <t>GSK210822LVI370</t>
  </si>
  <si>
    <t>GSK210822NIP328</t>
  </si>
  <si>
    <t>GSK210822AOD360</t>
  </si>
  <si>
    <t>GSK210822EYV276</t>
  </si>
  <si>
    <t>GSK210822MBL639</t>
  </si>
  <si>
    <t>GSK210822TBH948</t>
  </si>
  <si>
    <t>KM . NIKI SAE</t>
  </si>
  <si>
    <t>30/08/2021 08:30 POD by Ahmad Yahya</t>
  </si>
  <si>
    <t>DMD/2108/22/KRGF8495</t>
  </si>
  <si>
    <t>GSK210822XSR124</t>
  </si>
  <si>
    <t>GSK210822HXW176</t>
  </si>
  <si>
    <t>GSK210822TOQ694</t>
  </si>
  <si>
    <t>GSK210822IEZ562</t>
  </si>
  <si>
    <t>GSK210821GIZ981</t>
  </si>
  <si>
    <t>DMD/2108/22/LGTU2750</t>
  </si>
  <si>
    <t>GSK210822ADG950</t>
  </si>
  <si>
    <t>GSK210822KIQ375</t>
  </si>
  <si>
    <t>GSK210822TZG473</t>
  </si>
  <si>
    <t>GSK210822PWM764</t>
  </si>
  <si>
    <t>GSK210822NIX963</t>
  </si>
  <si>
    <t>GSK210822XVU935</t>
  </si>
  <si>
    <t>GSK210822SBE208</t>
  </si>
  <si>
    <t>GSK210822LBY391</t>
  </si>
  <si>
    <t>GSK210822MVU913</t>
  </si>
  <si>
    <t>GSK210822HTE645</t>
  </si>
  <si>
    <t>GSK210822GHA851</t>
  </si>
  <si>
    <t>GSK210822PUK716</t>
  </si>
  <si>
    <t>GSK210822EVN108</t>
  </si>
  <si>
    <t>GSK210822YCQ173</t>
  </si>
  <si>
    <t>GSK210821GAD164</t>
  </si>
  <si>
    <t>GSK210822CKH723</t>
  </si>
  <si>
    <t>GSK210822YNA326</t>
  </si>
  <si>
    <t>GSK210822NUK617</t>
  </si>
  <si>
    <t>GSK210821UQL023</t>
  </si>
  <si>
    <t>GSK210822FXN142</t>
  </si>
  <si>
    <t>GSK210822MSU369</t>
  </si>
  <si>
    <t>GSK210822OWK214</t>
  </si>
  <si>
    <t>GSK210822ZAT471</t>
  </si>
  <si>
    <t>GSK210822UVY324</t>
  </si>
  <si>
    <t>GSK210821ZHX263</t>
  </si>
  <si>
    <t>GSK210821NKL432</t>
  </si>
  <si>
    <t>GSK210822HYA954</t>
  </si>
  <si>
    <t>GSK210822MPO529</t>
  </si>
  <si>
    <t>GSK210822VHQ176</t>
  </si>
  <si>
    <t>GSK210822SZT045</t>
  </si>
  <si>
    <t>GSK210821LSI893</t>
  </si>
  <si>
    <t>GSK210822XMN903</t>
  </si>
  <si>
    <t>GSK210822TYS270</t>
  </si>
  <si>
    <t>GSK210822OUE795</t>
  </si>
  <si>
    <t>GSK210822YFZ963</t>
  </si>
  <si>
    <t>GSK210822ZET280</t>
  </si>
  <si>
    <t>GSK210822NLG054</t>
  </si>
  <si>
    <t>GSK210822GUP051</t>
  </si>
  <si>
    <t>GSK210822WGQ864</t>
  </si>
  <si>
    <t>GSK210822HFE427</t>
  </si>
  <si>
    <t>GSK210822GJS736</t>
  </si>
  <si>
    <t>GSK210822ZLM927</t>
  </si>
  <si>
    <t>GSK210822FAM189</t>
  </si>
  <si>
    <t>GSK210822WAX623</t>
  </si>
  <si>
    <t>GSK210822WEI548</t>
  </si>
  <si>
    <t>GSK210822QCW385</t>
  </si>
  <si>
    <t>GSK210822SOU375</t>
  </si>
  <si>
    <t>GSK210822DCJ048</t>
  </si>
  <si>
    <t>GSK210822NLW234</t>
  </si>
  <si>
    <t>GSK210822FCY304</t>
  </si>
  <si>
    <t>GSK210822VHN057</t>
  </si>
  <si>
    <t>GSK210822SIW754</t>
  </si>
  <si>
    <t>GSK210822KXD612</t>
  </si>
  <si>
    <t>GSK210822GYK741</t>
  </si>
  <si>
    <t>GSK210822GCU241</t>
  </si>
  <si>
    <t>GSK210822CYV870</t>
  </si>
  <si>
    <t>GSK210822FXW257</t>
  </si>
  <si>
    <t>GSK210822BOG684</t>
  </si>
  <si>
    <t>GSK210822XGC950</t>
  </si>
  <si>
    <t>GSK210822ZCT316</t>
  </si>
  <si>
    <t>GSK210822YUB793</t>
  </si>
  <si>
    <t>GSK210822IVF603</t>
  </si>
  <si>
    <t>GSK210822SPW852</t>
  </si>
  <si>
    <t>GSK210822EGI362</t>
  </si>
  <si>
    <t>GSK210822EYC908</t>
  </si>
  <si>
    <t>GSK210822OMV197</t>
  </si>
  <si>
    <t>GSK210822QZO901</t>
  </si>
  <si>
    <t>GSK210822TVY291</t>
  </si>
  <si>
    <t>GSK210822THK749</t>
  </si>
  <si>
    <t>GSK210822ZPB690</t>
  </si>
  <si>
    <t>GSK210822BXW709</t>
  </si>
  <si>
    <t>GSK210822FZG832</t>
  </si>
  <si>
    <t>GSK210822DPN538</t>
  </si>
  <si>
    <t>GSK210822JMI079</t>
  </si>
  <si>
    <t>GSK210822UDA539</t>
  </si>
  <si>
    <t>GSK210822LFK618</t>
  </si>
  <si>
    <t>GSK210822FPZ893</t>
  </si>
  <si>
    <t>GSK210822HFS532</t>
  </si>
  <si>
    <t>GSK210822NKW934</t>
  </si>
  <si>
    <t>GSK210822EIZ615</t>
  </si>
  <si>
    <t>GSK210822JCY209</t>
  </si>
  <si>
    <t>GSK210822NVC390</t>
  </si>
  <si>
    <t>GSK210822ATF380</t>
  </si>
  <si>
    <t>GSK210822BCF203</t>
  </si>
  <si>
    <t>GSK210822ERP420</t>
  </si>
  <si>
    <t>GSK210822CHZ849</t>
  </si>
  <si>
    <t>GSK210822ZSV879</t>
  </si>
  <si>
    <t>GSK210822ZYS501</t>
  </si>
  <si>
    <t>GSK210822VMG864</t>
  </si>
  <si>
    <t>GSK210822ITR859</t>
  </si>
  <si>
    <t>GSK210822SOG061</t>
  </si>
  <si>
    <t>GSK210822FPK968</t>
  </si>
  <si>
    <t>GSK210822FOV730</t>
  </si>
  <si>
    <t>GSK210822OWM498</t>
  </si>
  <si>
    <t>GSK210822DPR854</t>
  </si>
  <si>
    <t>GSK210822OZV531</t>
  </si>
  <si>
    <t>GSK210822WGI826</t>
  </si>
  <si>
    <t>GSK210822KAN931</t>
  </si>
  <si>
    <t>GSK210822CUL419</t>
  </si>
  <si>
    <t>GSK210822IWA482</t>
  </si>
  <si>
    <t>GSK210822QFC769</t>
  </si>
  <si>
    <t>GSK210822VDE624</t>
  </si>
  <si>
    <t>GSK210822DVM125</t>
  </si>
  <si>
    <t>GSK210822MRF631</t>
  </si>
  <si>
    <t>GSK210822BIE950</t>
  </si>
  <si>
    <t>GSK210822LYM159</t>
  </si>
  <si>
    <t>GSK210822MSG312</t>
  </si>
  <si>
    <t>GSK210822JUA720</t>
  </si>
  <si>
    <t>GSK210822ZBW715</t>
  </si>
  <si>
    <t>GSK210822OLC176</t>
  </si>
  <si>
    <t>GSK210822TFQ730</t>
  </si>
  <si>
    <t>GSK210822ELX674</t>
  </si>
  <si>
    <t>GSK210822XSV657</t>
  </si>
  <si>
    <t>GSK210822LIN135</t>
  </si>
  <si>
    <t>GSK210822IKF295</t>
  </si>
  <si>
    <t>GSK210822BYG579</t>
  </si>
  <si>
    <t>GSK210822TUW235</t>
  </si>
  <si>
    <t>GSK210822RYN347</t>
  </si>
  <si>
    <t>GSK210822FRT629</t>
  </si>
  <si>
    <t>GSK210822MRS914</t>
  </si>
  <si>
    <t>GSK210822SKC584</t>
  </si>
  <si>
    <t>GSK210822BVD453</t>
  </si>
  <si>
    <t>GSK210822LBF065</t>
  </si>
  <si>
    <t>GSK210822HWI403</t>
  </si>
  <si>
    <t>GSK210822LGW856</t>
  </si>
  <si>
    <t>GSK210822TLO234</t>
  </si>
  <si>
    <t>GSK210822MHP981</t>
  </si>
  <si>
    <t>GSK210822TEC957</t>
  </si>
  <si>
    <t>GSK210822BCQ358</t>
  </si>
  <si>
    <t>GSK210822LES926</t>
  </si>
  <si>
    <t>GSK210822JHS763</t>
  </si>
  <si>
    <t>GSK210822ALI254</t>
  </si>
  <si>
    <t>GSK210822PAI206</t>
  </si>
  <si>
    <t>GSK210822ZIC054</t>
  </si>
  <si>
    <t>GSK210822KTZ694</t>
  </si>
  <si>
    <t>GSK210822RXS397</t>
  </si>
  <si>
    <t>GSK210822WXD456</t>
  </si>
  <si>
    <t>GSK210822TOD934</t>
  </si>
  <si>
    <t>GSK210822QOI714</t>
  </si>
  <si>
    <t>GSK210822HTE763</t>
  </si>
  <si>
    <t>GSK210822MAR469</t>
  </si>
  <si>
    <t>GSK210822FVD841</t>
  </si>
  <si>
    <t>GSK210822HRV627</t>
  </si>
  <si>
    <t>GSK210822DWC538</t>
  </si>
  <si>
    <t>GSK210822HWV720</t>
  </si>
  <si>
    <t>GSK210822PUK438</t>
  </si>
  <si>
    <t>GSK210822ZAX083</t>
  </si>
  <si>
    <t>GSK210822XHW751</t>
  </si>
  <si>
    <t>GSK210822FWA206</t>
  </si>
  <si>
    <t>GSK210822HNE350</t>
  </si>
  <si>
    <t>GSK210822GZE951</t>
  </si>
  <si>
    <t>GSK210822STW571</t>
  </si>
  <si>
    <t>GSK210822TWF691</t>
  </si>
  <si>
    <t>GSK210822CHB612</t>
  </si>
  <si>
    <t>GSK210822JHY186</t>
  </si>
  <si>
    <t>GSK210822OAU473</t>
  </si>
  <si>
    <t>GSK210822MFN743</t>
  </si>
  <si>
    <t>GSK210822PGS610</t>
  </si>
  <si>
    <t>GSK210822TGA076</t>
  </si>
  <si>
    <t>GSK210822IJF547</t>
  </si>
  <si>
    <t>GSK210822UXJ908</t>
  </si>
  <si>
    <t>GSK210822WKS157</t>
  </si>
  <si>
    <t>GSK210822PWV460</t>
  </si>
  <si>
    <t>GSK210822XJB491</t>
  </si>
  <si>
    <t>GSK210822XSF376</t>
  </si>
  <si>
    <t>GSK210822FCQ895</t>
  </si>
  <si>
    <t>GSK210822BZA618</t>
  </si>
  <si>
    <t>GSK210822VPK709</t>
  </si>
  <si>
    <t>GSK210822AOU972</t>
  </si>
  <si>
    <t>GSK210822EVW381</t>
  </si>
  <si>
    <t>GSK210822UJW761</t>
  </si>
  <si>
    <t>GSK210822CPS291</t>
  </si>
  <si>
    <t>GSK210822SJQ041</t>
  </si>
  <si>
    <t>GSK210822AZJ291</t>
  </si>
  <si>
    <t>GSK210822PIN508</t>
  </si>
  <si>
    <t>GSK210822KVJ492</t>
  </si>
  <si>
    <t>GSK210822MKZ312</t>
  </si>
  <si>
    <t>GSK210822OPS413</t>
  </si>
  <si>
    <t>GSK210822KHC691</t>
  </si>
  <si>
    <t>GSK210822VYH074</t>
  </si>
  <si>
    <t>GSK210822TMI951</t>
  </si>
  <si>
    <t>GSK210822RVM348</t>
  </si>
  <si>
    <t>GSK210822RXI189</t>
  </si>
  <si>
    <t>GSK210822NGF724</t>
  </si>
  <si>
    <t>GSK210822EBH146</t>
  </si>
  <si>
    <t>GSK210822IXZ258</t>
  </si>
  <si>
    <t>GSK210822IYJ724</t>
  </si>
  <si>
    <t>GSK210822AGD328</t>
  </si>
  <si>
    <t>GSK210822GJH157</t>
  </si>
  <si>
    <t>GSK210822MWR367</t>
  </si>
  <si>
    <t>GSK210822TSR047</t>
  </si>
  <si>
    <t>DMD/2108/22/NMOA2567</t>
  </si>
  <si>
    <t>GSK210822YSV507</t>
  </si>
  <si>
    <t>DMD/2108/22/DVCO9580</t>
  </si>
  <si>
    <t>GSK210822WCD302</t>
  </si>
  <si>
    <t>GSK210822WCS796</t>
  </si>
  <si>
    <t>GSK210822ELB827</t>
  </si>
  <si>
    <t>GSK210822KGA275</t>
  </si>
  <si>
    <t>GSK210822RZW293</t>
  </si>
  <si>
    <t>GSK210822IKS358</t>
  </si>
  <si>
    <t>DMD/2108/22/XCKD9437</t>
  </si>
  <si>
    <t>GSK210822EJV387</t>
  </si>
  <si>
    <t>GSK210822KBX218</t>
  </si>
  <si>
    <t>GSK210822ILG982</t>
  </si>
  <si>
    <t>GSK210822FNI593</t>
  </si>
  <si>
    <t>DMD/2108/22/VTZB7246</t>
  </si>
  <si>
    <t>GSK210822GIC216</t>
  </si>
  <si>
    <t>GSK210822PCG503</t>
  </si>
  <si>
    <t>GSK210822MOC076</t>
  </si>
  <si>
    <t>GSK210822RQZ794</t>
  </si>
  <si>
    <t>BKI032210032763</t>
  </si>
  <si>
    <t>BKI032210032771</t>
  </si>
  <si>
    <t>BKI032210032805</t>
  </si>
  <si>
    <t>BKI032210032789</t>
  </si>
  <si>
    <t>BKI032210032797</t>
  </si>
  <si>
    <t>BKI032210032813</t>
  </si>
  <si>
    <t>BKI032210032821</t>
  </si>
  <si>
    <t>BKI032210032839</t>
  </si>
  <si>
    <t>BKI032210032847</t>
  </si>
  <si>
    <t>BKI032210032854</t>
  </si>
  <si>
    <t>BKI032210032862</t>
  </si>
  <si>
    <t>PPh 23 2%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</si>
  <si>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Delapan Puluh Delapan Juta Sembilan Ratus Tiga Puluh Dua Ribu Sembilan Ratus Delapan Puluh Enam Rupiah.</t>
    </r>
  </si>
  <si>
    <t>PENGIRIMAN BARANG TUJUAN BANJARMASIN</t>
  </si>
  <si>
    <t xml:space="preserve"> 20 September 2021</t>
  </si>
  <si>
    <t>BKI032210032870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</si>
</sst>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dd/mm/yy;@"/>
    <numFmt numFmtId="168" formatCode="_(* #,##0_);_(* \(#,##0\);_(* &quot;-&quot;??_);_(@_)"/>
    <numFmt numFmtId="169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7" fontId="1" fillId="0" borderId="0" xfId="0" applyNumberFormat="1" applyFont="1" applyAlignment="1">
      <alignment horizontal="left" vertical="center"/>
    </xf>
    <xf numFmtId="167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8" fontId="9" fillId="0" borderId="0" xfId="3" applyNumberFormat="1" applyFont="1"/>
    <xf numFmtId="0" fontId="10" fillId="0" borderId="0" xfId="0" applyFont="1"/>
    <xf numFmtId="0" fontId="9" fillId="0" borderId="4" xfId="0" applyFont="1" applyBorder="1"/>
    <xf numFmtId="168" fontId="9" fillId="0" borderId="4" xfId="3" applyNumberFormat="1" applyFont="1" applyBorder="1"/>
    <xf numFmtId="168" fontId="9" fillId="0" borderId="0" xfId="3" applyNumberFormat="1" applyFont="1" applyAlignment="1">
      <alignment horizontal="center"/>
    </xf>
    <xf numFmtId="0" fontId="12" fillId="0" borderId="0" xfId="0" applyFont="1"/>
    <xf numFmtId="169" fontId="9" fillId="0" borderId="0" xfId="0" quotePrefix="1" applyNumberFormat="1" applyFont="1"/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168" fontId="9" fillId="4" borderId="1" xfId="3" applyNumberFormat="1" applyFont="1" applyFill="1" applyBorder="1" applyAlignment="1">
      <alignment horizontal="center" vertical="center" wrapText="1"/>
    </xf>
    <xf numFmtId="165" fontId="9" fillId="0" borderId="1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3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8" fontId="8" fillId="0" borderId="0" xfId="3" applyNumberFormat="1" applyFont="1" applyAlignment="1">
      <alignment horizontal="left" vertical="center"/>
    </xf>
    <xf numFmtId="165" fontId="9" fillId="0" borderId="0" xfId="0" applyNumberFormat="1" applyFont="1"/>
    <xf numFmtId="164" fontId="9" fillId="0" borderId="4" xfId="0" applyNumberFormat="1" applyFont="1" applyBorder="1" applyAlignment="1">
      <alignment horizontal="center" vertical="center"/>
    </xf>
    <xf numFmtId="168" fontId="8" fillId="0" borderId="0" xfId="3" applyNumberFormat="1" applyFont="1"/>
    <xf numFmtId="164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7" fontId="7" fillId="0" borderId="0" xfId="0" applyNumberFormat="1" applyFont="1"/>
    <xf numFmtId="167" fontId="16" fillId="0" borderId="0" xfId="0" applyNumberFormat="1" applyFont="1"/>
    <xf numFmtId="0" fontId="16" fillId="0" borderId="0" xfId="0" applyFont="1"/>
    <xf numFmtId="165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7" fontId="1" fillId="0" borderId="0" xfId="0" applyNumberFormat="1" applyFont="1" applyAlignment="1">
      <alignment vertical="center"/>
    </xf>
    <xf numFmtId="165" fontId="3" fillId="0" borderId="1" xfId="2" applyFont="1" applyBorder="1" applyAlignment="1">
      <alignment horizontal="center" vertical="center"/>
    </xf>
    <xf numFmtId="168" fontId="3" fillId="0" borderId="1" xfId="1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8" fontId="5" fillId="0" borderId="1" xfId="1" applyNumberFormat="1" applyFont="1" applyBorder="1" applyAlignment="1">
      <alignment vertical="center"/>
    </xf>
    <xf numFmtId="168" fontId="5" fillId="0" borderId="0" xfId="0" applyNumberFormat="1" applyFont="1" applyAlignment="1">
      <alignment horizontal="center" vertical="center"/>
    </xf>
    <xf numFmtId="168" fontId="5" fillId="0" borderId="21" xfId="0" applyNumberFormat="1" applyFont="1" applyBorder="1" applyAlignment="1">
      <alignment horizontal="center" vertical="center"/>
    </xf>
    <xf numFmtId="168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168" fontId="5" fillId="0" borderId="0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left" vertical="center"/>
    </xf>
    <xf numFmtId="0" fontId="2" fillId="0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168" fontId="9" fillId="4" borderId="1" xfId="1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7" fontId="17" fillId="0" borderId="1" xfId="0" applyNumberFormat="1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9" fillId="4" borderId="1" xfId="3" applyNumberFormat="1" applyFont="1" applyFill="1" applyBorder="1" applyAlignment="1">
      <alignment horizontal="center" vertical="center" wrapText="1"/>
    </xf>
    <xf numFmtId="168" fontId="9" fillId="0" borderId="22" xfId="3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8" fontId="5" fillId="0" borderId="4" xfId="1" applyNumberFormat="1" applyFont="1" applyBorder="1" applyAlignment="1">
      <alignment horizontal="center" vertical="center"/>
    </xf>
    <xf numFmtId="0" fontId="5" fillId="0" borderId="4" xfId="1" applyNumberFormat="1" applyFont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168" fontId="8" fillId="0" borderId="4" xfId="3" applyNumberFormat="1" applyFont="1" applyBorder="1" applyAlignment="1">
      <alignment horizontal="left" vertical="center"/>
    </xf>
    <xf numFmtId="168" fontId="19" fillId="0" borderId="0" xfId="3" applyNumberFormat="1" applyFont="1" applyBorder="1" applyAlignment="1">
      <alignment horizontal="left" vertical="center"/>
    </xf>
    <xf numFmtId="168" fontId="9" fillId="0" borderId="0" xfId="3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16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8" fontId="9" fillId="0" borderId="14" xfId="3" applyNumberFormat="1" applyFont="1" applyBorder="1" applyAlignment="1">
      <alignment horizontal="center" vertical="center"/>
    </xf>
    <xf numFmtId="168" fontId="9" fillId="0" borderId="15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168" fontId="5" fillId="0" borderId="14" xfId="1" applyNumberFormat="1" applyFont="1" applyBorder="1" applyAlignment="1">
      <alignment horizontal="center" vertical="center"/>
    </xf>
    <xf numFmtId="168" fontId="5" fillId="0" borderId="15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3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1</xdr:row>
      <xdr:rowOff>136713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5" y="33673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285750</xdr:colOff>
      <xdr:row>54</xdr:row>
      <xdr:rowOff>163229</xdr:rowOff>
    </xdr:from>
    <xdr:to>
      <xdr:col>10</xdr:col>
      <xdr:colOff>171450</xdr:colOff>
      <xdr:row>61</xdr:row>
      <xdr:rowOff>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253378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2245236891011121314151617181920212224234567" displayName="Table2245236891011121314151617181920212224234567" ref="C2:N203" totalsRowShown="0" headerRowDxfId="336" dataDxfId="334" headerRowBorderDxfId="335">
  <tableColumns count="12">
    <tableColumn id="1" name="NOMOR" dataDxfId="333" dataCellStyle="Normal"/>
    <tableColumn id="3" name="TUJUAN" dataDxfId="332" dataCellStyle="Normal"/>
    <tableColumn id="16" name="Pick Up" dataDxfId="331"/>
    <tableColumn id="14" name="KAPAL" dataDxfId="330"/>
    <tableColumn id="15" name="ETD Kapal" dataDxfId="329"/>
    <tableColumn id="10" name="KETERANGAN" dataDxfId="328" dataCellStyle="Normal"/>
    <tableColumn id="5" name="P" dataDxfId="327" dataCellStyle="Normal"/>
    <tableColumn id="6" name="L" dataDxfId="326" dataCellStyle="Normal"/>
    <tableColumn id="7" name="T" dataDxfId="325" dataCellStyle="Normal"/>
    <tableColumn id="4" name="ACT KG" dataDxfId="324" dataCellStyle="Normal"/>
    <tableColumn id="8" name="KG VOLUME" dataDxfId="323" dataCellStyle="Normal"/>
    <tableColumn id="19" name="PEMBULATAN" dataDxfId="322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224523689101112131415161718192021222423456723456891011" displayName="Table224523689101112131415161718192021222423456723456891011" ref="C2:N114" totalsRowShown="0" headerRowDxfId="183" dataDxfId="181" headerRowBorderDxfId="182">
  <tableColumns count="12">
    <tableColumn id="1" name="NOMOR" dataDxfId="180" dataCellStyle="Normal"/>
    <tableColumn id="3" name="TUJUAN" dataDxfId="179" dataCellStyle="Normal"/>
    <tableColumn id="16" name="Pick Up" dataDxfId="178"/>
    <tableColumn id="14" name="KAPAL" dataDxfId="177"/>
    <tableColumn id="15" name="ETD Kapal" dataDxfId="176"/>
    <tableColumn id="10" name="KETERANGAN" dataDxfId="175" dataCellStyle="Normal"/>
    <tableColumn id="5" name="P" dataDxfId="174" dataCellStyle="Normal"/>
    <tableColumn id="6" name="L" dataDxfId="173" dataCellStyle="Normal"/>
    <tableColumn id="7" name="T" dataDxfId="172" dataCellStyle="Normal"/>
    <tableColumn id="4" name="ACT KG" dataDxfId="171" dataCellStyle="Normal"/>
    <tableColumn id="8" name="KG VOLUME" dataDxfId="170" dataCellStyle="Normal"/>
    <tableColumn id="19" name="PEMBULATAN" dataDxfId="169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1" name="Table22452368910111213141516171819202122242345672345689101112" displayName="Table22452368910111213141516171819202122242345672345689101112" ref="C2:N132" totalsRowShown="0" headerRowDxfId="166" dataDxfId="164" headerRowBorderDxfId="165">
  <tableColumns count="12">
    <tableColumn id="1" name="NOMOR" dataDxfId="163" dataCellStyle="Normal"/>
    <tableColumn id="3" name="TUJUAN" dataDxfId="162" dataCellStyle="Normal"/>
    <tableColumn id="16" name="Pick Up" dataDxfId="161"/>
    <tableColumn id="14" name="KAPAL" dataDxfId="160"/>
    <tableColumn id="15" name="ETD Kapal" dataDxfId="159"/>
    <tableColumn id="10" name="KETERANGAN" dataDxfId="158" dataCellStyle="Normal"/>
    <tableColumn id="5" name="P" dataDxfId="157" dataCellStyle="Normal"/>
    <tableColumn id="6" name="L" dataDxfId="156" dataCellStyle="Normal"/>
    <tableColumn id="7" name="T" dataDxfId="155" dataCellStyle="Normal"/>
    <tableColumn id="4" name="ACT KG" dataDxfId="154" dataCellStyle="Normal"/>
    <tableColumn id="8" name="KG VOLUME" dataDxfId="153" dataCellStyle="Normal"/>
    <tableColumn id="19" name="PEMBULATAN" dataDxfId="152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Table2245236891011121314151617181920212224234567234568910111213" displayName="Table2245236891011121314151617181920212224234567234568910111213" ref="C2:N187" totalsRowShown="0" headerRowDxfId="149" dataDxfId="147" headerRowBorderDxfId="148">
  <tableColumns count="12">
    <tableColumn id="1" name="NOMOR" dataDxfId="146" dataCellStyle="Normal"/>
    <tableColumn id="3" name="TUJUAN" dataDxfId="145" dataCellStyle="Normal"/>
    <tableColumn id="16" name="Pick Up" dataDxfId="144"/>
    <tableColumn id="14" name="KAPAL" dataDxfId="143"/>
    <tableColumn id="15" name="ETD Kapal" dataDxfId="142"/>
    <tableColumn id="10" name="KETERANGAN" dataDxfId="141" dataCellStyle="Normal"/>
    <tableColumn id="5" name="P" dataDxfId="140" dataCellStyle="Normal"/>
    <tableColumn id="6" name="L" dataDxfId="139" dataCellStyle="Normal"/>
    <tableColumn id="7" name="T" dataDxfId="138" dataCellStyle="Normal"/>
    <tableColumn id="4" name="ACT KG" dataDxfId="137" dataCellStyle="Normal"/>
    <tableColumn id="8" name="KG VOLUME" dataDxfId="136" dataCellStyle="Normal"/>
    <tableColumn id="19" name="PEMBULATAN" dataDxfId="135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Table224523689101112131415161718192021222423456723456891011121314" displayName="Table224523689101112131415161718192021222423456723456891011121314" ref="C2:N103" totalsRowShown="0" headerRowDxfId="132" dataDxfId="130" headerRowBorderDxfId="131">
  <tableColumns count="12">
    <tableColumn id="1" name="NOMOR" dataDxfId="129" dataCellStyle="Normal"/>
    <tableColumn id="3" name="TUJUAN" dataDxfId="128" dataCellStyle="Normal"/>
    <tableColumn id="16" name="Pick Up" dataDxfId="127"/>
    <tableColumn id="14" name="KAPAL" dataDxfId="126"/>
    <tableColumn id="15" name="ETD Kapal" dataDxfId="125"/>
    <tableColumn id="10" name="KETERANGAN" dataDxfId="124" dataCellStyle="Normal"/>
    <tableColumn id="5" name="P" dataDxfId="123" dataCellStyle="Normal"/>
    <tableColumn id="6" name="L" dataDxfId="122" dataCellStyle="Normal"/>
    <tableColumn id="7" name="T" dataDxfId="121" dataCellStyle="Normal"/>
    <tableColumn id="4" name="ACT KG" dataDxfId="120" dataCellStyle="Normal"/>
    <tableColumn id="8" name="KG VOLUME" dataDxfId="119" dataCellStyle="Normal"/>
    <tableColumn id="19" name="PEMBULATAN" dataDxfId="118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4" name="Table22452368910111213141516171819202122242345672345689101112131415" displayName="Table22452368910111213141516171819202122242345672345689101112131415" ref="C2:N218" totalsRowShown="0" headerRowDxfId="115" dataDxfId="113" headerRowBorderDxfId="114">
  <tableColumns count="12">
    <tableColumn id="1" name="NOMOR" dataDxfId="112" dataCellStyle="Normal"/>
    <tableColumn id="3" name="TUJUAN" dataDxfId="111" dataCellStyle="Normal"/>
    <tableColumn id="16" name="Pick Up" dataDxfId="110"/>
    <tableColumn id="14" name="KAPAL" dataDxfId="109"/>
    <tableColumn id="15" name="ETD Kapal" dataDxfId="108"/>
    <tableColumn id="10" name="KETERANGAN" dataDxfId="107" dataCellStyle="Normal"/>
    <tableColumn id="5" name="P" dataDxfId="106" dataCellStyle="Normal"/>
    <tableColumn id="6" name="L" dataDxfId="105" dataCellStyle="Normal"/>
    <tableColumn id="7" name="T" dataDxfId="104" dataCellStyle="Normal"/>
    <tableColumn id="4" name="ACT KG" dataDxfId="103" dataCellStyle="Normal"/>
    <tableColumn id="8" name="KG VOLUME" dataDxfId="102" dataCellStyle="Normal"/>
    <tableColumn id="19" name="PEMBULATAN" dataDxfId="101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5" name="Table2245236891011121314151617181920212224234567234568910111213141516" displayName="Table2245236891011121314151617181920212224234567234568910111213141516" ref="C2:N219" totalsRowShown="0" headerRowDxfId="98" dataDxfId="96" headerRowBorderDxfId="97">
  <tableColumns count="12">
    <tableColumn id="1" name="NOMOR" dataDxfId="95" dataCellStyle="Normal"/>
    <tableColumn id="3" name="TUJUAN" dataDxfId="94" dataCellStyle="Normal"/>
    <tableColumn id="16" name="Pick Up" dataDxfId="93"/>
    <tableColumn id="14" name="KAPAL" dataDxfId="92"/>
    <tableColumn id="15" name="ETD Kapal" dataDxfId="91"/>
    <tableColumn id="10" name="KETERANGAN" dataDxfId="90" dataCellStyle="Normal"/>
    <tableColumn id="5" name="P" dataDxfId="89" dataCellStyle="Normal"/>
    <tableColumn id="6" name="L" dataDxfId="88" dataCellStyle="Normal"/>
    <tableColumn id="7" name="T" dataDxfId="87" dataCellStyle="Normal"/>
    <tableColumn id="4" name="ACT KG" dataDxfId="86" dataCellStyle="Normal"/>
    <tableColumn id="8" name="KG VOLUME" dataDxfId="85" dataCellStyle="Normal"/>
    <tableColumn id="19" name="PEMBULATAN" dataDxfId="84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6" name="Table224523689101112131415161718192021222423456723456891011121314151617" displayName="Table224523689101112131415161718192021222423456723456891011121314151617" ref="C2:N7" totalsRowShown="0" headerRowDxfId="81" dataDxfId="79" headerRowBorderDxfId="80">
  <tableColumns count="12">
    <tableColumn id="1" name="NOMOR" dataDxfId="78" dataCellStyle="Normal"/>
    <tableColumn id="3" name="TUJUAN" dataDxfId="77" dataCellStyle="Normal"/>
    <tableColumn id="16" name="Pick Up" dataDxfId="76"/>
    <tableColumn id="14" name="KAPAL" dataDxfId="75"/>
    <tableColumn id="15" name="ETD Kapal" dataDxfId="74"/>
    <tableColumn id="10" name="KETERANGAN" dataDxfId="73" dataCellStyle="Normal"/>
    <tableColumn id="5" name="P" dataDxfId="72" dataCellStyle="Normal"/>
    <tableColumn id="6" name="L" dataDxfId="71" dataCellStyle="Normal"/>
    <tableColumn id="7" name="T" dataDxfId="70" dataCellStyle="Normal"/>
    <tableColumn id="4" name="ACT KG" dataDxfId="69" dataCellStyle="Normal"/>
    <tableColumn id="8" name="KG VOLUME" dataDxfId="68" dataCellStyle="Normal"/>
    <tableColumn id="19" name="PEMBULATAN" dataDxfId="67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7" name="Table22452368910111213141516171819202122242345672345689101112131415161718" displayName="Table22452368910111213141516171819202122242345672345689101112131415161718" ref="C2:N193" totalsRowShown="0" headerRowDxfId="64" dataDxfId="62" headerRowBorderDxfId="63">
  <tableColumns count="12">
    <tableColumn id="1" name="NOMOR" dataDxfId="61" dataCellStyle="Normal"/>
    <tableColumn id="3" name="TUJUAN" dataDxfId="60" dataCellStyle="Normal"/>
    <tableColumn id="16" name="Pick Up" dataDxfId="59"/>
    <tableColumn id="14" name="KAPAL" dataDxfId="58"/>
    <tableColumn id="15" name="ETD Kapal" dataDxfId="57"/>
    <tableColumn id="10" name="KETERANGAN" dataDxfId="56" dataCellStyle="Normal"/>
    <tableColumn id="5" name="P" dataDxfId="55" dataCellStyle="Normal"/>
    <tableColumn id="6" name="L" dataDxfId="54" dataCellStyle="Normal"/>
    <tableColumn id="7" name="T" dataDxfId="53" dataCellStyle="Normal"/>
    <tableColumn id="4" name="ACT KG" dataDxfId="52" dataCellStyle="Normal"/>
    <tableColumn id="8" name="KG VOLUME" dataDxfId="51" dataCellStyle="Normal"/>
    <tableColumn id="19" name="PEMBULATAN" dataDxfId="50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8" name="Table2245236891011121314151617181920212224234567234568910111213141516171819" displayName="Table2245236891011121314151617181920212224234567234568910111213141516171819" ref="C2:N3" totalsRowShown="0" headerRowDxfId="48" dataDxfId="46" headerRowBorderDxfId="47">
  <tableColumns count="12">
    <tableColumn id="1" name="NOMOR" dataDxfId="45" dataCellStyle="Normal"/>
    <tableColumn id="3" name="TUJUAN" dataDxfId="44" dataCellStyle="Normal"/>
    <tableColumn id="16" name="Pick Up" dataDxfId="43"/>
    <tableColumn id="14" name="KAPAL" dataDxfId="42"/>
    <tableColumn id="15" name="ETD Kapal" dataDxfId="41"/>
    <tableColumn id="10" name="KETERANGAN" dataDxfId="40" dataCellStyle="Normal"/>
    <tableColumn id="5" name="P" dataDxfId="39" dataCellStyle="Normal"/>
    <tableColumn id="6" name="L" dataDxfId="38" dataCellStyle="Normal"/>
    <tableColumn id="7" name="T" dataDxfId="37" dataCellStyle="Normal"/>
    <tableColumn id="4" name="ACT KG" dataDxfId="36" dataCellStyle="Normal"/>
    <tableColumn id="8" name="KG VOLUME" dataDxfId="35" dataCellStyle="Normal"/>
    <tableColumn id="19" name="PEMBULATAN" dataDxfId="34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19" name="Table224523689101112131415161718192021222423456723456891011121314151617181920" displayName="Table224523689101112131415161718192021222423456723456891011121314151617181920" ref="C2:N8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2368910111213141516171819202122242345672" displayName="Table22452368910111213141516171819202122242345672" ref="C2:N13" totalsRowShown="0" headerRowDxfId="319" dataDxfId="317" headerRowBorderDxfId="318">
  <tableColumns count="12">
    <tableColumn id="1" name="NOMOR" dataDxfId="316" dataCellStyle="Normal"/>
    <tableColumn id="3" name="TUJUAN" dataDxfId="315" dataCellStyle="Normal"/>
    <tableColumn id="16" name="Pick Up" dataDxfId="314"/>
    <tableColumn id="14" name="KAPAL" dataDxfId="313"/>
    <tableColumn id="15" name="ETD Kapal" dataDxfId="312"/>
    <tableColumn id="10" name="KETERANGAN" dataDxfId="311" dataCellStyle="Normal"/>
    <tableColumn id="5" name="P" dataDxfId="310" dataCellStyle="Normal"/>
    <tableColumn id="6" name="L" dataDxfId="309" dataCellStyle="Normal"/>
    <tableColumn id="7" name="T" dataDxfId="308" dataCellStyle="Normal"/>
    <tableColumn id="4" name="ACT KG" dataDxfId="307" dataCellStyle="Normal"/>
    <tableColumn id="8" name="KG VOLUME" dataDxfId="306" dataCellStyle="Normal"/>
    <tableColumn id="19" name="PEMBULATAN" dataDxfId="305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0" name="Table22452368910111213141516171819202122242345672345689101112131415161718192021" displayName="Table22452368910111213141516171819202122242345672345689101112131415161718192021" ref="C2:N10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2" name="Table224523689101112131415161718192021222423456723" displayName="Table224523689101112131415161718192021222423456723" ref="C2:N252" totalsRowShown="0" headerRowDxfId="302" dataDxfId="300" headerRowBorderDxfId="301">
  <tableColumns count="12">
    <tableColumn id="1" name="NOMOR" dataDxfId="299" dataCellStyle="Normal"/>
    <tableColumn id="3" name="TUJUAN" dataDxfId="298" dataCellStyle="Normal"/>
    <tableColumn id="16" name="Pick Up" dataDxfId="297"/>
    <tableColumn id="14" name="KAPAL" dataDxfId="296"/>
    <tableColumn id="15" name="ETD Kapal" dataDxfId="295"/>
    <tableColumn id="10" name="KETERANGAN" dataDxfId="294" dataCellStyle="Normal"/>
    <tableColumn id="5" name="P" dataDxfId="293" dataCellStyle="Normal"/>
    <tableColumn id="6" name="L" dataDxfId="292" dataCellStyle="Normal"/>
    <tableColumn id="7" name="T" dataDxfId="291" dataCellStyle="Normal"/>
    <tableColumn id="4" name="ACT KG" dataDxfId="290" dataCellStyle="Normal"/>
    <tableColumn id="8" name="KG VOLUME" dataDxfId="289" dataCellStyle="Normal"/>
    <tableColumn id="19" name="PEMBULATAN" dataDxfId="288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3" name="Table2245236891011121314151617181920212224234567234" displayName="Table2245236891011121314151617181920212224234567234" ref="C2:N276" totalsRowShown="0" headerRowDxfId="285" dataDxfId="283" headerRowBorderDxfId="284">
  <tableColumns count="12">
    <tableColumn id="1" name="NOMOR" dataDxfId="282" dataCellStyle="Normal">
      <calculatedColumnFormula>Table2245236891011121314151617181920212224234567234[[#This Row],[PEMBULATAN]]*B3</calculatedColumnFormula>
    </tableColumn>
    <tableColumn id="3" name="TUJUAN" dataDxfId="281" dataCellStyle="Normal"/>
    <tableColumn id="16" name="Pick Up" dataDxfId="280"/>
    <tableColumn id="14" name="KAPAL" dataDxfId="279"/>
    <tableColumn id="15" name="ETD Kapal" dataDxfId="278"/>
    <tableColumn id="10" name="KETERANGAN" dataDxfId="277" dataCellStyle="Normal"/>
    <tableColumn id="5" name="P" dataDxfId="276" dataCellStyle="Normal"/>
    <tableColumn id="6" name="L" dataDxfId="275" dataCellStyle="Normal"/>
    <tableColumn id="7" name="T" dataDxfId="274" dataCellStyle="Normal"/>
    <tableColumn id="4" name="ACT KG" dataDxfId="273" dataCellStyle="Normal"/>
    <tableColumn id="8" name="KG VOLUME" dataDxfId="272" dataCellStyle="Normal"/>
    <tableColumn id="19" name="PEMBULATAN" dataDxfId="271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4" name="Table22452368910111213141516171819202122242345672345" displayName="Table22452368910111213141516171819202122242345672345" ref="C2:N329" totalsRowShown="0" headerRowDxfId="268" dataDxfId="266" headerRowBorderDxfId="267">
  <tableColumns count="12">
    <tableColumn id="1" name="NOMOR" dataDxfId="265" dataCellStyle="Normal"/>
    <tableColumn id="3" name="TUJUAN" dataDxfId="264" dataCellStyle="Normal"/>
    <tableColumn id="16" name="Pick Up" dataDxfId="263"/>
    <tableColumn id="14" name="KAPAL" dataDxfId="262"/>
    <tableColumn id="15" name="ETD Kapal" dataDxfId="261"/>
    <tableColumn id="10" name="KETERANGAN" dataDxfId="260" dataCellStyle="Normal"/>
    <tableColumn id="5" name="P" dataDxfId="259" dataCellStyle="Normal"/>
    <tableColumn id="6" name="L" dataDxfId="258" dataCellStyle="Normal"/>
    <tableColumn id="7" name="T" dataDxfId="257" dataCellStyle="Normal"/>
    <tableColumn id="4" name="ACT KG" dataDxfId="256" dataCellStyle="Normal"/>
    <tableColumn id="8" name="KG VOLUME" dataDxfId="255" dataCellStyle="Normal"/>
    <tableColumn id="19" name="PEMBULATAN" dataDxfId="254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5" name="Table224523689101112131415161718192021222423456723456" displayName="Table224523689101112131415161718192021222423456723456" ref="C2:N15" totalsRowShown="0" headerRowDxfId="251" dataDxfId="249" headerRowBorderDxfId="250">
  <tableColumns count="12">
    <tableColumn id="1" name="NOMOR" dataDxfId="248" dataCellStyle="Normal"/>
    <tableColumn id="3" name="TUJUAN" dataDxfId="247" dataCellStyle="Normal"/>
    <tableColumn id="16" name="Pick Up" dataDxfId="246"/>
    <tableColumn id="14" name="KAPAL" dataDxfId="245"/>
    <tableColumn id="15" name="ETD Kapal" dataDxfId="244"/>
    <tableColumn id="10" name="KETERANGAN" dataDxfId="243" dataCellStyle="Normal"/>
    <tableColumn id="5" name="P" dataDxfId="242" dataCellStyle="Normal"/>
    <tableColumn id="6" name="L" dataDxfId="241" dataCellStyle="Normal"/>
    <tableColumn id="7" name="T" dataDxfId="240" dataCellStyle="Normal"/>
    <tableColumn id="4" name="ACT KG" dataDxfId="239" dataCellStyle="Normal"/>
    <tableColumn id="8" name="KG VOLUME" dataDxfId="238" dataCellStyle="Normal"/>
    <tableColumn id="19" name="PEMBULATAN" dataDxfId="237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236891011121314151617181920212224234567234568" displayName="Table2245236891011121314151617181920212224234567234568" ref="C2:N27" totalsRowShown="0" headerRowDxfId="234" dataDxfId="232" headerRowBorderDxfId="233">
  <tableColumns count="12">
    <tableColumn id="1" name="NOMOR" dataDxfId="231" dataCellStyle="Normal"/>
    <tableColumn id="3" name="TUJUAN" dataDxfId="230" dataCellStyle="Normal"/>
    <tableColumn id="16" name="Pick Up" dataDxfId="229"/>
    <tableColumn id="14" name="KAPAL" dataDxfId="228"/>
    <tableColumn id="15" name="ETD Kapal" dataDxfId="227"/>
    <tableColumn id="10" name="KETERANGAN" dataDxfId="226" dataCellStyle="Normal"/>
    <tableColumn id="5" name="P" dataDxfId="225" dataCellStyle="Normal"/>
    <tableColumn id="6" name="L" dataDxfId="224" dataCellStyle="Normal"/>
    <tableColumn id="7" name="T" dataDxfId="223" dataCellStyle="Normal"/>
    <tableColumn id="4" name="ACT KG" dataDxfId="222" dataCellStyle="Normal"/>
    <tableColumn id="8" name="KG VOLUME" dataDxfId="221" dataCellStyle="Normal"/>
    <tableColumn id="19" name="PEMBULATAN" dataDxfId="220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2368910111213141516171819202122242345672345689" displayName="Table22452368910111213141516171819202122242345672345689" ref="C2:N190" totalsRowShown="0" headerRowDxfId="217" dataDxfId="215" headerRowBorderDxfId="216">
  <tableColumns count="12">
    <tableColumn id="1" name="NOMOR" dataDxfId="214" dataCellStyle="Normal"/>
    <tableColumn id="3" name="TUJUAN" dataDxfId="213" dataCellStyle="Normal"/>
    <tableColumn id="16" name="Pick Up" dataDxfId="212"/>
    <tableColumn id="14" name="KAPAL" dataDxfId="211"/>
    <tableColumn id="15" name="ETD Kapal" dataDxfId="210"/>
    <tableColumn id="10" name="KETERANGAN" dataDxfId="209" dataCellStyle="Normal"/>
    <tableColumn id="5" name="P" dataDxfId="208" dataCellStyle="Normal"/>
    <tableColumn id="6" name="L" dataDxfId="207" dataCellStyle="Normal"/>
    <tableColumn id="7" name="T" dataDxfId="206" dataCellStyle="Normal"/>
    <tableColumn id="4" name="ACT KG" dataDxfId="205" dataCellStyle="Normal"/>
    <tableColumn id="8" name="KG VOLUME" dataDxfId="204" dataCellStyle="Normal"/>
    <tableColumn id="19" name="PEMBULATAN" dataDxfId="203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236891011121314151617181920212224234567234568910" displayName="Table2245236891011121314151617181920212224234567234568910" ref="C2:N214" totalsRowShown="0" headerRowDxfId="200" dataDxfId="198" headerRowBorderDxfId="199">
  <tableColumns count="12">
    <tableColumn id="1" name="NOMOR" dataDxfId="197" dataCellStyle="Normal"/>
    <tableColumn id="3" name="TUJUAN" dataDxfId="196" dataCellStyle="Normal"/>
    <tableColumn id="16" name="Pick Up" dataDxfId="195"/>
    <tableColumn id="14" name="KAPAL" dataDxfId="194"/>
    <tableColumn id="15" name="ETD Kapal" dataDxfId="193"/>
    <tableColumn id="10" name="KETERANGAN" dataDxfId="192" dataCellStyle="Normal"/>
    <tableColumn id="5" name="P" dataDxfId="191" dataCellStyle="Normal"/>
    <tableColumn id="6" name="L" dataDxfId="190" dataCellStyle="Normal"/>
    <tableColumn id="7" name="T" dataDxfId="189" dataCellStyle="Normal"/>
    <tableColumn id="4" name="ACT KG" dataDxfId="188" dataCellStyle="Normal"/>
    <tableColumn id="8" name="KG VOLUME" dataDxfId="187" dataCellStyle="Normal"/>
    <tableColumn id="19" name="PEMBULATAN" dataDxfId="186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62"/>
  <sheetViews>
    <sheetView tabSelected="1" topLeftCell="A16" workbookViewId="0">
      <selection activeCell="G31" sqref="G31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4.42578125" style="17" customWidth="1"/>
    <col min="5" max="5" width="15.5703125" style="17" customWidth="1"/>
    <col min="6" max="6" width="6.85546875" style="17" bestFit="1" customWidth="1"/>
    <col min="7" max="7" width="9.28515625" style="17" customWidth="1"/>
    <col min="8" max="8" width="13.28515625" style="18" customWidth="1"/>
    <col min="9" max="9" width="1.5703125" style="18" customWidth="1"/>
    <col min="10" max="10" width="19" style="17" customWidth="1"/>
    <col min="11" max="11" width="9.140625" style="17"/>
    <col min="12" max="12" width="14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17" t="s">
        <v>14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2" spans="1:10" x14ac:dyDescent="0.25">
      <c r="A12" s="17" t="s">
        <v>15</v>
      </c>
      <c r="B12" s="17" t="s">
        <v>16</v>
      </c>
      <c r="H12" s="18" t="s">
        <v>17</v>
      </c>
      <c r="I12" s="22" t="s">
        <v>18</v>
      </c>
      <c r="J12" s="23" t="s">
        <v>54</v>
      </c>
    </row>
    <row r="13" spans="1:10" x14ac:dyDescent="0.25">
      <c r="H13" s="18" t="s">
        <v>19</v>
      </c>
      <c r="I13" s="22" t="s">
        <v>18</v>
      </c>
      <c r="J13" s="24" t="s">
        <v>2798</v>
      </c>
    </row>
    <row r="14" spans="1:10" x14ac:dyDescent="0.25">
      <c r="H14" s="18" t="s">
        <v>20</v>
      </c>
      <c r="I14" s="22" t="s">
        <v>18</v>
      </c>
      <c r="J14" s="17" t="s">
        <v>21</v>
      </c>
    </row>
    <row r="15" spans="1:10" x14ac:dyDescent="0.25">
      <c r="A15" s="17" t="s">
        <v>22</v>
      </c>
      <c r="B15" s="23" t="s">
        <v>23</v>
      </c>
      <c r="C15" s="23"/>
      <c r="I15" s="22"/>
    </row>
    <row r="16" spans="1:10" ht="16.5" thickBot="1" x14ac:dyDescent="0.3"/>
    <row r="17" spans="1:10" ht="26.25" customHeight="1" x14ac:dyDescent="0.25">
      <c r="A17" s="25" t="s">
        <v>24</v>
      </c>
      <c r="B17" s="26" t="s">
        <v>25</v>
      </c>
      <c r="C17" s="26" t="s">
        <v>26</v>
      </c>
      <c r="D17" s="26" t="s">
        <v>27</v>
      </c>
      <c r="E17" s="26" t="s">
        <v>28</v>
      </c>
      <c r="F17" s="27" t="s">
        <v>29</v>
      </c>
      <c r="G17" s="27" t="s">
        <v>30</v>
      </c>
      <c r="H17" s="120" t="s">
        <v>31</v>
      </c>
      <c r="I17" s="121"/>
      <c r="J17" s="28" t="s">
        <v>32</v>
      </c>
    </row>
    <row r="18" spans="1:10" ht="70.5" customHeight="1" x14ac:dyDescent="0.25">
      <c r="A18" s="29">
        <v>1</v>
      </c>
      <c r="B18" s="30">
        <v>44427</v>
      </c>
      <c r="C18" s="31" t="s">
        <v>1362</v>
      </c>
      <c r="D18" s="32" t="s">
        <v>2797</v>
      </c>
      <c r="E18" s="32" t="s">
        <v>53</v>
      </c>
      <c r="F18" s="98">
        <v>201</v>
      </c>
      <c r="G18" s="88">
        <f>BKI032210032359!N204</f>
        <v>4507</v>
      </c>
      <c r="H18" s="114">
        <v>3000</v>
      </c>
      <c r="I18" s="115"/>
      <c r="J18" s="99">
        <f>G18*H18</f>
        <v>13521000</v>
      </c>
    </row>
    <row r="19" spans="1:10" ht="70.5" customHeight="1" x14ac:dyDescent="0.25">
      <c r="A19" s="29">
        <f>A18+1</f>
        <v>2</v>
      </c>
      <c r="B19" s="30">
        <v>44427</v>
      </c>
      <c r="C19" s="31" t="s">
        <v>1365</v>
      </c>
      <c r="D19" s="32" t="s">
        <v>2797</v>
      </c>
      <c r="E19" s="32" t="s">
        <v>53</v>
      </c>
      <c r="F19" s="98">
        <v>11</v>
      </c>
      <c r="G19" s="88">
        <f>BKI032210032375!N14</f>
        <v>235</v>
      </c>
      <c r="H19" s="114">
        <v>3000</v>
      </c>
      <c r="I19" s="115"/>
      <c r="J19" s="99">
        <f t="shared" ref="J19:J37" si="0">G19*H19</f>
        <v>705000</v>
      </c>
    </row>
    <row r="20" spans="1:10" ht="70.5" customHeight="1" x14ac:dyDescent="0.25">
      <c r="A20" s="29">
        <f t="shared" ref="A20:A37" si="1">A19+1</f>
        <v>3</v>
      </c>
      <c r="B20" s="30">
        <v>44427</v>
      </c>
      <c r="C20" s="31" t="s">
        <v>1366</v>
      </c>
      <c r="D20" s="32" t="s">
        <v>2797</v>
      </c>
      <c r="E20" s="32" t="s">
        <v>53</v>
      </c>
      <c r="F20" s="98">
        <v>250</v>
      </c>
      <c r="G20" s="88">
        <f>BKI032210032367!N253</f>
        <v>7001</v>
      </c>
      <c r="H20" s="114">
        <v>3000</v>
      </c>
      <c r="I20" s="115"/>
      <c r="J20" s="99">
        <f t="shared" si="0"/>
        <v>21003000</v>
      </c>
    </row>
    <row r="21" spans="1:10" ht="70.5" customHeight="1" x14ac:dyDescent="0.25">
      <c r="A21" s="29">
        <f t="shared" si="1"/>
        <v>4</v>
      </c>
      <c r="B21" s="30">
        <v>44427</v>
      </c>
      <c r="C21" s="31" t="s">
        <v>522</v>
      </c>
      <c r="D21" s="32" t="s">
        <v>2797</v>
      </c>
      <c r="E21" s="32" t="s">
        <v>53</v>
      </c>
      <c r="F21" s="98">
        <v>274</v>
      </c>
      <c r="G21" s="88">
        <f>BKI032210030858!N277</f>
        <v>5699</v>
      </c>
      <c r="H21" s="114">
        <v>3000</v>
      </c>
      <c r="I21" s="115"/>
      <c r="J21" s="99">
        <f t="shared" si="0"/>
        <v>17097000</v>
      </c>
    </row>
    <row r="22" spans="1:10" ht="70.5" customHeight="1" x14ac:dyDescent="0.25">
      <c r="A22" s="29">
        <f t="shared" si="1"/>
        <v>5</v>
      </c>
      <c r="B22" s="30">
        <v>44428</v>
      </c>
      <c r="C22" s="31" t="s">
        <v>1367</v>
      </c>
      <c r="D22" s="32" t="s">
        <v>2797</v>
      </c>
      <c r="E22" s="32" t="s">
        <v>53</v>
      </c>
      <c r="F22" s="98">
        <v>327</v>
      </c>
      <c r="G22" s="88">
        <f>BKI032210032409!N330</f>
        <v>9191</v>
      </c>
      <c r="H22" s="114">
        <v>3000</v>
      </c>
      <c r="I22" s="115"/>
      <c r="J22" s="99">
        <f t="shared" si="0"/>
        <v>27573000</v>
      </c>
    </row>
    <row r="23" spans="1:10" ht="70.5" customHeight="1" x14ac:dyDescent="0.25">
      <c r="A23" s="29">
        <f t="shared" si="1"/>
        <v>6</v>
      </c>
      <c r="B23" s="30">
        <v>44428</v>
      </c>
      <c r="C23" s="31" t="s">
        <v>1369</v>
      </c>
      <c r="D23" s="32" t="s">
        <v>2797</v>
      </c>
      <c r="E23" s="32" t="s">
        <v>53</v>
      </c>
      <c r="F23" s="98">
        <v>13</v>
      </c>
      <c r="G23" s="88">
        <f>BKI032210032425!N16</f>
        <v>257</v>
      </c>
      <c r="H23" s="114">
        <v>3000</v>
      </c>
      <c r="I23" s="115"/>
      <c r="J23" s="99">
        <f t="shared" si="0"/>
        <v>771000</v>
      </c>
    </row>
    <row r="24" spans="1:10" ht="70.5" customHeight="1" x14ac:dyDescent="0.25">
      <c r="A24" s="29">
        <f t="shared" si="1"/>
        <v>7</v>
      </c>
      <c r="B24" s="30">
        <v>44428</v>
      </c>
      <c r="C24" s="87" t="s">
        <v>1368</v>
      </c>
      <c r="D24" s="32" t="s">
        <v>2797</v>
      </c>
      <c r="E24" s="32" t="s">
        <v>53</v>
      </c>
      <c r="F24" s="98">
        <v>25</v>
      </c>
      <c r="G24" s="88">
        <f>BKI032210032474!N28</f>
        <v>737</v>
      </c>
      <c r="H24" s="114">
        <v>3000</v>
      </c>
      <c r="I24" s="115"/>
      <c r="J24" s="99">
        <f t="shared" ref="J24:J25" si="2">G24*H24</f>
        <v>2211000</v>
      </c>
    </row>
    <row r="25" spans="1:10" ht="70.5" customHeight="1" x14ac:dyDescent="0.25">
      <c r="A25" s="29">
        <f t="shared" si="1"/>
        <v>8</v>
      </c>
      <c r="B25" s="30">
        <v>44428</v>
      </c>
      <c r="C25" s="87" t="s">
        <v>1370</v>
      </c>
      <c r="D25" s="32" t="s">
        <v>2797</v>
      </c>
      <c r="E25" s="32" t="s">
        <v>53</v>
      </c>
      <c r="F25" s="98">
        <v>188</v>
      </c>
      <c r="G25" s="88">
        <f>BKI032210032490!N191</f>
        <v>5194</v>
      </c>
      <c r="H25" s="114">
        <v>3000</v>
      </c>
      <c r="I25" s="115"/>
      <c r="J25" s="99">
        <f t="shared" si="2"/>
        <v>15582000</v>
      </c>
    </row>
    <row r="26" spans="1:10" ht="70.5" customHeight="1" x14ac:dyDescent="0.25">
      <c r="A26" s="29">
        <f t="shared" si="1"/>
        <v>9</v>
      </c>
      <c r="B26" s="30">
        <v>44428</v>
      </c>
      <c r="C26" s="87" t="s">
        <v>2784</v>
      </c>
      <c r="D26" s="32" t="s">
        <v>2797</v>
      </c>
      <c r="E26" s="32" t="s">
        <v>53</v>
      </c>
      <c r="F26" s="98">
        <v>212</v>
      </c>
      <c r="G26" s="88">
        <f>BKI032210032763!N215</f>
        <v>5927</v>
      </c>
      <c r="H26" s="114">
        <v>3000</v>
      </c>
      <c r="I26" s="115"/>
      <c r="J26" s="99">
        <f t="shared" ref="J26:J27" si="3">G26*H26</f>
        <v>17781000</v>
      </c>
    </row>
    <row r="27" spans="1:10" ht="70.5" customHeight="1" x14ac:dyDescent="0.25">
      <c r="A27" s="29">
        <f t="shared" si="1"/>
        <v>10</v>
      </c>
      <c r="B27" s="30">
        <v>44428</v>
      </c>
      <c r="C27" s="87" t="s">
        <v>2785</v>
      </c>
      <c r="D27" s="32" t="s">
        <v>2797</v>
      </c>
      <c r="E27" s="32" t="s">
        <v>53</v>
      </c>
      <c r="F27" s="98">
        <v>112</v>
      </c>
      <c r="G27" s="88">
        <f>BKI032210032771!N115</f>
        <v>2900</v>
      </c>
      <c r="H27" s="114">
        <v>3000</v>
      </c>
      <c r="I27" s="115"/>
      <c r="J27" s="99">
        <f t="shared" si="3"/>
        <v>8700000</v>
      </c>
    </row>
    <row r="28" spans="1:10" ht="70.5" customHeight="1" x14ac:dyDescent="0.25">
      <c r="A28" s="29">
        <f t="shared" si="1"/>
        <v>11</v>
      </c>
      <c r="B28" s="30">
        <v>44428</v>
      </c>
      <c r="C28" s="87" t="s">
        <v>2786</v>
      </c>
      <c r="D28" s="32" t="s">
        <v>2797</v>
      </c>
      <c r="E28" s="32" t="s">
        <v>53</v>
      </c>
      <c r="F28" s="98">
        <v>130</v>
      </c>
      <c r="G28" s="88">
        <f>BKI032210032805!N133</f>
        <v>6763</v>
      </c>
      <c r="H28" s="114">
        <v>3000</v>
      </c>
      <c r="I28" s="115"/>
      <c r="J28" s="99">
        <f t="shared" ref="J28" si="4">G28*H28</f>
        <v>20289000</v>
      </c>
    </row>
    <row r="29" spans="1:10" ht="70.5" customHeight="1" x14ac:dyDescent="0.25">
      <c r="A29" s="29">
        <f t="shared" si="1"/>
        <v>12</v>
      </c>
      <c r="B29" s="30">
        <v>44429</v>
      </c>
      <c r="C29" s="87" t="s">
        <v>2787</v>
      </c>
      <c r="D29" s="32" t="s">
        <v>2797</v>
      </c>
      <c r="E29" s="32" t="s">
        <v>53</v>
      </c>
      <c r="F29" s="98">
        <v>185</v>
      </c>
      <c r="G29" s="88">
        <f>BKI032210032789!N188</f>
        <v>4880</v>
      </c>
      <c r="H29" s="114">
        <v>3000</v>
      </c>
      <c r="I29" s="115"/>
      <c r="J29" s="99">
        <f t="shared" si="0"/>
        <v>14640000</v>
      </c>
    </row>
    <row r="30" spans="1:10" ht="70.5" customHeight="1" x14ac:dyDescent="0.25">
      <c r="A30" s="29">
        <f t="shared" si="1"/>
        <v>13</v>
      </c>
      <c r="B30" s="30">
        <v>44429</v>
      </c>
      <c r="C30" s="87" t="s">
        <v>2788</v>
      </c>
      <c r="D30" s="32" t="s">
        <v>2797</v>
      </c>
      <c r="E30" s="32" t="s">
        <v>53</v>
      </c>
      <c r="F30" s="98">
        <v>101</v>
      </c>
      <c r="G30" s="88">
        <f>BKI032210032797!N104</f>
        <v>1809</v>
      </c>
      <c r="H30" s="114">
        <v>3000</v>
      </c>
      <c r="I30" s="115"/>
      <c r="J30" s="99">
        <f t="shared" si="0"/>
        <v>5427000</v>
      </c>
    </row>
    <row r="31" spans="1:10" ht="70.5" customHeight="1" x14ac:dyDescent="0.25">
      <c r="A31" s="29">
        <f t="shared" si="1"/>
        <v>14</v>
      </c>
      <c r="B31" s="30">
        <v>44429</v>
      </c>
      <c r="C31" s="87" t="s">
        <v>2789</v>
      </c>
      <c r="D31" s="32" t="s">
        <v>2797</v>
      </c>
      <c r="E31" s="32" t="s">
        <v>53</v>
      </c>
      <c r="F31" s="98">
        <v>216</v>
      </c>
      <c r="G31" s="88">
        <f>BKI032210032813!N219</f>
        <v>4793</v>
      </c>
      <c r="H31" s="114">
        <v>3000</v>
      </c>
      <c r="I31" s="115"/>
      <c r="J31" s="99">
        <f t="shared" si="0"/>
        <v>14379000</v>
      </c>
    </row>
    <row r="32" spans="1:10" ht="70.5" customHeight="1" x14ac:dyDescent="0.25">
      <c r="A32" s="29">
        <f t="shared" si="1"/>
        <v>15</v>
      </c>
      <c r="B32" s="30">
        <v>44429</v>
      </c>
      <c r="C32" s="87" t="s">
        <v>2790</v>
      </c>
      <c r="D32" s="32" t="s">
        <v>2797</v>
      </c>
      <c r="E32" s="32" t="s">
        <v>53</v>
      </c>
      <c r="F32" s="98">
        <v>217</v>
      </c>
      <c r="G32" s="88">
        <f>BKI032210032821!N220</f>
        <v>5952</v>
      </c>
      <c r="H32" s="114">
        <v>3000</v>
      </c>
      <c r="I32" s="115"/>
      <c r="J32" s="99">
        <f t="shared" si="0"/>
        <v>17856000</v>
      </c>
    </row>
    <row r="33" spans="1:12" ht="70.5" customHeight="1" x14ac:dyDescent="0.25">
      <c r="A33" s="29">
        <f t="shared" si="1"/>
        <v>16</v>
      </c>
      <c r="B33" s="30">
        <v>44429</v>
      </c>
      <c r="C33" s="87" t="s">
        <v>2791</v>
      </c>
      <c r="D33" s="32" t="s">
        <v>2797</v>
      </c>
      <c r="E33" s="32" t="s">
        <v>53</v>
      </c>
      <c r="F33" s="98">
        <v>5</v>
      </c>
      <c r="G33" s="88">
        <f>BKI032210032839!N8</f>
        <v>80</v>
      </c>
      <c r="H33" s="114">
        <v>3000</v>
      </c>
      <c r="I33" s="115"/>
      <c r="J33" s="99">
        <f t="shared" si="0"/>
        <v>240000</v>
      </c>
    </row>
    <row r="34" spans="1:12" ht="70.5" customHeight="1" x14ac:dyDescent="0.25">
      <c r="A34" s="29">
        <f t="shared" si="1"/>
        <v>17</v>
      </c>
      <c r="B34" s="30">
        <v>44430</v>
      </c>
      <c r="C34" s="87" t="s">
        <v>2792</v>
      </c>
      <c r="D34" s="32" t="s">
        <v>2797</v>
      </c>
      <c r="E34" s="32" t="s">
        <v>53</v>
      </c>
      <c r="F34" s="98">
        <v>191</v>
      </c>
      <c r="G34" s="88">
        <f>BKI032210032847!N194</f>
        <v>4573</v>
      </c>
      <c r="H34" s="114">
        <v>3000</v>
      </c>
      <c r="I34" s="115"/>
      <c r="J34" s="99">
        <f t="shared" si="0"/>
        <v>13719000</v>
      </c>
    </row>
    <row r="35" spans="1:12" ht="70.5" customHeight="1" x14ac:dyDescent="0.25">
      <c r="A35" s="29">
        <f t="shared" si="1"/>
        <v>18</v>
      </c>
      <c r="B35" s="30">
        <v>44430</v>
      </c>
      <c r="C35" s="87" t="s">
        <v>2793</v>
      </c>
      <c r="D35" s="32" t="s">
        <v>2797</v>
      </c>
      <c r="E35" s="32" t="s">
        <v>53</v>
      </c>
      <c r="F35" s="98">
        <v>1</v>
      </c>
      <c r="G35" s="88">
        <f>BKI032210032854!N4</f>
        <v>1</v>
      </c>
      <c r="H35" s="114">
        <v>3000</v>
      </c>
      <c r="I35" s="115"/>
      <c r="J35" s="99">
        <f t="shared" si="0"/>
        <v>3000</v>
      </c>
    </row>
    <row r="36" spans="1:12" ht="70.5" customHeight="1" x14ac:dyDescent="0.25">
      <c r="A36" s="29">
        <f t="shared" si="1"/>
        <v>19</v>
      </c>
      <c r="B36" s="30">
        <v>44430</v>
      </c>
      <c r="C36" s="87" t="s">
        <v>2799</v>
      </c>
      <c r="D36" s="32" t="s">
        <v>2797</v>
      </c>
      <c r="E36" s="32" t="s">
        <v>53</v>
      </c>
      <c r="F36" s="98">
        <v>6</v>
      </c>
      <c r="G36" s="88">
        <f>BKI032210032870!N9</f>
        <v>108</v>
      </c>
      <c r="H36" s="114">
        <v>3000</v>
      </c>
      <c r="I36" s="115"/>
      <c r="J36" s="99">
        <f t="shared" si="0"/>
        <v>324000</v>
      </c>
    </row>
    <row r="37" spans="1:12" ht="70.5" customHeight="1" x14ac:dyDescent="0.25">
      <c r="A37" s="29">
        <f t="shared" si="1"/>
        <v>20</v>
      </c>
      <c r="B37" s="30">
        <v>44430</v>
      </c>
      <c r="C37" s="87" t="s">
        <v>2794</v>
      </c>
      <c r="D37" s="32" t="s">
        <v>2797</v>
      </c>
      <c r="E37" s="32" t="s">
        <v>53</v>
      </c>
      <c r="F37" s="98">
        <v>8</v>
      </c>
      <c r="G37" s="88">
        <f>BKI032210032862!N11</f>
        <v>75</v>
      </c>
      <c r="H37" s="114">
        <v>3000</v>
      </c>
      <c r="I37" s="115"/>
      <c r="J37" s="99">
        <f t="shared" si="0"/>
        <v>225000</v>
      </c>
    </row>
    <row r="38" spans="1:12" ht="32.25" customHeight="1" thickBot="1" x14ac:dyDescent="0.3">
      <c r="A38" s="122" t="s">
        <v>33</v>
      </c>
      <c r="B38" s="123"/>
      <c r="C38" s="123"/>
      <c r="D38" s="123"/>
      <c r="E38" s="123"/>
      <c r="F38" s="123"/>
      <c r="G38" s="123"/>
      <c r="H38" s="123"/>
      <c r="I38" s="124"/>
      <c r="J38" s="33">
        <f>SUM(J18:J37)</f>
        <v>212046000</v>
      </c>
    </row>
    <row r="39" spans="1:12" x14ac:dyDescent="0.25">
      <c r="A39" s="125"/>
      <c r="B39" s="125"/>
      <c r="C39" s="34"/>
      <c r="D39" s="34"/>
      <c r="E39" s="34"/>
      <c r="F39" s="34"/>
      <c r="G39" s="34"/>
      <c r="H39" s="35"/>
      <c r="I39" s="35"/>
      <c r="J39" s="36"/>
    </row>
    <row r="40" spans="1:12" x14ac:dyDescent="0.25">
      <c r="A40" s="78"/>
      <c r="B40" s="78"/>
      <c r="C40" s="78"/>
      <c r="D40" s="78"/>
      <c r="E40" s="78"/>
      <c r="F40" s="78"/>
      <c r="G40" s="37" t="s">
        <v>52</v>
      </c>
      <c r="H40" s="37"/>
      <c r="I40" s="35"/>
      <c r="J40" s="36">
        <f>J38*10%</f>
        <v>21204600</v>
      </c>
      <c r="L40" s="38"/>
    </row>
    <row r="41" spans="1:12" x14ac:dyDescent="0.25">
      <c r="A41" s="102"/>
      <c r="B41" s="102"/>
      <c r="C41" s="102"/>
      <c r="D41" s="102"/>
      <c r="E41" s="102"/>
      <c r="F41" s="102"/>
      <c r="G41" s="109" t="s">
        <v>1364</v>
      </c>
      <c r="H41" s="109"/>
      <c r="I41" s="110"/>
      <c r="J41" s="111">
        <f>J38-J40</f>
        <v>190841400</v>
      </c>
      <c r="L41" s="38"/>
    </row>
    <row r="42" spans="1:12" x14ac:dyDescent="0.25">
      <c r="A42" s="34"/>
      <c r="B42" s="34"/>
      <c r="C42" s="34"/>
      <c r="D42" s="34"/>
      <c r="E42" s="34"/>
      <c r="F42" s="34"/>
      <c r="G42" s="37" t="s">
        <v>34</v>
      </c>
      <c r="H42" s="37"/>
      <c r="I42" s="38" t="e">
        <f>#REF!*1%</f>
        <v>#REF!</v>
      </c>
      <c r="J42" s="36">
        <f>J41*1%</f>
        <v>1908414</v>
      </c>
    </row>
    <row r="43" spans="1:12" ht="16.5" thickBot="1" x14ac:dyDescent="0.3">
      <c r="A43" s="34"/>
      <c r="B43" s="34"/>
      <c r="C43" s="34"/>
      <c r="D43" s="34"/>
      <c r="E43" s="34"/>
      <c r="F43" s="34"/>
      <c r="G43" s="108" t="s">
        <v>2795</v>
      </c>
      <c r="H43" s="108"/>
      <c r="I43" s="39">
        <f>I39*10%</f>
        <v>0</v>
      </c>
      <c r="J43" s="39">
        <f>J41*2%</f>
        <v>3816828</v>
      </c>
    </row>
    <row r="44" spans="1:12" x14ac:dyDescent="0.25">
      <c r="E44" s="16"/>
      <c r="F44" s="16"/>
      <c r="G44" s="16"/>
      <c r="H44" s="40" t="s">
        <v>35</v>
      </c>
      <c r="I44" s="41" t="e">
        <f>I38+I42</f>
        <v>#REF!</v>
      </c>
      <c r="J44" s="41">
        <f>J41+J42-J43</f>
        <v>188932986</v>
      </c>
    </row>
    <row r="45" spans="1:12" x14ac:dyDescent="0.25">
      <c r="E45" s="16"/>
      <c r="F45" s="16"/>
      <c r="G45" s="16"/>
      <c r="H45" s="40"/>
      <c r="I45" s="41"/>
      <c r="J45" s="41"/>
    </row>
    <row r="46" spans="1:12" x14ac:dyDescent="0.25">
      <c r="A46" s="16" t="s">
        <v>2796</v>
      </c>
      <c r="D46" s="16"/>
      <c r="E46" s="16"/>
      <c r="F46" s="16"/>
      <c r="G46" s="16"/>
      <c r="H46" s="40"/>
      <c r="I46" s="40"/>
      <c r="J46" s="41"/>
    </row>
    <row r="47" spans="1:12" x14ac:dyDescent="0.25">
      <c r="A47" s="42"/>
      <c r="D47" s="16"/>
      <c r="E47" s="16"/>
      <c r="F47" s="16"/>
      <c r="G47" s="16"/>
      <c r="H47" s="40"/>
      <c r="I47" s="40"/>
      <c r="J47" s="41"/>
    </row>
    <row r="48" spans="1:12" x14ac:dyDescent="0.25">
      <c r="D48" s="16"/>
      <c r="E48" s="16"/>
      <c r="F48" s="16"/>
      <c r="G48" s="16"/>
      <c r="H48" s="40"/>
      <c r="I48" s="40"/>
      <c r="J48" s="41"/>
    </row>
    <row r="49" spans="1:10" x14ac:dyDescent="0.25">
      <c r="A49" s="43" t="s">
        <v>36</v>
      </c>
    </row>
    <row r="50" spans="1:10" x14ac:dyDescent="0.25">
      <c r="A50" s="44" t="s">
        <v>37</v>
      </c>
      <c r="B50" s="45"/>
      <c r="C50" s="45"/>
      <c r="D50" s="46"/>
      <c r="E50" s="46"/>
      <c r="F50" s="46"/>
      <c r="G50" s="46"/>
    </row>
    <row r="51" spans="1:10" x14ac:dyDescent="0.25">
      <c r="A51" s="44" t="s">
        <v>38</v>
      </c>
      <c r="B51" s="45"/>
      <c r="C51" s="45"/>
      <c r="D51" s="46"/>
      <c r="E51" s="46"/>
      <c r="F51" s="46"/>
      <c r="G51" s="46"/>
    </row>
    <row r="52" spans="1:10" x14ac:dyDescent="0.25">
      <c r="A52" s="47" t="s">
        <v>39</v>
      </c>
      <c r="B52" s="48"/>
      <c r="C52" s="48"/>
      <c r="D52" s="46"/>
      <c r="E52" s="46"/>
      <c r="F52" s="46"/>
      <c r="G52" s="46"/>
    </row>
    <row r="53" spans="1:10" x14ac:dyDescent="0.25">
      <c r="A53" s="49" t="s">
        <v>8</v>
      </c>
      <c r="B53" s="50"/>
      <c r="C53" s="50"/>
      <c r="D53" s="46"/>
      <c r="E53" s="46"/>
      <c r="F53" s="46"/>
      <c r="G53" s="46"/>
    </row>
    <row r="54" spans="1:10" x14ac:dyDescent="0.25">
      <c r="A54" s="51"/>
      <c r="B54" s="51"/>
      <c r="C54" s="51"/>
    </row>
    <row r="55" spans="1:10" x14ac:dyDescent="0.25">
      <c r="H55" s="52" t="s">
        <v>40</v>
      </c>
      <c r="I55" s="112" t="str">
        <f>+J13</f>
        <v xml:space="preserve"> 20 September 2021</v>
      </c>
      <c r="J55" s="113"/>
    </row>
    <row r="59" spans="1:10" ht="18" customHeight="1" x14ac:dyDescent="0.25"/>
    <row r="60" spans="1:10" ht="17.25" customHeight="1" x14ac:dyDescent="0.25"/>
    <row r="62" spans="1:10" x14ac:dyDescent="0.25">
      <c r="H62" s="116" t="s">
        <v>41</v>
      </c>
      <c r="I62" s="116"/>
      <c r="J62" s="116"/>
    </row>
  </sheetData>
  <mergeCells count="26">
    <mergeCell ref="H24:I24"/>
    <mergeCell ref="H25:I25"/>
    <mergeCell ref="H28:I28"/>
    <mergeCell ref="H26:I26"/>
    <mergeCell ref="H27:I27"/>
    <mergeCell ref="H34:I34"/>
    <mergeCell ref="H35:I35"/>
    <mergeCell ref="H31:I31"/>
    <mergeCell ref="H32:I32"/>
    <mergeCell ref="H33:I33"/>
    <mergeCell ref="I55:J55"/>
    <mergeCell ref="H36:I36"/>
    <mergeCell ref="H37:I37"/>
    <mergeCell ref="H62:J62"/>
    <mergeCell ref="A10:J10"/>
    <mergeCell ref="H17:I17"/>
    <mergeCell ref="H18:I18"/>
    <mergeCell ref="A38:I38"/>
    <mergeCell ref="A39:B39"/>
    <mergeCell ref="H19:I19"/>
    <mergeCell ref="H20:I20"/>
    <mergeCell ref="H21:I21"/>
    <mergeCell ref="H22:I22"/>
    <mergeCell ref="H23:I23"/>
    <mergeCell ref="H29:I29"/>
    <mergeCell ref="H30:I3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6"/>
  <sheetViews>
    <sheetView zoomScale="110" zoomScaleNormal="110" workbookViewId="0">
      <pane xSplit="3" ySplit="2" topLeftCell="D212" activePane="bottomRight" state="frozen"/>
      <selection activeCell="F3" sqref="F3"/>
      <selection pane="topRight" activeCell="F3" sqref="F3"/>
      <selection pane="bottomLeft" activeCell="F3" sqref="F3"/>
      <selection pane="bottomRight" activeCell="B3" sqref="A3:XFD2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9.855468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24.75" customHeight="1" x14ac:dyDescent="0.2">
      <c r="A3" s="126" t="s">
        <v>2784</v>
      </c>
      <c r="B3" s="72" t="s">
        <v>1371</v>
      </c>
      <c r="C3" s="9" t="s">
        <v>1372</v>
      </c>
      <c r="D3" s="74" t="s">
        <v>1127</v>
      </c>
      <c r="E3" s="13">
        <v>44428</v>
      </c>
      <c r="F3" s="74" t="s">
        <v>1128</v>
      </c>
      <c r="G3" s="13">
        <v>44432</v>
      </c>
      <c r="H3" s="10" t="s">
        <v>1129</v>
      </c>
      <c r="I3" s="1">
        <v>153</v>
      </c>
      <c r="J3" s="1">
        <v>4</v>
      </c>
      <c r="K3" s="1">
        <v>4</v>
      </c>
      <c r="L3" s="1">
        <v>2</v>
      </c>
      <c r="M3" s="79">
        <v>0.61199999999999999</v>
      </c>
      <c r="N3" s="8">
        <v>2</v>
      </c>
      <c r="O3" s="62">
        <v>3000</v>
      </c>
      <c r="P3" s="63">
        <f>Table2245236891011121314151617181920212224234567234568910[[#This Row],[PEMBULATAN]]*O3</f>
        <v>6000</v>
      </c>
    </row>
    <row r="4" spans="1:16" ht="24.75" customHeight="1" x14ac:dyDescent="0.2">
      <c r="A4" s="127"/>
      <c r="B4" s="73"/>
      <c r="C4" s="9" t="s">
        <v>1373</v>
      </c>
      <c r="D4" s="74" t="s">
        <v>1127</v>
      </c>
      <c r="E4" s="13">
        <v>44428</v>
      </c>
      <c r="F4" s="74" t="s">
        <v>1128</v>
      </c>
      <c r="G4" s="13">
        <v>44432</v>
      </c>
      <c r="H4" s="10" t="s">
        <v>1129</v>
      </c>
      <c r="I4" s="1">
        <v>102</v>
      </c>
      <c r="J4" s="1">
        <v>6</v>
      </c>
      <c r="K4" s="1">
        <v>6</v>
      </c>
      <c r="L4" s="1">
        <v>1</v>
      </c>
      <c r="M4" s="79">
        <v>0.91800000000000004</v>
      </c>
      <c r="N4" s="8">
        <v>1</v>
      </c>
      <c r="O4" s="62">
        <v>3000</v>
      </c>
      <c r="P4" s="63">
        <f>Table2245236891011121314151617181920212224234567234568910[[#This Row],[PEMBULATAN]]*O4</f>
        <v>3000</v>
      </c>
    </row>
    <row r="5" spans="1:16" ht="24.75" customHeight="1" x14ac:dyDescent="0.2">
      <c r="A5" s="100"/>
      <c r="B5" s="73"/>
      <c r="C5" s="85" t="s">
        <v>1374</v>
      </c>
      <c r="D5" s="76" t="s">
        <v>1127</v>
      </c>
      <c r="E5" s="13">
        <v>44428</v>
      </c>
      <c r="F5" s="74" t="s">
        <v>1128</v>
      </c>
      <c r="G5" s="13">
        <v>44432</v>
      </c>
      <c r="H5" s="75" t="s">
        <v>1129</v>
      </c>
      <c r="I5" s="15">
        <v>200</v>
      </c>
      <c r="J5" s="15">
        <v>12</v>
      </c>
      <c r="K5" s="15">
        <v>10</v>
      </c>
      <c r="L5" s="15">
        <v>1</v>
      </c>
      <c r="M5" s="80">
        <v>6</v>
      </c>
      <c r="N5" s="70">
        <v>6</v>
      </c>
      <c r="O5" s="62">
        <v>3000</v>
      </c>
      <c r="P5" s="63">
        <f>Table2245236891011121314151617181920212224234567234568910[[#This Row],[PEMBULATAN]]*O5</f>
        <v>18000</v>
      </c>
    </row>
    <row r="6" spans="1:16" ht="24.75" customHeight="1" x14ac:dyDescent="0.2">
      <c r="A6" s="100"/>
      <c r="B6" s="73"/>
      <c r="C6" s="90" t="s">
        <v>1375</v>
      </c>
      <c r="D6" s="91" t="s">
        <v>1127</v>
      </c>
      <c r="E6" s="92">
        <v>44428</v>
      </c>
      <c r="F6" s="93" t="s">
        <v>1128</v>
      </c>
      <c r="G6" s="92">
        <v>44432</v>
      </c>
      <c r="H6" s="94" t="s">
        <v>1129</v>
      </c>
      <c r="I6" s="95">
        <v>45</v>
      </c>
      <c r="J6" s="95">
        <v>45</v>
      </c>
      <c r="K6" s="95">
        <v>29</v>
      </c>
      <c r="L6" s="95">
        <v>1</v>
      </c>
      <c r="M6" s="96">
        <v>14.68125</v>
      </c>
      <c r="N6" s="97">
        <v>15</v>
      </c>
      <c r="O6" s="62">
        <v>3000</v>
      </c>
      <c r="P6" s="63">
        <f>Table2245236891011121314151617181920212224234567234568910[[#This Row],[PEMBULATAN]]*O6</f>
        <v>45000</v>
      </c>
    </row>
    <row r="7" spans="1:16" ht="24.75" customHeight="1" x14ac:dyDescent="0.2">
      <c r="A7" s="100"/>
      <c r="B7" s="73"/>
      <c r="C7" s="90" t="s">
        <v>1376</v>
      </c>
      <c r="D7" s="91" t="s">
        <v>1127</v>
      </c>
      <c r="E7" s="92">
        <v>44428</v>
      </c>
      <c r="F7" s="93" t="s">
        <v>1128</v>
      </c>
      <c r="G7" s="92">
        <v>44432</v>
      </c>
      <c r="H7" s="94" t="s">
        <v>1129</v>
      </c>
      <c r="I7" s="95">
        <v>90</v>
      </c>
      <c r="J7" s="95">
        <v>53</v>
      </c>
      <c r="K7" s="95">
        <v>22</v>
      </c>
      <c r="L7" s="95">
        <v>9</v>
      </c>
      <c r="M7" s="96">
        <v>26.234999999999999</v>
      </c>
      <c r="N7" s="97">
        <v>26</v>
      </c>
      <c r="O7" s="62">
        <v>3000</v>
      </c>
      <c r="P7" s="63">
        <f>Table2245236891011121314151617181920212224234567234568910[[#This Row],[PEMBULATAN]]*O7</f>
        <v>78000</v>
      </c>
    </row>
    <row r="8" spans="1:16" ht="24.75" customHeight="1" x14ac:dyDescent="0.2">
      <c r="A8" s="100"/>
      <c r="B8" s="73"/>
      <c r="C8" s="90" t="s">
        <v>1377</v>
      </c>
      <c r="D8" s="91" t="s">
        <v>1127</v>
      </c>
      <c r="E8" s="92">
        <v>44428</v>
      </c>
      <c r="F8" s="93" t="s">
        <v>1128</v>
      </c>
      <c r="G8" s="92">
        <v>44432</v>
      </c>
      <c r="H8" s="94" t="s">
        <v>1129</v>
      </c>
      <c r="I8" s="95">
        <v>35</v>
      </c>
      <c r="J8" s="95">
        <v>30</v>
      </c>
      <c r="K8" s="95">
        <v>20</v>
      </c>
      <c r="L8" s="95">
        <v>8</v>
      </c>
      <c r="M8" s="96">
        <v>5.25</v>
      </c>
      <c r="N8" s="97">
        <v>8</v>
      </c>
      <c r="O8" s="62">
        <v>3000</v>
      </c>
      <c r="P8" s="63">
        <f>Table2245236891011121314151617181920212224234567234568910[[#This Row],[PEMBULATAN]]*O8</f>
        <v>24000</v>
      </c>
    </row>
    <row r="9" spans="1:16" ht="24.75" customHeight="1" x14ac:dyDescent="0.2">
      <c r="A9" s="100"/>
      <c r="B9" s="73"/>
      <c r="C9" s="90" t="s">
        <v>1378</v>
      </c>
      <c r="D9" s="91" t="s">
        <v>1127</v>
      </c>
      <c r="E9" s="92">
        <v>44428</v>
      </c>
      <c r="F9" s="93" t="s">
        <v>1128</v>
      </c>
      <c r="G9" s="92">
        <v>44432</v>
      </c>
      <c r="H9" s="94" t="s">
        <v>1129</v>
      </c>
      <c r="I9" s="95">
        <v>37</v>
      </c>
      <c r="J9" s="95">
        <v>37</v>
      </c>
      <c r="K9" s="95">
        <v>10</v>
      </c>
      <c r="L9" s="95">
        <v>2</v>
      </c>
      <c r="M9" s="96">
        <v>3.4224999999999999</v>
      </c>
      <c r="N9" s="97">
        <v>3</v>
      </c>
      <c r="O9" s="62">
        <v>3000</v>
      </c>
      <c r="P9" s="63">
        <f>Table2245236891011121314151617181920212224234567234568910[[#This Row],[PEMBULATAN]]*O9</f>
        <v>9000</v>
      </c>
    </row>
    <row r="10" spans="1:16" ht="24.75" customHeight="1" x14ac:dyDescent="0.2">
      <c r="A10" s="100"/>
      <c r="B10" s="73"/>
      <c r="C10" s="90" t="s">
        <v>1379</v>
      </c>
      <c r="D10" s="91" t="s">
        <v>1127</v>
      </c>
      <c r="E10" s="92">
        <v>44428</v>
      </c>
      <c r="F10" s="93" t="s">
        <v>1128</v>
      </c>
      <c r="G10" s="92">
        <v>44432</v>
      </c>
      <c r="H10" s="94" t="s">
        <v>1129</v>
      </c>
      <c r="I10" s="95">
        <v>54</v>
      </c>
      <c r="J10" s="95">
        <v>35</v>
      </c>
      <c r="K10" s="95">
        <v>15</v>
      </c>
      <c r="L10" s="95">
        <v>5</v>
      </c>
      <c r="M10" s="96">
        <v>7.0875000000000004</v>
      </c>
      <c r="N10" s="97">
        <v>7</v>
      </c>
      <c r="O10" s="62">
        <v>3000</v>
      </c>
      <c r="P10" s="63">
        <f>Table2245236891011121314151617181920212224234567234568910[[#This Row],[PEMBULATAN]]*O10</f>
        <v>21000</v>
      </c>
    </row>
    <row r="11" spans="1:16" ht="24.75" customHeight="1" x14ac:dyDescent="0.2">
      <c r="A11" s="100"/>
      <c r="B11" s="73"/>
      <c r="C11" s="90" t="s">
        <v>1380</v>
      </c>
      <c r="D11" s="91" t="s">
        <v>1127</v>
      </c>
      <c r="E11" s="92">
        <v>44428</v>
      </c>
      <c r="F11" s="93" t="s">
        <v>1128</v>
      </c>
      <c r="G11" s="92">
        <v>44432</v>
      </c>
      <c r="H11" s="94" t="s">
        <v>1129</v>
      </c>
      <c r="I11" s="95">
        <v>70</v>
      </c>
      <c r="J11" s="95">
        <v>20</v>
      </c>
      <c r="K11" s="95">
        <v>20</v>
      </c>
      <c r="L11" s="95">
        <v>16</v>
      </c>
      <c r="M11" s="96">
        <v>7</v>
      </c>
      <c r="N11" s="97">
        <v>16</v>
      </c>
      <c r="O11" s="62">
        <v>3000</v>
      </c>
      <c r="P11" s="63">
        <f>Table2245236891011121314151617181920212224234567234568910[[#This Row],[PEMBULATAN]]*O11</f>
        <v>48000</v>
      </c>
    </row>
    <row r="12" spans="1:16" ht="24.75" customHeight="1" x14ac:dyDescent="0.2">
      <c r="A12" s="100"/>
      <c r="B12" s="73"/>
      <c r="C12" s="90" t="s">
        <v>1381</v>
      </c>
      <c r="D12" s="91" t="s">
        <v>1127</v>
      </c>
      <c r="E12" s="92">
        <v>44428</v>
      </c>
      <c r="F12" s="93" t="s">
        <v>1128</v>
      </c>
      <c r="G12" s="92">
        <v>44432</v>
      </c>
      <c r="H12" s="94" t="s">
        <v>1129</v>
      </c>
      <c r="I12" s="95">
        <v>86</v>
      </c>
      <c r="J12" s="95">
        <v>32</v>
      </c>
      <c r="K12" s="95">
        <v>10</v>
      </c>
      <c r="L12" s="95">
        <v>3</v>
      </c>
      <c r="M12" s="96">
        <v>6.88</v>
      </c>
      <c r="N12" s="97">
        <v>7</v>
      </c>
      <c r="O12" s="62">
        <v>3000</v>
      </c>
      <c r="P12" s="63">
        <f>Table2245236891011121314151617181920212224234567234568910[[#This Row],[PEMBULATAN]]*O12</f>
        <v>21000</v>
      </c>
    </row>
    <row r="13" spans="1:16" ht="24.75" customHeight="1" x14ac:dyDescent="0.2">
      <c r="A13" s="100"/>
      <c r="B13" s="73"/>
      <c r="C13" s="90" t="s">
        <v>1382</v>
      </c>
      <c r="D13" s="91" t="s">
        <v>1127</v>
      </c>
      <c r="E13" s="92">
        <v>44428</v>
      </c>
      <c r="F13" s="93" t="s">
        <v>1128</v>
      </c>
      <c r="G13" s="92">
        <v>44432</v>
      </c>
      <c r="H13" s="94" t="s">
        <v>1129</v>
      </c>
      <c r="I13" s="95">
        <v>46</v>
      </c>
      <c r="J13" s="95">
        <v>28</v>
      </c>
      <c r="K13" s="95">
        <v>24</v>
      </c>
      <c r="L13" s="95">
        <v>2</v>
      </c>
      <c r="M13" s="96">
        <v>7.7279999999999998</v>
      </c>
      <c r="N13" s="97">
        <v>8</v>
      </c>
      <c r="O13" s="62">
        <v>3000</v>
      </c>
      <c r="P13" s="63">
        <f>Table2245236891011121314151617181920212224234567234568910[[#This Row],[PEMBULATAN]]*O13</f>
        <v>24000</v>
      </c>
    </row>
    <row r="14" spans="1:16" ht="24.75" customHeight="1" x14ac:dyDescent="0.2">
      <c r="A14" s="100"/>
      <c r="B14" s="73"/>
      <c r="C14" s="90" t="s">
        <v>1383</v>
      </c>
      <c r="D14" s="91" t="s">
        <v>1127</v>
      </c>
      <c r="E14" s="92">
        <v>44428</v>
      </c>
      <c r="F14" s="93" t="s">
        <v>1128</v>
      </c>
      <c r="G14" s="92">
        <v>44432</v>
      </c>
      <c r="H14" s="94" t="s">
        <v>1129</v>
      </c>
      <c r="I14" s="95">
        <v>46</v>
      </c>
      <c r="J14" s="95">
        <v>42</v>
      </c>
      <c r="K14" s="95">
        <v>6</v>
      </c>
      <c r="L14" s="95">
        <v>1</v>
      </c>
      <c r="M14" s="96">
        <v>2.8980000000000001</v>
      </c>
      <c r="N14" s="97">
        <v>3</v>
      </c>
      <c r="O14" s="62">
        <v>3000</v>
      </c>
      <c r="P14" s="63">
        <f>Table2245236891011121314151617181920212224234567234568910[[#This Row],[PEMBULATAN]]*O14</f>
        <v>9000</v>
      </c>
    </row>
    <row r="15" spans="1:16" ht="24.75" customHeight="1" x14ac:dyDescent="0.2">
      <c r="A15" s="100"/>
      <c r="B15" s="73"/>
      <c r="C15" s="90" t="s">
        <v>1384</v>
      </c>
      <c r="D15" s="91" t="s">
        <v>1127</v>
      </c>
      <c r="E15" s="92">
        <v>44428</v>
      </c>
      <c r="F15" s="93" t="s">
        <v>1128</v>
      </c>
      <c r="G15" s="92">
        <v>44432</v>
      </c>
      <c r="H15" s="94" t="s">
        <v>1129</v>
      </c>
      <c r="I15" s="95">
        <v>40</v>
      </c>
      <c r="J15" s="95">
        <v>30</v>
      </c>
      <c r="K15" s="95">
        <v>28</v>
      </c>
      <c r="L15" s="95">
        <v>7</v>
      </c>
      <c r="M15" s="96">
        <v>8.4</v>
      </c>
      <c r="N15" s="97">
        <v>8</v>
      </c>
      <c r="O15" s="62">
        <v>3000</v>
      </c>
      <c r="P15" s="63">
        <f>Table2245236891011121314151617181920212224234567234568910[[#This Row],[PEMBULATAN]]*O15</f>
        <v>24000</v>
      </c>
    </row>
    <row r="16" spans="1:16" ht="24.75" customHeight="1" x14ac:dyDescent="0.2">
      <c r="A16" s="100"/>
      <c r="B16" s="73"/>
      <c r="C16" s="90" t="s">
        <v>1385</v>
      </c>
      <c r="D16" s="91" t="s">
        <v>1127</v>
      </c>
      <c r="E16" s="92">
        <v>44428</v>
      </c>
      <c r="F16" s="93" t="s">
        <v>1128</v>
      </c>
      <c r="G16" s="92">
        <v>44432</v>
      </c>
      <c r="H16" s="94" t="s">
        <v>1129</v>
      </c>
      <c r="I16" s="95">
        <v>102</v>
      </c>
      <c r="J16" s="95">
        <v>14</v>
      </c>
      <c r="K16" s="95">
        <v>6</v>
      </c>
      <c r="L16" s="95">
        <v>2</v>
      </c>
      <c r="M16" s="96">
        <v>2.1419999999999999</v>
      </c>
      <c r="N16" s="97">
        <v>2</v>
      </c>
      <c r="O16" s="62">
        <v>3000</v>
      </c>
      <c r="P16" s="63">
        <f>Table2245236891011121314151617181920212224234567234568910[[#This Row],[PEMBULATAN]]*O16</f>
        <v>6000</v>
      </c>
    </row>
    <row r="17" spans="1:16" ht="24.75" customHeight="1" x14ac:dyDescent="0.2">
      <c r="A17" s="100"/>
      <c r="B17" s="73"/>
      <c r="C17" s="90" t="s">
        <v>1386</v>
      </c>
      <c r="D17" s="91" t="s">
        <v>1127</v>
      </c>
      <c r="E17" s="92">
        <v>44428</v>
      </c>
      <c r="F17" s="93" t="s">
        <v>1128</v>
      </c>
      <c r="G17" s="92">
        <v>44432</v>
      </c>
      <c r="H17" s="94" t="s">
        <v>1129</v>
      </c>
      <c r="I17" s="95">
        <v>67</v>
      </c>
      <c r="J17" s="95">
        <v>32</v>
      </c>
      <c r="K17" s="95">
        <v>24</v>
      </c>
      <c r="L17" s="95">
        <v>7</v>
      </c>
      <c r="M17" s="96">
        <v>12.864000000000001</v>
      </c>
      <c r="N17" s="97">
        <v>13</v>
      </c>
      <c r="O17" s="62">
        <v>3000</v>
      </c>
      <c r="P17" s="63">
        <f>Table2245236891011121314151617181920212224234567234568910[[#This Row],[PEMBULATAN]]*O17</f>
        <v>39000</v>
      </c>
    </row>
    <row r="18" spans="1:16" ht="24.75" customHeight="1" x14ac:dyDescent="0.2">
      <c r="A18" s="100"/>
      <c r="B18" s="73"/>
      <c r="C18" s="90" t="s">
        <v>1387</v>
      </c>
      <c r="D18" s="91" t="s">
        <v>1127</v>
      </c>
      <c r="E18" s="92">
        <v>44428</v>
      </c>
      <c r="F18" s="93" t="s">
        <v>1128</v>
      </c>
      <c r="G18" s="92">
        <v>44432</v>
      </c>
      <c r="H18" s="94" t="s">
        <v>1129</v>
      </c>
      <c r="I18" s="95">
        <v>118</v>
      </c>
      <c r="J18" s="95">
        <v>20</v>
      </c>
      <c r="K18" s="95">
        <v>4</v>
      </c>
      <c r="L18" s="95">
        <v>2</v>
      </c>
      <c r="M18" s="96">
        <v>2.36</v>
      </c>
      <c r="N18" s="97">
        <v>2</v>
      </c>
      <c r="O18" s="62">
        <v>3000</v>
      </c>
      <c r="P18" s="63">
        <f>Table2245236891011121314151617181920212224234567234568910[[#This Row],[PEMBULATAN]]*O18</f>
        <v>6000</v>
      </c>
    </row>
    <row r="19" spans="1:16" ht="24.75" customHeight="1" x14ac:dyDescent="0.2">
      <c r="A19" s="100"/>
      <c r="B19" s="73"/>
      <c r="C19" s="90" t="s">
        <v>1388</v>
      </c>
      <c r="D19" s="91" t="s">
        <v>1127</v>
      </c>
      <c r="E19" s="92">
        <v>44428</v>
      </c>
      <c r="F19" s="93" t="s">
        <v>1128</v>
      </c>
      <c r="G19" s="92">
        <v>44432</v>
      </c>
      <c r="H19" s="94" t="s">
        <v>1129</v>
      </c>
      <c r="I19" s="95">
        <v>120</v>
      </c>
      <c r="J19" s="95">
        <v>38</v>
      </c>
      <c r="K19" s="95">
        <v>15</v>
      </c>
      <c r="L19" s="95">
        <v>5</v>
      </c>
      <c r="M19" s="96">
        <v>17.100000000000001</v>
      </c>
      <c r="N19" s="97">
        <v>17</v>
      </c>
      <c r="O19" s="62">
        <v>3000</v>
      </c>
      <c r="P19" s="63">
        <f>Table2245236891011121314151617181920212224234567234568910[[#This Row],[PEMBULATAN]]*O19</f>
        <v>51000</v>
      </c>
    </row>
    <row r="20" spans="1:16" ht="24.75" customHeight="1" x14ac:dyDescent="0.2">
      <c r="A20" s="100"/>
      <c r="B20" s="73"/>
      <c r="C20" s="90" t="s">
        <v>1389</v>
      </c>
      <c r="D20" s="91" t="s">
        <v>1127</v>
      </c>
      <c r="E20" s="92">
        <v>44428</v>
      </c>
      <c r="F20" s="93" t="s">
        <v>1128</v>
      </c>
      <c r="G20" s="92">
        <v>44432</v>
      </c>
      <c r="H20" s="94" t="s">
        <v>1129</v>
      </c>
      <c r="I20" s="95">
        <v>44</v>
      </c>
      <c r="J20" s="95">
        <v>36</v>
      </c>
      <c r="K20" s="95">
        <v>18</v>
      </c>
      <c r="L20" s="95">
        <v>1</v>
      </c>
      <c r="M20" s="96">
        <v>7.1280000000000001</v>
      </c>
      <c r="N20" s="97">
        <v>7</v>
      </c>
      <c r="O20" s="62">
        <v>3000</v>
      </c>
      <c r="P20" s="63">
        <f>Table2245236891011121314151617181920212224234567234568910[[#This Row],[PEMBULATAN]]*O20</f>
        <v>21000</v>
      </c>
    </row>
    <row r="21" spans="1:16" ht="24.75" customHeight="1" x14ac:dyDescent="0.2">
      <c r="A21" s="100"/>
      <c r="B21" s="73"/>
      <c r="C21" s="90" t="s">
        <v>1390</v>
      </c>
      <c r="D21" s="91" t="s">
        <v>1127</v>
      </c>
      <c r="E21" s="92">
        <v>44428</v>
      </c>
      <c r="F21" s="93" t="s">
        <v>1128</v>
      </c>
      <c r="G21" s="92">
        <v>44432</v>
      </c>
      <c r="H21" s="94" t="s">
        <v>1129</v>
      </c>
      <c r="I21" s="95">
        <v>31</v>
      </c>
      <c r="J21" s="95">
        <v>31</v>
      </c>
      <c r="K21" s="95">
        <v>20</v>
      </c>
      <c r="L21" s="95">
        <v>7</v>
      </c>
      <c r="M21" s="96">
        <v>4.8049999999999997</v>
      </c>
      <c r="N21" s="97">
        <v>7</v>
      </c>
      <c r="O21" s="62">
        <v>3000</v>
      </c>
      <c r="P21" s="63">
        <f>Table2245236891011121314151617181920212224234567234568910[[#This Row],[PEMBULATAN]]*O21</f>
        <v>21000</v>
      </c>
    </row>
    <row r="22" spans="1:16" ht="24.75" customHeight="1" x14ac:dyDescent="0.2">
      <c r="A22" s="100"/>
      <c r="B22" s="73"/>
      <c r="C22" s="90" t="s">
        <v>1391</v>
      </c>
      <c r="D22" s="91" t="s">
        <v>1127</v>
      </c>
      <c r="E22" s="92">
        <v>44428</v>
      </c>
      <c r="F22" s="93" t="s">
        <v>1128</v>
      </c>
      <c r="G22" s="92">
        <v>44432</v>
      </c>
      <c r="H22" s="94" t="s">
        <v>1129</v>
      </c>
      <c r="I22" s="95">
        <v>46</v>
      </c>
      <c r="J22" s="95">
        <v>30</v>
      </c>
      <c r="K22" s="95">
        <v>38</v>
      </c>
      <c r="L22" s="95">
        <v>5</v>
      </c>
      <c r="M22" s="96">
        <v>13.11</v>
      </c>
      <c r="N22" s="97">
        <v>13</v>
      </c>
      <c r="O22" s="62">
        <v>3000</v>
      </c>
      <c r="P22" s="63">
        <f>Table2245236891011121314151617181920212224234567234568910[[#This Row],[PEMBULATAN]]*O22</f>
        <v>39000</v>
      </c>
    </row>
    <row r="23" spans="1:16" ht="24.75" customHeight="1" x14ac:dyDescent="0.2">
      <c r="A23" s="100"/>
      <c r="B23" s="73"/>
      <c r="C23" s="90" t="s">
        <v>1392</v>
      </c>
      <c r="D23" s="91" t="s">
        <v>1127</v>
      </c>
      <c r="E23" s="92">
        <v>44428</v>
      </c>
      <c r="F23" s="93" t="s">
        <v>1128</v>
      </c>
      <c r="G23" s="92">
        <v>44432</v>
      </c>
      <c r="H23" s="94" t="s">
        <v>1129</v>
      </c>
      <c r="I23" s="95">
        <v>57</v>
      </c>
      <c r="J23" s="95">
        <v>34</v>
      </c>
      <c r="K23" s="95">
        <v>40</v>
      </c>
      <c r="L23" s="95">
        <v>7</v>
      </c>
      <c r="M23" s="96">
        <v>19.38</v>
      </c>
      <c r="N23" s="97">
        <v>19</v>
      </c>
      <c r="O23" s="62">
        <v>3000</v>
      </c>
      <c r="P23" s="63">
        <f>Table2245236891011121314151617181920212224234567234568910[[#This Row],[PEMBULATAN]]*O23</f>
        <v>57000</v>
      </c>
    </row>
    <row r="24" spans="1:16" ht="24.75" customHeight="1" x14ac:dyDescent="0.2">
      <c r="A24" s="100"/>
      <c r="B24" s="73"/>
      <c r="C24" s="90" t="s">
        <v>1393</v>
      </c>
      <c r="D24" s="91" t="s">
        <v>1127</v>
      </c>
      <c r="E24" s="92">
        <v>44428</v>
      </c>
      <c r="F24" s="93" t="s">
        <v>1128</v>
      </c>
      <c r="G24" s="92">
        <v>44432</v>
      </c>
      <c r="H24" s="94" t="s">
        <v>1129</v>
      </c>
      <c r="I24" s="95">
        <v>90</v>
      </c>
      <c r="J24" s="95">
        <v>40</v>
      </c>
      <c r="K24" s="95">
        <v>10</v>
      </c>
      <c r="L24" s="95">
        <v>2</v>
      </c>
      <c r="M24" s="96">
        <v>9</v>
      </c>
      <c r="N24" s="97">
        <v>9</v>
      </c>
      <c r="O24" s="62">
        <v>3000</v>
      </c>
      <c r="P24" s="63">
        <f>Table2245236891011121314151617181920212224234567234568910[[#This Row],[PEMBULATAN]]*O24</f>
        <v>27000</v>
      </c>
    </row>
    <row r="25" spans="1:16" ht="24.75" customHeight="1" x14ac:dyDescent="0.2">
      <c r="A25" s="100"/>
      <c r="B25" s="73"/>
      <c r="C25" s="90" t="s">
        <v>1394</v>
      </c>
      <c r="D25" s="91" t="s">
        <v>1127</v>
      </c>
      <c r="E25" s="92">
        <v>44428</v>
      </c>
      <c r="F25" s="93" t="s">
        <v>1128</v>
      </c>
      <c r="G25" s="92">
        <v>44432</v>
      </c>
      <c r="H25" s="94" t="s">
        <v>1129</v>
      </c>
      <c r="I25" s="95">
        <v>99</v>
      </c>
      <c r="J25" s="95">
        <v>22</v>
      </c>
      <c r="K25" s="95">
        <v>4</v>
      </c>
      <c r="L25" s="95">
        <v>1</v>
      </c>
      <c r="M25" s="96">
        <v>2.1779999999999999</v>
      </c>
      <c r="N25" s="97">
        <v>2</v>
      </c>
      <c r="O25" s="62">
        <v>3000</v>
      </c>
      <c r="P25" s="63">
        <f>Table2245236891011121314151617181920212224234567234568910[[#This Row],[PEMBULATAN]]*O25</f>
        <v>6000</v>
      </c>
    </row>
    <row r="26" spans="1:16" ht="24.75" customHeight="1" x14ac:dyDescent="0.2">
      <c r="A26" s="100"/>
      <c r="B26" s="73"/>
      <c r="C26" s="90" t="s">
        <v>1395</v>
      </c>
      <c r="D26" s="91" t="s">
        <v>1127</v>
      </c>
      <c r="E26" s="92">
        <v>44428</v>
      </c>
      <c r="F26" s="93" t="s">
        <v>1128</v>
      </c>
      <c r="G26" s="92">
        <v>44432</v>
      </c>
      <c r="H26" s="94" t="s">
        <v>1129</v>
      </c>
      <c r="I26" s="95">
        <v>58</v>
      </c>
      <c r="J26" s="95">
        <v>27</v>
      </c>
      <c r="K26" s="95">
        <v>6</v>
      </c>
      <c r="L26" s="95">
        <v>3</v>
      </c>
      <c r="M26" s="96">
        <v>2.3490000000000002</v>
      </c>
      <c r="N26" s="97">
        <v>3</v>
      </c>
      <c r="O26" s="62">
        <v>3000</v>
      </c>
      <c r="P26" s="63">
        <f>Table2245236891011121314151617181920212224234567234568910[[#This Row],[PEMBULATAN]]*O26</f>
        <v>9000</v>
      </c>
    </row>
    <row r="27" spans="1:16" ht="24.75" customHeight="1" x14ac:dyDescent="0.2">
      <c r="A27" s="100"/>
      <c r="B27" s="73"/>
      <c r="C27" s="90" t="s">
        <v>1396</v>
      </c>
      <c r="D27" s="91" t="s">
        <v>1127</v>
      </c>
      <c r="E27" s="92">
        <v>44428</v>
      </c>
      <c r="F27" s="93" t="s">
        <v>1128</v>
      </c>
      <c r="G27" s="92">
        <v>44432</v>
      </c>
      <c r="H27" s="94" t="s">
        <v>1129</v>
      </c>
      <c r="I27" s="95">
        <v>52</v>
      </c>
      <c r="J27" s="95">
        <v>20</v>
      </c>
      <c r="K27" s="95">
        <v>20</v>
      </c>
      <c r="L27" s="95">
        <v>2</v>
      </c>
      <c r="M27" s="96">
        <v>5.2</v>
      </c>
      <c r="N27" s="97">
        <v>5</v>
      </c>
      <c r="O27" s="62">
        <v>3000</v>
      </c>
      <c r="P27" s="63">
        <f>Table2245236891011121314151617181920212224234567234568910[[#This Row],[PEMBULATAN]]*O27</f>
        <v>15000</v>
      </c>
    </row>
    <row r="28" spans="1:16" ht="24.75" customHeight="1" x14ac:dyDescent="0.2">
      <c r="A28" s="100"/>
      <c r="B28" s="73"/>
      <c r="C28" s="90" t="s">
        <v>1397</v>
      </c>
      <c r="D28" s="91" t="s">
        <v>1127</v>
      </c>
      <c r="E28" s="92">
        <v>44428</v>
      </c>
      <c r="F28" s="93" t="s">
        <v>1128</v>
      </c>
      <c r="G28" s="92">
        <v>44432</v>
      </c>
      <c r="H28" s="94" t="s">
        <v>1129</v>
      </c>
      <c r="I28" s="95">
        <v>78</v>
      </c>
      <c r="J28" s="95">
        <v>26</v>
      </c>
      <c r="K28" s="95">
        <v>10</v>
      </c>
      <c r="L28" s="95">
        <v>2</v>
      </c>
      <c r="M28" s="96">
        <v>5.07</v>
      </c>
      <c r="N28" s="97">
        <v>5</v>
      </c>
      <c r="O28" s="62">
        <v>3000</v>
      </c>
      <c r="P28" s="63">
        <f>Table2245236891011121314151617181920212224234567234568910[[#This Row],[PEMBULATAN]]*O28</f>
        <v>15000</v>
      </c>
    </row>
    <row r="29" spans="1:16" ht="24.75" customHeight="1" x14ac:dyDescent="0.2">
      <c r="A29" s="100"/>
      <c r="B29" s="73"/>
      <c r="C29" s="90" t="s">
        <v>1398</v>
      </c>
      <c r="D29" s="91" t="s">
        <v>1127</v>
      </c>
      <c r="E29" s="92">
        <v>44428</v>
      </c>
      <c r="F29" s="93" t="s">
        <v>1128</v>
      </c>
      <c r="G29" s="92">
        <v>44432</v>
      </c>
      <c r="H29" s="94" t="s">
        <v>1129</v>
      </c>
      <c r="I29" s="95">
        <v>43</v>
      </c>
      <c r="J29" s="95">
        <v>43</v>
      </c>
      <c r="K29" s="95">
        <v>28</v>
      </c>
      <c r="L29" s="95">
        <v>1</v>
      </c>
      <c r="M29" s="96">
        <v>12.943</v>
      </c>
      <c r="N29" s="97">
        <v>13</v>
      </c>
      <c r="O29" s="62">
        <v>3000</v>
      </c>
      <c r="P29" s="63">
        <f>Table2245236891011121314151617181920212224234567234568910[[#This Row],[PEMBULATAN]]*O29</f>
        <v>39000</v>
      </c>
    </row>
    <row r="30" spans="1:16" ht="24.75" customHeight="1" x14ac:dyDescent="0.2">
      <c r="A30" s="100"/>
      <c r="B30" s="73"/>
      <c r="C30" s="90" t="s">
        <v>1399</v>
      </c>
      <c r="D30" s="91" t="s">
        <v>1127</v>
      </c>
      <c r="E30" s="92">
        <v>44428</v>
      </c>
      <c r="F30" s="93" t="s">
        <v>1128</v>
      </c>
      <c r="G30" s="92">
        <v>44432</v>
      </c>
      <c r="H30" s="94" t="s">
        <v>1129</v>
      </c>
      <c r="I30" s="95">
        <v>60</v>
      </c>
      <c r="J30" s="95">
        <v>30</v>
      </c>
      <c r="K30" s="95">
        <v>25</v>
      </c>
      <c r="L30" s="95">
        <v>7</v>
      </c>
      <c r="M30" s="96">
        <v>11.25</v>
      </c>
      <c r="N30" s="97">
        <v>11</v>
      </c>
      <c r="O30" s="62">
        <v>3000</v>
      </c>
      <c r="P30" s="63">
        <f>Table2245236891011121314151617181920212224234567234568910[[#This Row],[PEMBULATAN]]*O30</f>
        <v>33000</v>
      </c>
    </row>
    <row r="31" spans="1:16" ht="24.75" customHeight="1" x14ac:dyDescent="0.2">
      <c r="A31" s="100"/>
      <c r="B31" s="73"/>
      <c r="C31" s="90" t="s">
        <v>1400</v>
      </c>
      <c r="D31" s="91" t="s">
        <v>1127</v>
      </c>
      <c r="E31" s="92">
        <v>44428</v>
      </c>
      <c r="F31" s="93" t="s">
        <v>1128</v>
      </c>
      <c r="G31" s="92">
        <v>44432</v>
      </c>
      <c r="H31" s="94" t="s">
        <v>1129</v>
      </c>
      <c r="I31" s="95">
        <v>54</v>
      </c>
      <c r="J31" s="95">
        <v>46</v>
      </c>
      <c r="K31" s="95">
        <v>25</v>
      </c>
      <c r="L31" s="95">
        <v>7</v>
      </c>
      <c r="M31" s="96">
        <v>15.525</v>
      </c>
      <c r="N31" s="97">
        <v>16</v>
      </c>
      <c r="O31" s="62">
        <v>3000</v>
      </c>
      <c r="P31" s="63">
        <f>Table2245236891011121314151617181920212224234567234568910[[#This Row],[PEMBULATAN]]*O31</f>
        <v>48000</v>
      </c>
    </row>
    <row r="32" spans="1:16" ht="24.75" customHeight="1" x14ac:dyDescent="0.2">
      <c r="A32" s="100"/>
      <c r="B32" s="73"/>
      <c r="C32" s="90" t="s">
        <v>1401</v>
      </c>
      <c r="D32" s="91" t="s">
        <v>1127</v>
      </c>
      <c r="E32" s="92">
        <v>44428</v>
      </c>
      <c r="F32" s="93" t="s">
        <v>1128</v>
      </c>
      <c r="G32" s="92">
        <v>44432</v>
      </c>
      <c r="H32" s="94" t="s">
        <v>1129</v>
      </c>
      <c r="I32" s="95">
        <v>64</v>
      </c>
      <c r="J32" s="95">
        <v>43</v>
      </c>
      <c r="K32" s="95">
        <v>7</v>
      </c>
      <c r="L32" s="95">
        <v>2</v>
      </c>
      <c r="M32" s="96">
        <v>4.8159999999999998</v>
      </c>
      <c r="N32" s="97">
        <v>5</v>
      </c>
      <c r="O32" s="62">
        <v>3000</v>
      </c>
      <c r="P32" s="63">
        <f>Table2245236891011121314151617181920212224234567234568910[[#This Row],[PEMBULATAN]]*O32</f>
        <v>15000</v>
      </c>
    </row>
    <row r="33" spans="1:16" ht="24.75" customHeight="1" x14ac:dyDescent="0.2">
      <c r="A33" s="100"/>
      <c r="B33" s="73"/>
      <c r="C33" s="90" t="s">
        <v>1402</v>
      </c>
      <c r="D33" s="91" t="s">
        <v>1127</v>
      </c>
      <c r="E33" s="92">
        <v>44428</v>
      </c>
      <c r="F33" s="93" t="s">
        <v>1128</v>
      </c>
      <c r="G33" s="92">
        <v>44432</v>
      </c>
      <c r="H33" s="94" t="s">
        <v>1129</v>
      </c>
      <c r="I33" s="95">
        <v>47</v>
      </c>
      <c r="J33" s="95">
        <v>48</v>
      </c>
      <c r="K33" s="95">
        <v>17</v>
      </c>
      <c r="L33" s="95">
        <v>6</v>
      </c>
      <c r="M33" s="96">
        <v>9.5879999999999992</v>
      </c>
      <c r="N33" s="97">
        <v>10</v>
      </c>
      <c r="O33" s="62">
        <v>3000</v>
      </c>
      <c r="P33" s="63">
        <f>Table2245236891011121314151617181920212224234567234568910[[#This Row],[PEMBULATAN]]*O33</f>
        <v>30000</v>
      </c>
    </row>
    <row r="34" spans="1:16" ht="24.75" customHeight="1" x14ac:dyDescent="0.2">
      <c r="A34" s="100"/>
      <c r="B34" s="73"/>
      <c r="C34" s="90" t="s">
        <v>1403</v>
      </c>
      <c r="D34" s="91" t="s">
        <v>1127</v>
      </c>
      <c r="E34" s="92">
        <v>44428</v>
      </c>
      <c r="F34" s="93" t="s">
        <v>1128</v>
      </c>
      <c r="G34" s="92">
        <v>44432</v>
      </c>
      <c r="H34" s="94" t="s">
        <v>1129</v>
      </c>
      <c r="I34" s="95">
        <v>200</v>
      </c>
      <c r="J34" s="95">
        <v>16</v>
      </c>
      <c r="K34" s="95">
        <v>10</v>
      </c>
      <c r="L34" s="95">
        <v>1</v>
      </c>
      <c r="M34" s="96">
        <v>8</v>
      </c>
      <c r="N34" s="97">
        <v>8</v>
      </c>
      <c r="O34" s="62">
        <v>3000</v>
      </c>
      <c r="P34" s="63">
        <f>Table2245236891011121314151617181920212224234567234568910[[#This Row],[PEMBULATAN]]*O34</f>
        <v>24000</v>
      </c>
    </row>
    <row r="35" spans="1:16" ht="24.75" customHeight="1" x14ac:dyDescent="0.2">
      <c r="A35" s="100"/>
      <c r="B35" s="73"/>
      <c r="C35" s="90" t="s">
        <v>1404</v>
      </c>
      <c r="D35" s="91" t="s">
        <v>1127</v>
      </c>
      <c r="E35" s="92">
        <v>44428</v>
      </c>
      <c r="F35" s="93" t="s">
        <v>1128</v>
      </c>
      <c r="G35" s="92">
        <v>44432</v>
      </c>
      <c r="H35" s="94" t="s">
        <v>1129</v>
      </c>
      <c r="I35" s="95">
        <v>126</v>
      </c>
      <c r="J35" s="95">
        <v>15</v>
      </c>
      <c r="K35" s="95">
        <v>15</v>
      </c>
      <c r="L35" s="95">
        <v>3</v>
      </c>
      <c r="M35" s="96">
        <v>7.0875000000000004</v>
      </c>
      <c r="N35" s="97">
        <v>7</v>
      </c>
      <c r="O35" s="62">
        <v>3000</v>
      </c>
      <c r="P35" s="63">
        <f>Table2245236891011121314151617181920212224234567234568910[[#This Row],[PEMBULATAN]]*O35</f>
        <v>21000</v>
      </c>
    </row>
    <row r="36" spans="1:16" ht="24.75" customHeight="1" x14ac:dyDescent="0.2">
      <c r="A36" s="100"/>
      <c r="B36" s="73"/>
      <c r="C36" s="90" t="s">
        <v>1405</v>
      </c>
      <c r="D36" s="91" t="s">
        <v>1127</v>
      </c>
      <c r="E36" s="92">
        <v>44428</v>
      </c>
      <c r="F36" s="93" t="s">
        <v>1128</v>
      </c>
      <c r="G36" s="92">
        <v>44432</v>
      </c>
      <c r="H36" s="94" t="s">
        <v>1129</v>
      </c>
      <c r="I36" s="95">
        <v>87</v>
      </c>
      <c r="J36" s="95">
        <v>11</v>
      </c>
      <c r="K36" s="95">
        <v>11</v>
      </c>
      <c r="L36" s="95">
        <v>1</v>
      </c>
      <c r="M36" s="96">
        <v>2.6317499999999998</v>
      </c>
      <c r="N36" s="97">
        <v>3</v>
      </c>
      <c r="O36" s="62">
        <v>3000</v>
      </c>
      <c r="P36" s="63">
        <f>Table2245236891011121314151617181920212224234567234568910[[#This Row],[PEMBULATAN]]*O36</f>
        <v>9000</v>
      </c>
    </row>
    <row r="37" spans="1:16" ht="24.75" customHeight="1" x14ac:dyDescent="0.2">
      <c r="A37" s="100"/>
      <c r="B37" s="73"/>
      <c r="C37" s="90" t="s">
        <v>1406</v>
      </c>
      <c r="D37" s="91" t="s">
        <v>1127</v>
      </c>
      <c r="E37" s="92">
        <v>44428</v>
      </c>
      <c r="F37" s="93" t="s">
        <v>1128</v>
      </c>
      <c r="G37" s="92">
        <v>44432</v>
      </c>
      <c r="H37" s="94" t="s">
        <v>1129</v>
      </c>
      <c r="I37" s="95">
        <v>40</v>
      </c>
      <c r="J37" s="95">
        <v>40</v>
      </c>
      <c r="K37" s="95">
        <v>18</v>
      </c>
      <c r="L37" s="95">
        <v>5</v>
      </c>
      <c r="M37" s="96">
        <v>7.2</v>
      </c>
      <c r="N37" s="97">
        <v>7</v>
      </c>
      <c r="O37" s="62">
        <v>3000</v>
      </c>
      <c r="P37" s="63">
        <f>Table2245236891011121314151617181920212224234567234568910[[#This Row],[PEMBULATAN]]*O37</f>
        <v>21000</v>
      </c>
    </row>
    <row r="38" spans="1:16" ht="24.75" customHeight="1" x14ac:dyDescent="0.2">
      <c r="A38" s="100"/>
      <c r="B38" s="73"/>
      <c r="C38" s="90" t="s">
        <v>1407</v>
      </c>
      <c r="D38" s="91" t="s">
        <v>1127</v>
      </c>
      <c r="E38" s="92">
        <v>44428</v>
      </c>
      <c r="F38" s="93" t="s">
        <v>1128</v>
      </c>
      <c r="G38" s="92">
        <v>44432</v>
      </c>
      <c r="H38" s="94" t="s">
        <v>1129</v>
      </c>
      <c r="I38" s="95">
        <v>72</v>
      </c>
      <c r="J38" s="95">
        <v>27</v>
      </c>
      <c r="K38" s="95">
        <v>24</v>
      </c>
      <c r="L38" s="95">
        <v>8</v>
      </c>
      <c r="M38" s="96">
        <v>11.664</v>
      </c>
      <c r="N38" s="97">
        <v>12</v>
      </c>
      <c r="O38" s="62">
        <v>3000</v>
      </c>
      <c r="P38" s="63">
        <f>Table2245236891011121314151617181920212224234567234568910[[#This Row],[PEMBULATAN]]*O38</f>
        <v>36000</v>
      </c>
    </row>
    <row r="39" spans="1:16" ht="24.75" customHeight="1" x14ac:dyDescent="0.2">
      <c r="A39" s="100"/>
      <c r="B39" s="73"/>
      <c r="C39" s="90" t="s">
        <v>1408</v>
      </c>
      <c r="D39" s="91" t="s">
        <v>1127</v>
      </c>
      <c r="E39" s="92">
        <v>44428</v>
      </c>
      <c r="F39" s="93" t="s">
        <v>1128</v>
      </c>
      <c r="G39" s="92">
        <v>44432</v>
      </c>
      <c r="H39" s="94" t="s">
        <v>1129</v>
      </c>
      <c r="I39" s="95">
        <v>84</v>
      </c>
      <c r="J39" s="95">
        <v>68</v>
      </c>
      <c r="K39" s="95">
        <v>18</v>
      </c>
      <c r="L39" s="95">
        <v>17</v>
      </c>
      <c r="M39" s="96">
        <v>25.704000000000001</v>
      </c>
      <c r="N39" s="97">
        <v>26</v>
      </c>
      <c r="O39" s="62">
        <v>3000</v>
      </c>
      <c r="P39" s="63">
        <f>Table2245236891011121314151617181920212224234567234568910[[#This Row],[PEMBULATAN]]*O39</f>
        <v>78000</v>
      </c>
    </row>
    <row r="40" spans="1:16" ht="24.75" customHeight="1" x14ac:dyDescent="0.2">
      <c r="A40" s="100"/>
      <c r="B40" s="73"/>
      <c r="C40" s="90" t="s">
        <v>1409</v>
      </c>
      <c r="D40" s="91" t="s">
        <v>1127</v>
      </c>
      <c r="E40" s="92">
        <v>44428</v>
      </c>
      <c r="F40" s="93" t="s">
        <v>1128</v>
      </c>
      <c r="G40" s="92">
        <v>44432</v>
      </c>
      <c r="H40" s="94" t="s">
        <v>1129</v>
      </c>
      <c r="I40" s="95">
        <v>152</v>
      </c>
      <c r="J40" s="95">
        <v>64</v>
      </c>
      <c r="K40" s="95">
        <v>69</v>
      </c>
      <c r="L40" s="95">
        <v>9</v>
      </c>
      <c r="M40" s="96">
        <v>167.80799999999999</v>
      </c>
      <c r="N40" s="97">
        <v>168</v>
      </c>
      <c r="O40" s="62">
        <v>3000</v>
      </c>
      <c r="P40" s="63">
        <f>Table2245236891011121314151617181920212224234567234568910[[#This Row],[PEMBULATAN]]*O40</f>
        <v>504000</v>
      </c>
    </row>
    <row r="41" spans="1:16" ht="24.75" customHeight="1" x14ac:dyDescent="0.2">
      <c r="A41" s="100"/>
      <c r="B41" s="73"/>
      <c r="C41" s="90" t="s">
        <v>1410</v>
      </c>
      <c r="D41" s="91" t="s">
        <v>1127</v>
      </c>
      <c r="E41" s="92">
        <v>44428</v>
      </c>
      <c r="F41" s="93" t="s">
        <v>1128</v>
      </c>
      <c r="G41" s="92">
        <v>44432</v>
      </c>
      <c r="H41" s="94" t="s">
        <v>1129</v>
      </c>
      <c r="I41" s="95">
        <v>74</v>
      </c>
      <c r="J41" s="95">
        <v>37</v>
      </c>
      <c r="K41" s="95">
        <v>6</v>
      </c>
      <c r="L41" s="95">
        <v>2</v>
      </c>
      <c r="M41" s="96">
        <v>4.1070000000000002</v>
      </c>
      <c r="N41" s="97">
        <v>4</v>
      </c>
      <c r="O41" s="62">
        <v>3000</v>
      </c>
      <c r="P41" s="63">
        <f>Table2245236891011121314151617181920212224234567234568910[[#This Row],[PEMBULATAN]]*O41</f>
        <v>12000</v>
      </c>
    </row>
    <row r="42" spans="1:16" ht="24.75" customHeight="1" x14ac:dyDescent="0.2">
      <c r="A42" s="100"/>
      <c r="B42" s="73"/>
      <c r="C42" s="90" t="s">
        <v>1411</v>
      </c>
      <c r="D42" s="91" t="s">
        <v>1127</v>
      </c>
      <c r="E42" s="92">
        <v>44428</v>
      </c>
      <c r="F42" s="93" t="s">
        <v>1128</v>
      </c>
      <c r="G42" s="92">
        <v>44432</v>
      </c>
      <c r="H42" s="94" t="s">
        <v>1129</v>
      </c>
      <c r="I42" s="95">
        <v>73</v>
      </c>
      <c r="J42" s="95">
        <v>20</v>
      </c>
      <c r="K42" s="95">
        <v>6</v>
      </c>
      <c r="L42" s="95">
        <v>1</v>
      </c>
      <c r="M42" s="96">
        <v>2.19</v>
      </c>
      <c r="N42" s="97">
        <v>2</v>
      </c>
      <c r="O42" s="62">
        <v>3000</v>
      </c>
      <c r="P42" s="63">
        <f>Table2245236891011121314151617181920212224234567234568910[[#This Row],[PEMBULATAN]]*O42</f>
        <v>6000</v>
      </c>
    </row>
    <row r="43" spans="1:16" ht="24.75" customHeight="1" x14ac:dyDescent="0.2">
      <c r="A43" s="100"/>
      <c r="B43" s="73"/>
      <c r="C43" s="90" t="s">
        <v>1412</v>
      </c>
      <c r="D43" s="91" t="s">
        <v>1127</v>
      </c>
      <c r="E43" s="92">
        <v>44428</v>
      </c>
      <c r="F43" s="93" t="s">
        <v>1128</v>
      </c>
      <c r="G43" s="92">
        <v>44432</v>
      </c>
      <c r="H43" s="94" t="s">
        <v>1129</v>
      </c>
      <c r="I43" s="95">
        <v>73</v>
      </c>
      <c r="J43" s="95">
        <v>20</v>
      </c>
      <c r="K43" s="95">
        <v>6</v>
      </c>
      <c r="L43" s="95">
        <v>2</v>
      </c>
      <c r="M43" s="96">
        <v>2.19</v>
      </c>
      <c r="N43" s="97">
        <v>2</v>
      </c>
      <c r="O43" s="62">
        <v>3000</v>
      </c>
      <c r="P43" s="63">
        <f>Table2245236891011121314151617181920212224234567234568910[[#This Row],[PEMBULATAN]]*O43</f>
        <v>6000</v>
      </c>
    </row>
    <row r="44" spans="1:16" ht="24.75" customHeight="1" x14ac:dyDescent="0.2">
      <c r="A44" s="100"/>
      <c r="B44" s="73"/>
      <c r="C44" s="90" t="s">
        <v>1413</v>
      </c>
      <c r="D44" s="91" t="s">
        <v>1127</v>
      </c>
      <c r="E44" s="92">
        <v>44428</v>
      </c>
      <c r="F44" s="93" t="s">
        <v>1128</v>
      </c>
      <c r="G44" s="92">
        <v>44432</v>
      </c>
      <c r="H44" s="94" t="s">
        <v>1129</v>
      </c>
      <c r="I44" s="95">
        <v>56</v>
      </c>
      <c r="J44" s="95">
        <v>37</v>
      </c>
      <c r="K44" s="95">
        <v>36</v>
      </c>
      <c r="L44" s="95">
        <v>8</v>
      </c>
      <c r="M44" s="96">
        <v>18.648</v>
      </c>
      <c r="N44" s="97">
        <v>19</v>
      </c>
      <c r="O44" s="62">
        <v>3000</v>
      </c>
      <c r="P44" s="63">
        <f>Table2245236891011121314151617181920212224234567234568910[[#This Row],[PEMBULATAN]]*O44</f>
        <v>57000</v>
      </c>
    </row>
    <row r="45" spans="1:16" ht="24.75" customHeight="1" x14ac:dyDescent="0.2">
      <c r="A45" s="100"/>
      <c r="B45" s="73"/>
      <c r="C45" s="90" t="s">
        <v>1414</v>
      </c>
      <c r="D45" s="91" t="s">
        <v>1127</v>
      </c>
      <c r="E45" s="92">
        <v>44428</v>
      </c>
      <c r="F45" s="93" t="s">
        <v>1128</v>
      </c>
      <c r="G45" s="92">
        <v>44432</v>
      </c>
      <c r="H45" s="94" t="s">
        <v>1129</v>
      </c>
      <c r="I45" s="95">
        <v>102</v>
      </c>
      <c r="J45" s="95">
        <v>56</v>
      </c>
      <c r="K45" s="95">
        <v>38</v>
      </c>
      <c r="L45" s="95">
        <v>25</v>
      </c>
      <c r="M45" s="96">
        <v>54.264000000000003</v>
      </c>
      <c r="N45" s="97">
        <v>54</v>
      </c>
      <c r="O45" s="62">
        <v>3000</v>
      </c>
      <c r="P45" s="63">
        <f>Table2245236891011121314151617181920212224234567234568910[[#This Row],[PEMBULATAN]]*O45</f>
        <v>162000</v>
      </c>
    </row>
    <row r="46" spans="1:16" ht="24.75" customHeight="1" x14ac:dyDescent="0.2">
      <c r="A46" s="100"/>
      <c r="B46" s="73"/>
      <c r="C46" s="90" t="s">
        <v>1415</v>
      </c>
      <c r="D46" s="91" t="s">
        <v>1127</v>
      </c>
      <c r="E46" s="92">
        <v>44428</v>
      </c>
      <c r="F46" s="93" t="s">
        <v>1128</v>
      </c>
      <c r="G46" s="92">
        <v>44432</v>
      </c>
      <c r="H46" s="94" t="s">
        <v>1129</v>
      </c>
      <c r="I46" s="95">
        <v>80</v>
      </c>
      <c r="J46" s="95">
        <v>80</v>
      </c>
      <c r="K46" s="95">
        <v>20</v>
      </c>
      <c r="L46" s="95">
        <v>17</v>
      </c>
      <c r="M46" s="96">
        <v>32</v>
      </c>
      <c r="N46" s="97">
        <v>32</v>
      </c>
      <c r="O46" s="62">
        <v>3000</v>
      </c>
      <c r="P46" s="63">
        <f>Table2245236891011121314151617181920212224234567234568910[[#This Row],[PEMBULATAN]]*O46</f>
        <v>96000</v>
      </c>
    </row>
    <row r="47" spans="1:16" ht="24.75" customHeight="1" x14ac:dyDescent="0.2">
      <c r="A47" s="100"/>
      <c r="B47" s="73"/>
      <c r="C47" s="90" t="s">
        <v>1416</v>
      </c>
      <c r="D47" s="91" t="s">
        <v>1127</v>
      </c>
      <c r="E47" s="92">
        <v>44428</v>
      </c>
      <c r="F47" s="93" t="s">
        <v>1128</v>
      </c>
      <c r="G47" s="92">
        <v>44432</v>
      </c>
      <c r="H47" s="94" t="s">
        <v>1129</v>
      </c>
      <c r="I47" s="95">
        <v>100</v>
      </c>
      <c r="J47" s="95">
        <v>65</v>
      </c>
      <c r="K47" s="95">
        <v>28</v>
      </c>
      <c r="L47" s="95">
        <v>12</v>
      </c>
      <c r="M47" s="96">
        <v>45.5</v>
      </c>
      <c r="N47" s="97">
        <v>46</v>
      </c>
      <c r="O47" s="62">
        <v>3000</v>
      </c>
      <c r="P47" s="63">
        <f>Table2245236891011121314151617181920212224234567234568910[[#This Row],[PEMBULATAN]]*O47</f>
        <v>138000</v>
      </c>
    </row>
    <row r="48" spans="1:16" ht="24.75" customHeight="1" x14ac:dyDescent="0.2">
      <c r="A48" s="100"/>
      <c r="B48" s="73"/>
      <c r="C48" s="90" t="s">
        <v>1417</v>
      </c>
      <c r="D48" s="91" t="s">
        <v>1127</v>
      </c>
      <c r="E48" s="92">
        <v>44428</v>
      </c>
      <c r="F48" s="93" t="s">
        <v>1128</v>
      </c>
      <c r="G48" s="92">
        <v>44432</v>
      </c>
      <c r="H48" s="94" t="s">
        <v>1129</v>
      </c>
      <c r="I48" s="95">
        <v>90</v>
      </c>
      <c r="J48" s="95">
        <v>90</v>
      </c>
      <c r="K48" s="95">
        <v>24</v>
      </c>
      <c r="L48" s="95">
        <v>32</v>
      </c>
      <c r="M48" s="96">
        <v>48.6</v>
      </c>
      <c r="N48" s="97">
        <v>49</v>
      </c>
      <c r="O48" s="62">
        <v>3000</v>
      </c>
      <c r="P48" s="63">
        <f>Table2245236891011121314151617181920212224234567234568910[[#This Row],[PEMBULATAN]]*O48</f>
        <v>147000</v>
      </c>
    </row>
    <row r="49" spans="1:16" ht="24.75" customHeight="1" x14ac:dyDescent="0.2">
      <c r="A49" s="100"/>
      <c r="B49" s="73"/>
      <c r="C49" s="90" t="s">
        <v>1418</v>
      </c>
      <c r="D49" s="91" t="s">
        <v>1127</v>
      </c>
      <c r="E49" s="92">
        <v>44428</v>
      </c>
      <c r="F49" s="93" t="s">
        <v>1128</v>
      </c>
      <c r="G49" s="92">
        <v>44432</v>
      </c>
      <c r="H49" s="94" t="s">
        <v>1129</v>
      </c>
      <c r="I49" s="95">
        <v>93</v>
      </c>
      <c r="J49" s="95">
        <v>54</v>
      </c>
      <c r="K49" s="95">
        <v>32</v>
      </c>
      <c r="L49" s="95">
        <v>16</v>
      </c>
      <c r="M49" s="96">
        <v>40.176000000000002</v>
      </c>
      <c r="N49" s="97">
        <v>40</v>
      </c>
      <c r="O49" s="62">
        <v>3000</v>
      </c>
      <c r="P49" s="63">
        <f>Table2245236891011121314151617181920212224234567234568910[[#This Row],[PEMBULATAN]]*O49</f>
        <v>120000</v>
      </c>
    </row>
    <row r="50" spans="1:16" ht="24.75" customHeight="1" x14ac:dyDescent="0.2">
      <c r="A50" s="100"/>
      <c r="B50" s="73"/>
      <c r="C50" s="90" t="s">
        <v>1419</v>
      </c>
      <c r="D50" s="91" t="s">
        <v>1127</v>
      </c>
      <c r="E50" s="92">
        <v>44428</v>
      </c>
      <c r="F50" s="93" t="s">
        <v>1128</v>
      </c>
      <c r="G50" s="92">
        <v>44432</v>
      </c>
      <c r="H50" s="94" t="s">
        <v>1129</v>
      </c>
      <c r="I50" s="95">
        <v>90</v>
      </c>
      <c r="J50" s="95">
        <v>60</v>
      </c>
      <c r="K50" s="95">
        <v>35</v>
      </c>
      <c r="L50" s="95">
        <v>7</v>
      </c>
      <c r="M50" s="96">
        <v>47.25</v>
      </c>
      <c r="N50" s="97">
        <v>47</v>
      </c>
      <c r="O50" s="62">
        <v>3000</v>
      </c>
      <c r="P50" s="63">
        <f>Table2245236891011121314151617181920212224234567234568910[[#This Row],[PEMBULATAN]]*O50</f>
        <v>141000</v>
      </c>
    </row>
    <row r="51" spans="1:16" ht="24.75" customHeight="1" x14ac:dyDescent="0.2">
      <c r="A51" s="100"/>
      <c r="B51" s="73"/>
      <c r="C51" s="90" t="s">
        <v>1420</v>
      </c>
      <c r="D51" s="91" t="s">
        <v>1127</v>
      </c>
      <c r="E51" s="92">
        <v>44428</v>
      </c>
      <c r="F51" s="93" t="s">
        <v>1128</v>
      </c>
      <c r="G51" s="92">
        <v>44432</v>
      </c>
      <c r="H51" s="94" t="s">
        <v>1129</v>
      </c>
      <c r="I51" s="95">
        <v>90</v>
      </c>
      <c r="J51" s="95">
        <v>60</v>
      </c>
      <c r="K51" s="95">
        <v>32</v>
      </c>
      <c r="L51" s="95">
        <v>22</v>
      </c>
      <c r="M51" s="96">
        <v>43.2</v>
      </c>
      <c r="N51" s="97">
        <v>43</v>
      </c>
      <c r="O51" s="62">
        <v>3000</v>
      </c>
      <c r="P51" s="63">
        <f>Table2245236891011121314151617181920212224234567234568910[[#This Row],[PEMBULATAN]]*O51</f>
        <v>129000</v>
      </c>
    </row>
    <row r="52" spans="1:16" ht="24.75" customHeight="1" x14ac:dyDescent="0.2">
      <c r="A52" s="100"/>
      <c r="B52" s="73"/>
      <c r="C52" s="90" t="s">
        <v>1421</v>
      </c>
      <c r="D52" s="91" t="s">
        <v>1127</v>
      </c>
      <c r="E52" s="92">
        <v>44428</v>
      </c>
      <c r="F52" s="93" t="s">
        <v>1128</v>
      </c>
      <c r="G52" s="92">
        <v>44432</v>
      </c>
      <c r="H52" s="94" t="s">
        <v>1129</v>
      </c>
      <c r="I52" s="95">
        <v>80</v>
      </c>
      <c r="J52" s="95">
        <v>60</v>
      </c>
      <c r="K52" s="95">
        <v>30</v>
      </c>
      <c r="L52" s="95">
        <v>6</v>
      </c>
      <c r="M52" s="96">
        <v>36</v>
      </c>
      <c r="N52" s="97">
        <v>36</v>
      </c>
      <c r="O52" s="62">
        <v>3000</v>
      </c>
      <c r="P52" s="63">
        <f>Table2245236891011121314151617181920212224234567234568910[[#This Row],[PEMBULATAN]]*O52</f>
        <v>108000</v>
      </c>
    </row>
    <row r="53" spans="1:16" ht="24.75" customHeight="1" x14ac:dyDescent="0.2">
      <c r="A53" s="100"/>
      <c r="B53" s="73"/>
      <c r="C53" s="90" t="s">
        <v>1422</v>
      </c>
      <c r="D53" s="91" t="s">
        <v>1127</v>
      </c>
      <c r="E53" s="92">
        <v>44428</v>
      </c>
      <c r="F53" s="93" t="s">
        <v>1128</v>
      </c>
      <c r="G53" s="92">
        <v>44432</v>
      </c>
      <c r="H53" s="94" t="s">
        <v>1129</v>
      </c>
      <c r="I53" s="95">
        <v>95</v>
      </c>
      <c r="J53" s="95">
        <v>18</v>
      </c>
      <c r="K53" s="95">
        <v>3</v>
      </c>
      <c r="L53" s="95">
        <v>1</v>
      </c>
      <c r="M53" s="96">
        <v>1.2825</v>
      </c>
      <c r="N53" s="97">
        <v>1</v>
      </c>
      <c r="O53" s="62">
        <v>3000</v>
      </c>
      <c r="P53" s="63">
        <f>Table2245236891011121314151617181920212224234567234568910[[#This Row],[PEMBULATAN]]*O53</f>
        <v>3000</v>
      </c>
    </row>
    <row r="54" spans="1:16" ht="24.75" customHeight="1" x14ac:dyDescent="0.2">
      <c r="A54" s="100"/>
      <c r="B54" s="73"/>
      <c r="C54" s="90" t="s">
        <v>1423</v>
      </c>
      <c r="D54" s="91" t="s">
        <v>1127</v>
      </c>
      <c r="E54" s="92">
        <v>44428</v>
      </c>
      <c r="F54" s="93" t="s">
        <v>1128</v>
      </c>
      <c r="G54" s="92">
        <v>44432</v>
      </c>
      <c r="H54" s="94" t="s">
        <v>1129</v>
      </c>
      <c r="I54" s="95">
        <v>125</v>
      </c>
      <c r="J54" s="95">
        <v>24</v>
      </c>
      <c r="K54" s="95">
        <v>20</v>
      </c>
      <c r="L54" s="95">
        <v>6</v>
      </c>
      <c r="M54" s="96">
        <v>15</v>
      </c>
      <c r="N54" s="97">
        <v>15</v>
      </c>
      <c r="O54" s="62">
        <v>3000</v>
      </c>
      <c r="P54" s="63">
        <f>Table2245236891011121314151617181920212224234567234568910[[#This Row],[PEMBULATAN]]*O54</f>
        <v>45000</v>
      </c>
    </row>
    <row r="55" spans="1:16" ht="24.75" customHeight="1" x14ac:dyDescent="0.2">
      <c r="A55" s="100"/>
      <c r="B55" s="73"/>
      <c r="C55" s="90" t="s">
        <v>1424</v>
      </c>
      <c r="D55" s="91" t="s">
        <v>1127</v>
      </c>
      <c r="E55" s="92">
        <v>44428</v>
      </c>
      <c r="F55" s="93" t="s">
        <v>1128</v>
      </c>
      <c r="G55" s="92">
        <v>44432</v>
      </c>
      <c r="H55" s="94" t="s">
        <v>1129</v>
      </c>
      <c r="I55" s="95">
        <v>68</v>
      </c>
      <c r="J55" s="95">
        <v>60</v>
      </c>
      <c r="K55" s="95">
        <v>36</v>
      </c>
      <c r="L55" s="95">
        <v>15</v>
      </c>
      <c r="M55" s="96">
        <v>36.72</v>
      </c>
      <c r="N55" s="97">
        <v>37</v>
      </c>
      <c r="O55" s="62">
        <v>3000</v>
      </c>
      <c r="P55" s="63">
        <f>Table2245236891011121314151617181920212224234567234568910[[#This Row],[PEMBULATAN]]*O55</f>
        <v>111000</v>
      </c>
    </row>
    <row r="56" spans="1:16" ht="24.75" customHeight="1" x14ac:dyDescent="0.2">
      <c r="A56" s="100"/>
      <c r="B56" s="73"/>
      <c r="C56" s="90" t="s">
        <v>1425</v>
      </c>
      <c r="D56" s="91" t="s">
        <v>1127</v>
      </c>
      <c r="E56" s="92">
        <v>44428</v>
      </c>
      <c r="F56" s="93" t="s">
        <v>1128</v>
      </c>
      <c r="G56" s="92">
        <v>44432</v>
      </c>
      <c r="H56" s="94" t="s">
        <v>1129</v>
      </c>
      <c r="I56" s="95">
        <v>68</v>
      </c>
      <c r="J56" s="95">
        <v>58</v>
      </c>
      <c r="K56" s="95">
        <v>23</v>
      </c>
      <c r="L56" s="95">
        <v>4</v>
      </c>
      <c r="M56" s="96">
        <v>22.678000000000001</v>
      </c>
      <c r="N56" s="97">
        <v>23</v>
      </c>
      <c r="O56" s="62">
        <v>3000</v>
      </c>
      <c r="P56" s="63">
        <f>Table2245236891011121314151617181920212224234567234568910[[#This Row],[PEMBULATAN]]*O56</f>
        <v>69000</v>
      </c>
    </row>
    <row r="57" spans="1:16" ht="24.75" customHeight="1" x14ac:dyDescent="0.2">
      <c r="A57" s="100"/>
      <c r="B57" s="73"/>
      <c r="C57" s="90" t="s">
        <v>1426</v>
      </c>
      <c r="D57" s="91" t="s">
        <v>1127</v>
      </c>
      <c r="E57" s="92">
        <v>44428</v>
      </c>
      <c r="F57" s="93" t="s">
        <v>1128</v>
      </c>
      <c r="G57" s="92">
        <v>44432</v>
      </c>
      <c r="H57" s="94" t="s">
        <v>1129</v>
      </c>
      <c r="I57" s="95">
        <v>54</v>
      </c>
      <c r="J57" s="95">
        <v>40</v>
      </c>
      <c r="K57" s="95">
        <v>30</v>
      </c>
      <c r="L57" s="95">
        <v>8</v>
      </c>
      <c r="M57" s="96">
        <v>16.2</v>
      </c>
      <c r="N57" s="97">
        <v>16</v>
      </c>
      <c r="O57" s="62">
        <v>3000</v>
      </c>
      <c r="P57" s="63">
        <f>Table2245236891011121314151617181920212224234567234568910[[#This Row],[PEMBULATAN]]*O57</f>
        <v>48000</v>
      </c>
    </row>
    <row r="58" spans="1:16" ht="24.75" customHeight="1" x14ac:dyDescent="0.2">
      <c r="A58" s="100"/>
      <c r="B58" s="73"/>
      <c r="C58" s="90" t="s">
        <v>1427</v>
      </c>
      <c r="D58" s="91" t="s">
        <v>1127</v>
      </c>
      <c r="E58" s="92">
        <v>44428</v>
      </c>
      <c r="F58" s="93" t="s">
        <v>1128</v>
      </c>
      <c r="G58" s="92">
        <v>44432</v>
      </c>
      <c r="H58" s="94" t="s">
        <v>1129</v>
      </c>
      <c r="I58" s="95">
        <v>58</v>
      </c>
      <c r="J58" s="95">
        <v>38</v>
      </c>
      <c r="K58" s="95">
        <v>35</v>
      </c>
      <c r="L58" s="95">
        <v>8</v>
      </c>
      <c r="M58" s="96">
        <v>19.285</v>
      </c>
      <c r="N58" s="97">
        <v>19</v>
      </c>
      <c r="O58" s="62">
        <v>3000</v>
      </c>
      <c r="P58" s="63">
        <f>Table2245236891011121314151617181920212224234567234568910[[#This Row],[PEMBULATAN]]*O58</f>
        <v>57000</v>
      </c>
    </row>
    <row r="59" spans="1:16" ht="24.75" customHeight="1" x14ac:dyDescent="0.2">
      <c r="A59" s="100"/>
      <c r="B59" s="73"/>
      <c r="C59" s="90" t="s">
        <v>1428</v>
      </c>
      <c r="D59" s="91" t="s">
        <v>1127</v>
      </c>
      <c r="E59" s="92">
        <v>44428</v>
      </c>
      <c r="F59" s="93" t="s">
        <v>1128</v>
      </c>
      <c r="G59" s="92">
        <v>44432</v>
      </c>
      <c r="H59" s="94" t="s">
        <v>1129</v>
      </c>
      <c r="I59" s="95">
        <v>150</v>
      </c>
      <c r="J59" s="95">
        <v>60</v>
      </c>
      <c r="K59" s="95">
        <v>2</v>
      </c>
      <c r="L59" s="95">
        <v>1</v>
      </c>
      <c r="M59" s="96">
        <v>4.5</v>
      </c>
      <c r="N59" s="97">
        <v>5</v>
      </c>
      <c r="O59" s="62">
        <v>3000</v>
      </c>
      <c r="P59" s="63">
        <f>Table2245236891011121314151617181920212224234567234568910[[#This Row],[PEMBULATAN]]*O59</f>
        <v>15000</v>
      </c>
    </row>
    <row r="60" spans="1:16" ht="24.75" customHeight="1" x14ac:dyDescent="0.2">
      <c r="A60" s="100"/>
      <c r="B60" s="73"/>
      <c r="C60" s="90" t="s">
        <v>1429</v>
      </c>
      <c r="D60" s="91" t="s">
        <v>1127</v>
      </c>
      <c r="E60" s="92">
        <v>44428</v>
      </c>
      <c r="F60" s="93" t="s">
        <v>1128</v>
      </c>
      <c r="G60" s="92">
        <v>44432</v>
      </c>
      <c r="H60" s="94" t="s">
        <v>1129</v>
      </c>
      <c r="I60" s="95">
        <v>45</v>
      </c>
      <c r="J60" s="95">
        <v>25</v>
      </c>
      <c r="K60" s="95">
        <v>25</v>
      </c>
      <c r="L60" s="95">
        <v>6</v>
      </c>
      <c r="M60" s="96">
        <v>7.03125</v>
      </c>
      <c r="N60" s="97">
        <v>7</v>
      </c>
      <c r="O60" s="62">
        <v>3000</v>
      </c>
      <c r="P60" s="63">
        <f>Table2245236891011121314151617181920212224234567234568910[[#This Row],[PEMBULATAN]]*O60</f>
        <v>21000</v>
      </c>
    </row>
    <row r="61" spans="1:16" ht="24.75" customHeight="1" x14ac:dyDescent="0.2">
      <c r="A61" s="100"/>
      <c r="B61" s="73"/>
      <c r="C61" s="90" t="s">
        <v>1430</v>
      </c>
      <c r="D61" s="91" t="s">
        <v>1127</v>
      </c>
      <c r="E61" s="92">
        <v>44428</v>
      </c>
      <c r="F61" s="93" t="s">
        <v>1128</v>
      </c>
      <c r="G61" s="92">
        <v>44432</v>
      </c>
      <c r="H61" s="94" t="s">
        <v>1129</v>
      </c>
      <c r="I61" s="95">
        <v>86</v>
      </c>
      <c r="J61" s="95">
        <v>60</v>
      </c>
      <c r="K61" s="95">
        <v>32</v>
      </c>
      <c r="L61" s="95">
        <v>8</v>
      </c>
      <c r="M61" s="96">
        <v>41.28</v>
      </c>
      <c r="N61" s="97">
        <v>41</v>
      </c>
      <c r="O61" s="62">
        <v>3000</v>
      </c>
      <c r="P61" s="63">
        <f>Table2245236891011121314151617181920212224234567234568910[[#This Row],[PEMBULATAN]]*O61</f>
        <v>123000</v>
      </c>
    </row>
    <row r="62" spans="1:16" ht="24.75" customHeight="1" x14ac:dyDescent="0.2">
      <c r="A62" s="100"/>
      <c r="B62" s="73"/>
      <c r="C62" s="90" t="s">
        <v>1431</v>
      </c>
      <c r="D62" s="91" t="s">
        <v>1127</v>
      </c>
      <c r="E62" s="92">
        <v>44428</v>
      </c>
      <c r="F62" s="93" t="s">
        <v>1128</v>
      </c>
      <c r="G62" s="92">
        <v>44432</v>
      </c>
      <c r="H62" s="94" t="s">
        <v>1129</v>
      </c>
      <c r="I62" s="95">
        <v>96</v>
      </c>
      <c r="J62" s="95">
        <v>64</v>
      </c>
      <c r="K62" s="95">
        <v>20</v>
      </c>
      <c r="L62" s="95">
        <v>15</v>
      </c>
      <c r="M62" s="96">
        <v>30.72</v>
      </c>
      <c r="N62" s="97">
        <v>31</v>
      </c>
      <c r="O62" s="62">
        <v>3000</v>
      </c>
      <c r="P62" s="63">
        <f>Table2245236891011121314151617181920212224234567234568910[[#This Row],[PEMBULATAN]]*O62</f>
        <v>93000</v>
      </c>
    </row>
    <row r="63" spans="1:16" ht="24.75" customHeight="1" x14ac:dyDescent="0.2">
      <c r="A63" s="100"/>
      <c r="B63" s="73"/>
      <c r="C63" s="90" t="s">
        <v>1432</v>
      </c>
      <c r="D63" s="91" t="s">
        <v>1127</v>
      </c>
      <c r="E63" s="92">
        <v>44428</v>
      </c>
      <c r="F63" s="93" t="s">
        <v>1128</v>
      </c>
      <c r="G63" s="92">
        <v>44432</v>
      </c>
      <c r="H63" s="94" t="s">
        <v>1129</v>
      </c>
      <c r="I63" s="95">
        <v>90</v>
      </c>
      <c r="J63" s="95">
        <v>60</v>
      </c>
      <c r="K63" s="95">
        <v>25</v>
      </c>
      <c r="L63" s="95">
        <v>7</v>
      </c>
      <c r="M63" s="96">
        <v>33.75</v>
      </c>
      <c r="N63" s="97">
        <v>34</v>
      </c>
      <c r="O63" s="62">
        <v>3000</v>
      </c>
      <c r="P63" s="63">
        <f>Table2245236891011121314151617181920212224234567234568910[[#This Row],[PEMBULATAN]]*O63</f>
        <v>102000</v>
      </c>
    </row>
    <row r="64" spans="1:16" ht="24.75" customHeight="1" x14ac:dyDescent="0.2">
      <c r="A64" s="100"/>
      <c r="B64" s="73"/>
      <c r="C64" s="90" t="s">
        <v>1433</v>
      </c>
      <c r="D64" s="91" t="s">
        <v>1127</v>
      </c>
      <c r="E64" s="92">
        <v>44428</v>
      </c>
      <c r="F64" s="93" t="s">
        <v>1128</v>
      </c>
      <c r="G64" s="92">
        <v>44432</v>
      </c>
      <c r="H64" s="94" t="s">
        <v>1129</v>
      </c>
      <c r="I64" s="95">
        <v>100</v>
      </c>
      <c r="J64" s="95">
        <v>62</v>
      </c>
      <c r="K64" s="95">
        <v>32</v>
      </c>
      <c r="L64" s="95">
        <v>14</v>
      </c>
      <c r="M64" s="96">
        <v>49.6</v>
      </c>
      <c r="N64" s="97">
        <v>50</v>
      </c>
      <c r="O64" s="62">
        <v>3000</v>
      </c>
      <c r="P64" s="63">
        <f>Table2245236891011121314151617181920212224234567234568910[[#This Row],[PEMBULATAN]]*O64</f>
        <v>150000</v>
      </c>
    </row>
    <row r="65" spans="1:16" ht="24.75" customHeight="1" x14ac:dyDescent="0.2">
      <c r="A65" s="100"/>
      <c r="B65" s="73"/>
      <c r="C65" s="90" t="s">
        <v>1434</v>
      </c>
      <c r="D65" s="91" t="s">
        <v>1127</v>
      </c>
      <c r="E65" s="92">
        <v>44428</v>
      </c>
      <c r="F65" s="93" t="s">
        <v>1128</v>
      </c>
      <c r="G65" s="92">
        <v>44432</v>
      </c>
      <c r="H65" s="94" t="s">
        <v>1129</v>
      </c>
      <c r="I65" s="95">
        <v>110</v>
      </c>
      <c r="J65" s="95">
        <v>66</v>
      </c>
      <c r="K65" s="95">
        <v>28</v>
      </c>
      <c r="L65" s="95">
        <v>16</v>
      </c>
      <c r="M65" s="96">
        <v>50.82</v>
      </c>
      <c r="N65" s="97">
        <v>51</v>
      </c>
      <c r="O65" s="62">
        <v>3000</v>
      </c>
      <c r="P65" s="63">
        <f>Table2245236891011121314151617181920212224234567234568910[[#This Row],[PEMBULATAN]]*O65</f>
        <v>153000</v>
      </c>
    </row>
    <row r="66" spans="1:16" ht="24.75" customHeight="1" x14ac:dyDescent="0.2">
      <c r="A66" s="100"/>
      <c r="B66" s="73"/>
      <c r="C66" s="90" t="s">
        <v>1435</v>
      </c>
      <c r="D66" s="91" t="s">
        <v>1127</v>
      </c>
      <c r="E66" s="92">
        <v>44428</v>
      </c>
      <c r="F66" s="93" t="s">
        <v>1128</v>
      </c>
      <c r="G66" s="92">
        <v>44432</v>
      </c>
      <c r="H66" s="94" t="s">
        <v>1129</v>
      </c>
      <c r="I66" s="95">
        <v>82</v>
      </c>
      <c r="J66" s="95">
        <v>52</v>
      </c>
      <c r="K66" s="95">
        <v>22</v>
      </c>
      <c r="L66" s="95">
        <v>6</v>
      </c>
      <c r="M66" s="96">
        <v>23.452000000000002</v>
      </c>
      <c r="N66" s="97">
        <v>23</v>
      </c>
      <c r="O66" s="62">
        <v>3000</v>
      </c>
      <c r="P66" s="63">
        <f>Table2245236891011121314151617181920212224234567234568910[[#This Row],[PEMBULATAN]]*O66</f>
        <v>69000</v>
      </c>
    </row>
    <row r="67" spans="1:16" ht="24.75" customHeight="1" x14ac:dyDescent="0.2">
      <c r="A67" s="100"/>
      <c r="B67" s="73"/>
      <c r="C67" s="90" t="s">
        <v>1436</v>
      </c>
      <c r="D67" s="91" t="s">
        <v>1127</v>
      </c>
      <c r="E67" s="92">
        <v>44428</v>
      </c>
      <c r="F67" s="93" t="s">
        <v>1128</v>
      </c>
      <c r="G67" s="92">
        <v>44432</v>
      </c>
      <c r="H67" s="94" t="s">
        <v>1129</v>
      </c>
      <c r="I67" s="95">
        <v>100</v>
      </c>
      <c r="J67" s="95">
        <v>68</v>
      </c>
      <c r="K67" s="95">
        <v>30</v>
      </c>
      <c r="L67" s="95">
        <v>16</v>
      </c>
      <c r="M67" s="96">
        <v>51</v>
      </c>
      <c r="N67" s="97">
        <v>51</v>
      </c>
      <c r="O67" s="62">
        <v>3000</v>
      </c>
      <c r="P67" s="63">
        <f>Table2245236891011121314151617181920212224234567234568910[[#This Row],[PEMBULATAN]]*O67</f>
        <v>153000</v>
      </c>
    </row>
    <row r="68" spans="1:16" ht="24.75" customHeight="1" x14ac:dyDescent="0.2">
      <c r="A68" s="100"/>
      <c r="B68" s="73"/>
      <c r="C68" s="90" t="s">
        <v>1437</v>
      </c>
      <c r="D68" s="91" t="s">
        <v>1127</v>
      </c>
      <c r="E68" s="92">
        <v>44428</v>
      </c>
      <c r="F68" s="93" t="s">
        <v>1128</v>
      </c>
      <c r="G68" s="92">
        <v>44432</v>
      </c>
      <c r="H68" s="94" t="s">
        <v>1129</v>
      </c>
      <c r="I68" s="95">
        <v>100</v>
      </c>
      <c r="J68" s="95">
        <v>50</v>
      </c>
      <c r="K68" s="95">
        <v>41</v>
      </c>
      <c r="L68" s="95">
        <v>20</v>
      </c>
      <c r="M68" s="96">
        <v>51.25</v>
      </c>
      <c r="N68" s="97">
        <v>51</v>
      </c>
      <c r="O68" s="62">
        <v>3000</v>
      </c>
      <c r="P68" s="63">
        <f>Table2245236891011121314151617181920212224234567234568910[[#This Row],[PEMBULATAN]]*O68</f>
        <v>153000</v>
      </c>
    </row>
    <row r="69" spans="1:16" ht="24.75" customHeight="1" x14ac:dyDescent="0.2">
      <c r="A69" s="100"/>
      <c r="B69" s="73"/>
      <c r="C69" s="90" t="s">
        <v>1438</v>
      </c>
      <c r="D69" s="91" t="s">
        <v>1127</v>
      </c>
      <c r="E69" s="92">
        <v>44428</v>
      </c>
      <c r="F69" s="93" t="s">
        <v>1128</v>
      </c>
      <c r="G69" s="92">
        <v>44432</v>
      </c>
      <c r="H69" s="94" t="s">
        <v>1129</v>
      </c>
      <c r="I69" s="95">
        <v>102</v>
      </c>
      <c r="J69" s="95">
        <v>60</v>
      </c>
      <c r="K69" s="95">
        <v>20</v>
      </c>
      <c r="L69" s="95">
        <v>18</v>
      </c>
      <c r="M69" s="96">
        <v>30.6</v>
      </c>
      <c r="N69" s="97">
        <v>31</v>
      </c>
      <c r="O69" s="62">
        <v>3000</v>
      </c>
      <c r="P69" s="63">
        <f>Table2245236891011121314151617181920212224234567234568910[[#This Row],[PEMBULATAN]]*O69</f>
        <v>93000</v>
      </c>
    </row>
    <row r="70" spans="1:16" ht="24.75" customHeight="1" x14ac:dyDescent="0.2">
      <c r="A70" s="100"/>
      <c r="B70" s="73"/>
      <c r="C70" s="90" t="s">
        <v>1439</v>
      </c>
      <c r="D70" s="91" t="s">
        <v>1127</v>
      </c>
      <c r="E70" s="92">
        <v>44428</v>
      </c>
      <c r="F70" s="93" t="s">
        <v>1128</v>
      </c>
      <c r="G70" s="92">
        <v>44432</v>
      </c>
      <c r="H70" s="94" t="s">
        <v>1129</v>
      </c>
      <c r="I70" s="95">
        <v>90</v>
      </c>
      <c r="J70" s="95">
        <v>61</v>
      </c>
      <c r="K70" s="95">
        <v>25</v>
      </c>
      <c r="L70" s="95">
        <v>12</v>
      </c>
      <c r="M70" s="96">
        <v>34.3125</v>
      </c>
      <c r="N70" s="97">
        <v>34</v>
      </c>
      <c r="O70" s="62">
        <v>3000</v>
      </c>
      <c r="P70" s="63">
        <f>Table2245236891011121314151617181920212224234567234568910[[#This Row],[PEMBULATAN]]*O70</f>
        <v>102000</v>
      </c>
    </row>
    <row r="71" spans="1:16" ht="24.75" customHeight="1" x14ac:dyDescent="0.2">
      <c r="A71" s="100"/>
      <c r="B71" s="73"/>
      <c r="C71" s="90" t="s">
        <v>1440</v>
      </c>
      <c r="D71" s="91" t="s">
        <v>1127</v>
      </c>
      <c r="E71" s="92">
        <v>44428</v>
      </c>
      <c r="F71" s="93" t="s">
        <v>1128</v>
      </c>
      <c r="G71" s="92">
        <v>44432</v>
      </c>
      <c r="H71" s="94" t="s">
        <v>1129</v>
      </c>
      <c r="I71" s="95">
        <v>84</v>
      </c>
      <c r="J71" s="95">
        <v>56</v>
      </c>
      <c r="K71" s="95">
        <v>31</v>
      </c>
      <c r="L71" s="95">
        <v>16</v>
      </c>
      <c r="M71" s="96">
        <v>36.456000000000003</v>
      </c>
      <c r="N71" s="97">
        <v>36</v>
      </c>
      <c r="O71" s="62">
        <v>3000</v>
      </c>
      <c r="P71" s="63">
        <f>Table2245236891011121314151617181920212224234567234568910[[#This Row],[PEMBULATAN]]*O71</f>
        <v>108000</v>
      </c>
    </row>
    <row r="72" spans="1:16" ht="24.75" customHeight="1" x14ac:dyDescent="0.2">
      <c r="A72" s="100"/>
      <c r="B72" s="73"/>
      <c r="C72" s="90" t="s">
        <v>1441</v>
      </c>
      <c r="D72" s="91" t="s">
        <v>1127</v>
      </c>
      <c r="E72" s="92">
        <v>44428</v>
      </c>
      <c r="F72" s="93" t="s">
        <v>1128</v>
      </c>
      <c r="G72" s="92">
        <v>44432</v>
      </c>
      <c r="H72" s="94" t="s">
        <v>1129</v>
      </c>
      <c r="I72" s="95">
        <v>99</v>
      </c>
      <c r="J72" s="95">
        <v>64</v>
      </c>
      <c r="K72" s="95">
        <v>26</v>
      </c>
      <c r="L72" s="95">
        <v>24</v>
      </c>
      <c r="M72" s="96">
        <v>41.183999999999997</v>
      </c>
      <c r="N72" s="97">
        <v>41</v>
      </c>
      <c r="O72" s="62">
        <v>3000</v>
      </c>
      <c r="P72" s="63">
        <f>Table2245236891011121314151617181920212224234567234568910[[#This Row],[PEMBULATAN]]*O72</f>
        <v>123000</v>
      </c>
    </row>
    <row r="73" spans="1:16" ht="24.75" customHeight="1" x14ac:dyDescent="0.2">
      <c r="A73" s="100"/>
      <c r="B73" s="73"/>
      <c r="C73" s="90" t="s">
        <v>1442</v>
      </c>
      <c r="D73" s="91" t="s">
        <v>1127</v>
      </c>
      <c r="E73" s="92">
        <v>44428</v>
      </c>
      <c r="F73" s="93" t="s">
        <v>1128</v>
      </c>
      <c r="G73" s="92">
        <v>44432</v>
      </c>
      <c r="H73" s="94" t="s">
        <v>1129</v>
      </c>
      <c r="I73" s="95">
        <v>100</v>
      </c>
      <c r="J73" s="95">
        <v>57</v>
      </c>
      <c r="K73" s="95">
        <v>30</v>
      </c>
      <c r="L73" s="95">
        <v>17</v>
      </c>
      <c r="M73" s="96">
        <v>42.75</v>
      </c>
      <c r="N73" s="97">
        <v>43</v>
      </c>
      <c r="O73" s="62">
        <v>3000</v>
      </c>
      <c r="P73" s="63">
        <f>Table2245236891011121314151617181920212224234567234568910[[#This Row],[PEMBULATAN]]*O73</f>
        <v>129000</v>
      </c>
    </row>
    <row r="74" spans="1:16" ht="24.75" customHeight="1" x14ac:dyDescent="0.2">
      <c r="A74" s="100"/>
      <c r="B74" s="73"/>
      <c r="C74" s="85" t="s">
        <v>1443</v>
      </c>
      <c r="D74" s="76" t="s">
        <v>1127</v>
      </c>
      <c r="E74" s="13">
        <v>44428</v>
      </c>
      <c r="F74" s="74" t="s">
        <v>1128</v>
      </c>
      <c r="G74" s="13">
        <v>44432</v>
      </c>
      <c r="H74" s="75" t="s">
        <v>1129</v>
      </c>
      <c r="I74" s="15">
        <v>100</v>
      </c>
      <c r="J74" s="15">
        <v>54</v>
      </c>
      <c r="K74" s="15">
        <v>32</v>
      </c>
      <c r="L74" s="15">
        <v>26</v>
      </c>
      <c r="M74" s="80">
        <v>43.2</v>
      </c>
      <c r="N74" s="70">
        <v>43</v>
      </c>
      <c r="O74" s="62">
        <v>3000</v>
      </c>
      <c r="P74" s="63">
        <f>Table2245236891011121314151617181920212224234567234568910[[#This Row],[PEMBULATAN]]*O74</f>
        <v>129000</v>
      </c>
    </row>
    <row r="75" spans="1:16" ht="24.75" customHeight="1" x14ac:dyDescent="0.2">
      <c r="A75" s="100"/>
      <c r="B75" s="73"/>
      <c r="C75" s="85" t="s">
        <v>1444</v>
      </c>
      <c r="D75" s="76" t="s">
        <v>1127</v>
      </c>
      <c r="E75" s="13">
        <v>44428</v>
      </c>
      <c r="F75" s="74" t="s">
        <v>1128</v>
      </c>
      <c r="G75" s="13">
        <v>44432</v>
      </c>
      <c r="H75" s="75" t="s">
        <v>1129</v>
      </c>
      <c r="I75" s="15">
        <v>101</v>
      </c>
      <c r="J75" s="15">
        <v>60</v>
      </c>
      <c r="K75" s="15">
        <v>33</v>
      </c>
      <c r="L75" s="15">
        <v>18</v>
      </c>
      <c r="M75" s="80">
        <v>49.994999999999997</v>
      </c>
      <c r="N75" s="70">
        <v>50</v>
      </c>
      <c r="O75" s="62">
        <v>3000</v>
      </c>
      <c r="P75" s="63">
        <f>Table2245236891011121314151617181920212224234567234568910[[#This Row],[PEMBULATAN]]*O75</f>
        <v>150000</v>
      </c>
    </row>
    <row r="76" spans="1:16" ht="24.75" customHeight="1" x14ac:dyDescent="0.2">
      <c r="A76" s="100"/>
      <c r="B76" s="73"/>
      <c r="C76" s="85" t="s">
        <v>1445</v>
      </c>
      <c r="D76" s="76" t="s">
        <v>1127</v>
      </c>
      <c r="E76" s="13">
        <v>44428</v>
      </c>
      <c r="F76" s="74" t="s">
        <v>1128</v>
      </c>
      <c r="G76" s="13">
        <v>44432</v>
      </c>
      <c r="H76" s="75" t="s">
        <v>1129</v>
      </c>
      <c r="I76" s="15">
        <v>110</v>
      </c>
      <c r="J76" s="15">
        <v>59</v>
      </c>
      <c r="K76" s="15">
        <v>35</v>
      </c>
      <c r="L76" s="15">
        <v>43</v>
      </c>
      <c r="M76" s="80">
        <v>56.787500000000001</v>
      </c>
      <c r="N76" s="70">
        <v>57</v>
      </c>
      <c r="O76" s="62">
        <v>3000</v>
      </c>
      <c r="P76" s="63">
        <f>Table2245236891011121314151617181920212224234567234568910[[#This Row],[PEMBULATAN]]*O76</f>
        <v>171000</v>
      </c>
    </row>
    <row r="77" spans="1:16" ht="24.75" customHeight="1" x14ac:dyDescent="0.2">
      <c r="A77" s="100"/>
      <c r="B77" s="73"/>
      <c r="C77" s="85" t="s">
        <v>1446</v>
      </c>
      <c r="D77" s="76" t="s">
        <v>1127</v>
      </c>
      <c r="E77" s="13">
        <v>44428</v>
      </c>
      <c r="F77" s="74" t="s">
        <v>1128</v>
      </c>
      <c r="G77" s="13">
        <v>44432</v>
      </c>
      <c r="H77" s="75" t="s">
        <v>1129</v>
      </c>
      <c r="I77" s="15">
        <v>94</v>
      </c>
      <c r="J77" s="15">
        <v>62</v>
      </c>
      <c r="K77" s="15">
        <v>27</v>
      </c>
      <c r="L77" s="15">
        <v>10</v>
      </c>
      <c r="M77" s="80">
        <v>39.338999999999999</v>
      </c>
      <c r="N77" s="70">
        <v>39</v>
      </c>
      <c r="O77" s="62">
        <v>3000</v>
      </c>
      <c r="P77" s="63">
        <f>Table2245236891011121314151617181920212224234567234568910[[#This Row],[PEMBULATAN]]*O77</f>
        <v>117000</v>
      </c>
    </row>
    <row r="78" spans="1:16" ht="24.75" customHeight="1" x14ac:dyDescent="0.2">
      <c r="A78" s="100"/>
      <c r="B78" s="73"/>
      <c r="C78" s="85" t="s">
        <v>1447</v>
      </c>
      <c r="D78" s="76" t="s">
        <v>1127</v>
      </c>
      <c r="E78" s="13">
        <v>44428</v>
      </c>
      <c r="F78" s="74" t="s">
        <v>1128</v>
      </c>
      <c r="G78" s="13">
        <v>44432</v>
      </c>
      <c r="H78" s="75" t="s">
        <v>1129</v>
      </c>
      <c r="I78" s="15">
        <v>82</v>
      </c>
      <c r="J78" s="15">
        <v>56</v>
      </c>
      <c r="K78" s="15">
        <v>25</v>
      </c>
      <c r="L78" s="15">
        <v>13</v>
      </c>
      <c r="M78" s="80">
        <v>28.7</v>
      </c>
      <c r="N78" s="70">
        <v>29</v>
      </c>
      <c r="O78" s="62">
        <v>3000</v>
      </c>
      <c r="P78" s="63">
        <f>Table2245236891011121314151617181920212224234567234568910[[#This Row],[PEMBULATAN]]*O78</f>
        <v>87000</v>
      </c>
    </row>
    <row r="79" spans="1:16" ht="24.75" customHeight="1" x14ac:dyDescent="0.2">
      <c r="A79" s="100"/>
      <c r="B79" s="73"/>
      <c r="C79" s="85" t="s">
        <v>1448</v>
      </c>
      <c r="D79" s="76" t="s">
        <v>1127</v>
      </c>
      <c r="E79" s="13">
        <v>44428</v>
      </c>
      <c r="F79" s="74" t="s">
        <v>1128</v>
      </c>
      <c r="G79" s="13">
        <v>44432</v>
      </c>
      <c r="H79" s="75" t="s">
        <v>1129</v>
      </c>
      <c r="I79" s="15">
        <v>85</v>
      </c>
      <c r="J79" s="15">
        <v>62</v>
      </c>
      <c r="K79" s="15">
        <v>24</v>
      </c>
      <c r="L79" s="15">
        <v>9</v>
      </c>
      <c r="M79" s="80">
        <v>31.62</v>
      </c>
      <c r="N79" s="70">
        <v>32</v>
      </c>
      <c r="O79" s="62">
        <v>3000</v>
      </c>
      <c r="P79" s="63">
        <f>Table2245236891011121314151617181920212224234567234568910[[#This Row],[PEMBULATAN]]*O79</f>
        <v>96000</v>
      </c>
    </row>
    <row r="80" spans="1:16" ht="24.75" customHeight="1" x14ac:dyDescent="0.2">
      <c r="A80" s="100"/>
      <c r="B80" s="73"/>
      <c r="C80" s="85" t="s">
        <v>1449</v>
      </c>
      <c r="D80" s="76" t="s">
        <v>1127</v>
      </c>
      <c r="E80" s="13">
        <v>44428</v>
      </c>
      <c r="F80" s="74" t="s">
        <v>1128</v>
      </c>
      <c r="G80" s="13">
        <v>44432</v>
      </c>
      <c r="H80" s="75" t="s">
        <v>1129</v>
      </c>
      <c r="I80" s="15">
        <v>88</v>
      </c>
      <c r="J80" s="15">
        <v>59</v>
      </c>
      <c r="K80" s="15">
        <v>27</v>
      </c>
      <c r="L80" s="15">
        <v>16</v>
      </c>
      <c r="M80" s="80">
        <v>35.045999999999999</v>
      </c>
      <c r="N80" s="70">
        <v>35</v>
      </c>
      <c r="O80" s="62">
        <v>3000</v>
      </c>
      <c r="P80" s="63">
        <f>Table2245236891011121314151617181920212224234567234568910[[#This Row],[PEMBULATAN]]*O80</f>
        <v>105000</v>
      </c>
    </row>
    <row r="81" spans="1:16" ht="24.75" customHeight="1" x14ac:dyDescent="0.2">
      <c r="A81" s="100"/>
      <c r="B81" s="73"/>
      <c r="C81" s="85" t="s">
        <v>1450</v>
      </c>
      <c r="D81" s="76" t="s">
        <v>1127</v>
      </c>
      <c r="E81" s="13">
        <v>44428</v>
      </c>
      <c r="F81" s="74" t="s">
        <v>1128</v>
      </c>
      <c r="G81" s="13">
        <v>44432</v>
      </c>
      <c r="H81" s="75" t="s">
        <v>1129</v>
      </c>
      <c r="I81" s="15">
        <v>100</v>
      </c>
      <c r="J81" s="15">
        <v>67</v>
      </c>
      <c r="K81" s="15">
        <v>28</v>
      </c>
      <c r="L81" s="15">
        <v>15</v>
      </c>
      <c r="M81" s="80">
        <v>46.9</v>
      </c>
      <c r="N81" s="70">
        <v>47</v>
      </c>
      <c r="O81" s="62">
        <v>3000</v>
      </c>
      <c r="P81" s="63">
        <f>Table2245236891011121314151617181920212224234567234568910[[#This Row],[PEMBULATAN]]*O81</f>
        <v>141000</v>
      </c>
    </row>
    <row r="82" spans="1:16" ht="24.75" customHeight="1" x14ac:dyDescent="0.2">
      <c r="A82" s="100"/>
      <c r="B82" s="73"/>
      <c r="C82" s="85" t="s">
        <v>1451</v>
      </c>
      <c r="D82" s="76" t="s">
        <v>1127</v>
      </c>
      <c r="E82" s="13">
        <v>44428</v>
      </c>
      <c r="F82" s="74" t="s">
        <v>1128</v>
      </c>
      <c r="G82" s="13">
        <v>44432</v>
      </c>
      <c r="H82" s="75" t="s">
        <v>1129</v>
      </c>
      <c r="I82" s="15">
        <v>90</v>
      </c>
      <c r="J82" s="15">
        <v>50</v>
      </c>
      <c r="K82" s="15">
        <v>20</v>
      </c>
      <c r="L82" s="15">
        <v>9</v>
      </c>
      <c r="M82" s="80">
        <v>22.5</v>
      </c>
      <c r="N82" s="70">
        <v>23</v>
      </c>
      <c r="O82" s="62">
        <v>3000</v>
      </c>
      <c r="P82" s="63">
        <f>Table2245236891011121314151617181920212224234567234568910[[#This Row],[PEMBULATAN]]*O82</f>
        <v>69000</v>
      </c>
    </row>
    <row r="83" spans="1:16" ht="24.75" customHeight="1" x14ac:dyDescent="0.2">
      <c r="A83" s="100"/>
      <c r="B83" s="73"/>
      <c r="C83" s="85" t="s">
        <v>1452</v>
      </c>
      <c r="D83" s="76" t="s">
        <v>1127</v>
      </c>
      <c r="E83" s="13">
        <v>44428</v>
      </c>
      <c r="F83" s="74" t="s">
        <v>1128</v>
      </c>
      <c r="G83" s="13">
        <v>44432</v>
      </c>
      <c r="H83" s="75" t="s">
        <v>1129</v>
      </c>
      <c r="I83" s="15">
        <v>100</v>
      </c>
      <c r="J83" s="15">
        <v>65</v>
      </c>
      <c r="K83" s="15">
        <v>49</v>
      </c>
      <c r="L83" s="15">
        <v>12</v>
      </c>
      <c r="M83" s="80">
        <v>79.625</v>
      </c>
      <c r="N83" s="70">
        <v>80</v>
      </c>
      <c r="O83" s="62">
        <v>3000</v>
      </c>
      <c r="P83" s="63">
        <f>Table2245236891011121314151617181920212224234567234568910[[#This Row],[PEMBULATAN]]*O83</f>
        <v>240000</v>
      </c>
    </row>
    <row r="84" spans="1:16" ht="24.75" customHeight="1" x14ac:dyDescent="0.2">
      <c r="A84" s="100"/>
      <c r="B84" s="73"/>
      <c r="C84" s="85" t="s">
        <v>1453</v>
      </c>
      <c r="D84" s="76" t="s">
        <v>1127</v>
      </c>
      <c r="E84" s="13">
        <v>44428</v>
      </c>
      <c r="F84" s="74" t="s">
        <v>1128</v>
      </c>
      <c r="G84" s="13">
        <v>44432</v>
      </c>
      <c r="H84" s="75" t="s">
        <v>1129</v>
      </c>
      <c r="I84" s="15">
        <v>64</v>
      </c>
      <c r="J84" s="15">
        <v>55</v>
      </c>
      <c r="K84" s="15">
        <v>19</v>
      </c>
      <c r="L84" s="15">
        <v>4</v>
      </c>
      <c r="M84" s="80">
        <v>16.72</v>
      </c>
      <c r="N84" s="70">
        <v>17</v>
      </c>
      <c r="O84" s="62">
        <v>3000</v>
      </c>
      <c r="P84" s="63">
        <f>Table2245236891011121314151617181920212224234567234568910[[#This Row],[PEMBULATAN]]*O84</f>
        <v>51000</v>
      </c>
    </row>
    <row r="85" spans="1:16" ht="24.75" customHeight="1" x14ac:dyDescent="0.2">
      <c r="A85" s="100"/>
      <c r="B85" s="73"/>
      <c r="C85" s="85" t="s">
        <v>1454</v>
      </c>
      <c r="D85" s="76" t="s">
        <v>1127</v>
      </c>
      <c r="E85" s="13">
        <v>44428</v>
      </c>
      <c r="F85" s="74" t="s">
        <v>1128</v>
      </c>
      <c r="G85" s="13">
        <v>44432</v>
      </c>
      <c r="H85" s="75" t="s">
        <v>1129</v>
      </c>
      <c r="I85" s="15">
        <v>89</v>
      </c>
      <c r="J85" s="15">
        <v>58</v>
      </c>
      <c r="K85" s="15">
        <v>28</v>
      </c>
      <c r="L85" s="15">
        <v>10</v>
      </c>
      <c r="M85" s="80">
        <v>36.134</v>
      </c>
      <c r="N85" s="70">
        <v>36</v>
      </c>
      <c r="O85" s="62">
        <v>3000</v>
      </c>
      <c r="P85" s="63">
        <f>Table2245236891011121314151617181920212224234567234568910[[#This Row],[PEMBULATAN]]*O85</f>
        <v>108000</v>
      </c>
    </row>
    <row r="86" spans="1:16" ht="24.75" customHeight="1" x14ac:dyDescent="0.2">
      <c r="A86" s="100"/>
      <c r="B86" s="73"/>
      <c r="C86" s="85" t="s">
        <v>1455</v>
      </c>
      <c r="D86" s="76" t="s">
        <v>1127</v>
      </c>
      <c r="E86" s="13">
        <v>44428</v>
      </c>
      <c r="F86" s="74" t="s">
        <v>1128</v>
      </c>
      <c r="G86" s="13">
        <v>44432</v>
      </c>
      <c r="H86" s="75" t="s">
        <v>1129</v>
      </c>
      <c r="I86" s="15">
        <v>80</v>
      </c>
      <c r="J86" s="15">
        <v>54</v>
      </c>
      <c r="K86" s="15">
        <v>28</v>
      </c>
      <c r="L86" s="15">
        <v>10</v>
      </c>
      <c r="M86" s="80">
        <v>30.24</v>
      </c>
      <c r="N86" s="70">
        <v>30</v>
      </c>
      <c r="O86" s="62">
        <v>3000</v>
      </c>
      <c r="P86" s="63">
        <f>Table2245236891011121314151617181920212224234567234568910[[#This Row],[PEMBULATAN]]*O86</f>
        <v>90000</v>
      </c>
    </row>
    <row r="87" spans="1:16" ht="24.75" customHeight="1" x14ac:dyDescent="0.2">
      <c r="A87" s="100"/>
      <c r="B87" s="73"/>
      <c r="C87" s="85" t="s">
        <v>1456</v>
      </c>
      <c r="D87" s="76" t="s">
        <v>1127</v>
      </c>
      <c r="E87" s="13">
        <v>44428</v>
      </c>
      <c r="F87" s="74" t="s">
        <v>1128</v>
      </c>
      <c r="G87" s="13">
        <v>44432</v>
      </c>
      <c r="H87" s="75" t="s">
        <v>1129</v>
      </c>
      <c r="I87" s="15">
        <v>100</v>
      </c>
      <c r="J87" s="15">
        <v>65</v>
      </c>
      <c r="K87" s="15">
        <v>35</v>
      </c>
      <c r="L87" s="15">
        <v>18</v>
      </c>
      <c r="M87" s="80">
        <v>56.875</v>
      </c>
      <c r="N87" s="70">
        <v>57</v>
      </c>
      <c r="O87" s="62">
        <v>3000</v>
      </c>
      <c r="P87" s="63">
        <f>Table2245236891011121314151617181920212224234567234568910[[#This Row],[PEMBULATAN]]*O87</f>
        <v>171000</v>
      </c>
    </row>
    <row r="88" spans="1:16" ht="24.75" customHeight="1" x14ac:dyDescent="0.2">
      <c r="A88" s="100"/>
      <c r="B88" s="73"/>
      <c r="C88" s="85" t="s">
        <v>1457</v>
      </c>
      <c r="D88" s="76" t="s">
        <v>1127</v>
      </c>
      <c r="E88" s="13">
        <v>44428</v>
      </c>
      <c r="F88" s="74" t="s">
        <v>1128</v>
      </c>
      <c r="G88" s="13">
        <v>44432</v>
      </c>
      <c r="H88" s="75" t="s">
        <v>1129</v>
      </c>
      <c r="I88" s="15">
        <v>92</v>
      </c>
      <c r="J88" s="15">
        <v>60</v>
      </c>
      <c r="K88" s="15">
        <v>28</v>
      </c>
      <c r="L88" s="15">
        <v>8</v>
      </c>
      <c r="M88" s="80">
        <v>38.64</v>
      </c>
      <c r="N88" s="70">
        <v>39</v>
      </c>
      <c r="O88" s="62">
        <v>3000</v>
      </c>
      <c r="P88" s="63">
        <f>Table2245236891011121314151617181920212224234567234568910[[#This Row],[PEMBULATAN]]*O88</f>
        <v>117000</v>
      </c>
    </row>
    <row r="89" spans="1:16" ht="24.75" customHeight="1" x14ac:dyDescent="0.2">
      <c r="A89" s="100"/>
      <c r="B89" s="73"/>
      <c r="C89" s="85" t="s">
        <v>1458</v>
      </c>
      <c r="D89" s="76" t="s">
        <v>1127</v>
      </c>
      <c r="E89" s="13">
        <v>44428</v>
      </c>
      <c r="F89" s="74" t="s">
        <v>1128</v>
      </c>
      <c r="G89" s="13">
        <v>44432</v>
      </c>
      <c r="H89" s="75" t="s">
        <v>1129</v>
      </c>
      <c r="I89" s="15">
        <v>90</v>
      </c>
      <c r="J89" s="15">
        <v>60</v>
      </c>
      <c r="K89" s="15">
        <v>32</v>
      </c>
      <c r="L89" s="15">
        <v>23</v>
      </c>
      <c r="M89" s="80">
        <v>43.2</v>
      </c>
      <c r="N89" s="70">
        <v>43</v>
      </c>
      <c r="O89" s="62">
        <v>3000</v>
      </c>
      <c r="P89" s="63">
        <f>Table2245236891011121314151617181920212224234567234568910[[#This Row],[PEMBULATAN]]*O89</f>
        <v>129000</v>
      </c>
    </row>
    <row r="90" spans="1:16" ht="24.75" customHeight="1" x14ac:dyDescent="0.2">
      <c r="A90" s="100"/>
      <c r="B90" s="73"/>
      <c r="C90" s="85" t="s">
        <v>1459</v>
      </c>
      <c r="D90" s="76" t="s">
        <v>1127</v>
      </c>
      <c r="E90" s="13">
        <v>44428</v>
      </c>
      <c r="F90" s="74" t="s">
        <v>1128</v>
      </c>
      <c r="G90" s="13">
        <v>44432</v>
      </c>
      <c r="H90" s="75" t="s">
        <v>1129</v>
      </c>
      <c r="I90" s="15">
        <v>100</v>
      </c>
      <c r="J90" s="15">
        <v>60</v>
      </c>
      <c r="K90" s="15">
        <v>30</v>
      </c>
      <c r="L90" s="15">
        <v>15</v>
      </c>
      <c r="M90" s="80">
        <v>45</v>
      </c>
      <c r="N90" s="70">
        <v>45</v>
      </c>
      <c r="O90" s="62">
        <v>3000</v>
      </c>
      <c r="P90" s="63">
        <f>Table2245236891011121314151617181920212224234567234568910[[#This Row],[PEMBULATAN]]*O90</f>
        <v>135000</v>
      </c>
    </row>
    <row r="91" spans="1:16" ht="24.75" customHeight="1" x14ac:dyDescent="0.2">
      <c r="A91" s="100"/>
      <c r="B91" s="73"/>
      <c r="C91" s="85" t="s">
        <v>1460</v>
      </c>
      <c r="D91" s="76" t="s">
        <v>1127</v>
      </c>
      <c r="E91" s="13">
        <v>44428</v>
      </c>
      <c r="F91" s="74" t="s">
        <v>1128</v>
      </c>
      <c r="G91" s="13">
        <v>44432</v>
      </c>
      <c r="H91" s="75" t="s">
        <v>1129</v>
      </c>
      <c r="I91" s="15">
        <v>78</v>
      </c>
      <c r="J91" s="15">
        <v>32</v>
      </c>
      <c r="K91" s="15">
        <v>18</v>
      </c>
      <c r="L91" s="15">
        <v>2</v>
      </c>
      <c r="M91" s="80">
        <v>11.231999999999999</v>
      </c>
      <c r="N91" s="70">
        <v>11</v>
      </c>
      <c r="O91" s="62">
        <v>3000</v>
      </c>
      <c r="P91" s="63">
        <f>Table2245236891011121314151617181920212224234567234568910[[#This Row],[PEMBULATAN]]*O91</f>
        <v>33000</v>
      </c>
    </row>
    <row r="92" spans="1:16" ht="24.75" customHeight="1" x14ac:dyDescent="0.2">
      <c r="A92" s="100"/>
      <c r="B92" s="73"/>
      <c r="C92" s="85" t="s">
        <v>1461</v>
      </c>
      <c r="D92" s="76" t="s">
        <v>1127</v>
      </c>
      <c r="E92" s="13">
        <v>44428</v>
      </c>
      <c r="F92" s="74" t="s">
        <v>1128</v>
      </c>
      <c r="G92" s="13">
        <v>44432</v>
      </c>
      <c r="H92" s="75" t="s">
        <v>1129</v>
      </c>
      <c r="I92" s="15">
        <v>20</v>
      </c>
      <c r="J92" s="15">
        <v>16</v>
      </c>
      <c r="K92" s="15">
        <v>14</v>
      </c>
      <c r="L92" s="15">
        <v>1</v>
      </c>
      <c r="M92" s="80">
        <v>1.1200000000000001</v>
      </c>
      <c r="N92" s="70">
        <v>1</v>
      </c>
      <c r="O92" s="62">
        <v>3000</v>
      </c>
      <c r="P92" s="63">
        <f>Table2245236891011121314151617181920212224234567234568910[[#This Row],[PEMBULATAN]]*O92</f>
        <v>3000</v>
      </c>
    </row>
    <row r="93" spans="1:16" ht="24.75" customHeight="1" x14ac:dyDescent="0.2">
      <c r="A93" s="100"/>
      <c r="B93" s="73"/>
      <c r="C93" s="85" t="s">
        <v>1462</v>
      </c>
      <c r="D93" s="76" t="s">
        <v>1127</v>
      </c>
      <c r="E93" s="13">
        <v>44428</v>
      </c>
      <c r="F93" s="74" t="s">
        <v>1128</v>
      </c>
      <c r="G93" s="13">
        <v>44432</v>
      </c>
      <c r="H93" s="75" t="s">
        <v>1129</v>
      </c>
      <c r="I93" s="15">
        <v>20</v>
      </c>
      <c r="J93" s="15">
        <v>16</v>
      </c>
      <c r="K93" s="15">
        <v>14</v>
      </c>
      <c r="L93" s="15">
        <v>1</v>
      </c>
      <c r="M93" s="80">
        <v>1.1200000000000001</v>
      </c>
      <c r="N93" s="70">
        <v>1</v>
      </c>
      <c r="O93" s="62">
        <v>3000</v>
      </c>
      <c r="P93" s="63">
        <f>Table2245236891011121314151617181920212224234567234568910[[#This Row],[PEMBULATAN]]*O93</f>
        <v>3000</v>
      </c>
    </row>
    <row r="94" spans="1:16" ht="24.75" customHeight="1" x14ac:dyDescent="0.2">
      <c r="A94" s="100"/>
      <c r="B94" s="73"/>
      <c r="C94" s="85" t="s">
        <v>1463</v>
      </c>
      <c r="D94" s="76" t="s">
        <v>1127</v>
      </c>
      <c r="E94" s="13">
        <v>44428</v>
      </c>
      <c r="F94" s="74" t="s">
        <v>1128</v>
      </c>
      <c r="G94" s="13">
        <v>44432</v>
      </c>
      <c r="H94" s="75" t="s">
        <v>1129</v>
      </c>
      <c r="I94" s="15">
        <v>93</v>
      </c>
      <c r="J94" s="15">
        <v>54</v>
      </c>
      <c r="K94" s="15">
        <v>32</v>
      </c>
      <c r="L94" s="15">
        <v>12</v>
      </c>
      <c r="M94" s="80">
        <v>40.176000000000002</v>
      </c>
      <c r="N94" s="70">
        <v>40</v>
      </c>
      <c r="O94" s="62">
        <v>3000</v>
      </c>
      <c r="P94" s="63">
        <f>Table2245236891011121314151617181920212224234567234568910[[#This Row],[PEMBULATAN]]*O94</f>
        <v>120000</v>
      </c>
    </row>
    <row r="95" spans="1:16" ht="24.75" customHeight="1" x14ac:dyDescent="0.2">
      <c r="A95" s="100"/>
      <c r="B95" s="73"/>
      <c r="C95" s="85" t="s">
        <v>1464</v>
      </c>
      <c r="D95" s="76" t="s">
        <v>1127</v>
      </c>
      <c r="E95" s="13">
        <v>44428</v>
      </c>
      <c r="F95" s="74" t="s">
        <v>1128</v>
      </c>
      <c r="G95" s="13">
        <v>44432</v>
      </c>
      <c r="H95" s="75" t="s">
        <v>1129</v>
      </c>
      <c r="I95" s="15">
        <v>86</v>
      </c>
      <c r="J95" s="15">
        <v>54</v>
      </c>
      <c r="K95" s="15">
        <v>30</v>
      </c>
      <c r="L95" s="15">
        <v>12</v>
      </c>
      <c r="M95" s="80">
        <v>34.83</v>
      </c>
      <c r="N95" s="70">
        <v>35</v>
      </c>
      <c r="O95" s="62">
        <v>3000</v>
      </c>
      <c r="P95" s="63">
        <f>Table2245236891011121314151617181920212224234567234568910[[#This Row],[PEMBULATAN]]*O95</f>
        <v>105000</v>
      </c>
    </row>
    <row r="96" spans="1:16" ht="24.75" customHeight="1" x14ac:dyDescent="0.2">
      <c r="A96" s="100"/>
      <c r="B96" s="73"/>
      <c r="C96" s="85" t="s">
        <v>1465</v>
      </c>
      <c r="D96" s="76" t="s">
        <v>1127</v>
      </c>
      <c r="E96" s="13">
        <v>44428</v>
      </c>
      <c r="F96" s="74" t="s">
        <v>1128</v>
      </c>
      <c r="G96" s="13">
        <v>44432</v>
      </c>
      <c r="H96" s="75" t="s">
        <v>1129</v>
      </c>
      <c r="I96" s="15">
        <v>74</v>
      </c>
      <c r="J96" s="15">
        <v>50</v>
      </c>
      <c r="K96" s="15">
        <v>35</v>
      </c>
      <c r="L96" s="15">
        <v>14</v>
      </c>
      <c r="M96" s="80">
        <v>32.375</v>
      </c>
      <c r="N96" s="70">
        <v>32</v>
      </c>
      <c r="O96" s="62">
        <v>3000</v>
      </c>
      <c r="P96" s="63">
        <f>Table2245236891011121314151617181920212224234567234568910[[#This Row],[PEMBULATAN]]*O96</f>
        <v>96000</v>
      </c>
    </row>
    <row r="97" spans="1:16" ht="24.75" customHeight="1" x14ac:dyDescent="0.2">
      <c r="A97" s="100"/>
      <c r="B97" s="73"/>
      <c r="C97" s="85" t="s">
        <v>1466</v>
      </c>
      <c r="D97" s="76" t="s">
        <v>1127</v>
      </c>
      <c r="E97" s="13">
        <v>44428</v>
      </c>
      <c r="F97" s="74" t="s">
        <v>1128</v>
      </c>
      <c r="G97" s="13">
        <v>44432</v>
      </c>
      <c r="H97" s="75" t="s">
        <v>1129</v>
      </c>
      <c r="I97" s="15">
        <v>93</v>
      </c>
      <c r="J97" s="15">
        <v>54</v>
      </c>
      <c r="K97" s="15">
        <v>32</v>
      </c>
      <c r="L97" s="15">
        <v>14</v>
      </c>
      <c r="M97" s="80">
        <v>40.176000000000002</v>
      </c>
      <c r="N97" s="70">
        <v>40</v>
      </c>
      <c r="O97" s="62">
        <v>3000</v>
      </c>
      <c r="P97" s="63">
        <f>Table2245236891011121314151617181920212224234567234568910[[#This Row],[PEMBULATAN]]*O97</f>
        <v>120000</v>
      </c>
    </row>
    <row r="98" spans="1:16" ht="24.75" customHeight="1" x14ac:dyDescent="0.2">
      <c r="A98" s="100"/>
      <c r="B98" s="73"/>
      <c r="C98" s="85" t="s">
        <v>1467</v>
      </c>
      <c r="D98" s="76" t="s">
        <v>1127</v>
      </c>
      <c r="E98" s="13">
        <v>44428</v>
      </c>
      <c r="F98" s="74" t="s">
        <v>1128</v>
      </c>
      <c r="G98" s="13">
        <v>44432</v>
      </c>
      <c r="H98" s="75" t="s">
        <v>1129</v>
      </c>
      <c r="I98" s="15">
        <v>96</v>
      </c>
      <c r="J98" s="15">
        <v>62</v>
      </c>
      <c r="K98" s="15">
        <v>27</v>
      </c>
      <c r="L98" s="15">
        <v>13</v>
      </c>
      <c r="M98" s="80">
        <v>40.176000000000002</v>
      </c>
      <c r="N98" s="70">
        <v>40</v>
      </c>
      <c r="O98" s="62">
        <v>3000</v>
      </c>
      <c r="P98" s="63">
        <f>Table2245236891011121314151617181920212224234567234568910[[#This Row],[PEMBULATAN]]*O98</f>
        <v>120000</v>
      </c>
    </row>
    <row r="99" spans="1:16" ht="24.75" customHeight="1" x14ac:dyDescent="0.2">
      <c r="A99" s="100"/>
      <c r="B99" s="73"/>
      <c r="C99" s="85" t="s">
        <v>1468</v>
      </c>
      <c r="D99" s="76" t="s">
        <v>1127</v>
      </c>
      <c r="E99" s="13">
        <v>44428</v>
      </c>
      <c r="F99" s="74" t="s">
        <v>1128</v>
      </c>
      <c r="G99" s="13">
        <v>44432</v>
      </c>
      <c r="H99" s="75" t="s">
        <v>1129</v>
      </c>
      <c r="I99" s="15">
        <v>152</v>
      </c>
      <c r="J99" s="15">
        <v>4</v>
      </c>
      <c r="K99" s="15">
        <v>4</v>
      </c>
      <c r="L99" s="15">
        <v>2</v>
      </c>
      <c r="M99" s="80">
        <v>0.60799999999999998</v>
      </c>
      <c r="N99" s="70">
        <v>2</v>
      </c>
      <c r="O99" s="62">
        <v>3000</v>
      </c>
      <c r="P99" s="63">
        <f>Table2245236891011121314151617181920212224234567234568910[[#This Row],[PEMBULATAN]]*O99</f>
        <v>6000</v>
      </c>
    </row>
    <row r="100" spans="1:16" ht="24.75" customHeight="1" x14ac:dyDescent="0.2">
      <c r="A100" s="100"/>
      <c r="B100" s="73"/>
      <c r="C100" s="85" t="s">
        <v>1469</v>
      </c>
      <c r="D100" s="76" t="s">
        <v>1127</v>
      </c>
      <c r="E100" s="13">
        <v>44428</v>
      </c>
      <c r="F100" s="74" t="s">
        <v>1128</v>
      </c>
      <c r="G100" s="13">
        <v>44432</v>
      </c>
      <c r="H100" s="75" t="s">
        <v>1129</v>
      </c>
      <c r="I100" s="15">
        <v>95</v>
      </c>
      <c r="J100" s="15">
        <v>58</v>
      </c>
      <c r="K100" s="15">
        <v>30</v>
      </c>
      <c r="L100" s="15">
        <v>8</v>
      </c>
      <c r="M100" s="80">
        <v>41.325000000000003</v>
      </c>
      <c r="N100" s="70">
        <v>41</v>
      </c>
      <c r="O100" s="62">
        <v>3000</v>
      </c>
      <c r="P100" s="63">
        <f>Table2245236891011121314151617181920212224234567234568910[[#This Row],[PEMBULATAN]]*O100</f>
        <v>123000</v>
      </c>
    </row>
    <row r="101" spans="1:16" ht="24.75" customHeight="1" x14ac:dyDescent="0.2">
      <c r="A101" s="100"/>
      <c r="B101" s="73"/>
      <c r="C101" s="85" t="s">
        <v>1470</v>
      </c>
      <c r="D101" s="76" t="s">
        <v>1127</v>
      </c>
      <c r="E101" s="13">
        <v>44428</v>
      </c>
      <c r="F101" s="74" t="s">
        <v>1128</v>
      </c>
      <c r="G101" s="13">
        <v>44432</v>
      </c>
      <c r="H101" s="75" t="s">
        <v>1129</v>
      </c>
      <c r="I101" s="15">
        <v>92</v>
      </c>
      <c r="J101" s="15">
        <v>56</v>
      </c>
      <c r="K101" s="15">
        <v>20</v>
      </c>
      <c r="L101" s="15">
        <v>8</v>
      </c>
      <c r="M101" s="80">
        <v>25.76</v>
      </c>
      <c r="N101" s="70">
        <v>26</v>
      </c>
      <c r="O101" s="62">
        <v>3000</v>
      </c>
      <c r="P101" s="63">
        <f>Table2245236891011121314151617181920212224234567234568910[[#This Row],[PEMBULATAN]]*O101</f>
        <v>78000</v>
      </c>
    </row>
    <row r="102" spans="1:16" ht="24.75" customHeight="1" x14ac:dyDescent="0.2">
      <c r="A102" s="100"/>
      <c r="B102" s="73"/>
      <c r="C102" s="85" t="s">
        <v>1471</v>
      </c>
      <c r="D102" s="76" t="s">
        <v>1127</v>
      </c>
      <c r="E102" s="13">
        <v>44428</v>
      </c>
      <c r="F102" s="74" t="s">
        <v>1128</v>
      </c>
      <c r="G102" s="13">
        <v>44432</v>
      </c>
      <c r="H102" s="75" t="s">
        <v>1129</v>
      </c>
      <c r="I102" s="15">
        <v>72</v>
      </c>
      <c r="J102" s="15">
        <v>84</v>
      </c>
      <c r="K102" s="15">
        <v>26</v>
      </c>
      <c r="L102" s="15">
        <v>4</v>
      </c>
      <c r="M102" s="80">
        <v>39.311999999999998</v>
      </c>
      <c r="N102" s="70">
        <v>39</v>
      </c>
      <c r="O102" s="62">
        <v>3000</v>
      </c>
      <c r="P102" s="63">
        <f>Table2245236891011121314151617181920212224234567234568910[[#This Row],[PEMBULATAN]]*O102</f>
        <v>117000</v>
      </c>
    </row>
    <row r="103" spans="1:16" ht="24.75" customHeight="1" x14ac:dyDescent="0.2">
      <c r="A103" s="100"/>
      <c r="B103" s="73"/>
      <c r="C103" s="85" t="s">
        <v>1472</v>
      </c>
      <c r="D103" s="76" t="s">
        <v>1127</v>
      </c>
      <c r="E103" s="13">
        <v>44428</v>
      </c>
      <c r="F103" s="74" t="s">
        <v>1128</v>
      </c>
      <c r="G103" s="13">
        <v>44432</v>
      </c>
      <c r="H103" s="75" t="s">
        <v>1129</v>
      </c>
      <c r="I103" s="15">
        <v>88</v>
      </c>
      <c r="J103" s="15">
        <v>54</v>
      </c>
      <c r="K103" s="15">
        <v>35</v>
      </c>
      <c r="L103" s="15">
        <v>9</v>
      </c>
      <c r="M103" s="80">
        <v>41.58</v>
      </c>
      <c r="N103" s="70">
        <v>42</v>
      </c>
      <c r="O103" s="62">
        <v>3000</v>
      </c>
      <c r="P103" s="63">
        <f>Table2245236891011121314151617181920212224234567234568910[[#This Row],[PEMBULATAN]]*O103</f>
        <v>126000</v>
      </c>
    </row>
    <row r="104" spans="1:16" ht="24.75" customHeight="1" x14ac:dyDescent="0.2">
      <c r="A104" s="100"/>
      <c r="B104" s="73"/>
      <c r="C104" s="85" t="s">
        <v>1473</v>
      </c>
      <c r="D104" s="76" t="s">
        <v>1127</v>
      </c>
      <c r="E104" s="13">
        <v>44428</v>
      </c>
      <c r="F104" s="74" t="s">
        <v>1128</v>
      </c>
      <c r="G104" s="13">
        <v>44432</v>
      </c>
      <c r="H104" s="75" t="s">
        <v>1129</v>
      </c>
      <c r="I104" s="15">
        <v>80</v>
      </c>
      <c r="J104" s="15">
        <v>40</v>
      </c>
      <c r="K104" s="15">
        <v>8</v>
      </c>
      <c r="L104" s="15">
        <v>2</v>
      </c>
      <c r="M104" s="80">
        <v>6.4</v>
      </c>
      <c r="N104" s="70">
        <v>6</v>
      </c>
      <c r="O104" s="62">
        <v>3000</v>
      </c>
      <c r="P104" s="63">
        <f>Table2245236891011121314151617181920212224234567234568910[[#This Row],[PEMBULATAN]]*O104</f>
        <v>18000</v>
      </c>
    </row>
    <row r="105" spans="1:16" ht="24.75" customHeight="1" x14ac:dyDescent="0.2">
      <c r="A105" s="100"/>
      <c r="B105" s="73"/>
      <c r="C105" s="85" t="s">
        <v>1474</v>
      </c>
      <c r="D105" s="76" t="s">
        <v>1127</v>
      </c>
      <c r="E105" s="13">
        <v>44428</v>
      </c>
      <c r="F105" s="74" t="s">
        <v>1128</v>
      </c>
      <c r="G105" s="13">
        <v>44432</v>
      </c>
      <c r="H105" s="75" t="s">
        <v>1129</v>
      </c>
      <c r="I105" s="15">
        <v>92</v>
      </c>
      <c r="J105" s="15">
        <v>53</v>
      </c>
      <c r="K105" s="15">
        <v>32</v>
      </c>
      <c r="L105" s="15">
        <v>19</v>
      </c>
      <c r="M105" s="80">
        <v>39.008000000000003</v>
      </c>
      <c r="N105" s="70">
        <v>39</v>
      </c>
      <c r="O105" s="62">
        <v>3000</v>
      </c>
      <c r="P105" s="63">
        <f>Table2245236891011121314151617181920212224234567234568910[[#This Row],[PEMBULATAN]]*O105</f>
        <v>117000</v>
      </c>
    </row>
    <row r="106" spans="1:16" ht="24.75" customHeight="1" x14ac:dyDescent="0.2">
      <c r="A106" s="100"/>
      <c r="B106" s="73"/>
      <c r="C106" s="85" t="s">
        <v>1475</v>
      </c>
      <c r="D106" s="76" t="s">
        <v>1127</v>
      </c>
      <c r="E106" s="13">
        <v>44428</v>
      </c>
      <c r="F106" s="74" t="s">
        <v>1128</v>
      </c>
      <c r="G106" s="13">
        <v>44432</v>
      </c>
      <c r="H106" s="75" t="s">
        <v>1129</v>
      </c>
      <c r="I106" s="15">
        <v>96</v>
      </c>
      <c r="J106" s="15">
        <v>56</v>
      </c>
      <c r="K106" s="15">
        <v>20</v>
      </c>
      <c r="L106" s="15">
        <v>6</v>
      </c>
      <c r="M106" s="80">
        <v>26.88</v>
      </c>
      <c r="N106" s="70">
        <v>27</v>
      </c>
      <c r="O106" s="62">
        <v>3000</v>
      </c>
      <c r="P106" s="63">
        <f>Table2245236891011121314151617181920212224234567234568910[[#This Row],[PEMBULATAN]]*O106</f>
        <v>81000</v>
      </c>
    </row>
    <row r="107" spans="1:16" ht="24.75" customHeight="1" x14ac:dyDescent="0.2">
      <c r="A107" s="100"/>
      <c r="B107" s="73"/>
      <c r="C107" s="85" t="s">
        <v>1476</v>
      </c>
      <c r="D107" s="76" t="s">
        <v>1127</v>
      </c>
      <c r="E107" s="13">
        <v>44428</v>
      </c>
      <c r="F107" s="74" t="s">
        <v>1128</v>
      </c>
      <c r="G107" s="13">
        <v>44432</v>
      </c>
      <c r="H107" s="75" t="s">
        <v>1129</v>
      </c>
      <c r="I107" s="15">
        <v>94</v>
      </c>
      <c r="J107" s="15">
        <v>56</v>
      </c>
      <c r="K107" s="15">
        <v>27</v>
      </c>
      <c r="L107" s="15">
        <v>7</v>
      </c>
      <c r="M107" s="80">
        <v>35.531999999999996</v>
      </c>
      <c r="N107" s="70">
        <v>36</v>
      </c>
      <c r="O107" s="62">
        <v>3000</v>
      </c>
      <c r="P107" s="63">
        <f>Table2245236891011121314151617181920212224234567234568910[[#This Row],[PEMBULATAN]]*O107</f>
        <v>108000</v>
      </c>
    </row>
    <row r="108" spans="1:16" ht="24.75" customHeight="1" x14ac:dyDescent="0.2">
      <c r="A108" s="100"/>
      <c r="B108" s="73"/>
      <c r="C108" s="85" t="s">
        <v>1477</v>
      </c>
      <c r="D108" s="76" t="s">
        <v>1127</v>
      </c>
      <c r="E108" s="13">
        <v>44428</v>
      </c>
      <c r="F108" s="74" t="s">
        <v>1128</v>
      </c>
      <c r="G108" s="13">
        <v>44432</v>
      </c>
      <c r="H108" s="75" t="s">
        <v>1129</v>
      </c>
      <c r="I108" s="15">
        <v>62</v>
      </c>
      <c r="J108" s="15">
        <v>40</v>
      </c>
      <c r="K108" s="15">
        <v>22</v>
      </c>
      <c r="L108" s="15">
        <v>7</v>
      </c>
      <c r="M108" s="80">
        <v>13.64</v>
      </c>
      <c r="N108" s="70">
        <v>14</v>
      </c>
      <c r="O108" s="62">
        <v>3000</v>
      </c>
      <c r="P108" s="63">
        <f>Table2245236891011121314151617181920212224234567234568910[[#This Row],[PEMBULATAN]]*O108</f>
        <v>42000</v>
      </c>
    </row>
    <row r="109" spans="1:16" ht="24.75" customHeight="1" x14ac:dyDescent="0.2">
      <c r="A109" s="100"/>
      <c r="B109" s="73"/>
      <c r="C109" s="85" t="s">
        <v>1478</v>
      </c>
      <c r="D109" s="76" t="s">
        <v>1127</v>
      </c>
      <c r="E109" s="13">
        <v>44428</v>
      </c>
      <c r="F109" s="74" t="s">
        <v>1128</v>
      </c>
      <c r="G109" s="13">
        <v>44432</v>
      </c>
      <c r="H109" s="75" t="s">
        <v>1129</v>
      </c>
      <c r="I109" s="15">
        <v>76</v>
      </c>
      <c r="J109" s="15">
        <v>37</v>
      </c>
      <c r="K109" s="15">
        <v>18</v>
      </c>
      <c r="L109" s="15">
        <v>1</v>
      </c>
      <c r="M109" s="80">
        <v>12.654</v>
      </c>
      <c r="N109" s="70">
        <v>13</v>
      </c>
      <c r="O109" s="62">
        <v>3000</v>
      </c>
      <c r="P109" s="63">
        <f>Table2245236891011121314151617181920212224234567234568910[[#This Row],[PEMBULATAN]]*O109</f>
        <v>39000</v>
      </c>
    </row>
    <row r="110" spans="1:16" ht="24.75" customHeight="1" x14ac:dyDescent="0.2">
      <c r="A110" s="100"/>
      <c r="B110" s="73"/>
      <c r="C110" s="85" t="s">
        <v>1479</v>
      </c>
      <c r="D110" s="76" t="s">
        <v>1127</v>
      </c>
      <c r="E110" s="13">
        <v>44428</v>
      </c>
      <c r="F110" s="74" t="s">
        <v>1128</v>
      </c>
      <c r="G110" s="13">
        <v>44432</v>
      </c>
      <c r="H110" s="75" t="s">
        <v>1129</v>
      </c>
      <c r="I110" s="15">
        <v>84</v>
      </c>
      <c r="J110" s="15">
        <v>50</v>
      </c>
      <c r="K110" s="15">
        <v>34</v>
      </c>
      <c r="L110" s="15">
        <v>11</v>
      </c>
      <c r="M110" s="80">
        <v>35.700000000000003</v>
      </c>
      <c r="N110" s="70">
        <v>36</v>
      </c>
      <c r="O110" s="62">
        <v>3000</v>
      </c>
      <c r="P110" s="63">
        <f>Table2245236891011121314151617181920212224234567234568910[[#This Row],[PEMBULATAN]]*O110</f>
        <v>108000</v>
      </c>
    </row>
    <row r="111" spans="1:16" ht="24.75" customHeight="1" x14ac:dyDescent="0.2">
      <c r="A111" s="100"/>
      <c r="B111" s="73"/>
      <c r="C111" s="85" t="s">
        <v>1480</v>
      </c>
      <c r="D111" s="76" t="s">
        <v>1127</v>
      </c>
      <c r="E111" s="13">
        <v>44428</v>
      </c>
      <c r="F111" s="74" t="s">
        <v>1128</v>
      </c>
      <c r="G111" s="13">
        <v>44432</v>
      </c>
      <c r="H111" s="75" t="s">
        <v>1129</v>
      </c>
      <c r="I111" s="15">
        <v>85</v>
      </c>
      <c r="J111" s="15">
        <v>58</v>
      </c>
      <c r="K111" s="15">
        <v>25</v>
      </c>
      <c r="L111" s="15">
        <v>9</v>
      </c>
      <c r="M111" s="80">
        <v>30.8125</v>
      </c>
      <c r="N111" s="70">
        <v>31</v>
      </c>
      <c r="O111" s="62">
        <v>3000</v>
      </c>
      <c r="P111" s="63">
        <f>Table2245236891011121314151617181920212224234567234568910[[#This Row],[PEMBULATAN]]*O111</f>
        <v>93000</v>
      </c>
    </row>
    <row r="112" spans="1:16" ht="24.75" customHeight="1" x14ac:dyDescent="0.2">
      <c r="A112" s="100"/>
      <c r="B112" s="73"/>
      <c r="C112" s="85" t="s">
        <v>1481</v>
      </c>
      <c r="D112" s="76" t="s">
        <v>1127</v>
      </c>
      <c r="E112" s="13">
        <v>44428</v>
      </c>
      <c r="F112" s="74" t="s">
        <v>1128</v>
      </c>
      <c r="G112" s="13">
        <v>44432</v>
      </c>
      <c r="H112" s="75" t="s">
        <v>1129</v>
      </c>
      <c r="I112" s="15">
        <v>94</v>
      </c>
      <c r="J112" s="15">
        <v>36</v>
      </c>
      <c r="K112" s="15">
        <v>8</v>
      </c>
      <c r="L112" s="15">
        <v>6</v>
      </c>
      <c r="M112" s="80">
        <v>6.7679999999999998</v>
      </c>
      <c r="N112" s="70">
        <v>7</v>
      </c>
      <c r="O112" s="62">
        <v>3000</v>
      </c>
      <c r="P112" s="63">
        <f>Table2245236891011121314151617181920212224234567234568910[[#This Row],[PEMBULATAN]]*O112</f>
        <v>21000</v>
      </c>
    </row>
    <row r="113" spans="1:16" ht="24.75" customHeight="1" x14ac:dyDescent="0.2">
      <c r="A113" s="100"/>
      <c r="B113" s="73"/>
      <c r="C113" s="85" t="s">
        <v>1482</v>
      </c>
      <c r="D113" s="76" t="s">
        <v>1127</v>
      </c>
      <c r="E113" s="13">
        <v>44428</v>
      </c>
      <c r="F113" s="74" t="s">
        <v>1128</v>
      </c>
      <c r="G113" s="13">
        <v>44432</v>
      </c>
      <c r="H113" s="75" t="s">
        <v>1129</v>
      </c>
      <c r="I113" s="15">
        <v>95</v>
      </c>
      <c r="J113" s="15">
        <v>62</v>
      </c>
      <c r="K113" s="15">
        <v>28</v>
      </c>
      <c r="L113" s="15">
        <v>14</v>
      </c>
      <c r="M113" s="80">
        <v>41.23</v>
      </c>
      <c r="N113" s="70">
        <v>41</v>
      </c>
      <c r="O113" s="62">
        <v>3000</v>
      </c>
      <c r="P113" s="63">
        <f>Table2245236891011121314151617181920212224234567234568910[[#This Row],[PEMBULATAN]]*O113</f>
        <v>123000</v>
      </c>
    </row>
    <row r="114" spans="1:16" ht="24.75" customHeight="1" x14ac:dyDescent="0.2">
      <c r="A114" s="100"/>
      <c r="B114" s="73"/>
      <c r="C114" s="85" t="s">
        <v>1483</v>
      </c>
      <c r="D114" s="76" t="s">
        <v>1127</v>
      </c>
      <c r="E114" s="13">
        <v>44428</v>
      </c>
      <c r="F114" s="74" t="s">
        <v>1128</v>
      </c>
      <c r="G114" s="13">
        <v>44432</v>
      </c>
      <c r="H114" s="75" t="s">
        <v>1129</v>
      </c>
      <c r="I114" s="15">
        <v>90</v>
      </c>
      <c r="J114" s="15">
        <v>58</v>
      </c>
      <c r="K114" s="15">
        <v>30</v>
      </c>
      <c r="L114" s="15">
        <v>10</v>
      </c>
      <c r="M114" s="80">
        <v>39.15</v>
      </c>
      <c r="N114" s="70">
        <v>39</v>
      </c>
      <c r="O114" s="62">
        <v>3000</v>
      </c>
      <c r="P114" s="63">
        <f>Table2245236891011121314151617181920212224234567234568910[[#This Row],[PEMBULATAN]]*O114</f>
        <v>117000</v>
      </c>
    </row>
    <row r="115" spans="1:16" ht="24.75" customHeight="1" x14ac:dyDescent="0.2">
      <c r="A115" s="100"/>
      <c r="B115" s="73"/>
      <c r="C115" s="85" t="s">
        <v>1484</v>
      </c>
      <c r="D115" s="76" t="s">
        <v>1127</v>
      </c>
      <c r="E115" s="13">
        <v>44428</v>
      </c>
      <c r="F115" s="74" t="s">
        <v>1128</v>
      </c>
      <c r="G115" s="13">
        <v>44432</v>
      </c>
      <c r="H115" s="75" t="s">
        <v>1129</v>
      </c>
      <c r="I115" s="15">
        <v>80</v>
      </c>
      <c r="J115" s="15">
        <v>52</v>
      </c>
      <c r="K115" s="15">
        <v>35</v>
      </c>
      <c r="L115" s="15">
        <v>22</v>
      </c>
      <c r="M115" s="80">
        <v>36.4</v>
      </c>
      <c r="N115" s="70">
        <v>36</v>
      </c>
      <c r="O115" s="62">
        <v>3000</v>
      </c>
      <c r="P115" s="63">
        <f>Table2245236891011121314151617181920212224234567234568910[[#This Row],[PEMBULATAN]]*O115</f>
        <v>108000</v>
      </c>
    </row>
    <row r="116" spans="1:16" ht="24.75" customHeight="1" x14ac:dyDescent="0.2">
      <c r="A116" s="100"/>
      <c r="B116" s="73"/>
      <c r="C116" s="85" t="s">
        <v>1485</v>
      </c>
      <c r="D116" s="76" t="s">
        <v>1127</v>
      </c>
      <c r="E116" s="13">
        <v>44428</v>
      </c>
      <c r="F116" s="74" t="s">
        <v>1128</v>
      </c>
      <c r="G116" s="13">
        <v>44432</v>
      </c>
      <c r="H116" s="75" t="s">
        <v>1129</v>
      </c>
      <c r="I116" s="15">
        <v>92</v>
      </c>
      <c r="J116" s="15">
        <v>57</v>
      </c>
      <c r="K116" s="15">
        <v>35</v>
      </c>
      <c r="L116" s="15">
        <v>17</v>
      </c>
      <c r="M116" s="80">
        <v>45.884999999999998</v>
      </c>
      <c r="N116" s="70">
        <v>46</v>
      </c>
      <c r="O116" s="62">
        <v>3000</v>
      </c>
      <c r="P116" s="63">
        <f>Table2245236891011121314151617181920212224234567234568910[[#This Row],[PEMBULATAN]]*O116</f>
        <v>138000</v>
      </c>
    </row>
    <row r="117" spans="1:16" ht="24.75" customHeight="1" x14ac:dyDescent="0.2">
      <c r="A117" s="100"/>
      <c r="B117" s="73"/>
      <c r="C117" s="85" t="s">
        <v>1486</v>
      </c>
      <c r="D117" s="76" t="s">
        <v>1127</v>
      </c>
      <c r="E117" s="13">
        <v>44428</v>
      </c>
      <c r="F117" s="74" t="s">
        <v>1128</v>
      </c>
      <c r="G117" s="13">
        <v>44432</v>
      </c>
      <c r="H117" s="75" t="s">
        <v>1129</v>
      </c>
      <c r="I117" s="15">
        <v>82</v>
      </c>
      <c r="J117" s="15">
        <v>56</v>
      </c>
      <c r="K117" s="15">
        <v>27</v>
      </c>
      <c r="L117" s="15">
        <v>9</v>
      </c>
      <c r="M117" s="80">
        <v>30.995999999999999</v>
      </c>
      <c r="N117" s="70">
        <v>31</v>
      </c>
      <c r="O117" s="62">
        <v>3000</v>
      </c>
      <c r="P117" s="63">
        <f>Table2245236891011121314151617181920212224234567234568910[[#This Row],[PEMBULATAN]]*O117</f>
        <v>93000</v>
      </c>
    </row>
    <row r="118" spans="1:16" ht="24.75" customHeight="1" x14ac:dyDescent="0.2">
      <c r="A118" s="100"/>
      <c r="B118" s="73"/>
      <c r="C118" s="85" t="s">
        <v>1487</v>
      </c>
      <c r="D118" s="76" t="s">
        <v>1127</v>
      </c>
      <c r="E118" s="13">
        <v>44428</v>
      </c>
      <c r="F118" s="74" t="s">
        <v>1128</v>
      </c>
      <c r="G118" s="13">
        <v>44432</v>
      </c>
      <c r="H118" s="75" t="s">
        <v>1129</v>
      </c>
      <c r="I118" s="15">
        <v>84</v>
      </c>
      <c r="J118" s="15">
        <v>56</v>
      </c>
      <c r="K118" s="15">
        <v>31</v>
      </c>
      <c r="L118" s="15">
        <v>25</v>
      </c>
      <c r="M118" s="80">
        <v>36.456000000000003</v>
      </c>
      <c r="N118" s="70">
        <v>36</v>
      </c>
      <c r="O118" s="62">
        <v>3000</v>
      </c>
      <c r="P118" s="63">
        <f>Table2245236891011121314151617181920212224234567234568910[[#This Row],[PEMBULATAN]]*O118</f>
        <v>108000</v>
      </c>
    </row>
    <row r="119" spans="1:16" ht="24.75" customHeight="1" x14ac:dyDescent="0.2">
      <c r="A119" s="100"/>
      <c r="B119" s="73"/>
      <c r="C119" s="85" t="s">
        <v>1488</v>
      </c>
      <c r="D119" s="76" t="s">
        <v>1127</v>
      </c>
      <c r="E119" s="13">
        <v>44428</v>
      </c>
      <c r="F119" s="74" t="s">
        <v>1128</v>
      </c>
      <c r="G119" s="13">
        <v>44432</v>
      </c>
      <c r="H119" s="75" t="s">
        <v>1129</v>
      </c>
      <c r="I119" s="15">
        <v>90</v>
      </c>
      <c r="J119" s="15">
        <v>60</v>
      </c>
      <c r="K119" s="15">
        <v>37</v>
      </c>
      <c r="L119" s="15">
        <v>9</v>
      </c>
      <c r="M119" s="80">
        <v>49.95</v>
      </c>
      <c r="N119" s="70">
        <v>50</v>
      </c>
      <c r="O119" s="62">
        <v>3000</v>
      </c>
      <c r="P119" s="63">
        <f>Table2245236891011121314151617181920212224234567234568910[[#This Row],[PEMBULATAN]]*O119</f>
        <v>150000</v>
      </c>
    </row>
    <row r="120" spans="1:16" ht="24.75" customHeight="1" x14ac:dyDescent="0.2">
      <c r="A120" s="100"/>
      <c r="B120" s="73"/>
      <c r="C120" s="85" t="s">
        <v>1489</v>
      </c>
      <c r="D120" s="76" t="s">
        <v>1127</v>
      </c>
      <c r="E120" s="13">
        <v>44428</v>
      </c>
      <c r="F120" s="74" t="s">
        <v>1128</v>
      </c>
      <c r="G120" s="13">
        <v>44432</v>
      </c>
      <c r="H120" s="75" t="s">
        <v>1129</v>
      </c>
      <c r="I120" s="15">
        <v>102</v>
      </c>
      <c r="J120" s="15">
        <v>60</v>
      </c>
      <c r="K120" s="15">
        <v>33</v>
      </c>
      <c r="L120" s="15">
        <v>18</v>
      </c>
      <c r="M120" s="80">
        <v>50.49</v>
      </c>
      <c r="N120" s="70">
        <v>50</v>
      </c>
      <c r="O120" s="62">
        <v>3000</v>
      </c>
      <c r="P120" s="63">
        <f>Table2245236891011121314151617181920212224234567234568910[[#This Row],[PEMBULATAN]]*O120</f>
        <v>150000</v>
      </c>
    </row>
    <row r="121" spans="1:16" ht="24.75" customHeight="1" x14ac:dyDescent="0.2">
      <c r="A121" s="100"/>
      <c r="B121" s="73"/>
      <c r="C121" s="85" t="s">
        <v>1490</v>
      </c>
      <c r="D121" s="76" t="s">
        <v>1127</v>
      </c>
      <c r="E121" s="13">
        <v>44428</v>
      </c>
      <c r="F121" s="74" t="s">
        <v>1128</v>
      </c>
      <c r="G121" s="13">
        <v>44432</v>
      </c>
      <c r="H121" s="75" t="s">
        <v>1129</v>
      </c>
      <c r="I121" s="15">
        <v>90</v>
      </c>
      <c r="J121" s="15">
        <v>52</v>
      </c>
      <c r="K121" s="15">
        <v>34</v>
      </c>
      <c r="L121" s="15">
        <v>15</v>
      </c>
      <c r="M121" s="80">
        <v>39.78</v>
      </c>
      <c r="N121" s="70">
        <v>40</v>
      </c>
      <c r="O121" s="62">
        <v>3000</v>
      </c>
      <c r="P121" s="63">
        <f>Table2245236891011121314151617181920212224234567234568910[[#This Row],[PEMBULATAN]]*O121</f>
        <v>120000</v>
      </c>
    </row>
    <row r="122" spans="1:16" ht="24.75" customHeight="1" x14ac:dyDescent="0.2">
      <c r="A122" s="100"/>
      <c r="B122" s="73"/>
      <c r="C122" s="85" t="s">
        <v>1491</v>
      </c>
      <c r="D122" s="76" t="s">
        <v>1127</v>
      </c>
      <c r="E122" s="13">
        <v>44428</v>
      </c>
      <c r="F122" s="74" t="s">
        <v>1128</v>
      </c>
      <c r="G122" s="13">
        <v>44432</v>
      </c>
      <c r="H122" s="75" t="s">
        <v>1129</v>
      </c>
      <c r="I122" s="15">
        <v>88</v>
      </c>
      <c r="J122" s="15">
        <v>50</v>
      </c>
      <c r="K122" s="15">
        <v>34</v>
      </c>
      <c r="L122" s="15">
        <v>11</v>
      </c>
      <c r="M122" s="80">
        <v>37.4</v>
      </c>
      <c r="N122" s="70">
        <v>37</v>
      </c>
      <c r="O122" s="62">
        <v>3000</v>
      </c>
      <c r="P122" s="63">
        <f>Table2245236891011121314151617181920212224234567234568910[[#This Row],[PEMBULATAN]]*O122</f>
        <v>111000</v>
      </c>
    </row>
    <row r="123" spans="1:16" ht="24.75" customHeight="1" x14ac:dyDescent="0.2">
      <c r="A123" s="100"/>
      <c r="B123" s="73"/>
      <c r="C123" s="85" t="s">
        <v>1492</v>
      </c>
      <c r="D123" s="76" t="s">
        <v>1127</v>
      </c>
      <c r="E123" s="13">
        <v>44428</v>
      </c>
      <c r="F123" s="74" t="s">
        <v>1128</v>
      </c>
      <c r="G123" s="13">
        <v>44432</v>
      </c>
      <c r="H123" s="75" t="s">
        <v>1129</v>
      </c>
      <c r="I123" s="15">
        <v>76</v>
      </c>
      <c r="J123" s="15">
        <v>42</v>
      </c>
      <c r="K123" s="15">
        <v>17</v>
      </c>
      <c r="L123" s="15">
        <v>11</v>
      </c>
      <c r="M123" s="80">
        <v>13.566000000000001</v>
      </c>
      <c r="N123" s="70">
        <v>14</v>
      </c>
      <c r="O123" s="62">
        <v>3000</v>
      </c>
      <c r="P123" s="63">
        <f>Table2245236891011121314151617181920212224234567234568910[[#This Row],[PEMBULATAN]]*O123</f>
        <v>42000</v>
      </c>
    </row>
    <row r="124" spans="1:16" ht="24.75" customHeight="1" x14ac:dyDescent="0.2">
      <c r="A124" s="100"/>
      <c r="B124" s="73"/>
      <c r="C124" s="85" t="s">
        <v>1493</v>
      </c>
      <c r="D124" s="76" t="s">
        <v>1127</v>
      </c>
      <c r="E124" s="13">
        <v>44428</v>
      </c>
      <c r="F124" s="74" t="s">
        <v>1128</v>
      </c>
      <c r="G124" s="13">
        <v>44432</v>
      </c>
      <c r="H124" s="75" t="s">
        <v>1129</v>
      </c>
      <c r="I124" s="15">
        <v>47</v>
      </c>
      <c r="J124" s="15">
        <v>40</v>
      </c>
      <c r="K124" s="15">
        <v>48</v>
      </c>
      <c r="L124" s="15">
        <v>6</v>
      </c>
      <c r="M124" s="80">
        <v>22.56</v>
      </c>
      <c r="N124" s="70">
        <v>23</v>
      </c>
      <c r="O124" s="62">
        <v>3000</v>
      </c>
      <c r="P124" s="63">
        <f>Table2245236891011121314151617181920212224234567234568910[[#This Row],[PEMBULATAN]]*O124</f>
        <v>69000</v>
      </c>
    </row>
    <row r="125" spans="1:16" ht="24.75" customHeight="1" x14ac:dyDescent="0.2">
      <c r="A125" s="100"/>
      <c r="B125" s="73"/>
      <c r="C125" s="85" t="s">
        <v>1494</v>
      </c>
      <c r="D125" s="76" t="s">
        <v>1127</v>
      </c>
      <c r="E125" s="13">
        <v>44428</v>
      </c>
      <c r="F125" s="74" t="s">
        <v>1128</v>
      </c>
      <c r="G125" s="13">
        <v>44432</v>
      </c>
      <c r="H125" s="75" t="s">
        <v>1129</v>
      </c>
      <c r="I125" s="15">
        <v>89</v>
      </c>
      <c r="J125" s="15">
        <v>56</v>
      </c>
      <c r="K125" s="15">
        <v>19</v>
      </c>
      <c r="L125" s="15">
        <v>15</v>
      </c>
      <c r="M125" s="80">
        <v>23.673999999999999</v>
      </c>
      <c r="N125" s="70">
        <v>24</v>
      </c>
      <c r="O125" s="62">
        <v>3000</v>
      </c>
      <c r="P125" s="63">
        <f>Table2245236891011121314151617181920212224234567234568910[[#This Row],[PEMBULATAN]]*O125</f>
        <v>72000</v>
      </c>
    </row>
    <row r="126" spans="1:16" ht="24.75" customHeight="1" x14ac:dyDescent="0.2">
      <c r="A126" s="100"/>
      <c r="B126" s="73"/>
      <c r="C126" s="85" t="s">
        <v>1495</v>
      </c>
      <c r="D126" s="76" t="s">
        <v>1127</v>
      </c>
      <c r="E126" s="13">
        <v>44428</v>
      </c>
      <c r="F126" s="74" t="s">
        <v>1128</v>
      </c>
      <c r="G126" s="13">
        <v>44432</v>
      </c>
      <c r="H126" s="75" t="s">
        <v>1129</v>
      </c>
      <c r="I126" s="15">
        <v>92</v>
      </c>
      <c r="J126" s="15">
        <v>54</v>
      </c>
      <c r="K126" s="15">
        <v>20</v>
      </c>
      <c r="L126" s="15">
        <v>8</v>
      </c>
      <c r="M126" s="80">
        <v>24.84</v>
      </c>
      <c r="N126" s="70">
        <v>25</v>
      </c>
      <c r="O126" s="62">
        <v>3000</v>
      </c>
      <c r="P126" s="63">
        <f>Table2245236891011121314151617181920212224234567234568910[[#This Row],[PEMBULATAN]]*O126</f>
        <v>75000</v>
      </c>
    </row>
    <row r="127" spans="1:16" ht="24.75" customHeight="1" x14ac:dyDescent="0.2">
      <c r="A127" s="100"/>
      <c r="B127" s="73"/>
      <c r="C127" s="85" t="s">
        <v>1496</v>
      </c>
      <c r="D127" s="76" t="s">
        <v>1127</v>
      </c>
      <c r="E127" s="13">
        <v>44428</v>
      </c>
      <c r="F127" s="74" t="s">
        <v>1128</v>
      </c>
      <c r="G127" s="13">
        <v>44432</v>
      </c>
      <c r="H127" s="75" t="s">
        <v>1129</v>
      </c>
      <c r="I127" s="15">
        <v>80</v>
      </c>
      <c r="J127" s="15">
        <v>56</v>
      </c>
      <c r="K127" s="15">
        <v>26</v>
      </c>
      <c r="L127" s="15">
        <v>13</v>
      </c>
      <c r="M127" s="80">
        <v>29.12</v>
      </c>
      <c r="N127" s="70">
        <v>29</v>
      </c>
      <c r="O127" s="62">
        <v>3000</v>
      </c>
      <c r="P127" s="63">
        <f>Table2245236891011121314151617181920212224234567234568910[[#This Row],[PEMBULATAN]]*O127</f>
        <v>87000</v>
      </c>
    </row>
    <row r="128" spans="1:16" ht="24.75" customHeight="1" x14ac:dyDescent="0.2">
      <c r="A128" s="100"/>
      <c r="B128" s="73"/>
      <c r="C128" s="85" t="s">
        <v>1497</v>
      </c>
      <c r="D128" s="76" t="s">
        <v>1127</v>
      </c>
      <c r="E128" s="13">
        <v>44428</v>
      </c>
      <c r="F128" s="74" t="s">
        <v>1128</v>
      </c>
      <c r="G128" s="13">
        <v>44432</v>
      </c>
      <c r="H128" s="75" t="s">
        <v>1129</v>
      </c>
      <c r="I128" s="15">
        <v>89</v>
      </c>
      <c r="J128" s="15">
        <v>60</v>
      </c>
      <c r="K128" s="15">
        <v>29</v>
      </c>
      <c r="L128" s="15">
        <v>17</v>
      </c>
      <c r="M128" s="80">
        <v>38.715000000000003</v>
      </c>
      <c r="N128" s="70">
        <v>39</v>
      </c>
      <c r="O128" s="62">
        <v>3000</v>
      </c>
      <c r="P128" s="63">
        <f>Table2245236891011121314151617181920212224234567234568910[[#This Row],[PEMBULATAN]]*O128</f>
        <v>117000</v>
      </c>
    </row>
    <row r="129" spans="1:16" ht="24.75" customHeight="1" x14ac:dyDescent="0.2">
      <c r="A129" s="100"/>
      <c r="B129" s="73"/>
      <c r="C129" s="85" t="s">
        <v>1498</v>
      </c>
      <c r="D129" s="76" t="s">
        <v>1127</v>
      </c>
      <c r="E129" s="13">
        <v>44428</v>
      </c>
      <c r="F129" s="74" t="s">
        <v>1128</v>
      </c>
      <c r="G129" s="13">
        <v>44432</v>
      </c>
      <c r="H129" s="75" t="s">
        <v>1129</v>
      </c>
      <c r="I129" s="15">
        <v>100</v>
      </c>
      <c r="J129" s="15">
        <v>58</v>
      </c>
      <c r="K129" s="15">
        <v>28</v>
      </c>
      <c r="L129" s="15">
        <v>11</v>
      </c>
      <c r="M129" s="80">
        <v>40.6</v>
      </c>
      <c r="N129" s="70">
        <v>41</v>
      </c>
      <c r="O129" s="62">
        <v>3000</v>
      </c>
      <c r="P129" s="63">
        <f>Table2245236891011121314151617181920212224234567234568910[[#This Row],[PEMBULATAN]]*O129</f>
        <v>123000</v>
      </c>
    </row>
    <row r="130" spans="1:16" ht="24.75" customHeight="1" x14ac:dyDescent="0.2">
      <c r="A130" s="100"/>
      <c r="B130" s="73"/>
      <c r="C130" s="85" t="s">
        <v>1499</v>
      </c>
      <c r="D130" s="76" t="s">
        <v>1127</v>
      </c>
      <c r="E130" s="13">
        <v>44428</v>
      </c>
      <c r="F130" s="74" t="s">
        <v>1128</v>
      </c>
      <c r="G130" s="13">
        <v>44432</v>
      </c>
      <c r="H130" s="75" t="s">
        <v>1129</v>
      </c>
      <c r="I130" s="15">
        <v>97</v>
      </c>
      <c r="J130" s="15">
        <v>61</v>
      </c>
      <c r="K130" s="15">
        <v>34</v>
      </c>
      <c r="L130" s="15">
        <v>17</v>
      </c>
      <c r="M130" s="80">
        <v>50.294499999999999</v>
      </c>
      <c r="N130" s="70">
        <v>50</v>
      </c>
      <c r="O130" s="62">
        <v>3000</v>
      </c>
      <c r="P130" s="63">
        <f>Table2245236891011121314151617181920212224234567234568910[[#This Row],[PEMBULATAN]]*O130</f>
        <v>150000</v>
      </c>
    </row>
    <row r="131" spans="1:16" ht="24.75" customHeight="1" x14ac:dyDescent="0.2">
      <c r="A131" s="100"/>
      <c r="B131" s="73"/>
      <c r="C131" s="85" t="s">
        <v>1500</v>
      </c>
      <c r="D131" s="76" t="s">
        <v>1127</v>
      </c>
      <c r="E131" s="13">
        <v>44428</v>
      </c>
      <c r="F131" s="74" t="s">
        <v>1128</v>
      </c>
      <c r="G131" s="13">
        <v>44432</v>
      </c>
      <c r="H131" s="75" t="s">
        <v>1129</v>
      </c>
      <c r="I131" s="15">
        <v>102</v>
      </c>
      <c r="J131" s="15">
        <v>62</v>
      </c>
      <c r="K131" s="15">
        <v>38</v>
      </c>
      <c r="L131" s="15">
        <v>10</v>
      </c>
      <c r="M131" s="80">
        <v>60.078000000000003</v>
      </c>
      <c r="N131" s="70">
        <v>60</v>
      </c>
      <c r="O131" s="62">
        <v>3000</v>
      </c>
      <c r="P131" s="63">
        <f>Table2245236891011121314151617181920212224234567234568910[[#This Row],[PEMBULATAN]]*O131</f>
        <v>180000</v>
      </c>
    </row>
    <row r="132" spans="1:16" ht="24.75" customHeight="1" x14ac:dyDescent="0.2">
      <c r="A132" s="100"/>
      <c r="B132" s="73"/>
      <c r="C132" s="85" t="s">
        <v>1501</v>
      </c>
      <c r="D132" s="76" t="s">
        <v>1127</v>
      </c>
      <c r="E132" s="13">
        <v>44428</v>
      </c>
      <c r="F132" s="74" t="s">
        <v>1128</v>
      </c>
      <c r="G132" s="13">
        <v>44432</v>
      </c>
      <c r="H132" s="75" t="s">
        <v>1129</v>
      </c>
      <c r="I132" s="15">
        <v>90</v>
      </c>
      <c r="J132" s="15">
        <v>62</v>
      </c>
      <c r="K132" s="15">
        <v>20</v>
      </c>
      <c r="L132" s="15">
        <v>14</v>
      </c>
      <c r="M132" s="80">
        <v>27.9</v>
      </c>
      <c r="N132" s="70">
        <v>28</v>
      </c>
      <c r="O132" s="62">
        <v>3000</v>
      </c>
      <c r="P132" s="63">
        <f>Table2245236891011121314151617181920212224234567234568910[[#This Row],[PEMBULATAN]]*O132</f>
        <v>84000</v>
      </c>
    </row>
    <row r="133" spans="1:16" ht="24.75" customHeight="1" x14ac:dyDescent="0.2">
      <c r="A133" s="100"/>
      <c r="B133" s="73"/>
      <c r="C133" s="85" t="s">
        <v>1502</v>
      </c>
      <c r="D133" s="76" t="s">
        <v>1127</v>
      </c>
      <c r="E133" s="13">
        <v>44428</v>
      </c>
      <c r="F133" s="74" t="s">
        <v>1128</v>
      </c>
      <c r="G133" s="13">
        <v>44432</v>
      </c>
      <c r="H133" s="75" t="s">
        <v>1129</v>
      </c>
      <c r="I133" s="15">
        <v>95</v>
      </c>
      <c r="J133" s="15">
        <v>48</v>
      </c>
      <c r="K133" s="15">
        <v>32</v>
      </c>
      <c r="L133" s="15">
        <v>13</v>
      </c>
      <c r="M133" s="80">
        <v>36.479999999999997</v>
      </c>
      <c r="N133" s="70">
        <v>36</v>
      </c>
      <c r="O133" s="62">
        <v>3000</v>
      </c>
      <c r="P133" s="63">
        <f>Table2245236891011121314151617181920212224234567234568910[[#This Row],[PEMBULATAN]]*O133</f>
        <v>108000</v>
      </c>
    </row>
    <row r="134" spans="1:16" ht="24.75" customHeight="1" x14ac:dyDescent="0.2">
      <c r="A134" s="100"/>
      <c r="B134" s="73"/>
      <c r="C134" s="85" t="s">
        <v>1503</v>
      </c>
      <c r="D134" s="76" t="s">
        <v>1127</v>
      </c>
      <c r="E134" s="13">
        <v>44428</v>
      </c>
      <c r="F134" s="74" t="s">
        <v>1128</v>
      </c>
      <c r="G134" s="13">
        <v>44432</v>
      </c>
      <c r="H134" s="75" t="s">
        <v>1129</v>
      </c>
      <c r="I134" s="15">
        <v>112</v>
      </c>
      <c r="J134" s="15">
        <v>59</v>
      </c>
      <c r="K134" s="15">
        <v>30</v>
      </c>
      <c r="L134" s="15">
        <v>17</v>
      </c>
      <c r="M134" s="80">
        <v>49.56</v>
      </c>
      <c r="N134" s="70">
        <v>50</v>
      </c>
      <c r="O134" s="62">
        <v>3000</v>
      </c>
      <c r="P134" s="63">
        <f>Table2245236891011121314151617181920212224234567234568910[[#This Row],[PEMBULATAN]]*O134</f>
        <v>150000</v>
      </c>
    </row>
    <row r="135" spans="1:16" ht="24.75" customHeight="1" x14ac:dyDescent="0.2">
      <c r="A135" s="100"/>
      <c r="B135" s="73"/>
      <c r="C135" s="85" t="s">
        <v>1504</v>
      </c>
      <c r="D135" s="76" t="s">
        <v>1127</v>
      </c>
      <c r="E135" s="13">
        <v>44428</v>
      </c>
      <c r="F135" s="74" t="s">
        <v>1128</v>
      </c>
      <c r="G135" s="13">
        <v>44432</v>
      </c>
      <c r="H135" s="75" t="s">
        <v>1129</v>
      </c>
      <c r="I135" s="15">
        <v>102</v>
      </c>
      <c r="J135" s="15">
        <v>96</v>
      </c>
      <c r="K135" s="15">
        <v>45</v>
      </c>
      <c r="L135" s="15">
        <v>44</v>
      </c>
      <c r="M135" s="80">
        <v>110.16</v>
      </c>
      <c r="N135" s="70">
        <v>110</v>
      </c>
      <c r="O135" s="62">
        <v>3000</v>
      </c>
      <c r="P135" s="63">
        <f>Table2245236891011121314151617181920212224234567234568910[[#This Row],[PEMBULATAN]]*O135</f>
        <v>330000</v>
      </c>
    </row>
    <row r="136" spans="1:16" ht="24.75" customHeight="1" x14ac:dyDescent="0.2">
      <c r="A136" s="100"/>
      <c r="B136" s="73"/>
      <c r="C136" s="85" t="s">
        <v>1505</v>
      </c>
      <c r="D136" s="76" t="s">
        <v>1127</v>
      </c>
      <c r="E136" s="13">
        <v>44428</v>
      </c>
      <c r="F136" s="74" t="s">
        <v>1128</v>
      </c>
      <c r="G136" s="13">
        <v>44432</v>
      </c>
      <c r="H136" s="75" t="s">
        <v>1129</v>
      </c>
      <c r="I136" s="15">
        <v>40</v>
      </c>
      <c r="J136" s="15">
        <v>24</v>
      </c>
      <c r="K136" s="15">
        <v>10</v>
      </c>
      <c r="L136" s="15">
        <v>1</v>
      </c>
      <c r="M136" s="80">
        <v>2.4</v>
      </c>
      <c r="N136" s="70">
        <v>2</v>
      </c>
      <c r="O136" s="62">
        <v>3000</v>
      </c>
      <c r="P136" s="63">
        <f>Table2245236891011121314151617181920212224234567234568910[[#This Row],[PEMBULATAN]]*O136</f>
        <v>6000</v>
      </c>
    </row>
    <row r="137" spans="1:16" ht="24.75" customHeight="1" x14ac:dyDescent="0.2">
      <c r="A137" s="100"/>
      <c r="B137" s="73"/>
      <c r="C137" s="85" t="s">
        <v>1506</v>
      </c>
      <c r="D137" s="76" t="s">
        <v>1127</v>
      </c>
      <c r="E137" s="13">
        <v>44428</v>
      </c>
      <c r="F137" s="74" t="s">
        <v>1128</v>
      </c>
      <c r="G137" s="13">
        <v>44432</v>
      </c>
      <c r="H137" s="75" t="s">
        <v>1129</v>
      </c>
      <c r="I137" s="15">
        <v>120</v>
      </c>
      <c r="J137" s="15">
        <v>5</v>
      </c>
      <c r="K137" s="15">
        <v>5</v>
      </c>
      <c r="L137" s="15">
        <v>1</v>
      </c>
      <c r="M137" s="80">
        <v>0.75</v>
      </c>
      <c r="N137" s="70">
        <v>1</v>
      </c>
      <c r="O137" s="62">
        <v>3000</v>
      </c>
      <c r="P137" s="63">
        <f>Table2245236891011121314151617181920212224234567234568910[[#This Row],[PEMBULATAN]]*O137</f>
        <v>3000</v>
      </c>
    </row>
    <row r="138" spans="1:16" ht="24.75" customHeight="1" x14ac:dyDescent="0.2">
      <c r="A138" s="100"/>
      <c r="B138" s="73"/>
      <c r="C138" s="85" t="s">
        <v>1507</v>
      </c>
      <c r="D138" s="76" t="s">
        <v>1127</v>
      </c>
      <c r="E138" s="13">
        <v>44428</v>
      </c>
      <c r="F138" s="74" t="s">
        <v>1128</v>
      </c>
      <c r="G138" s="13">
        <v>44432</v>
      </c>
      <c r="H138" s="75" t="s">
        <v>1129</v>
      </c>
      <c r="I138" s="15">
        <v>154</v>
      </c>
      <c r="J138" s="15">
        <v>8</v>
      </c>
      <c r="K138" s="15">
        <v>8</v>
      </c>
      <c r="L138" s="15">
        <v>1</v>
      </c>
      <c r="M138" s="80">
        <v>2.464</v>
      </c>
      <c r="N138" s="70">
        <v>2</v>
      </c>
      <c r="O138" s="62">
        <v>3000</v>
      </c>
      <c r="P138" s="63">
        <f>Table2245236891011121314151617181920212224234567234568910[[#This Row],[PEMBULATAN]]*O138</f>
        <v>6000</v>
      </c>
    </row>
    <row r="139" spans="1:16" ht="24.75" customHeight="1" x14ac:dyDescent="0.2">
      <c r="A139" s="100"/>
      <c r="B139" s="73"/>
      <c r="C139" s="85" t="s">
        <v>1508</v>
      </c>
      <c r="D139" s="76" t="s">
        <v>1127</v>
      </c>
      <c r="E139" s="13">
        <v>44428</v>
      </c>
      <c r="F139" s="74" t="s">
        <v>1128</v>
      </c>
      <c r="G139" s="13">
        <v>44432</v>
      </c>
      <c r="H139" s="75" t="s">
        <v>1129</v>
      </c>
      <c r="I139" s="15">
        <v>122</v>
      </c>
      <c r="J139" s="15">
        <v>4</v>
      </c>
      <c r="K139" s="15">
        <v>4</v>
      </c>
      <c r="L139" s="15">
        <v>1</v>
      </c>
      <c r="M139" s="80">
        <v>0.48799999999999999</v>
      </c>
      <c r="N139" s="70">
        <v>1</v>
      </c>
      <c r="O139" s="62">
        <v>3000</v>
      </c>
      <c r="P139" s="63">
        <f>Table2245236891011121314151617181920212224234567234568910[[#This Row],[PEMBULATAN]]*O139</f>
        <v>3000</v>
      </c>
    </row>
    <row r="140" spans="1:16" ht="24.75" customHeight="1" x14ac:dyDescent="0.2">
      <c r="A140" s="100"/>
      <c r="B140" s="73"/>
      <c r="C140" s="85" t="s">
        <v>1509</v>
      </c>
      <c r="D140" s="76" t="s">
        <v>1127</v>
      </c>
      <c r="E140" s="13">
        <v>44428</v>
      </c>
      <c r="F140" s="74" t="s">
        <v>1128</v>
      </c>
      <c r="G140" s="13">
        <v>44432</v>
      </c>
      <c r="H140" s="75" t="s">
        <v>1129</v>
      </c>
      <c r="I140" s="15">
        <v>90</v>
      </c>
      <c r="J140" s="15">
        <v>4</v>
      </c>
      <c r="K140" s="15">
        <v>4</v>
      </c>
      <c r="L140" s="15">
        <v>1</v>
      </c>
      <c r="M140" s="80">
        <v>0.36</v>
      </c>
      <c r="N140" s="70">
        <v>1</v>
      </c>
      <c r="O140" s="62">
        <v>3000</v>
      </c>
      <c r="P140" s="63">
        <f>Table2245236891011121314151617181920212224234567234568910[[#This Row],[PEMBULATAN]]*O140</f>
        <v>3000</v>
      </c>
    </row>
    <row r="141" spans="1:16" ht="24.75" customHeight="1" x14ac:dyDescent="0.2">
      <c r="A141" s="100"/>
      <c r="B141" s="73"/>
      <c r="C141" s="85" t="s">
        <v>1510</v>
      </c>
      <c r="D141" s="76" t="s">
        <v>1127</v>
      </c>
      <c r="E141" s="13">
        <v>44428</v>
      </c>
      <c r="F141" s="74" t="s">
        <v>1128</v>
      </c>
      <c r="G141" s="13">
        <v>44432</v>
      </c>
      <c r="H141" s="75" t="s">
        <v>1129</v>
      </c>
      <c r="I141" s="15">
        <v>98</v>
      </c>
      <c r="J141" s="15">
        <v>58</v>
      </c>
      <c r="K141" s="15">
        <v>26</v>
      </c>
      <c r="L141" s="15">
        <v>14</v>
      </c>
      <c r="M141" s="80">
        <v>36.945999999999998</v>
      </c>
      <c r="N141" s="70">
        <v>37</v>
      </c>
      <c r="O141" s="62">
        <v>3000</v>
      </c>
      <c r="P141" s="63">
        <f>Table2245236891011121314151617181920212224234567234568910[[#This Row],[PEMBULATAN]]*O141</f>
        <v>111000</v>
      </c>
    </row>
    <row r="142" spans="1:16" ht="24.75" customHeight="1" x14ac:dyDescent="0.2">
      <c r="A142" s="100"/>
      <c r="B142" s="73"/>
      <c r="C142" s="85" t="s">
        <v>1511</v>
      </c>
      <c r="D142" s="76" t="s">
        <v>1127</v>
      </c>
      <c r="E142" s="13">
        <v>44428</v>
      </c>
      <c r="F142" s="74" t="s">
        <v>1128</v>
      </c>
      <c r="G142" s="13">
        <v>44432</v>
      </c>
      <c r="H142" s="75" t="s">
        <v>1129</v>
      </c>
      <c r="I142" s="15">
        <v>66</v>
      </c>
      <c r="J142" s="15">
        <v>10</v>
      </c>
      <c r="K142" s="15">
        <v>9</v>
      </c>
      <c r="L142" s="15">
        <v>2</v>
      </c>
      <c r="M142" s="80">
        <v>1.4850000000000001</v>
      </c>
      <c r="N142" s="70">
        <v>2</v>
      </c>
      <c r="O142" s="62">
        <v>3000</v>
      </c>
      <c r="P142" s="63">
        <f>Table2245236891011121314151617181920212224234567234568910[[#This Row],[PEMBULATAN]]*O142</f>
        <v>6000</v>
      </c>
    </row>
    <row r="143" spans="1:16" ht="24.75" customHeight="1" x14ac:dyDescent="0.2">
      <c r="A143" s="100"/>
      <c r="B143" s="73"/>
      <c r="C143" s="85" t="s">
        <v>1512</v>
      </c>
      <c r="D143" s="76" t="s">
        <v>1127</v>
      </c>
      <c r="E143" s="13">
        <v>44428</v>
      </c>
      <c r="F143" s="74" t="s">
        <v>1128</v>
      </c>
      <c r="G143" s="13">
        <v>44432</v>
      </c>
      <c r="H143" s="75" t="s">
        <v>1129</v>
      </c>
      <c r="I143" s="15">
        <v>45</v>
      </c>
      <c r="J143" s="15">
        <v>30</v>
      </c>
      <c r="K143" s="15">
        <v>9</v>
      </c>
      <c r="L143" s="15">
        <v>3</v>
      </c>
      <c r="M143" s="80">
        <v>3.0375000000000001</v>
      </c>
      <c r="N143" s="70">
        <v>3</v>
      </c>
      <c r="O143" s="62">
        <v>3000</v>
      </c>
      <c r="P143" s="63">
        <f>Table2245236891011121314151617181920212224234567234568910[[#This Row],[PEMBULATAN]]*O143</f>
        <v>9000</v>
      </c>
    </row>
    <row r="144" spans="1:16" ht="24.75" customHeight="1" x14ac:dyDescent="0.2">
      <c r="A144" s="100"/>
      <c r="B144" s="73"/>
      <c r="C144" s="85" t="s">
        <v>1513</v>
      </c>
      <c r="D144" s="76" t="s">
        <v>1127</v>
      </c>
      <c r="E144" s="13">
        <v>44428</v>
      </c>
      <c r="F144" s="74" t="s">
        <v>1128</v>
      </c>
      <c r="G144" s="13">
        <v>44432</v>
      </c>
      <c r="H144" s="75" t="s">
        <v>1129</v>
      </c>
      <c r="I144" s="15">
        <v>54</v>
      </c>
      <c r="J144" s="15">
        <v>24</v>
      </c>
      <c r="K144" s="15">
        <v>24</v>
      </c>
      <c r="L144" s="15">
        <v>1</v>
      </c>
      <c r="M144" s="80">
        <v>7.7759999999999998</v>
      </c>
      <c r="N144" s="70">
        <v>8</v>
      </c>
      <c r="O144" s="62">
        <v>3000</v>
      </c>
      <c r="P144" s="63">
        <f>Table2245236891011121314151617181920212224234567234568910[[#This Row],[PEMBULATAN]]*O144</f>
        <v>24000</v>
      </c>
    </row>
    <row r="145" spans="1:16" ht="24.75" customHeight="1" x14ac:dyDescent="0.2">
      <c r="A145" s="100"/>
      <c r="B145" s="73"/>
      <c r="C145" s="85" t="s">
        <v>1514</v>
      </c>
      <c r="D145" s="76" t="s">
        <v>1127</v>
      </c>
      <c r="E145" s="13">
        <v>44428</v>
      </c>
      <c r="F145" s="74" t="s">
        <v>1128</v>
      </c>
      <c r="G145" s="13">
        <v>44432</v>
      </c>
      <c r="H145" s="75" t="s">
        <v>1129</v>
      </c>
      <c r="I145" s="15">
        <v>110</v>
      </c>
      <c r="J145" s="15">
        <v>54</v>
      </c>
      <c r="K145" s="15">
        <v>28</v>
      </c>
      <c r="L145" s="15">
        <v>19</v>
      </c>
      <c r="M145" s="80">
        <v>41.58</v>
      </c>
      <c r="N145" s="70">
        <v>42</v>
      </c>
      <c r="O145" s="62">
        <v>3000</v>
      </c>
      <c r="P145" s="63">
        <f>Table2245236891011121314151617181920212224234567234568910[[#This Row],[PEMBULATAN]]*O145</f>
        <v>126000</v>
      </c>
    </row>
    <row r="146" spans="1:16" ht="24.75" customHeight="1" x14ac:dyDescent="0.2">
      <c r="A146" s="100"/>
      <c r="B146" s="73"/>
      <c r="C146" s="85" t="s">
        <v>1515</v>
      </c>
      <c r="D146" s="76" t="s">
        <v>1127</v>
      </c>
      <c r="E146" s="13">
        <v>44428</v>
      </c>
      <c r="F146" s="74" t="s">
        <v>1128</v>
      </c>
      <c r="G146" s="13">
        <v>44432</v>
      </c>
      <c r="H146" s="75" t="s">
        <v>1129</v>
      </c>
      <c r="I146" s="15">
        <v>55</v>
      </c>
      <c r="J146" s="15">
        <v>24</v>
      </c>
      <c r="K146" s="15">
        <v>24</v>
      </c>
      <c r="L146" s="15">
        <v>1</v>
      </c>
      <c r="M146" s="80">
        <v>7.92</v>
      </c>
      <c r="N146" s="70">
        <v>8</v>
      </c>
      <c r="O146" s="62">
        <v>3000</v>
      </c>
      <c r="P146" s="63">
        <f>Table2245236891011121314151617181920212224234567234568910[[#This Row],[PEMBULATAN]]*O146</f>
        <v>24000</v>
      </c>
    </row>
    <row r="147" spans="1:16" ht="24.75" customHeight="1" x14ac:dyDescent="0.2">
      <c r="A147" s="100"/>
      <c r="B147" s="73"/>
      <c r="C147" s="85" t="s">
        <v>1516</v>
      </c>
      <c r="D147" s="76" t="s">
        <v>1127</v>
      </c>
      <c r="E147" s="13">
        <v>44428</v>
      </c>
      <c r="F147" s="74" t="s">
        <v>1128</v>
      </c>
      <c r="G147" s="13">
        <v>44432</v>
      </c>
      <c r="H147" s="75" t="s">
        <v>1129</v>
      </c>
      <c r="I147" s="15">
        <v>61</v>
      </c>
      <c r="J147" s="15">
        <v>33</v>
      </c>
      <c r="K147" s="15">
        <v>23</v>
      </c>
      <c r="L147" s="15">
        <v>8</v>
      </c>
      <c r="M147" s="80">
        <v>11.57475</v>
      </c>
      <c r="N147" s="70">
        <v>12</v>
      </c>
      <c r="O147" s="62">
        <v>3000</v>
      </c>
      <c r="P147" s="63">
        <f>Table2245236891011121314151617181920212224234567234568910[[#This Row],[PEMBULATAN]]*O147</f>
        <v>36000</v>
      </c>
    </row>
    <row r="148" spans="1:16" ht="24.75" customHeight="1" x14ac:dyDescent="0.2">
      <c r="A148" s="100"/>
      <c r="B148" s="73"/>
      <c r="C148" s="85" t="s">
        <v>1517</v>
      </c>
      <c r="D148" s="76" t="s">
        <v>1127</v>
      </c>
      <c r="E148" s="13">
        <v>44428</v>
      </c>
      <c r="F148" s="74" t="s">
        <v>1128</v>
      </c>
      <c r="G148" s="13">
        <v>44432</v>
      </c>
      <c r="H148" s="75" t="s">
        <v>1129</v>
      </c>
      <c r="I148" s="15">
        <v>62</v>
      </c>
      <c r="J148" s="15">
        <v>36</v>
      </c>
      <c r="K148" s="15">
        <v>27</v>
      </c>
      <c r="L148" s="15">
        <v>20</v>
      </c>
      <c r="M148" s="80">
        <v>15.066000000000001</v>
      </c>
      <c r="N148" s="70">
        <v>20</v>
      </c>
      <c r="O148" s="62">
        <v>3000</v>
      </c>
      <c r="P148" s="63">
        <f>Table2245236891011121314151617181920212224234567234568910[[#This Row],[PEMBULATAN]]*O148</f>
        <v>60000</v>
      </c>
    </row>
    <row r="149" spans="1:16" ht="24.75" customHeight="1" x14ac:dyDescent="0.2">
      <c r="A149" s="100"/>
      <c r="B149" s="73"/>
      <c r="C149" s="85" t="s">
        <v>1518</v>
      </c>
      <c r="D149" s="76" t="s">
        <v>1127</v>
      </c>
      <c r="E149" s="13">
        <v>44428</v>
      </c>
      <c r="F149" s="74" t="s">
        <v>1128</v>
      </c>
      <c r="G149" s="13">
        <v>44432</v>
      </c>
      <c r="H149" s="75" t="s">
        <v>1129</v>
      </c>
      <c r="I149" s="15">
        <v>30</v>
      </c>
      <c r="J149" s="15">
        <v>28</v>
      </c>
      <c r="K149" s="15">
        <v>28</v>
      </c>
      <c r="L149" s="15">
        <v>1</v>
      </c>
      <c r="M149" s="80">
        <v>5.88</v>
      </c>
      <c r="N149" s="70">
        <v>6</v>
      </c>
      <c r="O149" s="62">
        <v>3000</v>
      </c>
      <c r="P149" s="63">
        <f>Table2245236891011121314151617181920212224234567234568910[[#This Row],[PEMBULATAN]]*O149</f>
        <v>18000</v>
      </c>
    </row>
    <row r="150" spans="1:16" ht="24.75" customHeight="1" x14ac:dyDescent="0.2">
      <c r="A150" s="100"/>
      <c r="B150" s="73"/>
      <c r="C150" s="85" t="s">
        <v>1519</v>
      </c>
      <c r="D150" s="76" t="s">
        <v>1127</v>
      </c>
      <c r="E150" s="13">
        <v>44428</v>
      </c>
      <c r="F150" s="74" t="s">
        <v>1128</v>
      </c>
      <c r="G150" s="13">
        <v>44432</v>
      </c>
      <c r="H150" s="75" t="s">
        <v>1129</v>
      </c>
      <c r="I150" s="15">
        <v>52</v>
      </c>
      <c r="J150" s="15">
        <v>25</v>
      </c>
      <c r="K150" s="15">
        <v>25</v>
      </c>
      <c r="L150" s="15">
        <v>1</v>
      </c>
      <c r="M150" s="80">
        <v>8.125</v>
      </c>
      <c r="N150" s="70">
        <v>8</v>
      </c>
      <c r="O150" s="62">
        <v>3000</v>
      </c>
      <c r="P150" s="63">
        <f>Table2245236891011121314151617181920212224234567234568910[[#This Row],[PEMBULATAN]]*O150</f>
        <v>24000</v>
      </c>
    </row>
    <row r="151" spans="1:16" ht="24.75" customHeight="1" x14ac:dyDescent="0.2">
      <c r="A151" s="100"/>
      <c r="B151" s="73"/>
      <c r="C151" s="85" t="s">
        <v>1520</v>
      </c>
      <c r="D151" s="76" t="s">
        <v>1127</v>
      </c>
      <c r="E151" s="13">
        <v>44428</v>
      </c>
      <c r="F151" s="74" t="s">
        <v>1128</v>
      </c>
      <c r="G151" s="13">
        <v>44432</v>
      </c>
      <c r="H151" s="75" t="s">
        <v>1129</v>
      </c>
      <c r="I151" s="15">
        <v>55</v>
      </c>
      <c r="J151" s="15">
        <v>36</v>
      </c>
      <c r="K151" s="15">
        <v>16</v>
      </c>
      <c r="L151" s="15">
        <v>6</v>
      </c>
      <c r="M151" s="80">
        <v>7.92</v>
      </c>
      <c r="N151" s="70">
        <v>8</v>
      </c>
      <c r="O151" s="62">
        <v>3000</v>
      </c>
      <c r="P151" s="63">
        <f>Table2245236891011121314151617181920212224234567234568910[[#This Row],[PEMBULATAN]]*O151</f>
        <v>24000</v>
      </c>
    </row>
    <row r="152" spans="1:16" ht="24.75" customHeight="1" x14ac:dyDescent="0.2">
      <c r="A152" s="100"/>
      <c r="B152" s="73"/>
      <c r="C152" s="85" t="s">
        <v>1521</v>
      </c>
      <c r="D152" s="76" t="s">
        <v>1127</v>
      </c>
      <c r="E152" s="13">
        <v>44428</v>
      </c>
      <c r="F152" s="74" t="s">
        <v>1128</v>
      </c>
      <c r="G152" s="13">
        <v>44432</v>
      </c>
      <c r="H152" s="75" t="s">
        <v>1129</v>
      </c>
      <c r="I152" s="15">
        <v>46</v>
      </c>
      <c r="J152" s="15">
        <v>46</v>
      </c>
      <c r="K152" s="15">
        <v>3</v>
      </c>
      <c r="L152" s="15">
        <v>1</v>
      </c>
      <c r="M152" s="80">
        <v>1.587</v>
      </c>
      <c r="N152" s="70">
        <v>2</v>
      </c>
      <c r="O152" s="62">
        <v>3000</v>
      </c>
      <c r="P152" s="63">
        <f>Table2245236891011121314151617181920212224234567234568910[[#This Row],[PEMBULATAN]]*O152</f>
        <v>6000</v>
      </c>
    </row>
    <row r="153" spans="1:16" ht="24.75" customHeight="1" x14ac:dyDescent="0.2">
      <c r="A153" s="100"/>
      <c r="B153" s="73"/>
      <c r="C153" s="85" t="s">
        <v>1522</v>
      </c>
      <c r="D153" s="76" t="s">
        <v>1127</v>
      </c>
      <c r="E153" s="13">
        <v>44428</v>
      </c>
      <c r="F153" s="74" t="s">
        <v>1128</v>
      </c>
      <c r="G153" s="13">
        <v>44432</v>
      </c>
      <c r="H153" s="75" t="s">
        <v>1129</v>
      </c>
      <c r="I153" s="15">
        <v>98</v>
      </c>
      <c r="J153" s="15">
        <v>63</v>
      </c>
      <c r="K153" s="15">
        <v>24</v>
      </c>
      <c r="L153" s="15">
        <v>27</v>
      </c>
      <c r="M153" s="80">
        <v>37.043999999999997</v>
      </c>
      <c r="N153" s="70">
        <v>37</v>
      </c>
      <c r="O153" s="62">
        <v>3000</v>
      </c>
      <c r="P153" s="63">
        <f>Table2245236891011121314151617181920212224234567234568910[[#This Row],[PEMBULATAN]]*O153</f>
        <v>111000</v>
      </c>
    </row>
    <row r="154" spans="1:16" ht="24.75" customHeight="1" x14ac:dyDescent="0.2">
      <c r="A154" s="100"/>
      <c r="B154" s="73"/>
      <c r="C154" s="85" t="s">
        <v>1523</v>
      </c>
      <c r="D154" s="76" t="s">
        <v>1127</v>
      </c>
      <c r="E154" s="13">
        <v>44428</v>
      </c>
      <c r="F154" s="74" t="s">
        <v>1128</v>
      </c>
      <c r="G154" s="13">
        <v>44432</v>
      </c>
      <c r="H154" s="75" t="s">
        <v>1129</v>
      </c>
      <c r="I154" s="15">
        <v>95</v>
      </c>
      <c r="J154" s="15">
        <v>17</v>
      </c>
      <c r="K154" s="15">
        <v>3</v>
      </c>
      <c r="L154" s="15">
        <v>2</v>
      </c>
      <c r="M154" s="80">
        <v>1.2112499999999999</v>
      </c>
      <c r="N154" s="70">
        <v>2</v>
      </c>
      <c r="O154" s="62">
        <v>3000</v>
      </c>
      <c r="P154" s="63">
        <f>Table2245236891011121314151617181920212224234567234568910[[#This Row],[PEMBULATAN]]*O154</f>
        <v>6000</v>
      </c>
    </row>
    <row r="155" spans="1:16" ht="24.75" customHeight="1" x14ac:dyDescent="0.2">
      <c r="A155" s="100"/>
      <c r="B155" s="73"/>
      <c r="C155" s="85" t="s">
        <v>1524</v>
      </c>
      <c r="D155" s="76" t="s">
        <v>1127</v>
      </c>
      <c r="E155" s="13">
        <v>44428</v>
      </c>
      <c r="F155" s="74" t="s">
        <v>1128</v>
      </c>
      <c r="G155" s="13">
        <v>44432</v>
      </c>
      <c r="H155" s="75" t="s">
        <v>1129</v>
      </c>
      <c r="I155" s="15">
        <v>100</v>
      </c>
      <c r="J155" s="15">
        <v>18</v>
      </c>
      <c r="K155" s="15">
        <v>3</v>
      </c>
      <c r="L155" s="15">
        <v>2</v>
      </c>
      <c r="M155" s="80">
        <v>1.35</v>
      </c>
      <c r="N155" s="70">
        <v>2</v>
      </c>
      <c r="O155" s="62">
        <v>3000</v>
      </c>
      <c r="P155" s="63">
        <f>Table2245236891011121314151617181920212224234567234568910[[#This Row],[PEMBULATAN]]*O155</f>
        <v>6000</v>
      </c>
    </row>
    <row r="156" spans="1:16" ht="24.75" customHeight="1" x14ac:dyDescent="0.2">
      <c r="A156" s="100"/>
      <c r="B156" s="73"/>
      <c r="C156" s="85" t="s">
        <v>1525</v>
      </c>
      <c r="D156" s="76" t="s">
        <v>1127</v>
      </c>
      <c r="E156" s="13">
        <v>44428</v>
      </c>
      <c r="F156" s="74" t="s">
        <v>1128</v>
      </c>
      <c r="G156" s="13">
        <v>44432</v>
      </c>
      <c r="H156" s="75" t="s">
        <v>1129</v>
      </c>
      <c r="I156" s="15">
        <v>95</v>
      </c>
      <c r="J156" s="15">
        <v>18</v>
      </c>
      <c r="K156" s="15">
        <v>3</v>
      </c>
      <c r="L156" s="15">
        <v>1</v>
      </c>
      <c r="M156" s="80">
        <v>1.2825</v>
      </c>
      <c r="N156" s="70">
        <v>1</v>
      </c>
      <c r="O156" s="62">
        <v>3000</v>
      </c>
      <c r="P156" s="63">
        <f>Table2245236891011121314151617181920212224234567234568910[[#This Row],[PEMBULATAN]]*O156</f>
        <v>3000</v>
      </c>
    </row>
    <row r="157" spans="1:16" ht="24.75" customHeight="1" x14ac:dyDescent="0.2">
      <c r="A157" s="100"/>
      <c r="B157" s="73"/>
      <c r="C157" s="85" t="s">
        <v>1526</v>
      </c>
      <c r="D157" s="76" t="s">
        <v>1127</v>
      </c>
      <c r="E157" s="13">
        <v>44428</v>
      </c>
      <c r="F157" s="74" t="s">
        <v>1128</v>
      </c>
      <c r="G157" s="13">
        <v>44432</v>
      </c>
      <c r="H157" s="75" t="s">
        <v>1129</v>
      </c>
      <c r="I157" s="15">
        <v>95</v>
      </c>
      <c r="J157" s="15">
        <v>17</v>
      </c>
      <c r="K157" s="15">
        <v>3</v>
      </c>
      <c r="L157" s="15">
        <v>2</v>
      </c>
      <c r="M157" s="80">
        <v>1.2112499999999999</v>
      </c>
      <c r="N157" s="70">
        <v>2</v>
      </c>
      <c r="O157" s="62">
        <v>3000</v>
      </c>
      <c r="P157" s="63">
        <f>Table2245236891011121314151617181920212224234567234568910[[#This Row],[PEMBULATAN]]*O157</f>
        <v>6000</v>
      </c>
    </row>
    <row r="158" spans="1:16" ht="24.75" customHeight="1" x14ac:dyDescent="0.2">
      <c r="A158" s="100"/>
      <c r="B158" s="73"/>
      <c r="C158" s="85" t="s">
        <v>1527</v>
      </c>
      <c r="D158" s="76" t="s">
        <v>1127</v>
      </c>
      <c r="E158" s="13">
        <v>44428</v>
      </c>
      <c r="F158" s="74" t="s">
        <v>1128</v>
      </c>
      <c r="G158" s="13">
        <v>44432</v>
      </c>
      <c r="H158" s="75" t="s">
        <v>1129</v>
      </c>
      <c r="I158" s="15">
        <v>54</v>
      </c>
      <c r="J158" s="15">
        <v>24</v>
      </c>
      <c r="K158" s="15">
        <v>24</v>
      </c>
      <c r="L158" s="15">
        <v>1</v>
      </c>
      <c r="M158" s="80">
        <v>7.7759999999999998</v>
      </c>
      <c r="N158" s="70">
        <v>8</v>
      </c>
      <c r="O158" s="62">
        <v>3000</v>
      </c>
      <c r="P158" s="63">
        <f>Table2245236891011121314151617181920212224234567234568910[[#This Row],[PEMBULATAN]]*O158</f>
        <v>24000</v>
      </c>
    </row>
    <row r="159" spans="1:16" ht="24.75" customHeight="1" x14ac:dyDescent="0.2">
      <c r="A159" s="100"/>
      <c r="B159" s="73"/>
      <c r="C159" s="85" t="s">
        <v>1528</v>
      </c>
      <c r="D159" s="76" t="s">
        <v>1127</v>
      </c>
      <c r="E159" s="13">
        <v>44428</v>
      </c>
      <c r="F159" s="74" t="s">
        <v>1128</v>
      </c>
      <c r="G159" s="13">
        <v>44432</v>
      </c>
      <c r="H159" s="75" t="s">
        <v>1129</v>
      </c>
      <c r="I159" s="15">
        <v>124</v>
      </c>
      <c r="J159" s="15">
        <v>6</v>
      </c>
      <c r="K159" s="15">
        <v>6</v>
      </c>
      <c r="L159" s="15">
        <v>1</v>
      </c>
      <c r="M159" s="80">
        <v>1.1160000000000001</v>
      </c>
      <c r="N159" s="70">
        <v>1</v>
      </c>
      <c r="O159" s="62">
        <v>3000</v>
      </c>
      <c r="P159" s="63">
        <f>Table2245236891011121314151617181920212224234567234568910[[#This Row],[PEMBULATAN]]*O159</f>
        <v>3000</v>
      </c>
    </row>
    <row r="160" spans="1:16" ht="24.75" customHeight="1" x14ac:dyDescent="0.2">
      <c r="A160" s="100"/>
      <c r="B160" s="73"/>
      <c r="C160" s="85" t="s">
        <v>1529</v>
      </c>
      <c r="D160" s="76" t="s">
        <v>1127</v>
      </c>
      <c r="E160" s="13">
        <v>44428</v>
      </c>
      <c r="F160" s="74" t="s">
        <v>1128</v>
      </c>
      <c r="G160" s="13">
        <v>44432</v>
      </c>
      <c r="H160" s="75" t="s">
        <v>1129</v>
      </c>
      <c r="I160" s="15">
        <v>111</v>
      </c>
      <c r="J160" s="15">
        <v>13</v>
      </c>
      <c r="K160" s="15">
        <v>13</v>
      </c>
      <c r="L160" s="15">
        <v>2</v>
      </c>
      <c r="M160" s="80">
        <v>4.6897500000000001</v>
      </c>
      <c r="N160" s="70">
        <v>5</v>
      </c>
      <c r="O160" s="62">
        <v>3000</v>
      </c>
      <c r="P160" s="63">
        <f>Table2245236891011121314151617181920212224234567234568910[[#This Row],[PEMBULATAN]]*O160</f>
        <v>15000</v>
      </c>
    </row>
    <row r="161" spans="1:16" ht="24.75" customHeight="1" x14ac:dyDescent="0.2">
      <c r="A161" s="100"/>
      <c r="B161" s="73"/>
      <c r="C161" s="85" t="s">
        <v>1530</v>
      </c>
      <c r="D161" s="76" t="s">
        <v>1127</v>
      </c>
      <c r="E161" s="13">
        <v>44428</v>
      </c>
      <c r="F161" s="74" t="s">
        <v>1128</v>
      </c>
      <c r="G161" s="13">
        <v>44432</v>
      </c>
      <c r="H161" s="75" t="s">
        <v>1129</v>
      </c>
      <c r="I161" s="15">
        <v>43</v>
      </c>
      <c r="J161" s="15">
        <v>40</v>
      </c>
      <c r="K161" s="15">
        <v>45</v>
      </c>
      <c r="L161" s="15">
        <v>3</v>
      </c>
      <c r="M161" s="80">
        <v>19.350000000000001</v>
      </c>
      <c r="N161" s="70">
        <v>19</v>
      </c>
      <c r="O161" s="62">
        <v>3000</v>
      </c>
      <c r="P161" s="63">
        <f>Table2245236891011121314151617181920212224234567234568910[[#This Row],[PEMBULATAN]]*O161</f>
        <v>57000</v>
      </c>
    </row>
    <row r="162" spans="1:16" ht="24.75" customHeight="1" x14ac:dyDescent="0.2">
      <c r="A162" s="100"/>
      <c r="B162" s="73"/>
      <c r="C162" s="85" t="s">
        <v>1531</v>
      </c>
      <c r="D162" s="76" t="s">
        <v>1127</v>
      </c>
      <c r="E162" s="13">
        <v>44428</v>
      </c>
      <c r="F162" s="74" t="s">
        <v>1128</v>
      </c>
      <c r="G162" s="13">
        <v>44432</v>
      </c>
      <c r="H162" s="75" t="s">
        <v>1129</v>
      </c>
      <c r="I162" s="15">
        <v>104</v>
      </c>
      <c r="J162" s="15">
        <v>17</v>
      </c>
      <c r="K162" s="15">
        <v>12</v>
      </c>
      <c r="L162" s="15">
        <v>2</v>
      </c>
      <c r="M162" s="80">
        <v>5.3040000000000003</v>
      </c>
      <c r="N162" s="70">
        <v>5</v>
      </c>
      <c r="O162" s="62">
        <v>3000</v>
      </c>
      <c r="P162" s="63">
        <f>Table2245236891011121314151617181920212224234567234568910[[#This Row],[PEMBULATAN]]*O162</f>
        <v>15000</v>
      </c>
    </row>
    <row r="163" spans="1:16" ht="24.75" customHeight="1" x14ac:dyDescent="0.2">
      <c r="A163" s="100"/>
      <c r="B163" s="73"/>
      <c r="C163" s="85" t="s">
        <v>1532</v>
      </c>
      <c r="D163" s="76" t="s">
        <v>1127</v>
      </c>
      <c r="E163" s="13">
        <v>44428</v>
      </c>
      <c r="F163" s="74" t="s">
        <v>1128</v>
      </c>
      <c r="G163" s="13">
        <v>44432</v>
      </c>
      <c r="H163" s="75" t="s">
        <v>1129</v>
      </c>
      <c r="I163" s="15">
        <v>102</v>
      </c>
      <c r="J163" s="15">
        <v>60</v>
      </c>
      <c r="K163" s="15">
        <v>35</v>
      </c>
      <c r="L163" s="15">
        <v>16</v>
      </c>
      <c r="M163" s="80">
        <v>53.55</v>
      </c>
      <c r="N163" s="70">
        <v>54</v>
      </c>
      <c r="O163" s="62">
        <v>3000</v>
      </c>
      <c r="P163" s="63">
        <f>Table2245236891011121314151617181920212224234567234568910[[#This Row],[PEMBULATAN]]*O163</f>
        <v>162000</v>
      </c>
    </row>
    <row r="164" spans="1:16" ht="24.75" customHeight="1" x14ac:dyDescent="0.2">
      <c r="A164" s="100"/>
      <c r="B164" s="73"/>
      <c r="C164" s="85" t="s">
        <v>1533</v>
      </c>
      <c r="D164" s="76" t="s">
        <v>1127</v>
      </c>
      <c r="E164" s="13">
        <v>44428</v>
      </c>
      <c r="F164" s="74" t="s">
        <v>1128</v>
      </c>
      <c r="G164" s="13">
        <v>44432</v>
      </c>
      <c r="H164" s="75" t="s">
        <v>1129</v>
      </c>
      <c r="I164" s="15">
        <v>110</v>
      </c>
      <c r="J164" s="15">
        <v>58</v>
      </c>
      <c r="K164" s="15">
        <v>29</v>
      </c>
      <c r="L164" s="15">
        <v>27</v>
      </c>
      <c r="M164" s="80">
        <v>46.255000000000003</v>
      </c>
      <c r="N164" s="70">
        <v>46</v>
      </c>
      <c r="O164" s="62">
        <v>3000</v>
      </c>
      <c r="P164" s="63">
        <f>Table2245236891011121314151617181920212224234567234568910[[#This Row],[PEMBULATAN]]*O164</f>
        <v>138000</v>
      </c>
    </row>
    <row r="165" spans="1:16" ht="24.75" customHeight="1" x14ac:dyDescent="0.2">
      <c r="A165" s="100"/>
      <c r="B165" s="73"/>
      <c r="C165" s="85" t="s">
        <v>1534</v>
      </c>
      <c r="D165" s="76" t="s">
        <v>1127</v>
      </c>
      <c r="E165" s="13">
        <v>44428</v>
      </c>
      <c r="F165" s="74" t="s">
        <v>1128</v>
      </c>
      <c r="G165" s="13">
        <v>44432</v>
      </c>
      <c r="H165" s="75" t="s">
        <v>1129</v>
      </c>
      <c r="I165" s="15">
        <v>90</v>
      </c>
      <c r="J165" s="15">
        <v>52</v>
      </c>
      <c r="K165" s="15">
        <v>29</v>
      </c>
      <c r="L165" s="15">
        <v>19</v>
      </c>
      <c r="M165" s="80">
        <v>33.93</v>
      </c>
      <c r="N165" s="70">
        <v>34</v>
      </c>
      <c r="O165" s="62">
        <v>3000</v>
      </c>
      <c r="P165" s="63">
        <f>Table2245236891011121314151617181920212224234567234568910[[#This Row],[PEMBULATAN]]*O165</f>
        <v>102000</v>
      </c>
    </row>
    <row r="166" spans="1:16" ht="24.75" customHeight="1" x14ac:dyDescent="0.2">
      <c r="A166" s="100"/>
      <c r="B166" s="73"/>
      <c r="C166" s="85" t="s">
        <v>1535</v>
      </c>
      <c r="D166" s="76" t="s">
        <v>1127</v>
      </c>
      <c r="E166" s="13">
        <v>44428</v>
      </c>
      <c r="F166" s="74" t="s">
        <v>1128</v>
      </c>
      <c r="G166" s="13">
        <v>44432</v>
      </c>
      <c r="H166" s="75" t="s">
        <v>1129</v>
      </c>
      <c r="I166" s="15">
        <v>84</v>
      </c>
      <c r="J166" s="15">
        <v>62</v>
      </c>
      <c r="K166" s="15">
        <v>35</v>
      </c>
      <c r="L166" s="15">
        <v>14</v>
      </c>
      <c r="M166" s="80">
        <v>45.57</v>
      </c>
      <c r="N166" s="70">
        <v>46</v>
      </c>
      <c r="O166" s="62">
        <v>3000</v>
      </c>
      <c r="P166" s="63">
        <f>Table2245236891011121314151617181920212224234567234568910[[#This Row],[PEMBULATAN]]*O166</f>
        <v>138000</v>
      </c>
    </row>
    <row r="167" spans="1:16" ht="24.75" customHeight="1" x14ac:dyDescent="0.2">
      <c r="A167" s="100"/>
      <c r="B167" s="73"/>
      <c r="C167" s="85" t="s">
        <v>1536</v>
      </c>
      <c r="D167" s="76" t="s">
        <v>1127</v>
      </c>
      <c r="E167" s="13">
        <v>44428</v>
      </c>
      <c r="F167" s="74" t="s">
        <v>1128</v>
      </c>
      <c r="G167" s="13">
        <v>44432</v>
      </c>
      <c r="H167" s="75" t="s">
        <v>1129</v>
      </c>
      <c r="I167" s="15">
        <v>110</v>
      </c>
      <c r="J167" s="15">
        <v>64</v>
      </c>
      <c r="K167" s="15">
        <v>44</v>
      </c>
      <c r="L167" s="15">
        <v>15</v>
      </c>
      <c r="M167" s="80">
        <v>77.44</v>
      </c>
      <c r="N167" s="70">
        <v>77</v>
      </c>
      <c r="O167" s="62">
        <v>3000</v>
      </c>
      <c r="P167" s="63">
        <f>Table2245236891011121314151617181920212224234567234568910[[#This Row],[PEMBULATAN]]*O167</f>
        <v>231000</v>
      </c>
    </row>
    <row r="168" spans="1:16" ht="24.75" customHeight="1" x14ac:dyDescent="0.2">
      <c r="A168" s="100"/>
      <c r="B168" s="73"/>
      <c r="C168" s="85" t="s">
        <v>1537</v>
      </c>
      <c r="D168" s="76" t="s">
        <v>1127</v>
      </c>
      <c r="E168" s="13">
        <v>44428</v>
      </c>
      <c r="F168" s="74" t="s">
        <v>1128</v>
      </c>
      <c r="G168" s="13">
        <v>44432</v>
      </c>
      <c r="H168" s="75" t="s">
        <v>1129</v>
      </c>
      <c r="I168" s="15">
        <v>105</v>
      </c>
      <c r="J168" s="15">
        <v>60</v>
      </c>
      <c r="K168" s="15">
        <v>28</v>
      </c>
      <c r="L168" s="15">
        <v>17</v>
      </c>
      <c r="M168" s="80">
        <v>44.1</v>
      </c>
      <c r="N168" s="70">
        <v>44</v>
      </c>
      <c r="O168" s="62">
        <v>3000</v>
      </c>
      <c r="P168" s="63">
        <f>Table2245236891011121314151617181920212224234567234568910[[#This Row],[PEMBULATAN]]*O168</f>
        <v>132000</v>
      </c>
    </row>
    <row r="169" spans="1:16" ht="24.75" customHeight="1" x14ac:dyDescent="0.2">
      <c r="A169" s="100"/>
      <c r="B169" s="73"/>
      <c r="C169" s="85" t="s">
        <v>1538</v>
      </c>
      <c r="D169" s="76" t="s">
        <v>1127</v>
      </c>
      <c r="E169" s="13">
        <v>44428</v>
      </c>
      <c r="F169" s="74" t="s">
        <v>1128</v>
      </c>
      <c r="G169" s="13">
        <v>44432</v>
      </c>
      <c r="H169" s="75" t="s">
        <v>1129</v>
      </c>
      <c r="I169" s="15">
        <v>100</v>
      </c>
      <c r="J169" s="15">
        <v>58</v>
      </c>
      <c r="K169" s="15">
        <v>29</v>
      </c>
      <c r="L169" s="15">
        <v>7</v>
      </c>
      <c r="M169" s="80">
        <v>42.05</v>
      </c>
      <c r="N169" s="70">
        <v>42</v>
      </c>
      <c r="O169" s="62">
        <v>3000</v>
      </c>
      <c r="P169" s="63">
        <f>Table2245236891011121314151617181920212224234567234568910[[#This Row],[PEMBULATAN]]*O169</f>
        <v>126000</v>
      </c>
    </row>
    <row r="170" spans="1:16" ht="24.75" customHeight="1" x14ac:dyDescent="0.2">
      <c r="A170" s="100"/>
      <c r="B170" s="73"/>
      <c r="C170" s="85" t="s">
        <v>1539</v>
      </c>
      <c r="D170" s="76" t="s">
        <v>1127</v>
      </c>
      <c r="E170" s="13">
        <v>44428</v>
      </c>
      <c r="F170" s="74" t="s">
        <v>1128</v>
      </c>
      <c r="G170" s="13">
        <v>44432</v>
      </c>
      <c r="H170" s="75" t="s">
        <v>1129</v>
      </c>
      <c r="I170" s="15">
        <v>78</v>
      </c>
      <c r="J170" s="15">
        <v>32</v>
      </c>
      <c r="K170" s="15">
        <v>26</v>
      </c>
      <c r="L170" s="15">
        <v>9</v>
      </c>
      <c r="M170" s="80">
        <v>16.224</v>
      </c>
      <c r="N170" s="70">
        <v>16</v>
      </c>
      <c r="O170" s="62">
        <v>3000</v>
      </c>
      <c r="P170" s="63">
        <f>Table2245236891011121314151617181920212224234567234568910[[#This Row],[PEMBULATAN]]*O170</f>
        <v>48000</v>
      </c>
    </row>
    <row r="171" spans="1:16" ht="24.75" customHeight="1" x14ac:dyDescent="0.2">
      <c r="A171" s="100"/>
      <c r="B171" s="73"/>
      <c r="C171" s="85" t="s">
        <v>1540</v>
      </c>
      <c r="D171" s="76" t="s">
        <v>1127</v>
      </c>
      <c r="E171" s="13">
        <v>44428</v>
      </c>
      <c r="F171" s="74" t="s">
        <v>1128</v>
      </c>
      <c r="G171" s="13">
        <v>44432</v>
      </c>
      <c r="H171" s="75" t="s">
        <v>1129</v>
      </c>
      <c r="I171" s="15">
        <v>45</v>
      </c>
      <c r="J171" s="15">
        <v>45</v>
      </c>
      <c r="K171" s="15">
        <v>27</v>
      </c>
      <c r="L171" s="15">
        <v>2</v>
      </c>
      <c r="M171" s="80">
        <v>13.668749999999999</v>
      </c>
      <c r="N171" s="70">
        <v>14</v>
      </c>
      <c r="O171" s="62">
        <v>3000</v>
      </c>
      <c r="P171" s="63">
        <f>Table2245236891011121314151617181920212224234567234568910[[#This Row],[PEMBULATAN]]*O171</f>
        <v>42000</v>
      </c>
    </row>
    <row r="172" spans="1:16" ht="24.75" customHeight="1" x14ac:dyDescent="0.2">
      <c r="A172" s="100"/>
      <c r="B172" s="73"/>
      <c r="C172" s="85" t="s">
        <v>1541</v>
      </c>
      <c r="D172" s="76" t="s">
        <v>1127</v>
      </c>
      <c r="E172" s="13">
        <v>44428</v>
      </c>
      <c r="F172" s="74" t="s">
        <v>1128</v>
      </c>
      <c r="G172" s="13">
        <v>44432</v>
      </c>
      <c r="H172" s="75" t="s">
        <v>1129</v>
      </c>
      <c r="I172" s="15">
        <v>74</v>
      </c>
      <c r="J172" s="15">
        <v>48</v>
      </c>
      <c r="K172" s="15">
        <v>18</v>
      </c>
      <c r="L172" s="15">
        <v>4</v>
      </c>
      <c r="M172" s="80">
        <v>15.984</v>
      </c>
      <c r="N172" s="70">
        <v>16</v>
      </c>
      <c r="O172" s="62">
        <v>3000</v>
      </c>
      <c r="P172" s="63">
        <f>Table2245236891011121314151617181920212224234567234568910[[#This Row],[PEMBULATAN]]*O172</f>
        <v>48000</v>
      </c>
    </row>
    <row r="173" spans="1:16" ht="24.75" customHeight="1" x14ac:dyDescent="0.2">
      <c r="A173" s="100"/>
      <c r="B173" s="73"/>
      <c r="C173" s="85" t="s">
        <v>1542</v>
      </c>
      <c r="D173" s="76" t="s">
        <v>1127</v>
      </c>
      <c r="E173" s="13">
        <v>44428</v>
      </c>
      <c r="F173" s="74" t="s">
        <v>1128</v>
      </c>
      <c r="G173" s="13">
        <v>44432</v>
      </c>
      <c r="H173" s="75" t="s">
        <v>1129</v>
      </c>
      <c r="I173" s="15">
        <v>54</v>
      </c>
      <c r="J173" s="15">
        <v>39</v>
      </c>
      <c r="K173" s="15">
        <v>15</v>
      </c>
      <c r="L173" s="15">
        <v>6</v>
      </c>
      <c r="M173" s="80">
        <v>7.8975</v>
      </c>
      <c r="N173" s="70">
        <v>8</v>
      </c>
      <c r="O173" s="62">
        <v>3000</v>
      </c>
      <c r="P173" s="63">
        <f>Table2245236891011121314151617181920212224234567234568910[[#This Row],[PEMBULATAN]]*O173</f>
        <v>24000</v>
      </c>
    </row>
    <row r="174" spans="1:16" ht="24.75" customHeight="1" x14ac:dyDescent="0.2">
      <c r="A174" s="100"/>
      <c r="B174" s="73"/>
      <c r="C174" s="85" t="s">
        <v>1543</v>
      </c>
      <c r="D174" s="76" t="s">
        <v>1127</v>
      </c>
      <c r="E174" s="13">
        <v>44428</v>
      </c>
      <c r="F174" s="74" t="s">
        <v>1128</v>
      </c>
      <c r="G174" s="13">
        <v>44432</v>
      </c>
      <c r="H174" s="75" t="s">
        <v>1129</v>
      </c>
      <c r="I174" s="15">
        <v>98</v>
      </c>
      <c r="J174" s="15">
        <v>58</v>
      </c>
      <c r="K174" s="15">
        <v>26</v>
      </c>
      <c r="L174" s="15">
        <v>12</v>
      </c>
      <c r="M174" s="80">
        <v>36.945999999999998</v>
      </c>
      <c r="N174" s="70">
        <v>37</v>
      </c>
      <c r="O174" s="62">
        <v>3000</v>
      </c>
      <c r="P174" s="63">
        <f>Table2245236891011121314151617181920212224234567234568910[[#This Row],[PEMBULATAN]]*O174</f>
        <v>111000</v>
      </c>
    </row>
    <row r="175" spans="1:16" ht="24.75" customHeight="1" x14ac:dyDescent="0.2">
      <c r="A175" s="100"/>
      <c r="B175" s="73"/>
      <c r="C175" s="85" t="s">
        <v>1544</v>
      </c>
      <c r="D175" s="76" t="s">
        <v>1127</v>
      </c>
      <c r="E175" s="13">
        <v>44428</v>
      </c>
      <c r="F175" s="74" t="s">
        <v>1128</v>
      </c>
      <c r="G175" s="13">
        <v>44432</v>
      </c>
      <c r="H175" s="75" t="s">
        <v>1129</v>
      </c>
      <c r="I175" s="15">
        <v>66</v>
      </c>
      <c r="J175" s="15">
        <v>56</v>
      </c>
      <c r="K175" s="15">
        <v>25</v>
      </c>
      <c r="L175" s="15">
        <v>6</v>
      </c>
      <c r="M175" s="80">
        <v>23.1</v>
      </c>
      <c r="N175" s="70">
        <v>23</v>
      </c>
      <c r="O175" s="62">
        <v>3000</v>
      </c>
      <c r="P175" s="63">
        <f>Table2245236891011121314151617181920212224234567234568910[[#This Row],[PEMBULATAN]]*O175</f>
        <v>69000</v>
      </c>
    </row>
    <row r="176" spans="1:16" ht="24.75" customHeight="1" x14ac:dyDescent="0.2">
      <c r="A176" s="100"/>
      <c r="B176" s="73"/>
      <c r="C176" s="85" t="s">
        <v>1545</v>
      </c>
      <c r="D176" s="76" t="s">
        <v>1127</v>
      </c>
      <c r="E176" s="13">
        <v>44428</v>
      </c>
      <c r="F176" s="74" t="s">
        <v>1128</v>
      </c>
      <c r="G176" s="13">
        <v>44432</v>
      </c>
      <c r="H176" s="75" t="s">
        <v>1129</v>
      </c>
      <c r="I176" s="15">
        <v>77</v>
      </c>
      <c r="J176" s="15">
        <v>44</v>
      </c>
      <c r="K176" s="15">
        <v>35</v>
      </c>
      <c r="L176" s="15">
        <v>15</v>
      </c>
      <c r="M176" s="80">
        <v>29.645</v>
      </c>
      <c r="N176" s="70">
        <v>30</v>
      </c>
      <c r="O176" s="62">
        <v>3000</v>
      </c>
      <c r="P176" s="63">
        <f>Table2245236891011121314151617181920212224234567234568910[[#This Row],[PEMBULATAN]]*O176</f>
        <v>90000</v>
      </c>
    </row>
    <row r="177" spans="1:16" ht="24.75" customHeight="1" x14ac:dyDescent="0.2">
      <c r="A177" s="100"/>
      <c r="B177" s="73"/>
      <c r="C177" s="85" t="s">
        <v>1546</v>
      </c>
      <c r="D177" s="76" t="s">
        <v>1127</v>
      </c>
      <c r="E177" s="13">
        <v>44428</v>
      </c>
      <c r="F177" s="74" t="s">
        <v>1128</v>
      </c>
      <c r="G177" s="13">
        <v>44432</v>
      </c>
      <c r="H177" s="75" t="s">
        <v>1129</v>
      </c>
      <c r="I177" s="15">
        <v>54</v>
      </c>
      <c r="J177" s="15">
        <v>40</v>
      </c>
      <c r="K177" s="15">
        <v>26</v>
      </c>
      <c r="L177" s="15">
        <v>4</v>
      </c>
      <c r="M177" s="80">
        <v>14.04</v>
      </c>
      <c r="N177" s="70">
        <v>14</v>
      </c>
      <c r="O177" s="62">
        <v>3000</v>
      </c>
      <c r="P177" s="63">
        <f>Table2245236891011121314151617181920212224234567234568910[[#This Row],[PEMBULATAN]]*O177</f>
        <v>42000</v>
      </c>
    </row>
    <row r="178" spans="1:16" ht="24.75" customHeight="1" x14ac:dyDescent="0.2">
      <c r="A178" s="100"/>
      <c r="B178" s="73"/>
      <c r="C178" s="85" t="s">
        <v>1547</v>
      </c>
      <c r="D178" s="76" t="s">
        <v>1127</v>
      </c>
      <c r="E178" s="13">
        <v>44428</v>
      </c>
      <c r="F178" s="74" t="s">
        <v>1128</v>
      </c>
      <c r="G178" s="13">
        <v>44432</v>
      </c>
      <c r="H178" s="75" t="s">
        <v>1129</v>
      </c>
      <c r="I178" s="15">
        <v>109</v>
      </c>
      <c r="J178" s="15">
        <v>74</v>
      </c>
      <c r="K178" s="15">
        <v>35</v>
      </c>
      <c r="L178" s="15">
        <v>34</v>
      </c>
      <c r="M178" s="80">
        <v>70.577500000000001</v>
      </c>
      <c r="N178" s="70">
        <v>71</v>
      </c>
      <c r="O178" s="62">
        <v>3000</v>
      </c>
      <c r="P178" s="63">
        <f>Table2245236891011121314151617181920212224234567234568910[[#This Row],[PEMBULATAN]]*O178</f>
        <v>213000</v>
      </c>
    </row>
    <row r="179" spans="1:16" ht="24.75" customHeight="1" x14ac:dyDescent="0.2">
      <c r="A179" s="100"/>
      <c r="B179" s="73"/>
      <c r="C179" s="85" t="s">
        <v>1548</v>
      </c>
      <c r="D179" s="76" t="s">
        <v>1127</v>
      </c>
      <c r="E179" s="13">
        <v>44428</v>
      </c>
      <c r="F179" s="74" t="s">
        <v>1128</v>
      </c>
      <c r="G179" s="13">
        <v>44432</v>
      </c>
      <c r="H179" s="75" t="s">
        <v>1129</v>
      </c>
      <c r="I179" s="15">
        <v>90</v>
      </c>
      <c r="J179" s="15">
        <v>54</v>
      </c>
      <c r="K179" s="15">
        <v>23</v>
      </c>
      <c r="L179" s="15">
        <v>10</v>
      </c>
      <c r="M179" s="80">
        <v>27.945</v>
      </c>
      <c r="N179" s="70">
        <v>28</v>
      </c>
      <c r="O179" s="62">
        <v>3000</v>
      </c>
      <c r="P179" s="63">
        <f>Table2245236891011121314151617181920212224234567234568910[[#This Row],[PEMBULATAN]]*O179</f>
        <v>84000</v>
      </c>
    </row>
    <row r="180" spans="1:16" ht="24.75" customHeight="1" x14ac:dyDescent="0.2">
      <c r="A180" s="100"/>
      <c r="B180" s="73"/>
      <c r="C180" s="85" t="s">
        <v>1549</v>
      </c>
      <c r="D180" s="76" t="s">
        <v>1127</v>
      </c>
      <c r="E180" s="13">
        <v>44428</v>
      </c>
      <c r="F180" s="74" t="s">
        <v>1128</v>
      </c>
      <c r="G180" s="13">
        <v>44432</v>
      </c>
      <c r="H180" s="75" t="s">
        <v>1129</v>
      </c>
      <c r="I180" s="15">
        <v>102</v>
      </c>
      <c r="J180" s="15">
        <v>60</v>
      </c>
      <c r="K180" s="15">
        <v>35</v>
      </c>
      <c r="L180" s="15">
        <v>13</v>
      </c>
      <c r="M180" s="80">
        <v>53.55</v>
      </c>
      <c r="N180" s="70">
        <v>54</v>
      </c>
      <c r="O180" s="62">
        <v>3000</v>
      </c>
      <c r="P180" s="63">
        <f>Table2245236891011121314151617181920212224234567234568910[[#This Row],[PEMBULATAN]]*O180</f>
        <v>162000</v>
      </c>
    </row>
    <row r="181" spans="1:16" ht="24.75" customHeight="1" x14ac:dyDescent="0.2">
      <c r="A181" s="100"/>
      <c r="B181" s="73"/>
      <c r="C181" s="85" t="s">
        <v>1550</v>
      </c>
      <c r="D181" s="76" t="s">
        <v>1127</v>
      </c>
      <c r="E181" s="13">
        <v>44428</v>
      </c>
      <c r="F181" s="74" t="s">
        <v>1128</v>
      </c>
      <c r="G181" s="13">
        <v>44432</v>
      </c>
      <c r="H181" s="75" t="s">
        <v>1129</v>
      </c>
      <c r="I181" s="15">
        <v>90</v>
      </c>
      <c r="J181" s="15">
        <v>60</v>
      </c>
      <c r="K181" s="15">
        <v>36</v>
      </c>
      <c r="L181" s="15">
        <v>26</v>
      </c>
      <c r="M181" s="80">
        <v>48.6</v>
      </c>
      <c r="N181" s="70">
        <v>49</v>
      </c>
      <c r="O181" s="62">
        <v>3000</v>
      </c>
      <c r="P181" s="63">
        <f>Table2245236891011121314151617181920212224234567234568910[[#This Row],[PEMBULATAN]]*O181</f>
        <v>147000</v>
      </c>
    </row>
    <row r="182" spans="1:16" ht="24.75" customHeight="1" x14ac:dyDescent="0.2">
      <c r="A182" s="100"/>
      <c r="B182" s="73"/>
      <c r="C182" s="85" t="s">
        <v>1551</v>
      </c>
      <c r="D182" s="76" t="s">
        <v>1127</v>
      </c>
      <c r="E182" s="13">
        <v>44428</v>
      </c>
      <c r="F182" s="74" t="s">
        <v>1128</v>
      </c>
      <c r="G182" s="13">
        <v>44432</v>
      </c>
      <c r="H182" s="75" t="s">
        <v>1129</v>
      </c>
      <c r="I182" s="15">
        <v>56</v>
      </c>
      <c r="J182" s="15">
        <v>39</v>
      </c>
      <c r="K182" s="15">
        <v>19</v>
      </c>
      <c r="L182" s="15">
        <v>7</v>
      </c>
      <c r="M182" s="80">
        <v>10.374000000000001</v>
      </c>
      <c r="N182" s="70">
        <v>10</v>
      </c>
      <c r="O182" s="62">
        <v>3000</v>
      </c>
      <c r="P182" s="63">
        <f>Table2245236891011121314151617181920212224234567234568910[[#This Row],[PEMBULATAN]]*O182</f>
        <v>30000</v>
      </c>
    </row>
    <row r="183" spans="1:16" ht="24.75" customHeight="1" x14ac:dyDescent="0.2">
      <c r="A183" s="100"/>
      <c r="B183" s="73"/>
      <c r="C183" s="85" t="s">
        <v>1552</v>
      </c>
      <c r="D183" s="76" t="s">
        <v>1127</v>
      </c>
      <c r="E183" s="13">
        <v>44428</v>
      </c>
      <c r="F183" s="74" t="s">
        <v>1128</v>
      </c>
      <c r="G183" s="13">
        <v>44432</v>
      </c>
      <c r="H183" s="75" t="s">
        <v>1129</v>
      </c>
      <c r="I183" s="15">
        <v>93</v>
      </c>
      <c r="J183" s="15">
        <v>53</v>
      </c>
      <c r="K183" s="15">
        <v>36</v>
      </c>
      <c r="L183" s="15">
        <v>6</v>
      </c>
      <c r="M183" s="80">
        <v>44.360999999999997</v>
      </c>
      <c r="N183" s="70">
        <v>44</v>
      </c>
      <c r="O183" s="62">
        <v>3000</v>
      </c>
      <c r="P183" s="63">
        <f>Table2245236891011121314151617181920212224234567234568910[[#This Row],[PEMBULATAN]]*O183</f>
        <v>132000</v>
      </c>
    </row>
    <row r="184" spans="1:16" ht="24.75" customHeight="1" x14ac:dyDescent="0.2">
      <c r="A184" s="100"/>
      <c r="B184" s="73"/>
      <c r="C184" s="85" t="s">
        <v>1553</v>
      </c>
      <c r="D184" s="76" t="s">
        <v>1127</v>
      </c>
      <c r="E184" s="13">
        <v>44428</v>
      </c>
      <c r="F184" s="74" t="s">
        <v>1128</v>
      </c>
      <c r="G184" s="13">
        <v>44432</v>
      </c>
      <c r="H184" s="75" t="s">
        <v>1129</v>
      </c>
      <c r="I184" s="15">
        <v>72</v>
      </c>
      <c r="J184" s="15">
        <v>24</v>
      </c>
      <c r="K184" s="15">
        <v>15</v>
      </c>
      <c r="L184" s="15">
        <v>2</v>
      </c>
      <c r="M184" s="80">
        <v>6.48</v>
      </c>
      <c r="N184" s="70">
        <v>6</v>
      </c>
      <c r="O184" s="62">
        <v>3000</v>
      </c>
      <c r="P184" s="63">
        <f>Table2245236891011121314151617181920212224234567234568910[[#This Row],[PEMBULATAN]]*O184</f>
        <v>18000</v>
      </c>
    </row>
    <row r="185" spans="1:16" ht="24.75" customHeight="1" x14ac:dyDescent="0.2">
      <c r="A185" s="100"/>
      <c r="B185" s="73"/>
      <c r="C185" s="85" t="s">
        <v>1554</v>
      </c>
      <c r="D185" s="76" t="s">
        <v>1127</v>
      </c>
      <c r="E185" s="13">
        <v>44428</v>
      </c>
      <c r="F185" s="74" t="s">
        <v>1128</v>
      </c>
      <c r="G185" s="13">
        <v>44432</v>
      </c>
      <c r="H185" s="75" t="s">
        <v>1129</v>
      </c>
      <c r="I185" s="15">
        <v>70</v>
      </c>
      <c r="J185" s="15">
        <v>50</v>
      </c>
      <c r="K185" s="15">
        <v>30</v>
      </c>
      <c r="L185" s="15">
        <v>9</v>
      </c>
      <c r="M185" s="80">
        <v>26.25</v>
      </c>
      <c r="N185" s="70">
        <v>26</v>
      </c>
      <c r="O185" s="62">
        <v>3000</v>
      </c>
      <c r="P185" s="63">
        <f>Table2245236891011121314151617181920212224234567234568910[[#This Row],[PEMBULATAN]]*O185</f>
        <v>78000</v>
      </c>
    </row>
    <row r="186" spans="1:16" ht="24.75" customHeight="1" x14ac:dyDescent="0.2">
      <c r="A186" s="100"/>
      <c r="B186" s="73"/>
      <c r="C186" s="85" t="s">
        <v>1555</v>
      </c>
      <c r="D186" s="76" t="s">
        <v>1127</v>
      </c>
      <c r="E186" s="13">
        <v>44428</v>
      </c>
      <c r="F186" s="74" t="s">
        <v>1128</v>
      </c>
      <c r="G186" s="13">
        <v>44432</v>
      </c>
      <c r="H186" s="75" t="s">
        <v>1129</v>
      </c>
      <c r="I186" s="15">
        <v>90</v>
      </c>
      <c r="J186" s="15">
        <v>57</v>
      </c>
      <c r="K186" s="15">
        <v>19</v>
      </c>
      <c r="L186" s="15">
        <v>6</v>
      </c>
      <c r="M186" s="80">
        <v>24.3675</v>
      </c>
      <c r="N186" s="70">
        <v>24</v>
      </c>
      <c r="O186" s="62">
        <v>3000</v>
      </c>
      <c r="P186" s="63">
        <f>Table2245236891011121314151617181920212224234567234568910[[#This Row],[PEMBULATAN]]*O186</f>
        <v>72000</v>
      </c>
    </row>
    <row r="187" spans="1:16" ht="24.75" customHeight="1" x14ac:dyDescent="0.2">
      <c r="A187" s="100"/>
      <c r="B187" s="73"/>
      <c r="C187" s="85" t="s">
        <v>1556</v>
      </c>
      <c r="D187" s="76" t="s">
        <v>1127</v>
      </c>
      <c r="E187" s="13">
        <v>44428</v>
      </c>
      <c r="F187" s="74" t="s">
        <v>1128</v>
      </c>
      <c r="G187" s="13">
        <v>44432</v>
      </c>
      <c r="H187" s="75" t="s">
        <v>1129</v>
      </c>
      <c r="I187" s="15">
        <v>62</v>
      </c>
      <c r="J187" s="15">
        <v>40</v>
      </c>
      <c r="K187" s="15">
        <v>17</v>
      </c>
      <c r="L187" s="15">
        <v>3</v>
      </c>
      <c r="M187" s="80">
        <v>10.54</v>
      </c>
      <c r="N187" s="70">
        <v>11</v>
      </c>
      <c r="O187" s="62">
        <v>3000</v>
      </c>
      <c r="P187" s="63">
        <f>Table2245236891011121314151617181920212224234567234568910[[#This Row],[PEMBULATAN]]*O187</f>
        <v>33000</v>
      </c>
    </row>
    <row r="188" spans="1:16" ht="24.75" customHeight="1" x14ac:dyDescent="0.2">
      <c r="A188" s="100"/>
      <c r="B188" s="73"/>
      <c r="C188" s="85" t="s">
        <v>1557</v>
      </c>
      <c r="D188" s="76" t="s">
        <v>1127</v>
      </c>
      <c r="E188" s="13">
        <v>44428</v>
      </c>
      <c r="F188" s="74" t="s">
        <v>1128</v>
      </c>
      <c r="G188" s="13">
        <v>44432</v>
      </c>
      <c r="H188" s="75" t="s">
        <v>1129</v>
      </c>
      <c r="I188" s="15">
        <v>100</v>
      </c>
      <c r="J188" s="15">
        <v>64</v>
      </c>
      <c r="K188" s="15">
        <v>35</v>
      </c>
      <c r="L188" s="15">
        <v>11</v>
      </c>
      <c r="M188" s="80">
        <v>56</v>
      </c>
      <c r="N188" s="70">
        <v>56</v>
      </c>
      <c r="O188" s="62">
        <v>3000</v>
      </c>
      <c r="P188" s="63">
        <f>Table2245236891011121314151617181920212224234567234568910[[#This Row],[PEMBULATAN]]*O188</f>
        <v>168000</v>
      </c>
    </row>
    <row r="189" spans="1:16" ht="24.75" customHeight="1" x14ac:dyDescent="0.2">
      <c r="A189" s="100"/>
      <c r="B189" s="73"/>
      <c r="C189" s="85" t="s">
        <v>1558</v>
      </c>
      <c r="D189" s="76" t="s">
        <v>1127</v>
      </c>
      <c r="E189" s="13">
        <v>44428</v>
      </c>
      <c r="F189" s="74" t="s">
        <v>1128</v>
      </c>
      <c r="G189" s="13">
        <v>44432</v>
      </c>
      <c r="H189" s="75" t="s">
        <v>1129</v>
      </c>
      <c r="I189" s="15">
        <v>100</v>
      </c>
      <c r="J189" s="15">
        <v>67</v>
      </c>
      <c r="K189" s="15">
        <v>39</v>
      </c>
      <c r="L189" s="15">
        <v>14</v>
      </c>
      <c r="M189" s="80">
        <v>65.325000000000003</v>
      </c>
      <c r="N189" s="70">
        <v>65</v>
      </c>
      <c r="O189" s="62">
        <v>3000</v>
      </c>
      <c r="P189" s="63">
        <f>Table2245236891011121314151617181920212224234567234568910[[#This Row],[PEMBULATAN]]*O189</f>
        <v>195000</v>
      </c>
    </row>
    <row r="190" spans="1:16" ht="24.75" customHeight="1" x14ac:dyDescent="0.2">
      <c r="A190" s="100"/>
      <c r="B190" s="73"/>
      <c r="C190" s="85" t="s">
        <v>1559</v>
      </c>
      <c r="D190" s="76" t="s">
        <v>1127</v>
      </c>
      <c r="E190" s="13">
        <v>44428</v>
      </c>
      <c r="F190" s="74" t="s">
        <v>1128</v>
      </c>
      <c r="G190" s="13">
        <v>44432</v>
      </c>
      <c r="H190" s="75" t="s">
        <v>1129</v>
      </c>
      <c r="I190" s="15">
        <v>70</v>
      </c>
      <c r="J190" s="15">
        <v>20</v>
      </c>
      <c r="K190" s="15">
        <v>6</v>
      </c>
      <c r="L190" s="15">
        <v>2</v>
      </c>
      <c r="M190" s="80">
        <v>2.1</v>
      </c>
      <c r="N190" s="70">
        <v>2</v>
      </c>
      <c r="O190" s="62">
        <v>3000</v>
      </c>
      <c r="P190" s="63">
        <f>Table2245236891011121314151617181920212224234567234568910[[#This Row],[PEMBULATAN]]*O190</f>
        <v>6000</v>
      </c>
    </row>
    <row r="191" spans="1:16" ht="24.75" customHeight="1" x14ac:dyDescent="0.2">
      <c r="A191" s="100"/>
      <c r="B191" s="73"/>
      <c r="C191" s="85" t="s">
        <v>1560</v>
      </c>
      <c r="D191" s="76" t="s">
        <v>1127</v>
      </c>
      <c r="E191" s="13">
        <v>44428</v>
      </c>
      <c r="F191" s="74" t="s">
        <v>1128</v>
      </c>
      <c r="G191" s="13">
        <v>44432</v>
      </c>
      <c r="H191" s="75" t="s">
        <v>1129</v>
      </c>
      <c r="I191" s="15">
        <v>90</v>
      </c>
      <c r="J191" s="15">
        <v>60</v>
      </c>
      <c r="K191" s="15">
        <v>35</v>
      </c>
      <c r="L191" s="15">
        <v>11</v>
      </c>
      <c r="M191" s="80">
        <v>47.25</v>
      </c>
      <c r="N191" s="70">
        <v>47</v>
      </c>
      <c r="O191" s="62">
        <v>3000</v>
      </c>
      <c r="P191" s="63">
        <f>Table2245236891011121314151617181920212224234567234568910[[#This Row],[PEMBULATAN]]*O191</f>
        <v>141000</v>
      </c>
    </row>
    <row r="192" spans="1:16" ht="24.75" customHeight="1" x14ac:dyDescent="0.2">
      <c r="A192" s="100"/>
      <c r="B192" s="73"/>
      <c r="C192" s="85" t="s">
        <v>1561</v>
      </c>
      <c r="D192" s="76" t="s">
        <v>1127</v>
      </c>
      <c r="E192" s="13">
        <v>44428</v>
      </c>
      <c r="F192" s="74" t="s">
        <v>1128</v>
      </c>
      <c r="G192" s="13">
        <v>44432</v>
      </c>
      <c r="H192" s="75" t="s">
        <v>1129</v>
      </c>
      <c r="I192" s="15">
        <v>102</v>
      </c>
      <c r="J192" s="15">
        <v>68</v>
      </c>
      <c r="K192" s="15">
        <v>28</v>
      </c>
      <c r="L192" s="15">
        <v>16</v>
      </c>
      <c r="M192" s="80">
        <v>48.552</v>
      </c>
      <c r="N192" s="70">
        <v>49</v>
      </c>
      <c r="O192" s="62">
        <v>3000</v>
      </c>
      <c r="P192" s="63">
        <f>Table2245236891011121314151617181920212224234567234568910[[#This Row],[PEMBULATAN]]*O192</f>
        <v>147000</v>
      </c>
    </row>
    <row r="193" spans="1:16" ht="24.75" customHeight="1" x14ac:dyDescent="0.2">
      <c r="A193" s="100"/>
      <c r="B193" s="73"/>
      <c r="C193" s="85" t="s">
        <v>1562</v>
      </c>
      <c r="D193" s="76" t="s">
        <v>1127</v>
      </c>
      <c r="E193" s="13">
        <v>44428</v>
      </c>
      <c r="F193" s="74" t="s">
        <v>1128</v>
      </c>
      <c r="G193" s="13">
        <v>44432</v>
      </c>
      <c r="H193" s="75" t="s">
        <v>1129</v>
      </c>
      <c r="I193" s="15">
        <v>104</v>
      </c>
      <c r="J193" s="15">
        <v>63</v>
      </c>
      <c r="K193" s="15">
        <v>36</v>
      </c>
      <c r="L193" s="15">
        <v>16</v>
      </c>
      <c r="M193" s="80">
        <v>58.968000000000004</v>
      </c>
      <c r="N193" s="70">
        <v>59</v>
      </c>
      <c r="O193" s="62">
        <v>3000</v>
      </c>
      <c r="P193" s="63">
        <f>Table2245236891011121314151617181920212224234567234568910[[#This Row],[PEMBULATAN]]*O193</f>
        <v>177000</v>
      </c>
    </row>
    <row r="194" spans="1:16" ht="24.75" customHeight="1" x14ac:dyDescent="0.2">
      <c r="A194" s="100"/>
      <c r="B194" s="73"/>
      <c r="C194" s="71" t="s">
        <v>1563</v>
      </c>
      <c r="D194" s="76" t="s">
        <v>1127</v>
      </c>
      <c r="E194" s="13">
        <v>44428</v>
      </c>
      <c r="F194" s="74" t="s">
        <v>1128</v>
      </c>
      <c r="G194" s="13">
        <v>44432</v>
      </c>
      <c r="H194" s="75" t="s">
        <v>1129</v>
      </c>
      <c r="I194" s="15">
        <v>90</v>
      </c>
      <c r="J194" s="15">
        <v>60</v>
      </c>
      <c r="K194" s="15">
        <v>28</v>
      </c>
      <c r="L194" s="15">
        <v>12</v>
      </c>
      <c r="M194" s="80">
        <v>37.799999999999997</v>
      </c>
      <c r="N194" s="70">
        <v>38</v>
      </c>
      <c r="O194" s="62">
        <v>3000</v>
      </c>
      <c r="P194" s="63">
        <f>Table2245236891011121314151617181920212224234567234568910[[#This Row],[PEMBULATAN]]*O194</f>
        <v>114000</v>
      </c>
    </row>
    <row r="195" spans="1:16" ht="24.75" customHeight="1" x14ac:dyDescent="0.2">
      <c r="A195" s="100"/>
      <c r="B195" s="73"/>
      <c r="C195" s="71" t="s">
        <v>1564</v>
      </c>
      <c r="D195" s="76" t="s">
        <v>1127</v>
      </c>
      <c r="E195" s="13">
        <v>44428</v>
      </c>
      <c r="F195" s="74" t="s">
        <v>1128</v>
      </c>
      <c r="G195" s="13">
        <v>44432</v>
      </c>
      <c r="H195" s="75" t="s">
        <v>1129</v>
      </c>
      <c r="I195" s="15">
        <v>92</v>
      </c>
      <c r="J195" s="15">
        <v>64</v>
      </c>
      <c r="K195" s="15">
        <v>35</v>
      </c>
      <c r="L195" s="15">
        <v>8</v>
      </c>
      <c r="M195" s="80">
        <v>51.52</v>
      </c>
      <c r="N195" s="70">
        <v>52</v>
      </c>
      <c r="O195" s="62">
        <v>3000</v>
      </c>
      <c r="P195" s="63">
        <f>Table2245236891011121314151617181920212224234567234568910[[#This Row],[PEMBULATAN]]*O195</f>
        <v>156000</v>
      </c>
    </row>
    <row r="196" spans="1:16" ht="24.75" customHeight="1" x14ac:dyDescent="0.2">
      <c r="A196" s="100"/>
      <c r="B196" s="73"/>
      <c r="C196" s="71" t="s">
        <v>1565</v>
      </c>
      <c r="D196" s="76" t="s">
        <v>1127</v>
      </c>
      <c r="E196" s="13">
        <v>44428</v>
      </c>
      <c r="F196" s="74" t="s">
        <v>1128</v>
      </c>
      <c r="G196" s="13">
        <v>44432</v>
      </c>
      <c r="H196" s="75" t="s">
        <v>1129</v>
      </c>
      <c r="I196" s="15">
        <v>90</v>
      </c>
      <c r="J196" s="15">
        <v>66</v>
      </c>
      <c r="K196" s="15">
        <v>37</v>
      </c>
      <c r="L196" s="15">
        <v>16</v>
      </c>
      <c r="M196" s="80">
        <v>54.945</v>
      </c>
      <c r="N196" s="70">
        <v>55</v>
      </c>
      <c r="O196" s="62">
        <v>3000</v>
      </c>
      <c r="P196" s="63">
        <f>Table2245236891011121314151617181920212224234567234568910[[#This Row],[PEMBULATAN]]*O196</f>
        <v>165000</v>
      </c>
    </row>
    <row r="197" spans="1:16" ht="24.75" customHeight="1" x14ac:dyDescent="0.2">
      <c r="A197" s="100"/>
      <c r="B197" s="73"/>
      <c r="C197" s="71" t="s">
        <v>1566</v>
      </c>
      <c r="D197" s="76" t="s">
        <v>1127</v>
      </c>
      <c r="E197" s="13">
        <v>44428</v>
      </c>
      <c r="F197" s="74" t="s">
        <v>1128</v>
      </c>
      <c r="G197" s="13">
        <v>44432</v>
      </c>
      <c r="H197" s="75" t="s">
        <v>1129</v>
      </c>
      <c r="I197" s="15">
        <v>92</v>
      </c>
      <c r="J197" s="15">
        <v>85</v>
      </c>
      <c r="K197" s="15">
        <v>29</v>
      </c>
      <c r="L197" s="15">
        <v>11</v>
      </c>
      <c r="M197" s="80">
        <v>56.695</v>
      </c>
      <c r="N197" s="70">
        <v>57</v>
      </c>
      <c r="O197" s="62">
        <v>3000</v>
      </c>
      <c r="P197" s="63">
        <f>Table2245236891011121314151617181920212224234567234568910[[#This Row],[PEMBULATAN]]*O197</f>
        <v>171000</v>
      </c>
    </row>
    <row r="198" spans="1:16" ht="24.75" customHeight="1" x14ac:dyDescent="0.2">
      <c r="A198" s="100"/>
      <c r="B198" s="73"/>
      <c r="C198" s="71" t="s">
        <v>1567</v>
      </c>
      <c r="D198" s="76" t="s">
        <v>1127</v>
      </c>
      <c r="E198" s="13">
        <v>44428</v>
      </c>
      <c r="F198" s="74" t="s">
        <v>1128</v>
      </c>
      <c r="G198" s="13">
        <v>44432</v>
      </c>
      <c r="H198" s="75" t="s">
        <v>1129</v>
      </c>
      <c r="I198" s="15">
        <v>90</v>
      </c>
      <c r="J198" s="15">
        <v>35</v>
      </c>
      <c r="K198" s="15">
        <v>26</v>
      </c>
      <c r="L198" s="15">
        <v>5</v>
      </c>
      <c r="M198" s="80">
        <v>20.475000000000001</v>
      </c>
      <c r="N198" s="70">
        <v>20</v>
      </c>
      <c r="O198" s="62">
        <v>3000</v>
      </c>
      <c r="P198" s="63">
        <f>Table2245236891011121314151617181920212224234567234568910[[#This Row],[PEMBULATAN]]*O198</f>
        <v>60000</v>
      </c>
    </row>
    <row r="199" spans="1:16" ht="24.75" customHeight="1" x14ac:dyDescent="0.2">
      <c r="A199" s="100"/>
      <c r="B199" s="73"/>
      <c r="C199" s="71" t="s">
        <v>1568</v>
      </c>
      <c r="D199" s="76" t="s">
        <v>1127</v>
      </c>
      <c r="E199" s="13">
        <v>44428</v>
      </c>
      <c r="F199" s="74" t="s">
        <v>1128</v>
      </c>
      <c r="G199" s="13">
        <v>44432</v>
      </c>
      <c r="H199" s="75" t="s">
        <v>1129</v>
      </c>
      <c r="I199" s="15">
        <v>99</v>
      </c>
      <c r="J199" s="15">
        <v>65</v>
      </c>
      <c r="K199" s="15">
        <v>40</v>
      </c>
      <c r="L199" s="15">
        <v>21</v>
      </c>
      <c r="M199" s="80">
        <v>64.349999999999994</v>
      </c>
      <c r="N199" s="70">
        <v>64</v>
      </c>
      <c r="O199" s="62">
        <v>3000</v>
      </c>
      <c r="P199" s="63">
        <f>Table2245236891011121314151617181920212224234567234568910[[#This Row],[PEMBULATAN]]*O199</f>
        <v>192000</v>
      </c>
    </row>
    <row r="200" spans="1:16" ht="24.75" customHeight="1" x14ac:dyDescent="0.2">
      <c r="A200" s="100"/>
      <c r="B200" s="73"/>
      <c r="C200" s="71" t="s">
        <v>1569</v>
      </c>
      <c r="D200" s="76" t="s">
        <v>1127</v>
      </c>
      <c r="E200" s="13">
        <v>44428</v>
      </c>
      <c r="F200" s="74" t="s">
        <v>1128</v>
      </c>
      <c r="G200" s="13">
        <v>44432</v>
      </c>
      <c r="H200" s="75" t="s">
        <v>1129</v>
      </c>
      <c r="I200" s="15">
        <v>70</v>
      </c>
      <c r="J200" s="15">
        <v>63</v>
      </c>
      <c r="K200" s="15">
        <v>22</v>
      </c>
      <c r="L200" s="15">
        <v>6</v>
      </c>
      <c r="M200" s="80">
        <v>24.254999999999999</v>
      </c>
      <c r="N200" s="70">
        <v>24</v>
      </c>
      <c r="O200" s="62">
        <v>3000</v>
      </c>
      <c r="P200" s="63">
        <f>Table2245236891011121314151617181920212224234567234568910[[#This Row],[PEMBULATAN]]*O200</f>
        <v>72000</v>
      </c>
    </row>
    <row r="201" spans="1:16" ht="24.75" customHeight="1" x14ac:dyDescent="0.2">
      <c r="A201" s="100"/>
      <c r="B201" s="73"/>
      <c r="C201" s="71" t="s">
        <v>1570</v>
      </c>
      <c r="D201" s="76" t="s">
        <v>1127</v>
      </c>
      <c r="E201" s="13">
        <v>44428</v>
      </c>
      <c r="F201" s="74" t="s">
        <v>1128</v>
      </c>
      <c r="G201" s="13">
        <v>44432</v>
      </c>
      <c r="H201" s="75" t="s">
        <v>1129</v>
      </c>
      <c r="I201" s="15">
        <v>95</v>
      </c>
      <c r="J201" s="15">
        <v>67</v>
      </c>
      <c r="K201" s="15">
        <v>35</v>
      </c>
      <c r="L201" s="15">
        <v>12</v>
      </c>
      <c r="M201" s="80">
        <v>55.693750000000001</v>
      </c>
      <c r="N201" s="70">
        <v>56</v>
      </c>
      <c r="O201" s="62">
        <v>3000</v>
      </c>
      <c r="P201" s="63">
        <f>Table2245236891011121314151617181920212224234567234568910[[#This Row],[PEMBULATAN]]*O201</f>
        <v>168000</v>
      </c>
    </row>
    <row r="202" spans="1:16" ht="24.75" customHeight="1" x14ac:dyDescent="0.2">
      <c r="A202" s="100"/>
      <c r="B202" s="73"/>
      <c r="C202" s="71" t="s">
        <v>1571</v>
      </c>
      <c r="D202" s="76" t="s">
        <v>1127</v>
      </c>
      <c r="E202" s="13">
        <v>44428</v>
      </c>
      <c r="F202" s="74" t="s">
        <v>1128</v>
      </c>
      <c r="G202" s="13">
        <v>44432</v>
      </c>
      <c r="H202" s="75" t="s">
        <v>1129</v>
      </c>
      <c r="I202" s="15">
        <v>112</v>
      </c>
      <c r="J202" s="15">
        <v>72</v>
      </c>
      <c r="K202" s="15">
        <v>33</v>
      </c>
      <c r="L202" s="15">
        <v>14</v>
      </c>
      <c r="M202" s="80">
        <v>66.528000000000006</v>
      </c>
      <c r="N202" s="70">
        <v>67</v>
      </c>
      <c r="O202" s="62">
        <v>3000</v>
      </c>
      <c r="P202" s="63">
        <f>Table2245236891011121314151617181920212224234567234568910[[#This Row],[PEMBULATAN]]*O202</f>
        <v>201000</v>
      </c>
    </row>
    <row r="203" spans="1:16" ht="24.75" customHeight="1" x14ac:dyDescent="0.2">
      <c r="A203" s="100"/>
      <c r="B203" s="73"/>
      <c r="C203" s="71" t="s">
        <v>1572</v>
      </c>
      <c r="D203" s="76" t="s">
        <v>1127</v>
      </c>
      <c r="E203" s="13">
        <v>44428</v>
      </c>
      <c r="F203" s="74" t="s">
        <v>1128</v>
      </c>
      <c r="G203" s="13">
        <v>44432</v>
      </c>
      <c r="H203" s="75" t="s">
        <v>1129</v>
      </c>
      <c r="I203" s="15">
        <v>105</v>
      </c>
      <c r="J203" s="15">
        <v>67</v>
      </c>
      <c r="K203" s="15">
        <v>37</v>
      </c>
      <c r="L203" s="15">
        <v>38</v>
      </c>
      <c r="M203" s="80">
        <v>65.073750000000004</v>
      </c>
      <c r="N203" s="70">
        <v>65</v>
      </c>
      <c r="O203" s="62">
        <v>3000</v>
      </c>
      <c r="P203" s="63">
        <f>Table2245236891011121314151617181920212224234567234568910[[#This Row],[PEMBULATAN]]*O203</f>
        <v>195000</v>
      </c>
    </row>
    <row r="204" spans="1:16" ht="24.75" customHeight="1" x14ac:dyDescent="0.2">
      <c r="A204" s="100"/>
      <c r="B204" s="73"/>
      <c r="C204" s="71" t="s">
        <v>1573</v>
      </c>
      <c r="D204" s="76" t="s">
        <v>1127</v>
      </c>
      <c r="E204" s="13">
        <v>44428</v>
      </c>
      <c r="F204" s="74" t="s">
        <v>1128</v>
      </c>
      <c r="G204" s="13">
        <v>44432</v>
      </c>
      <c r="H204" s="75" t="s">
        <v>1129</v>
      </c>
      <c r="I204" s="15">
        <v>90</v>
      </c>
      <c r="J204" s="15">
        <v>54</v>
      </c>
      <c r="K204" s="15">
        <v>30</v>
      </c>
      <c r="L204" s="15">
        <v>24</v>
      </c>
      <c r="M204" s="80">
        <v>36.450000000000003</v>
      </c>
      <c r="N204" s="70">
        <v>36</v>
      </c>
      <c r="O204" s="62">
        <v>3000</v>
      </c>
      <c r="P204" s="63">
        <f>Table2245236891011121314151617181920212224234567234568910[[#This Row],[PEMBULATAN]]*O204</f>
        <v>108000</v>
      </c>
    </row>
    <row r="205" spans="1:16" ht="24.75" customHeight="1" x14ac:dyDescent="0.2">
      <c r="A205" s="100"/>
      <c r="B205" s="73"/>
      <c r="C205" s="71" t="s">
        <v>1574</v>
      </c>
      <c r="D205" s="76" t="s">
        <v>1127</v>
      </c>
      <c r="E205" s="13">
        <v>44428</v>
      </c>
      <c r="F205" s="74" t="s">
        <v>1128</v>
      </c>
      <c r="G205" s="13">
        <v>44432</v>
      </c>
      <c r="H205" s="75" t="s">
        <v>1129</v>
      </c>
      <c r="I205" s="15">
        <v>94</v>
      </c>
      <c r="J205" s="15">
        <v>60</v>
      </c>
      <c r="K205" s="15">
        <v>32</v>
      </c>
      <c r="L205" s="15">
        <v>13</v>
      </c>
      <c r="M205" s="80">
        <v>45.12</v>
      </c>
      <c r="N205" s="70">
        <v>45</v>
      </c>
      <c r="O205" s="62">
        <v>3000</v>
      </c>
      <c r="P205" s="63">
        <f>Table2245236891011121314151617181920212224234567234568910[[#This Row],[PEMBULATAN]]*O205</f>
        <v>135000</v>
      </c>
    </row>
    <row r="206" spans="1:16" ht="24.75" customHeight="1" x14ac:dyDescent="0.2">
      <c r="A206" s="100"/>
      <c r="B206" s="73"/>
      <c r="C206" s="71" t="s">
        <v>1575</v>
      </c>
      <c r="D206" s="76" t="s">
        <v>1127</v>
      </c>
      <c r="E206" s="13">
        <v>44428</v>
      </c>
      <c r="F206" s="74" t="s">
        <v>1128</v>
      </c>
      <c r="G206" s="13">
        <v>44432</v>
      </c>
      <c r="H206" s="75" t="s">
        <v>1129</v>
      </c>
      <c r="I206" s="15">
        <v>65</v>
      </c>
      <c r="J206" s="15">
        <v>63</v>
      </c>
      <c r="K206" s="15">
        <v>29</v>
      </c>
      <c r="L206" s="15">
        <v>8</v>
      </c>
      <c r="M206" s="80">
        <v>29.688749999999999</v>
      </c>
      <c r="N206" s="70">
        <v>30</v>
      </c>
      <c r="O206" s="62">
        <v>3000</v>
      </c>
      <c r="P206" s="63">
        <f>Table2245236891011121314151617181920212224234567234568910[[#This Row],[PEMBULATAN]]*O206</f>
        <v>90000</v>
      </c>
    </row>
    <row r="207" spans="1:16" ht="24.75" customHeight="1" x14ac:dyDescent="0.2">
      <c r="A207" s="100"/>
      <c r="B207" s="73"/>
      <c r="C207" s="71" t="s">
        <v>1576</v>
      </c>
      <c r="D207" s="76" t="s">
        <v>1127</v>
      </c>
      <c r="E207" s="13">
        <v>44428</v>
      </c>
      <c r="F207" s="74" t="s">
        <v>1128</v>
      </c>
      <c r="G207" s="13">
        <v>44432</v>
      </c>
      <c r="H207" s="75" t="s">
        <v>1129</v>
      </c>
      <c r="I207" s="15">
        <v>94</v>
      </c>
      <c r="J207" s="15">
        <v>18</v>
      </c>
      <c r="K207" s="15">
        <v>3</v>
      </c>
      <c r="L207" s="15">
        <v>2</v>
      </c>
      <c r="M207" s="80">
        <v>1.2689999999999999</v>
      </c>
      <c r="N207" s="70">
        <v>2</v>
      </c>
      <c r="O207" s="62">
        <v>3000</v>
      </c>
      <c r="P207" s="63">
        <f>Table2245236891011121314151617181920212224234567234568910[[#This Row],[PEMBULATAN]]*O207</f>
        <v>6000</v>
      </c>
    </row>
    <row r="208" spans="1:16" ht="24.75" customHeight="1" x14ac:dyDescent="0.2">
      <c r="A208" s="100"/>
      <c r="B208" s="73"/>
      <c r="C208" s="71" t="s">
        <v>1577</v>
      </c>
      <c r="D208" s="76" t="s">
        <v>1127</v>
      </c>
      <c r="E208" s="13">
        <v>44428</v>
      </c>
      <c r="F208" s="74" t="s">
        <v>1128</v>
      </c>
      <c r="G208" s="13">
        <v>44432</v>
      </c>
      <c r="H208" s="75" t="s">
        <v>1129</v>
      </c>
      <c r="I208" s="15">
        <v>82</v>
      </c>
      <c r="J208" s="15">
        <v>25</v>
      </c>
      <c r="K208" s="15">
        <v>8</v>
      </c>
      <c r="L208" s="15">
        <v>4</v>
      </c>
      <c r="M208" s="80">
        <v>4.0999999999999996</v>
      </c>
      <c r="N208" s="70">
        <v>4</v>
      </c>
      <c r="O208" s="62">
        <v>3000</v>
      </c>
      <c r="P208" s="63">
        <f>Table2245236891011121314151617181920212224234567234568910[[#This Row],[PEMBULATAN]]*O208</f>
        <v>12000</v>
      </c>
    </row>
    <row r="209" spans="1:16" ht="24.75" customHeight="1" x14ac:dyDescent="0.2">
      <c r="A209" s="100"/>
      <c r="B209" s="73"/>
      <c r="C209" s="71" t="s">
        <v>1578</v>
      </c>
      <c r="D209" s="76" t="s">
        <v>1127</v>
      </c>
      <c r="E209" s="13">
        <v>44428</v>
      </c>
      <c r="F209" s="74" t="s">
        <v>1128</v>
      </c>
      <c r="G209" s="13">
        <v>44432</v>
      </c>
      <c r="H209" s="75" t="s">
        <v>1129</v>
      </c>
      <c r="I209" s="15">
        <v>86</v>
      </c>
      <c r="J209" s="15">
        <v>54</v>
      </c>
      <c r="K209" s="15">
        <v>32</v>
      </c>
      <c r="L209" s="15">
        <v>11</v>
      </c>
      <c r="M209" s="80">
        <v>37.152000000000001</v>
      </c>
      <c r="N209" s="70">
        <v>37</v>
      </c>
      <c r="O209" s="62">
        <v>3000</v>
      </c>
      <c r="P209" s="63">
        <f>Table2245236891011121314151617181920212224234567234568910[[#This Row],[PEMBULATAN]]*O209</f>
        <v>111000</v>
      </c>
    </row>
    <row r="210" spans="1:16" ht="24.75" customHeight="1" x14ac:dyDescent="0.2">
      <c r="A210" s="100"/>
      <c r="B210" s="73"/>
      <c r="C210" s="71" t="s">
        <v>1579</v>
      </c>
      <c r="D210" s="76" t="s">
        <v>1127</v>
      </c>
      <c r="E210" s="13">
        <v>44428</v>
      </c>
      <c r="F210" s="74" t="s">
        <v>1128</v>
      </c>
      <c r="G210" s="13">
        <v>44432</v>
      </c>
      <c r="H210" s="75" t="s">
        <v>1129</v>
      </c>
      <c r="I210" s="15">
        <v>112</v>
      </c>
      <c r="J210" s="15">
        <v>60</v>
      </c>
      <c r="K210" s="15">
        <v>32</v>
      </c>
      <c r="L210" s="15">
        <v>26</v>
      </c>
      <c r="M210" s="80">
        <v>53.76</v>
      </c>
      <c r="N210" s="70">
        <v>54</v>
      </c>
      <c r="O210" s="62">
        <v>3000</v>
      </c>
      <c r="P210" s="63">
        <f>Table2245236891011121314151617181920212224234567234568910[[#This Row],[PEMBULATAN]]*O210</f>
        <v>162000</v>
      </c>
    </row>
    <row r="211" spans="1:16" ht="24.75" customHeight="1" x14ac:dyDescent="0.2">
      <c r="A211" s="100"/>
      <c r="B211" s="73"/>
      <c r="C211" s="71" t="s">
        <v>1580</v>
      </c>
      <c r="D211" s="76" t="s">
        <v>1127</v>
      </c>
      <c r="E211" s="13">
        <v>44428</v>
      </c>
      <c r="F211" s="74" t="s">
        <v>1128</v>
      </c>
      <c r="G211" s="13">
        <v>44432</v>
      </c>
      <c r="H211" s="75" t="s">
        <v>1129</v>
      </c>
      <c r="I211" s="15">
        <v>102</v>
      </c>
      <c r="J211" s="15">
        <v>63</v>
      </c>
      <c r="K211" s="15">
        <v>39</v>
      </c>
      <c r="L211" s="15">
        <v>16</v>
      </c>
      <c r="M211" s="80">
        <v>62.653500000000001</v>
      </c>
      <c r="N211" s="70">
        <v>63</v>
      </c>
      <c r="O211" s="62">
        <v>3000</v>
      </c>
      <c r="P211" s="63">
        <f>Table2245236891011121314151617181920212224234567234568910[[#This Row],[PEMBULATAN]]*O211</f>
        <v>189000</v>
      </c>
    </row>
    <row r="212" spans="1:16" ht="24.75" customHeight="1" x14ac:dyDescent="0.2">
      <c r="A212" s="100"/>
      <c r="B212" s="73"/>
      <c r="C212" s="71" t="s">
        <v>1581</v>
      </c>
      <c r="D212" s="76" t="s">
        <v>1127</v>
      </c>
      <c r="E212" s="13">
        <v>44428</v>
      </c>
      <c r="F212" s="74" t="s">
        <v>1128</v>
      </c>
      <c r="G212" s="13">
        <v>44432</v>
      </c>
      <c r="H212" s="75" t="s">
        <v>1129</v>
      </c>
      <c r="I212" s="15">
        <v>50</v>
      </c>
      <c r="J212" s="15">
        <v>34</v>
      </c>
      <c r="K212" s="15">
        <v>25</v>
      </c>
      <c r="L212" s="15">
        <v>6</v>
      </c>
      <c r="M212" s="80">
        <v>10.625</v>
      </c>
      <c r="N212" s="70">
        <v>11</v>
      </c>
      <c r="O212" s="62">
        <v>3000</v>
      </c>
      <c r="P212" s="63">
        <f>Table2245236891011121314151617181920212224234567234568910[[#This Row],[PEMBULATAN]]*O212</f>
        <v>33000</v>
      </c>
    </row>
    <row r="213" spans="1:16" ht="24.75" customHeight="1" x14ac:dyDescent="0.2">
      <c r="A213" s="100"/>
      <c r="B213" s="73"/>
      <c r="C213" s="71" t="s">
        <v>1582</v>
      </c>
      <c r="D213" s="76" t="s">
        <v>1127</v>
      </c>
      <c r="E213" s="13">
        <v>44428</v>
      </c>
      <c r="F213" s="74" t="s">
        <v>1128</v>
      </c>
      <c r="G213" s="13">
        <v>44432</v>
      </c>
      <c r="H213" s="75" t="s">
        <v>1129</v>
      </c>
      <c r="I213" s="15">
        <v>104</v>
      </c>
      <c r="J213" s="15">
        <v>62</v>
      </c>
      <c r="K213" s="15">
        <v>32</v>
      </c>
      <c r="L213" s="15">
        <v>19</v>
      </c>
      <c r="M213" s="80">
        <v>51.584000000000003</v>
      </c>
      <c r="N213" s="70">
        <v>52</v>
      </c>
      <c r="O213" s="62">
        <v>3000</v>
      </c>
      <c r="P213" s="63">
        <f>Table2245236891011121314151617181920212224234567234568910[[#This Row],[PEMBULATAN]]*O213</f>
        <v>156000</v>
      </c>
    </row>
    <row r="214" spans="1:16" ht="24.75" customHeight="1" x14ac:dyDescent="0.2">
      <c r="A214" s="100"/>
      <c r="B214" s="73"/>
      <c r="C214" s="71" t="s">
        <v>1583</v>
      </c>
      <c r="D214" s="76" t="s">
        <v>1127</v>
      </c>
      <c r="E214" s="13">
        <v>44428</v>
      </c>
      <c r="F214" s="74" t="s">
        <v>1128</v>
      </c>
      <c r="G214" s="13">
        <v>44432</v>
      </c>
      <c r="H214" s="75" t="s">
        <v>1129</v>
      </c>
      <c r="I214" s="15">
        <v>98</v>
      </c>
      <c r="J214" s="15">
        <v>60</v>
      </c>
      <c r="K214" s="15">
        <v>26</v>
      </c>
      <c r="L214" s="15">
        <v>14</v>
      </c>
      <c r="M214" s="80">
        <v>38.22</v>
      </c>
      <c r="N214" s="70">
        <v>38</v>
      </c>
      <c r="O214" s="62">
        <v>3000</v>
      </c>
      <c r="P214" s="63">
        <f>Table2245236891011121314151617181920212224234567234568910[[#This Row],[PEMBULATAN]]*O214</f>
        <v>114000</v>
      </c>
    </row>
    <row r="215" spans="1:16" ht="22.5" customHeight="1" x14ac:dyDescent="0.2">
      <c r="A215" s="128" t="s">
        <v>33</v>
      </c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30"/>
      <c r="M215" s="77">
        <f>SUBTOTAL(109,Table2245236891011121314151617181920212224234567234568910[KG VOLUME])</f>
        <v>5896.2942500000008</v>
      </c>
      <c r="N215" s="66">
        <f>SUM(N3:N214)</f>
        <v>5927</v>
      </c>
      <c r="O215" s="131">
        <f>SUM(P3:P214)</f>
        <v>17781000</v>
      </c>
      <c r="P215" s="132"/>
    </row>
    <row r="216" spans="1:16" ht="22.5" customHeight="1" x14ac:dyDescent="0.2">
      <c r="A216" s="81"/>
      <c r="B216" s="54" t="s">
        <v>45</v>
      </c>
      <c r="C216" s="53"/>
      <c r="D216" s="55" t="s">
        <v>46</v>
      </c>
      <c r="E216" s="81"/>
      <c r="F216" s="81"/>
      <c r="G216" s="81"/>
      <c r="H216" s="81"/>
      <c r="I216" s="81"/>
      <c r="J216" s="81"/>
      <c r="K216" s="81"/>
      <c r="L216" s="81"/>
      <c r="M216" s="82"/>
      <c r="N216" s="84" t="s">
        <v>52</v>
      </c>
      <c r="O216" s="83"/>
      <c r="P216" s="83">
        <f>O215*10%</f>
        <v>1778100</v>
      </c>
    </row>
    <row r="217" spans="1:16" ht="22.5" customHeight="1" thickBot="1" x14ac:dyDescent="0.25">
      <c r="A217" s="81"/>
      <c r="B217" s="54"/>
      <c r="C217" s="53"/>
      <c r="D217" s="55"/>
      <c r="E217" s="81"/>
      <c r="F217" s="81"/>
      <c r="G217" s="81"/>
      <c r="H217" s="81"/>
      <c r="I217" s="81"/>
      <c r="J217" s="81"/>
      <c r="K217" s="81"/>
      <c r="L217" s="81"/>
      <c r="M217" s="82"/>
      <c r="N217" s="106" t="s">
        <v>1364</v>
      </c>
      <c r="O217" s="105"/>
      <c r="P217" s="105">
        <f>O215-P216</f>
        <v>16002900</v>
      </c>
    </row>
    <row r="218" spans="1:16" x14ac:dyDescent="0.2">
      <c r="A218" s="11"/>
      <c r="H218" s="61"/>
      <c r="N218" s="60" t="s">
        <v>34</v>
      </c>
      <c r="P218" s="67">
        <f>P217*1%</f>
        <v>160029</v>
      </c>
    </row>
    <row r="219" spans="1:16" ht="15.75" thickBot="1" x14ac:dyDescent="0.25">
      <c r="A219" s="11"/>
      <c r="H219" s="61"/>
      <c r="N219" s="60" t="s">
        <v>1363</v>
      </c>
      <c r="P219" s="69">
        <f>P217*2%</f>
        <v>320058</v>
      </c>
    </row>
    <row r="220" spans="1:16" x14ac:dyDescent="0.2">
      <c r="A220" s="11"/>
      <c r="H220" s="61"/>
      <c r="N220" s="64" t="s">
        <v>35</v>
      </c>
      <c r="O220" s="65"/>
      <c r="P220" s="68">
        <f>P217+P218-P219</f>
        <v>15842871</v>
      </c>
    </row>
    <row r="221" spans="1:16" x14ac:dyDescent="0.2">
      <c r="B221" s="54"/>
      <c r="C221" s="53"/>
      <c r="D221" s="55"/>
    </row>
    <row r="223" spans="1:16" x14ac:dyDescent="0.2">
      <c r="A223" s="11"/>
      <c r="H223" s="61"/>
      <c r="P223" s="69"/>
    </row>
    <row r="224" spans="1:16" x14ac:dyDescent="0.2">
      <c r="A224" s="11"/>
      <c r="H224" s="61"/>
      <c r="O224" s="56"/>
      <c r="P224" s="69"/>
    </row>
    <row r="225" spans="1:16" s="3" customFormat="1" x14ac:dyDescent="0.25">
      <c r="A225" s="11"/>
      <c r="B225" s="2"/>
      <c r="C225" s="2"/>
      <c r="E225" s="12"/>
      <c r="H225" s="61"/>
      <c r="N225" s="14"/>
      <c r="O225" s="14"/>
      <c r="P225" s="14"/>
    </row>
    <row r="226" spans="1:16" s="3" customFormat="1" x14ac:dyDescent="0.25">
      <c r="A226" s="11"/>
      <c r="B226" s="2"/>
      <c r="C226" s="2"/>
      <c r="E226" s="12"/>
      <c r="H226" s="61"/>
      <c r="N226" s="14"/>
      <c r="O226" s="14"/>
      <c r="P226" s="14"/>
    </row>
    <row r="227" spans="1:16" s="3" customFormat="1" x14ac:dyDescent="0.25">
      <c r="A227" s="11"/>
      <c r="B227" s="2"/>
      <c r="C227" s="2"/>
      <c r="E227" s="12"/>
      <c r="H227" s="61"/>
      <c r="N227" s="14"/>
      <c r="O227" s="14"/>
      <c r="P227" s="14"/>
    </row>
    <row r="228" spans="1:16" s="3" customFormat="1" x14ac:dyDescent="0.25">
      <c r="A228" s="11"/>
      <c r="B228" s="2"/>
      <c r="C228" s="2"/>
      <c r="E228" s="12"/>
      <c r="H228" s="61"/>
      <c r="N228" s="14"/>
      <c r="O228" s="14"/>
      <c r="P228" s="14"/>
    </row>
    <row r="229" spans="1:16" s="3" customFormat="1" x14ac:dyDescent="0.25">
      <c r="A229" s="11"/>
      <c r="B229" s="2"/>
      <c r="C229" s="2"/>
      <c r="E229" s="12"/>
      <c r="H229" s="61"/>
      <c r="N229" s="14"/>
      <c r="O229" s="14"/>
      <c r="P229" s="14"/>
    </row>
    <row r="230" spans="1:16" s="3" customFormat="1" x14ac:dyDescent="0.25">
      <c r="A230" s="11"/>
      <c r="B230" s="2"/>
      <c r="C230" s="2"/>
      <c r="E230" s="12"/>
      <c r="H230" s="61"/>
      <c r="N230" s="14"/>
      <c r="O230" s="14"/>
      <c r="P230" s="14"/>
    </row>
    <row r="231" spans="1:16" s="3" customFormat="1" x14ac:dyDescent="0.25">
      <c r="A231" s="11"/>
      <c r="B231" s="2"/>
      <c r="C231" s="2"/>
      <c r="E231" s="12"/>
      <c r="H231" s="61"/>
      <c r="N231" s="14"/>
      <c r="O231" s="14"/>
      <c r="P231" s="14"/>
    </row>
    <row r="232" spans="1:16" s="3" customFormat="1" x14ac:dyDescent="0.25">
      <c r="A232" s="11"/>
      <c r="B232" s="2"/>
      <c r="C232" s="2"/>
      <c r="E232" s="12"/>
      <c r="H232" s="61"/>
      <c r="N232" s="14"/>
      <c r="O232" s="14"/>
      <c r="P232" s="14"/>
    </row>
    <row r="233" spans="1:16" s="3" customFormat="1" x14ac:dyDescent="0.25">
      <c r="A233" s="11"/>
      <c r="B233" s="2"/>
      <c r="C233" s="2"/>
      <c r="E233" s="12"/>
      <c r="H233" s="61"/>
      <c r="N233" s="14"/>
      <c r="O233" s="14"/>
      <c r="P233" s="14"/>
    </row>
    <row r="234" spans="1:16" s="3" customFormat="1" x14ac:dyDescent="0.25">
      <c r="A234" s="11"/>
      <c r="B234" s="2"/>
      <c r="C234" s="2"/>
      <c r="E234" s="12"/>
      <c r="H234" s="61"/>
      <c r="N234" s="14"/>
      <c r="O234" s="14"/>
      <c r="P234" s="14"/>
    </row>
    <row r="235" spans="1:16" s="3" customFormat="1" x14ac:dyDescent="0.25">
      <c r="A235" s="11"/>
      <c r="B235" s="2"/>
      <c r="C235" s="2"/>
      <c r="E235" s="12"/>
      <c r="H235" s="61"/>
      <c r="N235" s="14"/>
      <c r="O235" s="14"/>
      <c r="P235" s="14"/>
    </row>
    <row r="236" spans="1:16" s="3" customFormat="1" x14ac:dyDescent="0.25">
      <c r="A236" s="11"/>
      <c r="B236" s="2"/>
      <c r="C236" s="2"/>
      <c r="E236" s="12"/>
      <c r="H236" s="61"/>
      <c r="N236" s="14"/>
      <c r="O236" s="14"/>
      <c r="P236" s="14"/>
    </row>
  </sheetData>
  <mergeCells count="3">
    <mergeCell ref="A3:A4"/>
    <mergeCell ref="A215:L215"/>
    <mergeCell ref="O215:P215"/>
  </mergeCells>
  <conditionalFormatting sqref="B3">
    <cfRule type="duplicateValues" dxfId="202" priority="1"/>
  </conditionalFormatting>
  <conditionalFormatting sqref="B4:B214">
    <cfRule type="duplicateValues" dxfId="201" priority="6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36"/>
  <sheetViews>
    <sheetView zoomScale="110" zoomScaleNormal="110" workbookViewId="0">
      <pane xSplit="3" ySplit="2" topLeftCell="D101" activePane="bottomRight" state="frozen"/>
      <selection activeCell="F3" sqref="F3"/>
      <selection pane="topRight" activeCell="F3" sqref="F3"/>
      <selection pane="bottomLeft" activeCell="F3" sqref="F3"/>
      <selection pane="bottomRight" activeCell="B3" sqref="A3:XFD1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0.57031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25.5" customHeight="1" x14ac:dyDescent="0.2">
      <c r="A3" s="126" t="s">
        <v>2785</v>
      </c>
      <c r="B3" s="72" t="s">
        <v>1584</v>
      </c>
      <c r="C3" s="9" t="s">
        <v>1585</v>
      </c>
      <c r="D3" s="74" t="s">
        <v>53</v>
      </c>
      <c r="E3" s="13">
        <v>44428</v>
      </c>
      <c r="F3" s="74" t="s">
        <v>1128</v>
      </c>
      <c r="G3" s="13">
        <v>44432</v>
      </c>
      <c r="H3" s="10" t="s">
        <v>1129</v>
      </c>
      <c r="I3" s="1">
        <v>72</v>
      </c>
      <c r="J3" s="1">
        <v>52</v>
      </c>
      <c r="K3" s="1">
        <v>32</v>
      </c>
      <c r="L3" s="1">
        <v>10</v>
      </c>
      <c r="M3" s="79">
        <v>29.952000000000002</v>
      </c>
      <c r="N3" s="8">
        <v>30</v>
      </c>
      <c r="O3" s="62">
        <v>3000</v>
      </c>
      <c r="P3" s="63">
        <f>Table224523689101112131415161718192021222423456723456891011[[#This Row],[PEMBULATAN]]*O3</f>
        <v>90000</v>
      </c>
    </row>
    <row r="4" spans="1:16" ht="25.5" customHeight="1" x14ac:dyDescent="0.2">
      <c r="A4" s="127"/>
      <c r="B4" s="73"/>
      <c r="C4" s="9" t="s">
        <v>1586</v>
      </c>
      <c r="D4" s="74" t="s">
        <v>53</v>
      </c>
      <c r="E4" s="13">
        <v>44428</v>
      </c>
      <c r="F4" s="74" t="s">
        <v>1128</v>
      </c>
      <c r="G4" s="13">
        <v>44432</v>
      </c>
      <c r="H4" s="10" t="s">
        <v>1129</v>
      </c>
      <c r="I4" s="1">
        <v>72</v>
      </c>
      <c r="J4" s="1">
        <v>52</v>
      </c>
      <c r="K4" s="1">
        <v>32</v>
      </c>
      <c r="L4" s="1">
        <v>10</v>
      </c>
      <c r="M4" s="79">
        <v>29.952000000000002</v>
      </c>
      <c r="N4" s="8">
        <v>30</v>
      </c>
      <c r="O4" s="62">
        <v>3000</v>
      </c>
      <c r="P4" s="63">
        <f>Table224523689101112131415161718192021222423456723456891011[[#This Row],[PEMBULATAN]]*O4</f>
        <v>90000</v>
      </c>
    </row>
    <row r="5" spans="1:16" ht="25.5" customHeight="1" x14ac:dyDescent="0.2">
      <c r="A5" s="100"/>
      <c r="B5" s="73"/>
      <c r="C5" s="85" t="s">
        <v>1587</v>
      </c>
      <c r="D5" s="76" t="s">
        <v>53</v>
      </c>
      <c r="E5" s="13">
        <v>44428</v>
      </c>
      <c r="F5" s="74" t="s">
        <v>1128</v>
      </c>
      <c r="G5" s="13">
        <v>44432</v>
      </c>
      <c r="H5" s="75" t="s">
        <v>1129</v>
      </c>
      <c r="I5" s="15">
        <v>72</v>
      </c>
      <c r="J5" s="15">
        <v>52</v>
      </c>
      <c r="K5" s="15">
        <v>32</v>
      </c>
      <c r="L5" s="15">
        <v>10</v>
      </c>
      <c r="M5" s="80">
        <v>29.952000000000002</v>
      </c>
      <c r="N5" s="70">
        <v>30</v>
      </c>
      <c r="O5" s="62">
        <v>3000</v>
      </c>
      <c r="P5" s="63">
        <f>Table224523689101112131415161718192021222423456723456891011[[#This Row],[PEMBULATAN]]*O5</f>
        <v>90000</v>
      </c>
    </row>
    <row r="6" spans="1:16" ht="25.5" customHeight="1" x14ac:dyDescent="0.2">
      <c r="A6" s="100"/>
      <c r="B6" s="73"/>
      <c r="C6" s="90" t="s">
        <v>1588</v>
      </c>
      <c r="D6" s="91" t="s">
        <v>53</v>
      </c>
      <c r="E6" s="92">
        <v>44428</v>
      </c>
      <c r="F6" s="93" t="s">
        <v>1128</v>
      </c>
      <c r="G6" s="92">
        <v>44432</v>
      </c>
      <c r="H6" s="94" t="s">
        <v>1129</v>
      </c>
      <c r="I6" s="95">
        <v>72</v>
      </c>
      <c r="J6" s="95">
        <v>52</v>
      </c>
      <c r="K6" s="95">
        <v>32</v>
      </c>
      <c r="L6" s="95">
        <v>10</v>
      </c>
      <c r="M6" s="96">
        <v>29.952000000000002</v>
      </c>
      <c r="N6" s="97">
        <v>30</v>
      </c>
      <c r="O6" s="62">
        <v>3000</v>
      </c>
      <c r="P6" s="63">
        <f>Table224523689101112131415161718192021222423456723456891011[[#This Row],[PEMBULATAN]]*O6</f>
        <v>90000</v>
      </c>
    </row>
    <row r="7" spans="1:16" ht="25.5" customHeight="1" x14ac:dyDescent="0.2">
      <c r="A7" s="100"/>
      <c r="B7" s="73"/>
      <c r="C7" s="90" t="s">
        <v>1589</v>
      </c>
      <c r="D7" s="91" t="s">
        <v>53</v>
      </c>
      <c r="E7" s="92">
        <v>44428</v>
      </c>
      <c r="F7" s="93" t="s">
        <v>1128</v>
      </c>
      <c r="G7" s="92">
        <v>44432</v>
      </c>
      <c r="H7" s="94" t="s">
        <v>1129</v>
      </c>
      <c r="I7" s="95">
        <v>50</v>
      </c>
      <c r="J7" s="95">
        <v>56</v>
      </c>
      <c r="K7" s="95">
        <v>20</v>
      </c>
      <c r="L7" s="95">
        <v>9</v>
      </c>
      <c r="M7" s="96">
        <v>14</v>
      </c>
      <c r="N7" s="97">
        <v>14</v>
      </c>
      <c r="O7" s="62">
        <v>3000</v>
      </c>
      <c r="P7" s="63">
        <f>Table224523689101112131415161718192021222423456723456891011[[#This Row],[PEMBULATAN]]*O7</f>
        <v>42000</v>
      </c>
    </row>
    <row r="8" spans="1:16" ht="25.5" customHeight="1" x14ac:dyDescent="0.2">
      <c r="A8" s="100"/>
      <c r="B8" s="103"/>
      <c r="C8" s="90" t="s">
        <v>1590</v>
      </c>
      <c r="D8" s="91" t="s">
        <v>53</v>
      </c>
      <c r="E8" s="92">
        <v>44428</v>
      </c>
      <c r="F8" s="93" t="s">
        <v>1128</v>
      </c>
      <c r="G8" s="92">
        <v>44432</v>
      </c>
      <c r="H8" s="94" t="s">
        <v>1129</v>
      </c>
      <c r="I8" s="95">
        <v>50</v>
      </c>
      <c r="J8" s="95">
        <v>56</v>
      </c>
      <c r="K8" s="95">
        <v>20</v>
      </c>
      <c r="L8" s="95">
        <v>9</v>
      </c>
      <c r="M8" s="96">
        <v>14</v>
      </c>
      <c r="N8" s="97">
        <v>14</v>
      </c>
      <c r="O8" s="62">
        <v>3000</v>
      </c>
      <c r="P8" s="63">
        <f>Table224523689101112131415161718192021222423456723456891011[[#This Row],[PEMBULATAN]]*O8</f>
        <v>42000</v>
      </c>
    </row>
    <row r="9" spans="1:16" ht="25.5" customHeight="1" x14ac:dyDescent="0.2">
      <c r="A9" s="100"/>
      <c r="B9" s="73" t="s">
        <v>1591</v>
      </c>
      <c r="C9" s="90" t="s">
        <v>1592</v>
      </c>
      <c r="D9" s="91" t="s">
        <v>53</v>
      </c>
      <c r="E9" s="92">
        <v>44428</v>
      </c>
      <c r="F9" s="93" t="s">
        <v>1128</v>
      </c>
      <c r="G9" s="92">
        <v>44432</v>
      </c>
      <c r="H9" s="94" t="s">
        <v>1129</v>
      </c>
      <c r="I9" s="95">
        <v>50</v>
      </c>
      <c r="J9" s="95">
        <v>56</v>
      </c>
      <c r="K9" s="95">
        <v>20</v>
      </c>
      <c r="L9" s="95">
        <v>9</v>
      </c>
      <c r="M9" s="96">
        <v>14</v>
      </c>
      <c r="N9" s="97">
        <v>14</v>
      </c>
      <c r="O9" s="62">
        <v>3000</v>
      </c>
      <c r="P9" s="63">
        <f>Table224523689101112131415161718192021222423456723456891011[[#This Row],[PEMBULATAN]]*O9</f>
        <v>42000</v>
      </c>
    </row>
    <row r="10" spans="1:16" ht="25.5" customHeight="1" x14ac:dyDescent="0.2">
      <c r="A10" s="100"/>
      <c r="B10" s="73"/>
      <c r="C10" s="90" t="s">
        <v>1593</v>
      </c>
      <c r="D10" s="91" t="s">
        <v>53</v>
      </c>
      <c r="E10" s="92">
        <v>44428</v>
      </c>
      <c r="F10" s="93" t="s">
        <v>1128</v>
      </c>
      <c r="G10" s="92">
        <v>44432</v>
      </c>
      <c r="H10" s="94" t="s">
        <v>1129</v>
      </c>
      <c r="I10" s="95">
        <v>72</v>
      </c>
      <c r="J10" s="95">
        <v>52</v>
      </c>
      <c r="K10" s="95">
        <v>32</v>
      </c>
      <c r="L10" s="95">
        <v>10</v>
      </c>
      <c r="M10" s="96">
        <v>29.952000000000002</v>
      </c>
      <c r="N10" s="97">
        <v>30</v>
      </c>
      <c r="O10" s="62">
        <v>3000</v>
      </c>
      <c r="P10" s="63">
        <f>Table224523689101112131415161718192021222423456723456891011[[#This Row],[PEMBULATAN]]*O10</f>
        <v>90000</v>
      </c>
    </row>
    <row r="11" spans="1:16" ht="25.5" customHeight="1" x14ac:dyDescent="0.2">
      <c r="A11" s="100"/>
      <c r="B11" s="73"/>
      <c r="C11" s="90" t="s">
        <v>1594</v>
      </c>
      <c r="D11" s="91" t="s">
        <v>53</v>
      </c>
      <c r="E11" s="92">
        <v>44428</v>
      </c>
      <c r="F11" s="93" t="s">
        <v>1128</v>
      </c>
      <c r="G11" s="92">
        <v>44432</v>
      </c>
      <c r="H11" s="94" t="s">
        <v>1129</v>
      </c>
      <c r="I11" s="95">
        <v>75</v>
      </c>
      <c r="J11" s="95">
        <v>52</v>
      </c>
      <c r="K11" s="95">
        <v>32</v>
      </c>
      <c r="L11" s="95">
        <v>13</v>
      </c>
      <c r="M11" s="96">
        <v>31.2</v>
      </c>
      <c r="N11" s="97">
        <v>31</v>
      </c>
      <c r="O11" s="62">
        <v>3000</v>
      </c>
      <c r="P11" s="63">
        <f>Table224523689101112131415161718192021222423456723456891011[[#This Row],[PEMBULATAN]]*O11</f>
        <v>93000</v>
      </c>
    </row>
    <row r="12" spans="1:16" ht="25.5" customHeight="1" x14ac:dyDescent="0.2">
      <c r="A12" s="100"/>
      <c r="B12" s="73"/>
      <c r="C12" s="90" t="s">
        <v>1595</v>
      </c>
      <c r="D12" s="91" t="s">
        <v>53</v>
      </c>
      <c r="E12" s="92">
        <v>44428</v>
      </c>
      <c r="F12" s="93" t="s">
        <v>1128</v>
      </c>
      <c r="G12" s="92">
        <v>44432</v>
      </c>
      <c r="H12" s="94" t="s">
        <v>1129</v>
      </c>
      <c r="I12" s="95">
        <v>75</v>
      </c>
      <c r="J12" s="95">
        <v>52</v>
      </c>
      <c r="K12" s="95">
        <v>32</v>
      </c>
      <c r="L12" s="95">
        <v>13</v>
      </c>
      <c r="M12" s="96">
        <v>31.2</v>
      </c>
      <c r="N12" s="97">
        <v>31</v>
      </c>
      <c r="O12" s="62">
        <v>3000</v>
      </c>
      <c r="P12" s="63">
        <f>Table224523689101112131415161718192021222423456723456891011[[#This Row],[PEMBULATAN]]*O12</f>
        <v>93000</v>
      </c>
    </row>
    <row r="13" spans="1:16" ht="25.5" customHeight="1" x14ac:dyDescent="0.2">
      <c r="A13" s="100"/>
      <c r="B13" s="73"/>
      <c r="C13" s="90" t="s">
        <v>1596</v>
      </c>
      <c r="D13" s="91" t="s">
        <v>53</v>
      </c>
      <c r="E13" s="92">
        <v>44428</v>
      </c>
      <c r="F13" s="93" t="s">
        <v>1128</v>
      </c>
      <c r="G13" s="92">
        <v>44432</v>
      </c>
      <c r="H13" s="94" t="s">
        <v>1129</v>
      </c>
      <c r="I13" s="95">
        <v>56</v>
      </c>
      <c r="J13" s="95">
        <v>31</v>
      </c>
      <c r="K13" s="95">
        <v>25</v>
      </c>
      <c r="L13" s="95">
        <v>6</v>
      </c>
      <c r="M13" s="96">
        <v>10.85</v>
      </c>
      <c r="N13" s="97">
        <v>11</v>
      </c>
      <c r="O13" s="62">
        <v>3000</v>
      </c>
      <c r="P13" s="63">
        <f>Table224523689101112131415161718192021222423456723456891011[[#This Row],[PEMBULATAN]]*O13</f>
        <v>33000</v>
      </c>
    </row>
    <row r="14" spans="1:16" ht="25.5" customHeight="1" x14ac:dyDescent="0.2">
      <c r="A14" s="100"/>
      <c r="B14" s="73"/>
      <c r="C14" s="90" t="s">
        <v>170</v>
      </c>
      <c r="D14" s="91" t="s">
        <v>53</v>
      </c>
      <c r="E14" s="92">
        <v>44427</v>
      </c>
      <c r="F14" s="93" t="s">
        <v>257</v>
      </c>
      <c r="G14" s="92">
        <v>44432</v>
      </c>
      <c r="H14" s="94" t="s">
        <v>258</v>
      </c>
      <c r="I14" s="95">
        <v>80</v>
      </c>
      <c r="J14" s="95">
        <v>61</v>
      </c>
      <c r="K14" s="95">
        <v>37</v>
      </c>
      <c r="L14" s="95">
        <v>18</v>
      </c>
      <c r="M14" s="96">
        <v>45.14</v>
      </c>
      <c r="N14" s="97">
        <v>45</v>
      </c>
      <c r="O14" s="62">
        <v>3000</v>
      </c>
      <c r="P14" s="63">
        <f>Table224523689101112131415161718192021222423456723456891011[[#This Row],[PEMBULATAN]]*O14</f>
        <v>135000</v>
      </c>
    </row>
    <row r="15" spans="1:16" ht="25.5" customHeight="1" x14ac:dyDescent="0.2">
      <c r="A15" s="100"/>
      <c r="B15" s="73"/>
      <c r="C15" s="90" t="s">
        <v>1597</v>
      </c>
      <c r="D15" s="91" t="s">
        <v>53</v>
      </c>
      <c r="E15" s="92">
        <v>44428</v>
      </c>
      <c r="F15" s="93" t="s">
        <v>1128</v>
      </c>
      <c r="G15" s="92">
        <v>44432</v>
      </c>
      <c r="H15" s="94" t="s">
        <v>1129</v>
      </c>
      <c r="I15" s="95">
        <v>56</v>
      </c>
      <c r="J15" s="95">
        <v>31</v>
      </c>
      <c r="K15" s="95">
        <v>25</v>
      </c>
      <c r="L15" s="95">
        <v>6</v>
      </c>
      <c r="M15" s="96">
        <v>10.85</v>
      </c>
      <c r="N15" s="97">
        <v>11</v>
      </c>
      <c r="O15" s="62">
        <v>3000</v>
      </c>
      <c r="P15" s="63">
        <f>Table224523689101112131415161718192021222423456723456891011[[#This Row],[PEMBULATAN]]*O15</f>
        <v>33000</v>
      </c>
    </row>
    <row r="16" spans="1:16" ht="25.5" customHeight="1" x14ac:dyDescent="0.2">
      <c r="A16" s="100"/>
      <c r="B16" s="73"/>
      <c r="C16" s="90" t="s">
        <v>1598</v>
      </c>
      <c r="D16" s="91" t="s">
        <v>53</v>
      </c>
      <c r="E16" s="92">
        <v>44428</v>
      </c>
      <c r="F16" s="93" t="s">
        <v>1128</v>
      </c>
      <c r="G16" s="92">
        <v>44432</v>
      </c>
      <c r="H16" s="94" t="s">
        <v>1129</v>
      </c>
      <c r="I16" s="95">
        <v>72</v>
      </c>
      <c r="J16" s="95">
        <v>52</v>
      </c>
      <c r="K16" s="95">
        <v>32</v>
      </c>
      <c r="L16" s="95">
        <v>10</v>
      </c>
      <c r="M16" s="96">
        <v>29.952000000000002</v>
      </c>
      <c r="N16" s="97">
        <v>30</v>
      </c>
      <c r="O16" s="62">
        <v>3000</v>
      </c>
      <c r="P16" s="63">
        <f>Table224523689101112131415161718192021222423456723456891011[[#This Row],[PEMBULATAN]]*O16</f>
        <v>90000</v>
      </c>
    </row>
    <row r="17" spans="1:16" ht="25.5" customHeight="1" x14ac:dyDescent="0.2">
      <c r="A17" s="100"/>
      <c r="B17" s="103"/>
      <c r="C17" s="90" t="s">
        <v>1599</v>
      </c>
      <c r="D17" s="91" t="s">
        <v>53</v>
      </c>
      <c r="E17" s="92">
        <v>44428</v>
      </c>
      <c r="F17" s="93" t="s">
        <v>1128</v>
      </c>
      <c r="G17" s="92">
        <v>44432</v>
      </c>
      <c r="H17" s="94" t="s">
        <v>1129</v>
      </c>
      <c r="I17" s="95">
        <v>50</v>
      </c>
      <c r="J17" s="95">
        <v>56</v>
      </c>
      <c r="K17" s="95">
        <v>20</v>
      </c>
      <c r="L17" s="95">
        <v>9</v>
      </c>
      <c r="M17" s="96">
        <v>14</v>
      </c>
      <c r="N17" s="97">
        <v>14</v>
      </c>
      <c r="O17" s="62">
        <v>3000</v>
      </c>
      <c r="P17" s="63">
        <f>Table224523689101112131415161718192021222423456723456891011[[#This Row],[PEMBULATAN]]*O17</f>
        <v>42000</v>
      </c>
    </row>
    <row r="18" spans="1:16" ht="25.5" customHeight="1" x14ac:dyDescent="0.2">
      <c r="A18" s="100"/>
      <c r="B18" s="73" t="s">
        <v>1600</v>
      </c>
      <c r="C18" s="90" t="s">
        <v>1601</v>
      </c>
      <c r="D18" s="91" t="s">
        <v>53</v>
      </c>
      <c r="E18" s="92">
        <v>44428</v>
      </c>
      <c r="F18" s="93" t="s">
        <v>1128</v>
      </c>
      <c r="G18" s="92">
        <v>44432</v>
      </c>
      <c r="H18" s="94" t="s">
        <v>1129</v>
      </c>
      <c r="I18" s="95">
        <v>72</v>
      </c>
      <c r="J18" s="95">
        <v>52</v>
      </c>
      <c r="K18" s="95">
        <v>32</v>
      </c>
      <c r="L18" s="95">
        <v>10</v>
      </c>
      <c r="M18" s="96">
        <v>29.952000000000002</v>
      </c>
      <c r="N18" s="97">
        <v>30</v>
      </c>
      <c r="O18" s="62">
        <v>3000</v>
      </c>
      <c r="P18" s="63">
        <f>Table224523689101112131415161718192021222423456723456891011[[#This Row],[PEMBULATAN]]*O18</f>
        <v>90000</v>
      </c>
    </row>
    <row r="19" spans="1:16" ht="25.5" customHeight="1" x14ac:dyDescent="0.2">
      <c r="A19" s="100"/>
      <c r="B19" s="103"/>
      <c r="C19" s="90" t="s">
        <v>1602</v>
      </c>
      <c r="D19" s="91" t="s">
        <v>53</v>
      </c>
      <c r="E19" s="92">
        <v>44428</v>
      </c>
      <c r="F19" s="93" t="s">
        <v>1128</v>
      </c>
      <c r="G19" s="92">
        <v>44432</v>
      </c>
      <c r="H19" s="94" t="s">
        <v>1129</v>
      </c>
      <c r="I19" s="95">
        <v>72</v>
      </c>
      <c r="J19" s="95">
        <v>52</v>
      </c>
      <c r="K19" s="95">
        <v>32</v>
      </c>
      <c r="L19" s="95">
        <v>10</v>
      </c>
      <c r="M19" s="96">
        <v>29.952000000000002</v>
      </c>
      <c r="N19" s="97">
        <v>30</v>
      </c>
      <c r="O19" s="62">
        <v>3000</v>
      </c>
      <c r="P19" s="63">
        <f>Table224523689101112131415161718192021222423456723456891011[[#This Row],[PEMBULATAN]]*O19</f>
        <v>90000</v>
      </c>
    </row>
    <row r="20" spans="1:16" ht="25.5" customHeight="1" x14ac:dyDescent="0.2">
      <c r="A20" s="100"/>
      <c r="B20" s="73" t="s">
        <v>1603</v>
      </c>
      <c r="C20" s="90" t="s">
        <v>1604</v>
      </c>
      <c r="D20" s="91" t="s">
        <v>53</v>
      </c>
      <c r="E20" s="92">
        <v>44428</v>
      </c>
      <c r="F20" s="93" t="s">
        <v>1128</v>
      </c>
      <c r="G20" s="92">
        <v>44432</v>
      </c>
      <c r="H20" s="94" t="s">
        <v>1129</v>
      </c>
      <c r="I20" s="95">
        <v>72</v>
      </c>
      <c r="J20" s="95">
        <v>52</v>
      </c>
      <c r="K20" s="95">
        <v>32</v>
      </c>
      <c r="L20" s="95">
        <v>10</v>
      </c>
      <c r="M20" s="96">
        <v>29.952000000000002</v>
      </c>
      <c r="N20" s="97">
        <v>30</v>
      </c>
      <c r="O20" s="62">
        <v>3000</v>
      </c>
      <c r="P20" s="63">
        <f>Table224523689101112131415161718192021222423456723456891011[[#This Row],[PEMBULATAN]]*O20</f>
        <v>90000</v>
      </c>
    </row>
    <row r="21" spans="1:16" ht="25.5" customHeight="1" x14ac:dyDescent="0.2">
      <c r="A21" s="100"/>
      <c r="B21" s="73"/>
      <c r="C21" s="90" t="s">
        <v>1605</v>
      </c>
      <c r="D21" s="91" t="s">
        <v>53</v>
      </c>
      <c r="E21" s="92">
        <v>44428</v>
      </c>
      <c r="F21" s="93" t="s">
        <v>1128</v>
      </c>
      <c r="G21" s="92">
        <v>44432</v>
      </c>
      <c r="H21" s="94" t="s">
        <v>1129</v>
      </c>
      <c r="I21" s="95">
        <v>50</v>
      </c>
      <c r="J21" s="95">
        <v>56</v>
      </c>
      <c r="K21" s="95">
        <v>20</v>
      </c>
      <c r="L21" s="95">
        <v>9</v>
      </c>
      <c r="M21" s="96">
        <v>14</v>
      </c>
      <c r="N21" s="97">
        <v>14</v>
      </c>
      <c r="O21" s="62">
        <v>3000</v>
      </c>
      <c r="P21" s="63">
        <f>Table224523689101112131415161718192021222423456723456891011[[#This Row],[PEMBULATAN]]*O21</f>
        <v>42000</v>
      </c>
    </row>
    <row r="22" spans="1:16" ht="25.5" customHeight="1" x14ac:dyDescent="0.2">
      <c r="A22" s="100"/>
      <c r="B22" s="73"/>
      <c r="C22" s="90" t="s">
        <v>1606</v>
      </c>
      <c r="D22" s="91" t="s">
        <v>53</v>
      </c>
      <c r="E22" s="92">
        <v>44428</v>
      </c>
      <c r="F22" s="93" t="s">
        <v>1128</v>
      </c>
      <c r="G22" s="92">
        <v>44432</v>
      </c>
      <c r="H22" s="94" t="s">
        <v>1129</v>
      </c>
      <c r="I22" s="95">
        <v>60</v>
      </c>
      <c r="J22" s="95">
        <v>32</v>
      </c>
      <c r="K22" s="95">
        <v>27</v>
      </c>
      <c r="L22" s="95">
        <v>6</v>
      </c>
      <c r="M22" s="96">
        <v>12.96</v>
      </c>
      <c r="N22" s="97">
        <v>13</v>
      </c>
      <c r="O22" s="62">
        <v>3000</v>
      </c>
      <c r="P22" s="63">
        <f>Table224523689101112131415161718192021222423456723456891011[[#This Row],[PEMBULATAN]]*O22</f>
        <v>39000</v>
      </c>
    </row>
    <row r="23" spans="1:16" ht="25.5" customHeight="1" x14ac:dyDescent="0.2">
      <c r="A23" s="100"/>
      <c r="B23" s="73"/>
      <c r="C23" s="90" t="s">
        <v>1607</v>
      </c>
      <c r="D23" s="91" t="s">
        <v>53</v>
      </c>
      <c r="E23" s="92">
        <v>44428</v>
      </c>
      <c r="F23" s="93" t="s">
        <v>1128</v>
      </c>
      <c r="G23" s="92">
        <v>44432</v>
      </c>
      <c r="H23" s="94" t="s">
        <v>1129</v>
      </c>
      <c r="I23" s="95">
        <v>72</v>
      </c>
      <c r="J23" s="95">
        <v>52</v>
      </c>
      <c r="K23" s="95">
        <v>32</v>
      </c>
      <c r="L23" s="95">
        <v>10</v>
      </c>
      <c r="M23" s="96">
        <v>29.952000000000002</v>
      </c>
      <c r="N23" s="97">
        <v>30</v>
      </c>
      <c r="O23" s="62">
        <v>3000</v>
      </c>
      <c r="P23" s="63">
        <f>Table224523689101112131415161718192021222423456723456891011[[#This Row],[PEMBULATAN]]*O23</f>
        <v>90000</v>
      </c>
    </row>
    <row r="24" spans="1:16" ht="25.5" customHeight="1" x14ac:dyDescent="0.2">
      <c r="A24" s="100"/>
      <c r="B24" s="73"/>
      <c r="C24" s="90" t="s">
        <v>1608</v>
      </c>
      <c r="D24" s="91" t="s">
        <v>53</v>
      </c>
      <c r="E24" s="92">
        <v>44428</v>
      </c>
      <c r="F24" s="93" t="s">
        <v>1128</v>
      </c>
      <c r="G24" s="92">
        <v>44432</v>
      </c>
      <c r="H24" s="94" t="s">
        <v>1129</v>
      </c>
      <c r="I24" s="95">
        <v>50</v>
      </c>
      <c r="J24" s="95">
        <v>56</v>
      </c>
      <c r="K24" s="95">
        <v>20</v>
      </c>
      <c r="L24" s="95">
        <v>9</v>
      </c>
      <c r="M24" s="96">
        <v>14</v>
      </c>
      <c r="N24" s="97">
        <v>14</v>
      </c>
      <c r="O24" s="62">
        <v>3000</v>
      </c>
      <c r="P24" s="63">
        <f>Table224523689101112131415161718192021222423456723456891011[[#This Row],[PEMBULATAN]]*O24</f>
        <v>42000</v>
      </c>
    </row>
    <row r="25" spans="1:16" ht="25.5" customHeight="1" x14ac:dyDescent="0.2">
      <c r="A25" s="100"/>
      <c r="B25" s="73"/>
      <c r="C25" s="90" t="s">
        <v>1609</v>
      </c>
      <c r="D25" s="91" t="s">
        <v>53</v>
      </c>
      <c r="E25" s="92">
        <v>44428</v>
      </c>
      <c r="F25" s="93" t="s">
        <v>1128</v>
      </c>
      <c r="G25" s="92">
        <v>44432</v>
      </c>
      <c r="H25" s="94" t="s">
        <v>1129</v>
      </c>
      <c r="I25" s="95">
        <v>72</v>
      </c>
      <c r="J25" s="95">
        <v>52</v>
      </c>
      <c r="K25" s="95">
        <v>32</v>
      </c>
      <c r="L25" s="95">
        <v>10</v>
      </c>
      <c r="M25" s="96">
        <v>29.952000000000002</v>
      </c>
      <c r="N25" s="97">
        <v>30</v>
      </c>
      <c r="O25" s="62">
        <v>3000</v>
      </c>
      <c r="P25" s="63">
        <f>Table224523689101112131415161718192021222423456723456891011[[#This Row],[PEMBULATAN]]*O25</f>
        <v>90000</v>
      </c>
    </row>
    <row r="26" spans="1:16" ht="25.5" customHeight="1" x14ac:dyDescent="0.2">
      <c r="A26" s="100"/>
      <c r="B26" s="73"/>
      <c r="C26" s="90" t="s">
        <v>1610</v>
      </c>
      <c r="D26" s="91" t="s">
        <v>53</v>
      </c>
      <c r="E26" s="92">
        <v>44428</v>
      </c>
      <c r="F26" s="93" t="s">
        <v>1128</v>
      </c>
      <c r="G26" s="92">
        <v>44432</v>
      </c>
      <c r="H26" s="94" t="s">
        <v>1129</v>
      </c>
      <c r="I26" s="95">
        <v>72</v>
      </c>
      <c r="J26" s="95">
        <v>52</v>
      </c>
      <c r="K26" s="95">
        <v>32</v>
      </c>
      <c r="L26" s="95">
        <v>10</v>
      </c>
      <c r="M26" s="96">
        <v>29.952000000000002</v>
      </c>
      <c r="N26" s="97">
        <v>30</v>
      </c>
      <c r="O26" s="62">
        <v>3000</v>
      </c>
      <c r="P26" s="63">
        <f>Table224523689101112131415161718192021222423456723456891011[[#This Row],[PEMBULATAN]]*O26</f>
        <v>90000</v>
      </c>
    </row>
    <row r="27" spans="1:16" ht="25.5" customHeight="1" x14ac:dyDescent="0.2">
      <c r="A27" s="100"/>
      <c r="B27" s="73"/>
      <c r="C27" s="90" t="s">
        <v>1611</v>
      </c>
      <c r="D27" s="91" t="s">
        <v>53</v>
      </c>
      <c r="E27" s="92">
        <v>44428</v>
      </c>
      <c r="F27" s="93" t="s">
        <v>1128</v>
      </c>
      <c r="G27" s="92">
        <v>44432</v>
      </c>
      <c r="H27" s="94" t="s">
        <v>1129</v>
      </c>
      <c r="I27" s="95">
        <v>50</v>
      </c>
      <c r="J27" s="95">
        <v>56</v>
      </c>
      <c r="K27" s="95">
        <v>20</v>
      </c>
      <c r="L27" s="95">
        <v>9</v>
      </c>
      <c r="M27" s="96">
        <v>14</v>
      </c>
      <c r="N27" s="97">
        <v>14</v>
      </c>
      <c r="O27" s="62">
        <v>3000</v>
      </c>
      <c r="P27" s="63">
        <f>Table224523689101112131415161718192021222423456723456891011[[#This Row],[PEMBULATAN]]*O27</f>
        <v>42000</v>
      </c>
    </row>
    <row r="28" spans="1:16" ht="25.5" customHeight="1" x14ac:dyDescent="0.2">
      <c r="A28" s="100"/>
      <c r="B28" s="73"/>
      <c r="C28" s="90" t="s">
        <v>1612</v>
      </c>
      <c r="D28" s="91" t="s">
        <v>53</v>
      </c>
      <c r="E28" s="92">
        <v>44428</v>
      </c>
      <c r="F28" s="93" t="s">
        <v>1128</v>
      </c>
      <c r="G28" s="92">
        <v>44432</v>
      </c>
      <c r="H28" s="94" t="s">
        <v>1129</v>
      </c>
      <c r="I28" s="95">
        <v>72</v>
      </c>
      <c r="J28" s="95">
        <v>52</v>
      </c>
      <c r="K28" s="95">
        <v>32</v>
      </c>
      <c r="L28" s="95">
        <v>10</v>
      </c>
      <c r="M28" s="96">
        <v>29.952000000000002</v>
      </c>
      <c r="N28" s="97">
        <v>30</v>
      </c>
      <c r="O28" s="62">
        <v>3000</v>
      </c>
      <c r="P28" s="63">
        <f>Table224523689101112131415161718192021222423456723456891011[[#This Row],[PEMBULATAN]]*O28</f>
        <v>90000</v>
      </c>
    </row>
    <row r="29" spans="1:16" ht="25.5" customHeight="1" x14ac:dyDescent="0.2">
      <c r="A29" s="100"/>
      <c r="B29" s="73"/>
      <c r="C29" s="90" t="s">
        <v>1613</v>
      </c>
      <c r="D29" s="91" t="s">
        <v>53</v>
      </c>
      <c r="E29" s="92">
        <v>44428</v>
      </c>
      <c r="F29" s="93" t="s">
        <v>1128</v>
      </c>
      <c r="G29" s="92">
        <v>44432</v>
      </c>
      <c r="H29" s="94" t="s">
        <v>1129</v>
      </c>
      <c r="I29" s="95">
        <v>92</v>
      </c>
      <c r="J29" s="95">
        <v>52</v>
      </c>
      <c r="K29" s="95">
        <v>36</v>
      </c>
      <c r="L29" s="95">
        <v>14</v>
      </c>
      <c r="M29" s="96">
        <v>43.055999999999997</v>
      </c>
      <c r="N29" s="97">
        <v>43</v>
      </c>
      <c r="O29" s="62">
        <v>3000</v>
      </c>
      <c r="P29" s="63">
        <f>Table224523689101112131415161718192021222423456723456891011[[#This Row],[PEMBULATAN]]*O29</f>
        <v>129000</v>
      </c>
    </row>
    <row r="30" spans="1:16" ht="25.5" customHeight="1" x14ac:dyDescent="0.2">
      <c r="A30" s="100"/>
      <c r="B30" s="73"/>
      <c r="C30" s="90" t="s">
        <v>1614</v>
      </c>
      <c r="D30" s="91" t="s">
        <v>53</v>
      </c>
      <c r="E30" s="92">
        <v>44428</v>
      </c>
      <c r="F30" s="93" t="s">
        <v>1128</v>
      </c>
      <c r="G30" s="92">
        <v>44432</v>
      </c>
      <c r="H30" s="94" t="s">
        <v>1129</v>
      </c>
      <c r="I30" s="95">
        <v>72</v>
      </c>
      <c r="J30" s="95">
        <v>52</v>
      </c>
      <c r="K30" s="95">
        <v>32</v>
      </c>
      <c r="L30" s="95">
        <v>10</v>
      </c>
      <c r="M30" s="96">
        <v>29.952000000000002</v>
      </c>
      <c r="N30" s="97">
        <v>30</v>
      </c>
      <c r="O30" s="62">
        <v>3000</v>
      </c>
      <c r="P30" s="63">
        <f>Table224523689101112131415161718192021222423456723456891011[[#This Row],[PEMBULATAN]]*O30</f>
        <v>90000</v>
      </c>
    </row>
    <row r="31" spans="1:16" ht="25.5" customHeight="1" x14ac:dyDescent="0.2">
      <c r="A31" s="100"/>
      <c r="B31" s="73"/>
      <c r="C31" s="90" t="s">
        <v>1615</v>
      </c>
      <c r="D31" s="91" t="s">
        <v>53</v>
      </c>
      <c r="E31" s="92">
        <v>44428</v>
      </c>
      <c r="F31" s="93" t="s">
        <v>1128</v>
      </c>
      <c r="G31" s="92">
        <v>44432</v>
      </c>
      <c r="H31" s="94" t="s">
        <v>1129</v>
      </c>
      <c r="I31" s="95">
        <v>72</v>
      </c>
      <c r="J31" s="95">
        <v>52</v>
      </c>
      <c r="K31" s="95">
        <v>32</v>
      </c>
      <c r="L31" s="95">
        <v>10</v>
      </c>
      <c r="M31" s="96">
        <v>29.952000000000002</v>
      </c>
      <c r="N31" s="97">
        <v>30</v>
      </c>
      <c r="O31" s="62">
        <v>3000</v>
      </c>
      <c r="P31" s="63">
        <f>Table224523689101112131415161718192021222423456723456891011[[#This Row],[PEMBULATAN]]*O31</f>
        <v>90000</v>
      </c>
    </row>
    <row r="32" spans="1:16" ht="25.5" customHeight="1" x14ac:dyDescent="0.2">
      <c r="A32" s="100"/>
      <c r="B32" s="73"/>
      <c r="C32" s="90" t="s">
        <v>1616</v>
      </c>
      <c r="D32" s="91" t="s">
        <v>53</v>
      </c>
      <c r="E32" s="92">
        <v>44428</v>
      </c>
      <c r="F32" s="93" t="s">
        <v>1128</v>
      </c>
      <c r="G32" s="92">
        <v>44432</v>
      </c>
      <c r="H32" s="94" t="s">
        <v>1129</v>
      </c>
      <c r="I32" s="95">
        <v>72</v>
      </c>
      <c r="J32" s="95">
        <v>52</v>
      </c>
      <c r="K32" s="95">
        <v>32</v>
      </c>
      <c r="L32" s="95">
        <v>10</v>
      </c>
      <c r="M32" s="96">
        <v>29.952000000000002</v>
      </c>
      <c r="N32" s="97">
        <v>30</v>
      </c>
      <c r="O32" s="62">
        <v>3000</v>
      </c>
      <c r="P32" s="63">
        <f>Table224523689101112131415161718192021222423456723456891011[[#This Row],[PEMBULATAN]]*O32</f>
        <v>90000</v>
      </c>
    </row>
    <row r="33" spans="1:16" ht="25.5" customHeight="1" x14ac:dyDescent="0.2">
      <c r="A33" s="100"/>
      <c r="B33" s="73"/>
      <c r="C33" s="90" t="s">
        <v>1617</v>
      </c>
      <c r="D33" s="91" t="s">
        <v>53</v>
      </c>
      <c r="E33" s="92">
        <v>44428</v>
      </c>
      <c r="F33" s="93" t="s">
        <v>1128</v>
      </c>
      <c r="G33" s="92">
        <v>44432</v>
      </c>
      <c r="H33" s="94" t="s">
        <v>1129</v>
      </c>
      <c r="I33" s="95">
        <v>72</v>
      </c>
      <c r="J33" s="95">
        <v>52</v>
      </c>
      <c r="K33" s="95">
        <v>32</v>
      </c>
      <c r="L33" s="95">
        <v>10</v>
      </c>
      <c r="M33" s="96">
        <v>29.952000000000002</v>
      </c>
      <c r="N33" s="97">
        <v>30</v>
      </c>
      <c r="O33" s="62">
        <v>3000</v>
      </c>
      <c r="P33" s="63">
        <f>Table224523689101112131415161718192021222423456723456891011[[#This Row],[PEMBULATAN]]*O33</f>
        <v>90000</v>
      </c>
    </row>
    <row r="34" spans="1:16" ht="25.5" customHeight="1" x14ac:dyDescent="0.2">
      <c r="A34" s="100"/>
      <c r="B34" s="73"/>
      <c r="C34" s="90" t="s">
        <v>1618</v>
      </c>
      <c r="D34" s="91" t="s">
        <v>53</v>
      </c>
      <c r="E34" s="92">
        <v>44428</v>
      </c>
      <c r="F34" s="93" t="s">
        <v>1128</v>
      </c>
      <c r="G34" s="92">
        <v>44432</v>
      </c>
      <c r="H34" s="94" t="s">
        <v>1129</v>
      </c>
      <c r="I34" s="95">
        <v>57</v>
      </c>
      <c r="J34" s="95">
        <v>27</v>
      </c>
      <c r="K34" s="95">
        <v>17</v>
      </c>
      <c r="L34" s="95">
        <v>20</v>
      </c>
      <c r="M34" s="96">
        <v>6.5407500000000001</v>
      </c>
      <c r="N34" s="97">
        <v>20</v>
      </c>
      <c r="O34" s="62">
        <v>3000</v>
      </c>
      <c r="P34" s="63">
        <f>Table224523689101112131415161718192021222423456723456891011[[#This Row],[PEMBULATAN]]*O34</f>
        <v>60000</v>
      </c>
    </row>
    <row r="35" spans="1:16" ht="25.5" customHeight="1" x14ac:dyDescent="0.2">
      <c r="A35" s="100"/>
      <c r="B35" s="73"/>
      <c r="C35" s="90" t="s">
        <v>1619</v>
      </c>
      <c r="D35" s="91" t="s">
        <v>53</v>
      </c>
      <c r="E35" s="92">
        <v>44428</v>
      </c>
      <c r="F35" s="93" t="s">
        <v>1128</v>
      </c>
      <c r="G35" s="92">
        <v>44432</v>
      </c>
      <c r="H35" s="94" t="s">
        <v>1129</v>
      </c>
      <c r="I35" s="95">
        <v>110</v>
      </c>
      <c r="J35" s="95">
        <v>40</v>
      </c>
      <c r="K35" s="95">
        <v>16</v>
      </c>
      <c r="L35" s="95">
        <v>13</v>
      </c>
      <c r="M35" s="96">
        <v>17.600000000000001</v>
      </c>
      <c r="N35" s="97">
        <v>18</v>
      </c>
      <c r="O35" s="62">
        <v>3000</v>
      </c>
      <c r="P35" s="63">
        <f>Table224523689101112131415161718192021222423456723456891011[[#This Row],[PEMBULATAN]]*O35</f>
        <v>54000</v>
      </c>
    </row>
    <row r="36" spans="1:16" ht="25.5" customHeight="1" x14ac:dyDescent="0.2">
      <c r="A36" s="100"/>
      <c r="B36" s="73"/>
      <c r="C36" s="90" t="s">
        <v>1620</v>
      </c>
      <c r="D36" s="91" t="s">
        <v>53</v>
      </c>
      <c r="E36" s="92">
        <v>44428</v>
      </c>
      <c r="F36" s="93" t="s">
        <v>1128</v>
      </c>
      <c r="G36" s="92">
        <v>44432</v>
      </c>
      <c r="H36" s="94" t="s">
        <v>1129</v>
      </c>
      <c r="I36" s="95">
        <v>80</v>
      </c>
      <c r="J36" s="95">
        <v>66</v>
      </c>
      <c r="K36" s="95">
        <v>21</v>
      </c>
      <c r="L36" s="95">
        <v>8</v>
      </c>
      <c r="M36" s="96">
        <v>27.72</v>
      </c>
      <c r="N36" s="97">
        <v>28</v>
      </c>
      <c r="O36" s="62">
        <v>3000</v>
      </c>
      <c r="P36" s="63">
        <f>Table224523689101112131415161718192021222423456723456891011[[#This Row],[PEMBULATAN]]*O36</f>
        <v>84000</v>
      </c>
    </row>
    <row r="37" spans="1:16" ht="25.5" customHeight="1" x14ac:dyDescent="0.2">
      <c r="A37" s="100"/>
      <c r="B37" s="73"/>
      <c r="C37" s="90" t="s">
        <v>1621</v>
      </c>
      <c r="D37" s="91" t="s">
        <v>53</v>
      </c>
      <c r="E37" s="92">
        <v>44428</v>
      </c>
      <c r="F37" s="93" t="s">
        <v>1128</v>
      </c>
      <c r="G37" s="92">
        <v>44432</v>
      </c>
      <c r="H37" s="94" t="s">
        <v>1129</v>
      </c>
      <c r="I37" s="95">
        <v>92</v>
      </c>
      <c r="J37" s="95">
        <v>52</v>
      </c>
      <c r="K37" s="95">
        <v>36</v>
      </c>
      <c r="L37" s="95">
        <v>14</v>
      </c>
      <c r="M37" s="96">
        <v>43.055999999999997</v>
      </c>
      <c r="N37" s="97">
        <v>43</v>
      </c>
      <c r="O37" s="62">
        <v>3000</v>
      </c>
      <c r="P37" s="63">
        <f>Table224523689101112131415161718192021222423456723456891011[[#This Row],[PEMBULATAN]]*O37</f>
        <v>129000</v>
      </c>
    </row>
    <row r="38" spans="1:16" ht="25.5" customHeight="1" x14ac:dyDescent="0.2">
      <c r="A38" s="100"/>
      <c r="B38" s="73"/>
      <c r="C38" s="90" t="s">
        <v>1622</v>
      </c>
      <c r="D38" s="91" t="s">
        <v>53</v>
      </c>
      <c r="E38" s="92">
        <v>44428</v>
      </c>
      <c r="F38" s="93" t="s">
        <v>1128</v>
      </c>
      <c r="G38" s="92">
        <v>44432</v>
      </c>
      <c r="H38" s="94" t="s">
        <v>1129</v>
      </c>
      <c r="I38" s="95">
        <v>72</v>
      </c>
      <c r="J38" s="95">
        <v>52</v>
      </c>
      <c r="K38" s="95">
        <v>32</v>
      </c>
      <c r="L38" s="95">
        <v>10</v>
      </c>
      <c r="M38" s="96">
        <v>29.952000000000002</v>
      </c>
      <c r="N38" s="97">
        <v>30</v>
      </c>
      <c r="O38" s="62">
        <v>3000</v>
      </c>
      <c r="P38" s="63">
        <f>Table224523689101112131415161718192021222423456723456891011[[#This Row],[PEMBULATAN]]*O38</f>
        <v>90000</v>
      </c>
    </row>
    <row r="39" spans="1:16" ht="25.5" customHeight="1" x14ac:dyDescent="0.2">
      <c r="A39" s="100"/>
      <c r="B39" s="73"/>
      <c r="C39" s="90" t="s">
        <v>1623</v>
      </c>
      <c r="D39" s="91" t="s">
        <v>53</v>
      </c>
      <c r="E39" s="92">
        <v>44428</v>
      </c>
      <c r="F39" s="93" t="s">
        <v>1128</v>
      </c>
      <c r="G39" s="92">
        <v>44432</v>
      </c>
      <c r="H39" s="94" t="s">
        <v>1129</v>
      </c>
      <c r="I39" s="95">
        <v>72</v>
      </c>
      <c r="J39" s="95">
        <v>52</v>
      </c>
      <c r="K39" s="95">
        <v>32</v>
      </c>
      <c r="L39" s="95">
        <v>10</v>
      </c>
      <c r="M39" s="96">
        <v>29.952000000000002</v>
      </c>
      <c r="N39" s="97">
        <v>30</v>
      </c>
      <c r="O39" s="62">
        <v>3000</v>
      </c>
      <c r="P39" s="63">
        <f>Table224523689101112131415161718192021222423456723456891011[[#This Row],[PEMBULATAN]]*O39</f>
        <v>90000</v>
      </c>
    </row>
    <row r="40" spans="1:16" ht="25.5" customHeight="1" x14ac:dyDescent="0.2">
      <c r="A40" s="100"/>
      <c r="B40" s="73"/>
      <c r="C40" s="90" t="s">
        <v>1624</v>
      </c>
      <c r="D40" s="91" t="s">
        <v>53</v>
      </c>
      <c r="E40" s="92">
        <v>44428</v>
      </c>
      <c r="F40" s="93" t="s">
        <v>1128</v>
      </c>
      <c r="G40" s="92">
        <v>44432</v>
      </c>
      <c r="H40" s="94" t="s">
        <v>1129</v>
      </c>
      <c r="I40" s="95">
        <v>72</v>
      </c>
      <c r="J40" s="95">
        <v>52</v>
      </c>
      <c r="K40" s="95">
        <v>32</v>
      </c>
      <c r="L40" s="95">
        <v>10</v>
      </c>
      <c r="M40" s="96">
        <v>29.952000000000002</v>
      </c>
      <c r="N40" s="97">
        <v>30</v>
      </c>
      <c r="O40" s="62">
        <v>3000</v>
      </c>
      <c r="P40" s="63">
        <f>Table224523689101112131415161718192021222423456723456891011[[#This Row],[PEMBULATAN]]*O40</f>
        <v>90000</v>
      </c>
    </row>
    <row r="41" spans="1:16" ht="25.5" customHeight="1" x14ac:dyDescent="0.2">
      <c r="A41" s="100"/>
      <c r="B41" s="73"/>
      <c r="C41" s="90" t="s">
        <v>1625</v>
      </c>
      <c r="D41" s="91" t="s">
        <v>53</v>
      </c>
      <c r="E41" s="92">
        <v>44428</v>
      </c>
      <c r="F41" s="93" t="s">
        <v>1128</v>
      </c>
      <c r="G41" s="92">
        <v>44432</v>
      </c>
      <c r="H41" s="94" t="s">
        <v>1129</v>
      </c>
      <c r="I41" s="95">
        <v>72</v>
      </c>
      <c r="J41" s="95">
        <v>52</v>
      </c>
      <c r="K41" s="95">
        <v>32</v>
      </c>
      <c r="L41" s="95">
        <v>10</v>
      </c>
      <c r="M41" s="96">
        <v>29.952000000000002</v>
      </c>
      <c r="N41" s="97">
        <v>30</v>
      </c>
      <c r="O41" s="62">
        <v>3000</v>
      </c>
      <c r="P41" s="63">
        <f>Table224523689101112131415161718192021222423456723456891011[[#This Row],[PEMBULATAN]]*O41</f>
        <v>90000</v>
      </c>
    </row>
    <row r="42" spans="1:16" ht="25.5" customHeight="1" x14ac:dyDescent="0.2">
      <c r="A42" s="100"/>
      <c r="B42" s="73"/>
      <c r="C42" s="90" t="s">
        <v>1626</v>
      </c>
      <c r="D42" s="91" t="s">
        <v>53</v>
      </c>
      <c r="E42" s="92">
        <v>44428</v>
      </c>
      <c r="F42" s="93" t="s">
        <v>1128</v>
      </c>
      <c r="G42" s="92">
        <v>44432</v>
      </c>
      <c r="H42" s="94" t="s">
        <v>1129</v>
      </c>
      <c r="I42" s="95">
        <v>72</v>
      </c>
      <c r="J42" s="95">
        <v>52</v>
      </c>
      <c r="K42" s="95">
        <v>32</v>
      </c>
      <c r="L42" s="95">
        <v>10</v>
      </c>
      <c r="M42" s="96">
        <v>29.952000000000002</v>
      </c>
      <c r="N42" s="97">
        <v>30</v>
      </c>
      <c r="O42" s="62">
        <v>3000</v>
      </c>
      <c r="P42" s="63">
        <f>Table224523689101112131415161718192021222423456723456891011[[#This Row],[PEMBULATAN]]*O42</f>
        <v>90000</v>
      </c>
    </row>
    <row r="43" spans="1:16" ht="25.5" customHeight="1" x14ac:dyDescent="0.2">
      <c r="A43" s="100"/>
      <c r="B43" s="73"/>
      <c r="C43" s="90" t="s">
        <v>1627</v>
      </c>
      <c r="D43" s="91" t="s">
        <v>53</v>
      </c>
      <c r="E43" s="92">
        <v>44428</v>
      </c>
      <c r="F43" s="93" t="s">
        <v>1128</v>
      </c>
      <c r="G43" s="92">
        <v>44432</v>
      </c>
      <c r="H43" s="94" t="s">
        <v>1129</v>
      </c>
      <c r="I43" s="95">
        <v>92</v>
      </c>
      <c r="J43" s="95">
        <v>52</v>
      </c>
      <c r="K43" s="95">
        <v>36</v>
      </c>
      <c r="L43" s="95">
        <v>14</v>
      </c>
      <c r="M43" s="96">
        <v>43.055999999999997</v>
      </c>
      <c r="N43" s="97">
        <v>43</v>
      </c>
      <c r="O43" s="62">
        <v>3000</v>
      </c>
      <c r="P43" s="63">
        <f>Table224523689101112131415161718192021222423456723456891011[[#This Row],[PEMBULATAN]]*O43</f>
        <v>129000</v>
      </c>
    </row>
    <row r="44" spans="1:16" ht="25.5" customHeight="1" x14ac:dyDescent="0.2">
      <c r="A44" s="100"/>
      <c r="B44" s="73"/>
      <c r="C44" s="90" t="s">
        <v>1628</v>
      </c>
      <c r="D44" s="91" t="s">
        <v>53</v>
      </c>
      <c r="E44" s="92">
        <v>44428</v>
      </c>
      <c r="F44" s="93" t="s">
        <v>1128</v>
      </c>
      <c r="G44" s="92">
        <v>44432</v>
      </c>
      <c r="H44" s="94" t="s">
        <v>1129</v>
      </c>
      <c r="I44" s="95">
        <v>82</v>
      </c>
      <c r="J44" s="95">
        <v>51</v>
      </c>
      <c r="K44" s="95">
        <v>32</v>
      </c>
      <c r="L44" s="95">
        <v>19</v>
      </c>
      <c r="M44" s="96">
        <v>33.456000000000003</v>
      </c>
      <c r="N44" s="97">
        <v>33</v>
      </c>
      <c r="O44" s="62">
        <v>3000</v>
      </c>
      <c r="P44" s="63">
        <f>Table224523689101112131415161718192021222423456723456891011[[#This Row],[PEMBULATAN]]*O44</f>
        <v>99000</v>
      </c>
    </row>
    <row r="45" spans="1:16" ht="25.5" customHeight="1" x14ac:dyDescent="0.2">
      <c r="A45" s="100"/>
      <c r="B45" s="73"/>
      <c r="C45" s="90" t="s">
        <v>1629</v>
      </c>
      <c r="D45" s="91" t="s">
        <v>53</v>
      </c>
      <c r="E45" s="92">
        <v>44428</v>
      </c>
      <c r="F45" s="93" t="s">
        <v>1128</v>
      </c>
      <c r="G45" s="92">
        <v>44432</v>
      </c>
      <c r="H45" s="94" t="s">
        <v>1129</v>
      </c>
      <c r="I45" s="95">
        <v>50</v>
      </c>
      <c r="J45" s="95">
        <v>56</v>
      </c>
      <c r="K45" s="95">
        <v>20</v>
      </c>
      <c r="L45" s="95">
        <v>9</v>
      </c>
      <c r="M45" s="96">
        <v>14</v>
      </c>
      <c r="N45" s="97">
        <v>14</v>
      </c>
      <c r="O45" s="62">
        <v>3000</v>
      </c>
      <c r="P45" s="63">
        <f>Table224523689101112131415161718192021222423456723456891011[[#This Row],[PEMBULATAN]]*O45</f>
        <v>42000</v>
      </c>
    </row>
    <row r="46" spans="1:16" ht="25.5" customHeight="1" x14ac:dyDescent="0.2">
      <c r="A46" s="100"/>
      <c r="B46" s="73"/>
      <c r="C46" s="90" t="s">
        <v>1630</v>
      </c>
      <c r="D46" s="91" t="s">
        <v>53</v>
      </c>
      <c r="E46" s="92">
        <v>44428</v>
      </c>
      <c r="F46" s="93" t="s">
        <v>1128</v>
      </c>
      <c r="G46" s="92">
        <v>44432</v>
      </c>
      <c r="H46" s="94" t="s">
        <v>1129</v>
      </c>
      <c r="I46" s="95">
        <v>72</v>
      </c>
      <c r="J46" s="95">
        <v>52</v>
      </c>
      <c r="K46" s="95">
        <v>32</v>
      </c>
      <c r="L46" s="95">
        <v>10</v>
      </c>
      <c r="M46" s="96">
        <v>29.952000000000002</v>
      </c>
      <c r="N46" s="97">
        <v>30</v>
      </c>
      <c r="O46" s="62">
        <v>3000</v>
      </c>
      <c r="P46" s="63">
        <f>Table224523689101112131415161718192021222423456723456891011[[#This Row],[PEMBULATAN]]*O46</f>
        <v>90000</v>
      </c>
    </row>
    <row r="47" spans="1:16" ht="25.5" customHeight="1" x14ac:dyDescent="0.2">
      <c r="A47" s="100"/>
      <c r="B47" s="73"/>
      <c r="C47" s="90" t="s">
        <v>1631</v>
      </c>
      <c r="D47" s="91" t="s">
        <v>53</v>
      </c>
      <c r="E47" s="92">
        <v>44428</v>
      </c>
      <c r="F47" s="93" t="s">
        <v>1128</v>
      </c>
      <c r="G47" s="92">
        <v>44432</v>
      </c>
      <c r="H47" s="94" t="s">
        <v>1129</v>
      </c>
      <c r="I47" s="95">
        <v>72</v>
      </c>
      <c r="J47" s="95">
        <v>52</v>
      </c>
      <c r="K47" s="95">
        <v>32</v>
      </c>
      <c r="L47" s="95">
        <v>10</v>
      </c>
      <c r="M47" s="96">
        <v>29.952000000000002</v>
      </c>
      <c r="N47" s="97">
        <v>30</v>
      </c>
      <c r="O47" s="62">
        <v>3000</v>
      </c>
      <c r="P47" s="63">
        <f>Table224523689101112131415161718192021222423456723456891011[[#This Row],[PEMBULATAN]]*O47</f>
        <v>90000</v>
      </c>
    </row>
    <row r="48" spans="1:16" ht="25.5" customHeight="1" x14ac:dyDescent="0.2">
      <c r="A48" s="100"/>
      <c r="B48" s="73"/>
      <c r="C48" s="90" t="s">
        <v>1632</v>
      </c>
      <c r="D48" s="91" t="s">
        <v>53</v>
      </c>
      <c r="E48" s="92">
        <v>44428</v>
      </c>
      <c r="F48" s="93" t="s">
        <v>1128</v>
      </c>
      <c r="G48" s="92">
        <v>44432</v>
      </c>
      <c r="H48" s="94" t="s">
        <v>1129</v>
      </c>
      <c r="I48" s="95">
        <v>92</v>
      </c>
      <c r="J48" s="95">
        <v>52</v>
      </c>
      <c r="K48" s="95">
        <v>36</v>
      </c>
      <c r="L48" s="95">
        <v>14</v>
      </c>
      <c r="M48" s="96">
        <v>43.055999999999997</v>
      </c>
      <c r="N48" s="97">
        <v>43</v>
      </c>
      <c r="O48" s="62">
        <v>3000</v>
      </c>
      <c r="P48" s="63">
        <f>Table224523689101112131415161718192021222423456723456891011[[#This Row],[PEMBULATAN]]*O48</f>
        <v>129000</v>
      </c>
    </row>
    <row r="49" spans="1:16" ht="25.5" customHeight="1" x14ac:dyDescent="0.2">
      <c r="A49" s="100"/>
      <c r="B49" s="73"/>
      <c r="C49" s="90" t="s">
        <v>1633</v>
      </c>
      <c r="D49" s="91" t="s">
        <v>53</v>
      </c>
      <c r="E49" s="92">
        <v>44428</v>
      </c>
      <c r="F49" s="93" t="s">
        <v>1128</v>
      </c>
      <c r="G49" s="92">
        <v>44432</v>
      </c>
      <c r="H49" s="94" t="s">
        <v>1129</v>
      </c>
      <c r="I49" s="95">
        <v>72</v>
      </c>
      <c r="J49" s="95">
        <v>52</v>
      </c>
      <c r="K49" s="95">
        <v>32</v>
      </c>
      <c r="L49" s="95">
        <v>10</v>
      </c>
      <c r="M49" s="96">
        <v>29.952000000000002</v>
      </c>
      <c r="N49" s="97">
        <v>30</v>
      </c>
      <c r="O49" s="62">
        <v>3000</v>
      </c>
      <c r="P49" s="63">
        <f>Table224523689101112131415161718192021222423456723456891011[[#This Row],[PEMBULATAN]]*O49</f>
        <v>90000</v>
      </c>
    </row>
    <row r="50" spans="1:16" ht="25.5" customHeight="1" x14ac:dyDescent="0.2">
      <c r="A50" s="100"/>
      <c r="B50" s="73"/>
      <c r="C50" s="90" t="s">
        <v>1634</v>
      </c>
      <c r="D50" s="91" t="s">
        <v>53</v>
      </c>
      <c r="E50" s="92">
        <v>44428</v>
      </c>
      <c r="F50" s="93" t="s">
        <v>1128</v>
      </c>
      <c r="G50" s="92">
        <v>44432</v>
      </c>
      <c r="H50" s="94" t="s">
        <v>1129</v>
      </c>
      <c r="I50" s="95">
        <v>50</v>
      </c>
      <c r="J50" s="95">
        <v>56</v>
      </c>
      <c r="K50" s="95">
        <v>20</v>
      </c>
      <c r="L50" s="95">
        <v>9</v>
      </c>
      <c r="M50" s="96">
        <v>14</v>
      </c>
      <c r="N50" s="97">
        <v>14</v>
      </c>
      <c r="O50" s="62">
        <v>3000</v>
      </c>
      <c r="P50" s="63">
        <f>Table224523689101112131415161718192021222423456723456891011[[#This Row],[PEMBULATAN]]*O50</f>
        <v>42000</v>
      </c>
    </row>
    <row r="51" spans="1:16" ht="25.5" customHeight="1" x14ac:dyDescent="0.2">
      <c r="A51" s="100"/>
      <c r="B51" s="73"/>
      <c r="C51" s="90" t="s">
        <v>1635</v>
      </c>
      <c r="D51" s="91" t="s">
        <v>53</v>
      </c>
      <c r="E51" s="92">
        <v>44428</v>
      </c>
      <c r="F51" s="93" t="s">
        <v>1128</v>
      </c>
      <c r="G51" s="92">
        <v>44432</v>
      </c>
      <c r="H51" s="94" t="s">
        <v>1129</v>
      </c>
      <c r="I51" s="95">
        <v>50</v>
      </c>
      <c r="J51" s="95">
        <v>56</v>
      </c>
      <c r="K51" s="95">
        <v>20</v>
      </c>
      <c r="L51" s="95">
        <v>9</v>
      </c>
      <c r="M51" s="96">
        <v>14</v>
      </c>
      <c r="N51" s="97">
        <v>14</v>
      </c>
      <c r="O51" s="62">
        <v>3000</v>
      </c>
      <c r="P51" s="63">
        <f>Table224523689101112131415161718192021222423456723456891011[[#This Row],[PEMBULATAN]]*O51</f>
        <v>42000</v>
      </c>
    </row>
    <row r="52" spans="1:16" ht="25.5" customHeight="1" x14ac:dyDescent="0.2">
      <c r="A52" s="100"/>
      <c r="B52" s="73"/>
      <c r="C52" s="90" t="s">
        <v>1636</v>
      </c>
      <c r="D52" s="91" t="s">
        <v>53</v>
      </c>
      <c r="E52" s="92">
        <v>44428</v>
      </c>
      <c r="F52" s="93" t="s">
        <v>1128</v>
      </c>
      <c r="G52" s="92">
        <v>44432</v>
      </c>
      <c r="H52" s="94" t="s">
        <v>1129</v>
      </c>
      <c r="I52" s="95">
        <v>82</v>
      </c>
      <c r="J52" s="95">
        <v>64</v>
      </c>
      <c r="K52" s="95">
        <v>24</v>
      </c>
      <c r="L52" s="95">
        <v>19</v>
      </c>
      <c r="M52" s="96">
        <v>31.488</v>
      </c>
      <c r="N52" s="97">
        <v>31</v>
      </c>
      <c r="O52" s="62">
        <v>3000</v>
      </c>
      <c r="P52" s="63">
        <f>Table224523689101112131415161718192021222423456723456891011[[#This Row],[PEMBULATAN]]*O52</f>
        <v>93000</v>
      </c>
    </row>
    <row r="53" spans="1:16" ht="25.5" customHeight="1" x14ac:dyDescent="0.2">
      <c r="A53" s="100"/>
      <c r="B53" s="73"/>
      <c r="C53" s="90" t="s">
        <v>1637</v>
      </c>
      <c r="D53" s="91" t="s">
        <v>53</v>
      </c>
      <c r="E53" s="92">
        <v>44428</v>
      </c>
      <c r="F53" s="93" t="s">
        <v>1128</v>
      </c>
      <c r="G53" s="92">
        <v>44432</v>
      </c>
      <c r="H53" s="94" t="s">
        <v>1129</v>
      </c>
      <c r="I53" s="95">
        <v>56</v>
      </c>
      <c r="J53" s="95">
        <v>31</v>
      </c>
      <c r="K53" s="95">
        <v>25</v>
      </c>
      <c r="L53" s="95">
        <v>6</v>
      </c>
      <c r="M53" s="96">
        <v>10.85</v>
      </c>
      <c r="N53" s="97">
        <v>11</v>
      </c>
      <c r="O53" s="62">
        <v>3000</v>
      </c>
      <c r="P53" s="63">
        <f>Table224523689101112131415161718192021222423456723456891011[[#This Row],[PEMBULATAN]]*O53</f>
        <v>33000</v>
      </c>
    </row>
    <row r="54" spans="1:16" ht="25.5" customHeight="1" x14ac:dyDescent="0.2">
      <c r="A54" s="100"/>
      <c r="B54" s="73"/>
      <c r="C54" s="90" t="s">
        <v>1638</v>
      </c>
      <c r="D54" s="91" t="s">
        <v>53</v>
      </c>
      <c r="E54" s="92">
        <v>44428</v>
      </c>
      <c r="F54" s="93" t="s">
        <v>1128</v>
      </c>
      <c r="G54" s="92">
        <v>44432</v>
      </c>
      <c r="H54" s="94" t="s">
        <v>1129</v>
      </c>
      <c r="I54" s="95">
        <v>72</v>
      </c>
      <c r="J54" s="95">
        <v>52</v>
      </c>
      <c r="K54" s="95">
        <v>32</v>
      </c>
      <c r="L54" s="95">
        <v>10</v>
      </c>
      <c r="M54" s="96">
        <v>29.952000000000002</v>
      </c>
      <c r="N54" s="97">
        <v>30</v>
      </c>
      <c r="O54" s="62">
        <v>3000</v>
      </c>
      <c r="P54" s="63">
        <f>Table224523689101112131415161718192021222423456723456891011[[#This Row],[PEMBULATAN]]*O54</f>
        <v>90000</v>
      </c>
    </row>
    <row r="55" spans="1:16" ht="25.5" customHeight="1" x14ac:dyDescent="0.2">
      <c r="A55" s="100"/>
      <c r="B55" s="73"/>
      <c r="C55" s="90" t="s">
        <v>1639</v>
      </c>
      <c r="D55" s="91" t="s">
        <v>53</v>
      </c>
      <c r="E55" s="92">
        <v>44428</v>
      </c>
      <c r="F55" s="93" t="s">
        <v>1128</v>
      </c>
      <c r="G55" s="92">
        <v>44432</v>
      </c>
      <c r="H55" s="94" t="s">
        <v>1129</v>
      </c>
      <c r="I55" s="95">
        <v>72</v>
      </c>
      <c r="J55" s="95">
        <v>52</v>
      </c>
      <c r="K55" s="95">
        <v>32</v>
      </c>
      <c r="L55" s="95">
        <v>10</v>
      </c>
      <c r="M55" s="96">
        <v>29.952000000000002</v>
      </c>
      <c r="N55" s="97">
        <v>30</v>
      </c>
      <c r="O55" s="62">
        <v>3000</v>
      </c>
      <c r="P55" s="63">
        <f>Table224523689101112131415161718192021222423456723456891011[[#This Row],[PEMBULATAN]]*O55</f>
        <v>90000</v>
      </c>
    </row>
    <row r="56" spans="1:16" ht="25.5" customHeight="1" x14ac:dyDescent="0.2">
      <c r="A56" s="100"/>
      <c r="B56" s="73"/>
      <c r="C56" s="90" t="s">
        <v>1640</v>
      </c>
      <c r="D56" s="91" t="s">
        <v>53</v>
      </c>
      <c r="E56" s="92">
        <v>44428</v>
      </c>
      <c r="F56" s="93" t="s">
        <v>1128</v>
      </c>
      <c r="G56" s="92">
        <v>44432</v>
      </c>
      <c r="H56" s="94" t="s">
        <v>1129</v>
      </c>
      <c r="I56" s="95">
        <v>50</v>
      </c>
      <c r="J56" s="95">
        <v>56</v>
      </c>
      <c r="K56" s="95">
        <v>20</v>
      </c>
      <c r="L56" s="95">
        <v>9</v>
      </c>
      <c r="M56" s="96">
        <v>14</v>
      </c>
      <c r="N56" s="97">
        <v>14</v>
      </c>
      <c r="O56" s="62">
        <v>3000</v>
      </c>
      <c r="P56" s="63">
        <f>Table224523689101112131415161718192021222423456723456891011[[#This Row],[PEMBULATAN]]*O56</f>
        <v>42000</v>
      </c>
    </row>
    <row r="57" spans="1:16" ht="25.5" customHeight="1" x14ac:dyDescent="0.2">
      <c r="A57" s="100"/>
      <c r="B57" s="73"/>
      <c r="C57" s="90" t="s">
        <v>1641</v>
      </c>
      <c r="D57" s="91" t="s">
        <v>53</v>
      </c>
      <c r="E57" s="92">
        <v>44428</v>
      </c>
      <c r="F57" s="93" t="s">
        <v>1128</v>
      </c>
      <c r="G57" s="92">
        <v>44432</v>
      </c>
      <c r="H57" s="94" t="s">
        <v>1129</v>
      </c>
      <c r="I57" s="95">
        <v>50</v>
      </c>
      <c r="J57" s="95">
        <v>56</v>
      </c>
      <c r="K57" s="95">
        <v>20</v>
      </c>
      <c r="L57" s="95">
        <v>9</v>
      </c>
      <c r="M57" s="96">
        <v>14</v>
      </c>
      <c r="N57" s="97">
        <v>14</v>
      </c>
      <c r="O57" s="62">
        <v>3000</v>
      </c>
      <c r="P57" s="63">
        <f>Table224523689101112131415161718192021222423456723456891011[[#This Row],[PEMBULATAN]]*O57</f>
        <v>42000</v>
      </c>
    </row>
    <row r="58" spans="1:16" ht="25.5" customHeight="1" x14ac:dyDescent="0.2">
      <c r="A58" s="100"/>
      <c r="B58" s="73"/>
      <c r="C58" s="90" t="s">
        <v>1642</v>
      </c>
      <c r="D58" s="91" t="s">
        <v>53</v>
      </c>
      <c r="E58" s="92">
        <v>44428</v>
      </c>
      <c r="F58" s="93" t="s">
        <v>1128</v>
      </c>
      <c r="G58" s="92">
        <v>44432</v>
      </c>
      <c r="H58" s="94" t="s">
        <v>1129</v>
      </c>
      <c r="I58" s="95">
        <v>72</v>
      </c>
      <c r="J58" s="95">
        <v>52</v>
      </c>
      <c r="K58" s="95">
        <v>32</v>
      </c>
      <c r="L58" s="95">
        <v>10</v>
      </c>
      <c r="M58" s="96">
        <v>29.952000000000002</v>
      </c>
      <c r="N58" s="97">
        <v>30</v>
      </c>
      <c r="O58" s="62">
        <v>3000</v>
      </c>
      <c r="P58" s="63">
        <f>Table224523689101112131415161718192021222423456723456891011[[#This Row],[PEMBULATAN]]*O58</f>
        <v>90000</v>
      </c>
    </row>
    <row r="59" spans="1:16" ht="25.5" customHeight="1" x14ac:dyDescent="0.2">
      <c r="A59" s="100"/>
      <c r="B59" s="73"/>
      <c r="C59" s="90" t="s">
        <v>1643</v>
      </c>
      <c r="D59" s="91" t="s">
        <v>53</v>
      </c>
      <c r="E59" s="92">
        <v>44428</v>
      </c>
      <c r="F59" s="93" t="s">
        <v>1128</v>
      </c>
      <c r="G59" s="92">
        <v>44432</v>
      </c>
      <c r="H59" s="94" t="s">
        <v>1129</v>
      </c>
      <c r="I59" s="95">
        <v>50</v>
      </c>
      <c r="J59" s="95">
        <v>56</v>
      </c>
      <c r="K59" s="95">
        <v>20</v>
      </c>
      <c r="L59" s="95">
        <v>9</v>
      </c>
      <c r="M59" s="96">
        <v>14</v>
      </c>
      <c r="N59" s="97">
        <v>14</v>
      </c>
      <c r="O59" s="62">
        <v>3000</v>
      </c>
      <c r="P59" s="63">
        <f>Table224523689101112131415161718192021222423456723456891011[[#This Row],[PEMBULATAN]]*O59</f>
        <v>42000</v>
      </c>
    </row>
    <row r="60" spans="1:16" ht="25.5" customHeight="1" x14ac:dyDescent="0.2">
      <c r="A60" s="100"/>
      <c r="B60" s="73"/>
      <c r="C60" s="90" t="s">
        <v>1644</v>
      </c>
      <c r="D60" s="91" t="s">
        <v>53</v>
      </c>
      <c r="E60" s="92">
        <v>44428</v>
      </c>
      <c r="F60" s="93" t="s">
        <v>1128</v>
      </c>
      <c r="G60" s="92">
        <v>44432</v>
      </c>
      <c r="H60" s="94" t="s">
        <v>1129</v>
      </c>
      <c r="I60" s="95">
        <v>87</v>
      </c>
      <c r="J60" s="95">
        <v>56</v>
      </c>
      <c r="K60" s="95">
        <v>31</v>
      </c>
      <c r="L60" s="95">
        <v>14</v>
      </c>
      <c r="M60" s="96">
        <v>37.758000000000003</v>
      </c>
      <c r="N60" s="97">
        <v>38</v>
      </c>
      <c r="O60" s="62">
        <v>3000</v>
      </c>
      <c r="P60" s="63">
        <f>Table224523689101112131415161718192021222423456723456891011[[#This Row],[PEMBULATAN]]*O60</f>
        <v>114000</v>
      </c>
    </row>
    <row r="61" spans="1:16" ht="25.5" customHeight="1" x14ac:dyDescent="0.2">
      <c r="A61" s="100"/>
      <c r="B61" s="73"/>
      <c r="C61" s="90" t="s">
        <v>1645</v>
      </c>
      <c r="D61" s="91" t="s">
        <v>53</v>
      </c>
      <c r="E61" s="92">
        <v>44428</v>
      </c>
      <c r="F61" s="93" t="s">
        <v>1128</v>
      </c>
      <c r="G61" s="92">
        <v>44432</v>
      </c>
      <c r="H61" s="94" t="s">
        <v>1129</v>
      </c>
      <c r="I61" s="95">
        <v>72</v>
      </c>
      <c r="J61" s="95">
        <v>52</v>
      </c>
      <c r="K61" s="95">
        <v>32</v>
      </c>
      <c r="L61" s="95">
        <v>10</v>
      </c>
      <c r="M61" s="96">
        <v>29.952000000000002</v>
      </c>
      <c r="N61" s="97">
        <v>30</v>
      </c>
      <c r="O61" s="62">
        <v>3000</v>
      </c>
      <c r="P61" s="63">
        <f>Table224523689101112131415161718192021222423456723456891011[[#This Row],[PEMBULATAN]]*O61</f>
        <v>90000</v>
      </c>
    </row>
    <row r="62" spans="1:16" ht="25.5" customHeight="1" x14ac:dyDescent="0.2">
      <c r="A62" s="100"/>
      <c r="B62" s="73"/>
      <c r="C62" s="90" t="s">
        <v>1646</v>
      </c>
      <c r="D62" s="91" t="s">
        <v>53</v>
      </c>
      <c r="E62" s="92">
        <v>44428</v>
      </c>
      <c r="F62" s="93" t="s">
        <v>1128</v>
      </c>
      <c r="G62" s="92">
        <v>44432</v>
      </c>
      <c r="H62" s="94" t="s">
        <v>1129</v>
      </c>
      <c r="I62" s="95">
        <v>72</v>
      </c>
      <c r="J62" s="95">
        <v>52</v>
      </c>
      <c r="K62" s="95">
        <v>32</v>
      </c>
      <c r="L62" s="95">
        <v>10</v>
      </c>
      <c r="M62" s="96">
        <v>29.952000000000002</v>
      </c>
      <c r="N62" s="97">
        <v>30</v>
      </c>
      <c r="O62" s="62">
        <v>3000</v>
      </c>
      <c r="P62" s="63">
        <f>Table224523689101112131415161718192021222423456723456891011[[#This Row],[PEMBULATAN]]*O62</f>
        <v>90000</v>
      </c>
    </row>
    <row r="63" spans="1:16" ht="25.5" customHeight="1" x14ac:dyDescent="0.2">
      <c r="A63" s="100"/>
      <c r="B63" s="73"/>
      <c r="C63" s="90" t="s">
        <v>1647</v>
      </c>
      <c r="D63" s="91" t="s">
        <v>53</v>
      </c>
      <c r="E63" s="92">
        <v>44428</v>
      </c>
      <c r="F63" s="93" t="s">
        <v>1128</v>
      </c>
      <c r="G63" s="92">
        <v>44432</v>
      </c>
      <c r="H63" s="94" t="s">
        <v>1129</v>
      </c>
      <c r="I63" s="95">
        <v>80</v>
      </c>
      <c r="J63" s="95">
        <v>66</v>
      </c>
      <c r="K63" s="95">
        <v>21</v>
      </c>
      <c r="L63" s="95">
        <v>8</v>
      </c>
      <c r="M63" s="96">
        <v>27.72</v>
      </c>
      <c r="N63" s="97">
        <v>28</v>
      </c>
      <c r="O63" s="62">
        <v>3000</v>
      </c>
      <c r="P63" s="63">
        <f>Table224523689101112131415161718192021222423456723456891011[[#This Row],[PEMBULATAN]]*O63</f>
        <v>84000</v>
      </c>
    </row>
    <row r="64" spans="1:16" ht="25.5" customHeight="1" x14ac:dyDescent="0.2">
      <c r="A64" s="100"/>
      <c r="B64" s="73"/>
      <c r="C64" s="90" t="s">
        <v>1648</v>
      </c>
      <c r="D64" s="91" t="s">
        <v>53</v>
      </c>
      <c r="E64" s="92">
        <v>44428</v>
      </c>
      <c r="F64" s="93" t="s">
        <v>1128</v>
      </c>
      <c r="G64" s="92">
        <v>44432</v>
      </c>
      <c r="H64" s="94" t="s">
        <v>1129</v>
      </c>
      <c r="I64" s="95">
        <v>72</v>
      </c>
      <c r="J64" s="95">
        <v>52</v>
      </c>
      <c r="K64" s="95">
        <v>32</v>
      </c>
      <c r="L64" s="95">
        <v>10</v>
      </c>
      <c r="M64" s="96">
        <v>29.952000000000002</v>
      </c>
      <c r="N64" s="97">
        <v>30</v>
      </c>
      <c r="O64" s="62">
        <v>3000</v>
      </c>
      <c r="P64" s="63">
        <f>Table224523689101112131415161718192021222423456723456891011[[#This Row],[PEMBULATAN]]*O64</f>
        <v>90000</v>
      </c>
    </row>
    <row r="65" spans="1:16" ht="25.5" customHeight="1" x14ac:dyDescent="0.2">
      <c r="A65" s="100"/>
      <c r="B65" s="73"/>
      <c r="C65" s="90" t="s">
        <v>1649</v>
      </c>
      <c r="D65" s="91" t="s">
        <v>53</v>
      </c>
      <c r="E65" s="92">
        <v>44428</v>
      </c>
      <c r="F65" s="93" t="s">
        <v>1128</v>
      </c>
      <c r="G65" s="92">
        <v>44432</v>
      </c>
      <c r="H65" s="94" t="s">
        <v>1129</v>
      </c>
      <c r="I65" s="95">
        <v>72</v>
      </c>
      <c r="J65" s="95">
        <v>52</v>
      </c>
      <c r="K65" s="95">
        <v>32</v>
      </c>
      <c r="L65" s="95">
        <v>10</v>
      </c>
      <c r="M65" s="96">
        <v>29.952000000000002</v>
      </c>
      <c r="N65" s="97">
        <v>30</v>
      </c>
      <c r="O65" s="62">
        <v>3000</v>
      </c>
      <c r="P65" s="63">
        <f>Table224523689101112131415161718192021222423456723456891011[[#This Row],[PEMBULATAN]]*O65</f>
        <v>90000</v>
      </c>
    </row>
    <row r="66" spans="1:16" ht="25.5" customHeight="1" x14ac:dyDescent="0.2">
      <c r="A66" s="100"/>
      <c r="B66" s="73"/>
      <c r="C66" s="90" t="s">
        <v>1650</v>
      </c>
      <c r="D66" s="91" t="s">
        <v>53</v>
      </c>
      <c r="E66" s="92">
        <v>44428</v>
      </c>
      <c r="F66" s="93" t="s">
        <v>1128</v>
      </c>
      <c r="G66" s="92">
        <v>44432</v>
      </c>
      <c r="H66" s="94" t="s">
        <v>1129</v>
      </c>
      <c r="I66" s="95">
        <v>50</v>
      </c>
      <c r="J66" s="95">
        <v>56</v>
      </c>
      <c r="K66" s="95">
        <v>20</v>
      </c>
      <c r="L66" s="95">
        <v>9</v>
      </c>
      <c r="M66" s="96">
        <v>14</v>
      </c>
      <c r="N66" s="97">
        <v>14</v>
      </c>
      <c r="O66" s="62">
        <v>3000</v>
      </c>
      <c r="P66" s="63">
        <f>Table224523689101112131415161718192021222423456723456891011[[#This Row],[PEMBULATAN]]*O66</f>
        <v>42000</v>
      </c>
    </row>
    <row r="67" spans="1:16" ht="25.5" customHeight="1" x14ac:dyDescent="0.2">
      <c r="A67" s="100"/>
      <c r="B67" s="73"/>
      <c r="C67" s="90" t="s">
        <v>1651</v>
      </c>
      <c r="D67" s="91" t="s">
        <v>53</v>
      </c>
      <c r="E67" s="92">
        <v>44428</v>
      </c>
      <c r="F67" s="93" t="s">
        <v>1128</v>
      </c>
      <c r="G67" s="92">
        <v>44432</v>
      </c>
      <c r="H67" s="94" t="s">
        <v>1129</v>
      </c>
      <c r="I67" s="95">
        <v>50</v>
      </c>
      <c r="J67" s="95">
        <v>56</v>
      </c>
      <c r="K67" s="95">
        <v>20</v>
      </c>
      <c r="L67" s="95">
        <v>9</v>
      </c>
      <c r="M67" s="96">
        <v>14</v>
      </c>
      <c r="N67" s="97">
        <v>14</v>
      </c>
      <c r="O67" s="62">
        <v>3000</v>
      </c>
      <c r="P67" s="63">
        <f>Table224523689101112131415161718192021222423456723456891011[[#This Row],[PEMBULATAN]]*O67</f>
        <v>42000</v>
      </c>
    </row>
    <row r="68" spans="1:16" ht="25.5" customHeight="1" x14ac:dyDescent="0.2">
      <c r="A68" s="100"/>
      <c r="B68" s="73"/>
      <c r="C68" s="90" t="s">
        <v>1652</v>
      </c>
      <c r="D68" s="91" t="s">
        <v>53</v>
      </c>
      <c r="E68" s="92">
        <v>44428</v>
      </c>
      <c r="F68" s="93" t="s">
        <v>1128</v>
      </c>
      <c r="G68" s="92">
        <v>44432</v>
      </c>
      <c r="H68" s="94" t="s">
        <v>1129</v>
      </c>
      <c r="I68" s="95">
        <v>56</v>
      </c>
      <c r="J68" s="95">
        <v>31</v>
      </c>
      <c r="K68" s="95">
        <v>25</v>
      </c>
      <c r="L68" s="95">
        <v>6</v>
      </c>
      <c r="M68" s="96">
        <v>10.85</v>
      </c>
      <c r="N68" s="97">
        <v>11</v>
      </c>
      <c r="O68" s="62">
        <v>3000</v>
      </c>
      <c r="P68" s="63">
        <f>Table224523689101112131415161718192021222423456723456891011[[#This Row],[PEMBULATAN]]*O68</f>
        <v>33000</v>
      </c>
    </row>
    <row r="69" spans="1:16" ht="25.5" customHeight="1" x14ac:dyDescent="0.2">
      <c r="A69" s="100"/>
      <c r="B69" s="73"/>
      <c r="C69" s="90" t="s">
        <v>1653</v>
      </c>
      <c r="D69" s="91" t="s">
        <v>53</v>
      </c>
      <c r="E69" s="92">
        <v>44428</v>
      </c>
      <c r="F69" s="93" t="s">
        <v>1128</v>
      </c>
      <c r="G69" s="92">
        <v>44432</v>
      </c>
      <c r="H69" s="94" t="s">
        <v>1129</v>
      </c>
      <c r="I69" s="95">
        <v>72</v>
      </c>
      <c r="J69" s="95">
        <v>52</v>
      </c>
      <c r="K69" s="95">
        <v>32</v>
      </c>
      <c r="L69" s="95">
        <v>10</v>
      </c>
      <c r="M69" s="96">
        <v>29.952000000000002</v>
      </c>
      <c r="N69" s="97">
        <v>30</v>
      </c>
      <c r="O69" s="62">
        <v>3000</v>
      </c>
      <c r="P69" s="63">
        <f>Table224523689101112131415161718192021222423456723456891011[[#This Row],[PEMBULATAN]]*O69</f>
        <v>90000</v>
      </c>
    </row>
    <row r="70" spans="1:16" ht="25.5" customHeight="1" x14ac:dyDescent="0.2">
      <c r="A70" s="100"/>
      <c r="B70" s="73"/>
      <c r="C70" s="90" t="s">
        <v>1654</v>
      </c>
      <c r="D70" s="91" t="s">
        <v>53</v>
      </c>
      <c r="E70" s="92">
        <v>44428</v>
      </c>
      <c r="F70" s="93" t="s">
        <v>1128</v>
      </c>
      <c r="G70" s="92">
        <v>44432</v>
      </c>
      <c r="H70" s="94" t="s">
        <v>1129</v>
      </c>
      <c r="I70" s="95">
        <v>155</v>
      </c>
      <c r="J70" s="95">
        <v>32</v>
      </c>
      <c r="K70" s="95">
        <v>16</v>
      </c>
      <c r="L70" s="95">
        <v>4</v>
      </c>
      <c r="M70" s="96">
        <v>19.84</v>
      </c>
      <c r="N70" s="97">
        <v>20</v>
      </c>
      <c r="O70" s="62">
        <v>3000</v>
      </c>
      <c r="P70" s="63">
        <f>Table224523689101112131415161718192021222423456723456891011[[#This Row],[PEMBULATAN]]*O70</f>
        <v>60000</v>
      </c>
    </row>
    <row r="71" spans="1:16" ht="25.5" customHeight="1" x14ac:dyDescent="0.2">
      <c r="A71" s="100"/>
      <c r="B71" s="73"/>
      <c r="C71" s="90" t="s">
        <v>1655</v>
      </c>
      <c r="D71" s="91" t="s">
        <v>53</v>
      </c>
      <c r="E71" s="92">
        <v>44428</v>
      </c>
      <c r="F71" s="93" t="s">
        <v>1128</v>
      </c>
      <c r="G71" s="92">
        <v>44432</v>
      </c>
      <c r="H71" s="94" t="s">
        <v>1129</v>
      </c>
      <c r="I71" s="95">
        <v>50</v>
      </c>
      <c r="J71" s="95">
        <v>56</v>
      </c>
      <c r="K71" s="95">
        <v>20</v>
      </c>
      <c r="L71" s="95">
        <v>9</v>
      </c>
      <c r="M71" s="96">
        <v>14</v>
      </c>
      <c r="N71" s="97">
        <v>14</v>
      </c>
      <c r="O71" s="62">
        <v>3000</v>
      </c>
      <c r="P71" s="63">
        <f>Table224523689101112131415161718192021222423456723456891011[[#This Row],[PEMBULATAN]]*O71</f>
        <v>42000</v>
      </c>
    </row>
    <row r="72" spans="1:16" ht="25.5" customHeight="1" x14ac:dyDescent="0.2">
      <c r="A72" s="100"/>
      <c r="B72" s="73"/>
      <c r="C72" s="90" t="s">
        <v>1656</v>
      </c>
      <c r="D72" s="91" t="s">
        <v>53</v>
      </c>
      <c r="E72" s="92">
        <v>44428</v>
      </c>
      <c r="F72" s="93" t="s">
        <v>1128</v>
      </c>
      <c r="G72" s="92">
        <v>44432</v>
      </c>
      <c r="H72" s="94" t="s">
        <v>1129</v>
      </c>
      <c r="I72" s="95">
        <v>50</v>
      </c>
      <c r="J72" s="95">
        <v>56</v>
      </c>
      <c r="K72" s="95">
        <v>20</v>
      </c>
      <c r="L72" s="95">
        <v>9</v>
      </c>
      <c r="M72" s="96">
        <v>14</v>
      </c>
      <c r="N72" s="97">
        <v>14</v>
      </c>
      <c r="O72" s="62">
        <v>3000</v>
      </c>
      <c r="P72" s="63">
        <f>Table224523689101112131415161718192021222423456723456891011[[#This Row],[PEMBULATAN]]*O72</f>
        <v>42000</v>
      </c>
    </row>
    <row r="73" spans="1:16" ht="25.5" customHeight="1" x14ac:dyDescent="0.2">
      <c r="A73" s="100"/>
      <c r="B73" s="73"/>
      <c r="C73" s="90" t="s">
        <v>1657</v>
      </c>
      <c r="D73" s="91" t="s">
        <v>53</v>
      </c>
      <c r="E73" s="92">
        <v>44428</v>
      </c>
      <c r="F73" s="93" t="s">
        <v>1128</v>
      </c>
      <c r="G73" s="92">
        <v>44432</v>
      </c>
      <c r="H73" s="94" t="s">
        <v>1129</v>
      </c>
      <c r="I73" s="95">
        <v>56</v>
      </c>
      <c r="J73" s="95">
        <v>31</v>
      </c>
      <c r="K73" s="95">
        <v>25</v>
      </c>
      <c r="L73" s="95">
        <v>6</v>
      </c>
      <c r="M73" s="96">
        <v>10.85</v>
      </c>
      <c r="N73" s="97">
        <v>11</v>
      </c>
      <c r="O73" s="62">
        <v>3000</v>
      </c>
      <c r="P73" s="63">
        <f>Table224523689101112131415161718192021222423456723456891011[[#This Row],[PEMBULATAN]]*O73</f>
        <v>33000</v>
      </c>
    </row>
    <row r="74" spans="1:16" ht="25.5" customHeight="1" x14ac:dyDescent="0.2">
      <c r="A74" s="100"/>
      <c r="B74" s="73"/>
      <c r="C74" s="85" t="s">
        <v>1658</v>
      </c>
      <c r="D74" s="76" t="s">
        <v>53</v>
      </c>
      <c r="E74" s="13">
        <v>44428</v>
      </c>
      <c r="F74" s="74" t="s">
        <v>1128</v>
      </c>
      <c r="G74" s="13">
        <v>44432</v>
      </c>
      <c r="H74" s="75" t="s">
        <v>1129</v>
      </c>
      <c r="I74" s="15">
        <v>72</v>
      </c>
      <c r="J74" s="15">
        <v>52</v>
      </c>
      <c r="K74" s="15">
        <v>32</v>
      </c>
      <c r="L74" s="15">
        <v>10</v>
      </c>
      <c r="M74" s="80">
        <v>29.952000000000002</v>
      </c>
      <c r="N74" s="70">
        <v>30</v>
      </c>
      <c r="O74" s="62">
        <v>3000</v>
      </c>
      <c r="P74" s="63">
        <f>Table224523689101112131415161718192021222423456723456891011[[#This Row],[PEMBULATAN]]*O74</f>
        <v>90000</v>
      </c>
    </row>
    <row r="75" spans="1:16" ht="25.5" customHeight="1" x14ac:dyDescent="0.2">
      <c r="A75" s="100"/>
      <c r="B75" s="73"/>
      <c r="C75" s="85" t="s">
        <v>1659</v>
      </c>
      <c r="D75" s="76" t="s">
        <v>53</v>
      </c>
      <c r="E75" s="13">
        <v>44428</v>
      </c>
      <c r="F75" s="74" t="s">
        <v>1128</v>
      </c>
      <c r="G75" s="13">
        <v>44432</v>
      </c>
      <c r="H75" s="75" t="s">
        <v>1129</v>
      </c>
      <c r="I75" s="15">
        <v>50</v>
      </c>
      <c r="J75" s="15">
        <v>56</v>
      </c>
      <c r="K75" s="15">
        <v>20</v>
      </c>
      <c r="L75" s="15">
        <v>9</v>
      </c>
      <c r="M75" s="80">
        <v>14</v>
      </c>
      <c r="N75" s="70">
        <v>14</v>
      </c>
      <c r="O75" s="62">
        <v>3000</v>
      </c>
      <c r="P75" s="63">
        <f>Table224523689101112131415161718192021222423456723456891011[[#This Row],[PEMBULATAN]]*O75</f>
        <v>42000</v>
      </c>
    </row>
    <row r="76" spans="1:16" ht="25.5" customHeight="1" x14ac:dyDescent="0.2">
      <c r="A76" s="100"/>
      <c r="B76" s="73"/>
      <c r="C76" s="85" t="s">
        <v>1660</v>
      </c>
      <c r="D76" s="76" t="s">
        <v>53</v>
      </c>
      <c r="E76" s="13">
        <v>44428</v>
      </c>
      <c r="F76" s="74" t="s">
        <v>1128</v>
      </c>
      <c r="G76" s="13">
        <v>44432</v>
      </c>
      <c r="H76" s="75" t="s">
        <v>1129</v>
      </c>
      <c r="I76" s="15">
        <v>72</v>
      </c>
      <c r="J76" s="15">
        <v>52</v>
      </c>
      <c r="K76" s="15">
        <v>32</v>
      </c>
      <c r="L76" s="15">
        <v>10</v>
      </c>
      <c r="M76" s="80">
        <v>29.952000000000002</v>
      </c>
      <c r="N76" s="70">
        <v>30</v>
      </c>
      <c r="O76" s="62">
        <v>3000</v>
      </c>
      <c r="P76" s="63">
        <f>Table224523689101112131415161718192021222423456723456891011[[#This Row],[PEMBULATAN]]*O76</f>
        <v>90000</v>
      </c>
    </row>
    <row r="77" spans="1:16" ht="25.5" customHeight="1" x14ac:dyDescent="0.2">
      <c r="A77" s="100"/>
      <c r="B77" s="73"/>
      <c r="C77" s="85" t="s">
        <v>1661</v>
      </c>
      <c r="D77" s="76" t="s">
        <v>53</v>
      </c>
      <c r="E77" s="13">
        <v>44428</v>
      </c>
      <c r="F77" s="74" t="s">
        <v>1128</v>
      </c>
      <c r="G77" s="13">
        <v>44432</v>
      </c>
      <c r="H77" s="75" t="s">
        <v>1129</v>
      </c>
      <c r="I77" s="15">
        <v>72</v>
      </c>
      <c r="J77" s="15">
        <v>52</v>
      </c>
      <c r="K77" s="15">
        <v>32</v>
      </c>
      <c r="L77" s="15">
        <v>10</v>
      </c>
      <c r="M77" s="80">
        <v>29.952000000000002</v>
      </c>
      <c r="N77" s="70">
        <v>30</v>
      </c>
      <c r="O77" s="62">
        <v>3000</v>
      </c>
      <c r="P77" s="63">
        <f>Table224523689101112131415161718192021222423456723456891011[[#This Row],[PEMBULATAN]]*O77</f>
        <v>90000</v>
      </c>
    </row>
    <row r="78" spans="1:16" ht="25.5" customHeight="1" x14ac:dyDescent="0.2">
      <c r="A78" s="100"/>
      <c r="B78" s="73"/>
      <c r="C78" s="85" t="s">
        <v>1662</v>
      </c>
      <c r="D78" s="76" t="s">
        <v>53</v>
      </c>
      <c r="E78" s="13">
        <v>44428</v>
      </c>
      <c r="F78" s="74" t="s">
        <v>1128</v>
      </c>
      <c r="G78" s="13">
        <v>44432</v>
      </c>
      <c r="H78" s="75" t="s">
        <v>1129</v>
      </c>
      <c r="I78" s="15">
        <v>72</v>
      </c>
      <c r="J78" s="15">
        <v>52</v>
      </c>
      <c r="K78" s="15">
        <v>32</v>
      </c>
      <c r="L78" s="15">
        <v>10</v>
      </c>
      <c r="M78" s="80">
        <v>29.952000000000002</v>
      </c>
      <c r="N78" s="70">
        <v>30</v>
      </c>
      <c r="O78" s="62">
        <v>3000</v>
      </c>
      <c r="P78" s="63">
        <f>Table224523689101112131415161718192021222423456723456891011[[#This Row],[PEMBULATAN]]*O78</f>
        <v>90000</v>
      </c>
    </row>
    <row r="79" spans="1:16" ht="25.5" customHeight="1" x14ac:dyDescent="0.2">
      <c r="A79" s="100"/>
      <c r="B79" s="73"/>
      <c r="C79" s="85" t="s">
        <v>1663</v>
      </c>
      <c r="D79" s="76" t="s">
        <v>53</v>
      </c>
      <c r="E79" s="13">
        <v>44428</v>
      </c>
      <c r="F79" s="74" t="s">
        <v>1128</v>
      </c>
      <c r="G79" s="13">
        <v>44432</v>
      </c>
      <c r="H79" s="75" t="s">
        <v>1129</v>
      </c>
      <c r="I79" s="15">
        <v>72</v>
      </c>
      <c r="J79" s="15">
        <v>52</v>
      </c>
      <c r="K79" s="15">
        <v>32</v>
      </c>
      <c r="L79" s="15">
        <v>10</v>
      </c>
      <c r="M79" s="80">
        <v>29.952000000000002</v>
      </c>
      <c r="N79" s="70">
        <v>30</v>
      </c>
      <c r="O79" s="62">
        <v>3000</v>
      </c>
      <c r="P79" s="63">
        <f>Table224523689101112131415161718192021222423456723456891011[[#This Row],[PEMBULATAN]]*O79</f>
        <v>90000</v>
      </c>
    </row>
    <row r="80" spans="1:16" ht="25.5" customHeight="1" x14ac:dyDescent="0.2">
      <c r="A80" s="100"/>
      <c r="B80" s="73"/>
      <c r="C80" s="85" t="s">
        <v>1664</v>
      </c>
      <c r="D80" s="76" t="s">
        <v>53</v>
      </c>
      <c r="E80" s="13">
        <v>44428</v>
      </c>
      <c r="F80" s="74" t="s">
        <v>1128</v>
      </c>
      <c r="G80" s="13">
        <v>44432</v>
      </c>
      <c r="H80" s="75" t="s">
        <v>1129</v>
      </c>
      <c r="I80" s="15">
        <v>72</v>
      </c>
      <c r="J80" s="15">
        <v>53</v>
      </c>
      <c r="K80" s="15">
        <v>21</v>
      </c>
      <c r="L80" s="15">
        <v>9</v>
      </c>
      <c r="M80" s="80">
        <v>20.033999999999999</v>
      </c>
      <c r="N80" s="70">
        <v>20</v>
      </c>
      <c r="O80" s="62">
        <v>3000</v>
      </c>
      <c r="P80" s="63">
        <f>Table224523689101112131415161718192021222423456723456891011[[#This Row],[PEMBULATAN]]*O80</f>
        <v>60000</v>
      </c>
    </row>
    <row r="81" spans="1:16" ht="25.5" customHeight="1" x14ac:dyDescent="0.2">
      <c r="A81" s="100"/>
      <c r="B81" s="73"/>
      <c r="C81" s="85" t="s">
        <v>1665</v>
      </c>
      <c r="D81" s="76" t="s">
        <v>53</v>
      </c>
      <c r="E81" s="13">
        <v>44428</v>
      </c>
      <c r="F81" s="74" t="s">
        <v>1128</v>
      </c>
      <c r="G81" s="13">
        <v>44432</v>
      </c>
      <c r="H81" s="75" t="s">
        <v>1129</v>
      </c>
      <c r="I81" s="15">
        <v>72</v>
      </c>
      <c r="J81" s="15">
        <v>52</v>
      </c>
      <c r="K81" s="15">
        <v>32</v>
      </c>
      <c r="L81" s="15">
        <v>10</v>
      </c>
      <c r="M81" s="80">
        <v>29.952000000000002</v>
      </c>
      <c r="N81" s="70">
        <v>30</v>
      </c>
      <c r="O81" s="62">
        <v>3000</v>
      </c>
      <c r="P81" s="63">
        <f>Table224523689101112131415161718192021222423456723456891011[[#This Row],[PEMBULATAN]]*O81</f>
        <v>90000</v>
      </c>
    </row>
    <row r="82" spans="1:16" ht="25.5" customHeight="1" x14ac:dyDescent="0.2">
      <c r="A82" s="100"/>
      <c r="B82" s="73"/>
      <c r="C82" s="85" t="s">
        <v>1666</v>
      </c>
      <c r="D82" s="76" t="s">
        <v>53</v>
      </c>
      <c r="E82" s="13">
        <v>44428</v>
      </c>
      <c r="F82" s="74" t="s">
        <v>1128</v>
      </c>
      <c r="G82" s="13">
        <v>44432</v>
      </c>
      <c r="H82" s="75" t="s">
        <v>1129</v>
      </c>
      <c r="I82" s="15">
        <v>72</v>
      </c>
      <c r="J82" s="15">
        <v>52</v>
      </c>
      <c r="K82" s="15">
        <v>32</v>
      </c>
      <c r="L82" s="15">
        <v>10</v>
      </c>
      <c r="M82" s="80">
        <v>29.952000000000002</v>
      </c>
      <c r="N82" s="70">
        <v>30</v>
      </c>
      <c r="O82" s="62">
        <v>3000</v>
      </c>
      <c r="P82" s="63">
        <f>Table224523689101112131415161718192021222423456723456891011[[#This Row],[PEMBULATAN]]*O82</f>
        <v>90000</v>
      </c>
    </row>
    <row r="83" spans="1:16" ht="25.5" customHeight="1" x14ac:dyDescent="0.2">
      <c r="A83" s="100"/>
      <c r="B83" s="73"/>
      <c r="C83" s="85" t="s">
        <v>1667</v>
      </c>
      <c r="D83" s="76" t="s">
        <v>53</v>
      </c>
      <c r="E83" s="13">
        <v>44428</v>
      </c>
      <c r="F83" s="74" t="s">
        <v>1128</v>
      </c>
      <c r="G83" s="13">
        <v>44432</v>
      </c>
      <c r="H83" s="75" t="s">
        <v>1129</v>
      </c>
      <c r="I83" s="15">
        <v>66</v>
      </c>
      <c r="J83" s="15">
        <v>61</v>
      </c>
      <c r="K83" s="15">
        <v>22</v>
      </c>
      <c r="L83" s="15">
        <v>10</v>
      </c>
      <c r="M83" s="80">
        <v>22.143000000000001</v>
      </c>
      <c r="N83" s="70">
        <v>22</v>
      </c>
      <c r="O83" s="62">
        <v>3000</v>
      </c>
      <c r="P83" s="63">
        <f>Table224523689101112131415161718192021222423456723456891011[[#This Row],[PEMBULATAN]]*O83</f>
        <v>66000</v>
      </c>
    </row>
    <row r="84" spans="1:16" ht="25.5" customHeight="1" x14ac:dyDescent="0.2">
      <c r="A84" s="100"/>
      <c r="B84" s="73"/>
      <c r="C84" s="85" t="s">
        <v>1668</v>
      </c>
      <c r="D84" s="76" t="s">
        <v>53</v>
      </c>
      <c r="E84" s="13">
        <v>44428</v>
      </c>
      <c r="F84" s="74" t="s">
        <v>1128</v>
      </c>
      <c r="G84" s="13">
        <v>44432</v>
      </c>
      <c r="H84" s="75" t="s">
        <v>1129</v>
      </c>
      <c r="I84" s="15">
        <v>92</v>
      </c>
      <c r="J84" s="15">
        <v>52</v>
      </c>
      <c r="K84" s="15">
        <v>36</v>
      </c>
      <c r="L84" s="15">
        <v>14</v>
      </c>
      <c r="M84" s="80">
        <v>43.055999999999997</v>
      </c>
      <c r="N84" s="70">
        <v>43</v>
      </c>
      <c r="O84" s="62">
        <v>3000</v>
      </c>
      <c r="P84" s="63">
        <f>Table224523689101112131415161718192021222423456723456891011[[#This Row],[PEMBULATAN]]*O84</f>
        <v>129000</v>
      </c>
    </row>
    <row r="85" spans="1:16" ht="25.5" customHeight="1" x14ac:dyDescent="0.2">
      <c r="A85" s="100"/>
      <c r="B85" s="73"/>
      <c r="C85" s="85" t="s">
        <v>1669</v>
      </c>
      <c r="D85" s="76" t="s">
        <v>53</v>
      </c>
      <c r="E85" s="13">
        <v>44428</v>
      </c>
      <c r="F85" s="74" t="s">
        <v>1128</v>
      </c>
      <c r="G85" s="13">
        <v>44432</v>
      </c>
      <c r="H85" s="75" t="s">
        <v>1129</v>
      </c>
      <c r="I85" s="15">
        <v>87</v>
      </c>
      <c r="J85" s="15">
        <v>56</v>
      </c>
      <c r="K85" s="15">
        <v>31</v>
      </c>
      <c r="L85" s="15">
        <v>14</v>
      </c>
      <c r="M85" s="80">
        <v>37.758000000000003</v>
      </c>
      <c r="N85" s="70">
        <v>38</v>
      </c>
      <c r="O85" s="62">
        <v>3000</v>
      </c>
      <c r="P85" s="63">
        <f>Table224523689101112131415161718192021222423456723456891011[[#This Row],[PEMBULATAN]]*O85</f>
        <v>114000</v>
      </c>
    </row>
    <row r="86" spans="1:16" ht="25.5" customHeight="1" x14ac:dyDescent="0.2">
      <c r="A86" s="100"/>
      <c r="B86" s="73"/>
      <c r="C86" s="85" t="s">
        <v>1670</v>
      </c>
      <c r="D86" s="76" t="s">
        <v>53</v>
      </c>
      <c r="E86" s="13">
        <v>44428</v>
      </c>
      <c r="F86" s="74" t="s">
        <v>1128</v>
      </c>
      <c r="G86" s="13">
        <v>44432</v>
      </c>
      <c r="H86" s="75" t="s">
        <v>1129</v>
      </c>
      <c r="I86" s="15">
        <v>92</v>
      </c>
      <c r="J86" s="15">
        <v>52</v>
      </c>
      <c r="K86" s="15">
        <v>36</v>
      </c>
      <c r="L86" s="15">
        <v>14</v>
      </c>
      <c r="M86" s="80">
        <v>43.055999999999997</v>
      </c>
      <c r="N86" s="70">
        <v>43</v>
      </c>
      <c r="O86" s="62">
        <v>3000</v>
      </c>
      <c r="P86" s="63">
        <f>Table224523689101112131415161718192021222423456723456891011[[#This Row],[PEMBULATAN]]*O86</f>
        <v>129000</v>
      </c>
    </row>
    <row r="87" spans="1:16" ht="25.5" customHeight="1" x14ac:dyDescent="0.2">
      <c r="A87" s="100"/>
      <c r="B87" s="73"/>
      <c r="C87" s="85" t="s">
        <v>1671</v>
      </c>
      <c r="D87" s="76" t="s">
        <v>53</v>
      </c>
      <c r="E87" s="13">
        <v>44428</v>
      </c>
      <c r="F87" s="74" t="s">
        <v>1128</v>
      </c>
      <c r="G87" s="13">
        <v>44432</v>
      </c>
      <c r="H87" s="75" t="s">
        <v>1129</v>
      </c>
      <c r="I87" s="15">
        <v>72</v>
      </c>
      <c r="J87" s="15">
        <v>52</v>
      </c>
      <c r="K87" s="15">
        <v>32</v>
      </c>
      <c r="L87" s="15">
        <v>10</v>
      </c>
      <c r="M87" s="80">
        <v>29.952000000000002</v>
      </c>
      <c r="N87" s="70">
        <v>30</v>
      </c>
      <c r="O87" s="62">
        <v>3000</v>
      </c>
      <c r="P87" s="63">
        <f>Table224523689101112131415161718192021222423456723456891011[[#This Row],[PEMBULATAN]]*O87</f>
        <v>90000</v>
      </c>
    </row>
    <row r="88" spans="1:16" ht="25.5" customHeight="1" x14ac:dyDescent="0.2">
      <c r="A88" s="100"/>
      <c r="B88" s="73"/>
      <c r="C88" s="85" t="s">
        <v>1672</v>
      </c>
      <c r="D88" s="76" t="s">
        <v>53</v>
      </c>
      <c r="E88" s="13">
        <v>44428</v>
      </c>
      <c r="F88" s="74" t="s">
        <v>1128</v>
      </c>
      <c r="G88" s="13">
        <v>44432</v>
      </c>
      <c r="H88" s="75" t="s">
        <v>1129</v>
      </c>
      <c r="I88" s="15">
        <v>50</v>
      </c>
      <c r="J88" s="15">
        <v>56</v>
      </c>
      <c r="K88" s="15">
        <v>20</v>
      </c>
      <c r="L88" s="15">
        <v>9</v>
      </c>
      <c r="M88" s="80">
        <v>14</v>
      </c>
      <c r="N88" s="70">
        <v>14</v>
      </c>
      <c r="O88" s="62">
        <v>3000</v>
      </c>
      <c r="P88" s="63">
        <f>Table224523689101112131415161718192021222423456723456891011[[#This Row],[PEMBULATAN]]*O88</f>
        <v>42000</v>
      </c>
    </row>
    <row r="89" spans="1:16" ht="25.5" customHeight="1" x14ac:dyDescent="0.2">
      <c r="A89" s="100"/>
      <c r="B89" s="73"/>
      <c r="C89" s="85" t="s">
        <v>1673</v>
      </c>
      <c r="D89" s="76" t="s">
        <v>53</v>
      </c>
      <c r="E89" s="13">
        <v>44428</v>
      </c>
      <c r="F89" s="74" t="s">
        <v>1128</v>
      </c>
      <c r="G89" s="13">
        <v>44432</v>
      </c>
      <c r="H89" s="75" t="s">
        <v>1129</v>
      </c>
      <c r="I89" s="15">
        <v>50</v>
      </c>
      <c r="J89" s="15">
        <v>56</v>
      </c>
      <c r="K89" s="15">
        <v>20</v>
      </c>
      <c r="L89" s="15">
        <v>9</v>
      </c>
      <c r="M89" s="80">
        <v>14</v>
      </c>
      <c r="N89" s="70">
        <v>14</v>
      </c>
      <c r="O89" s="62">
        <v>3000</v>
      </c>
      <c r="P89" s="63">
        <f>Table224523689101112131415161718192021222423456723456891011[[#This Row],[PEMBULATAN]]*O89</f>
        <v>42000</v>
      </c>
    </row>
    <row r="90" spans="1:16" ht="25.5" customHeight="1" x14ac:dyDescent="0.2">
      <c r="A90" s="100"/>
      <c r="B90" s="73"/>
      <c r="C90" s="85" t="s">
        <v>1674</v>
      </c>
      <c r="D90" s="76" t="s">
        <v>53</v>
      </c>
      <c r="E90" s="13">
        <v>44428</v>
      </c>
      <c r="F90" s="74" t="s">
        <v>1128</v>
      </c>
      <c r="G90" s="13">
        <v>44432</v>
      </c>
      <c r="H90" s="75" t="s">
        <v>1129</v>
      </c>
      <c r="I90" s="15">
        <v>72</v>
      </c>
      <c r="J90" s="15">
        <v>52</v>
      </c>
      <c r="K90" s="15">
        <v>32</v>
      </c>
      <c r="L90" s="15">
        <v>10</v>
      </c>
      <c r="M90" s="80">
        <v>29.952000000000002</v>
      </c>
      <c r="N90" s="70">
        <v>30</v>
      </c>
      <c r="O90" s="62">
        <v>3000</v>
      </c>
      <c r="P90" s="63">
        <f>Table224523689101112131415161718192021222423456723456891011[[#This Row],[PEMBULATAN]]*O90</f>
        <v>90000</v>
      </c>
    </row>
    <row r="91" spans="1:16" ht="25.5" customHeight="1" x14ac:dyDescent="0.2">
      <c r="A91" s="100"/>
      <c r="B91" s="73"/>
      <c r="C91" s="85" t="s">
        <v>1675</v>
      </c>
      <c r="D91" s="76" t="s">
        <v>53</v>
      </c>
      <c r="E91" s="13">
        <v>44428</v>
      </c>
      <c r="F91" s="74" t="s">
        <v>1128</v>
      </c>
      <c r="G91" s="13">
        <v>44432</v>
      </c>
      <c r="H91" s="75" t="s">
        <v>1129</v>
      </c>
      <c r="I91" s="15">
        <v>72</v>
      </c>
      <c r="J91" s="15">
        <v>52</v>
      </c>
      <c r="K91" s="15">
        <v>32</v>
      </c>
      <c r="L91" s="15">
        <v>10</v>
      </c>
      <c r="M91" s="80">
        <v>29.952000000000002</v>
      </c>
      <c r="N91" s="70">
        <v>30</v>
      </c>
      <c r="O91" s="62">
        <v>3000</v>
      </c>
      <c r="P91" s="63">
        <f>Table224523689101112131415161718192021222423456723456891011[[#This Row],[PEMBULATAN]]*O91</f>
        <v>90000</v>
      </c>
    </row>
    <row r="92" spans="1:16" ht="25.5" customHeight="1" x14ac:dyDescent="0.2">
      <c r="A92" s="100"/>
      <c r="B92" s="73"/>
      <c r="C92" s="85" t="s">
        <v>1676</v>
      </c>
      <c r="D92" s="76" t="s">
        <v>53</v>
      </c>
      <c r="E92" s="13">
        <v>44428</v>
      </c>
      <c r="F92" s="74" t="s">
        <v>1128</v>
      </c>
      <c r="G92" s="13">
        <v>44432</v>
      </c>
      <c r="H92" s="75" t="s">
        <v>1129</v>
      </c>
      <c r="I92" s="15">
        <v>87</v>
      </c>
      <c r="J92" s="15">
        <v>56</v>
      </c>
      <c r="K92" s="15">
        <v>31</v>
      </c>
      <c r="L92" s="15">
        <v>14</v>
      </c>
      <c r="M92" s="80">
        <v>37.758000000000003</v>
      </c>
      <c r="N92" s="70">
        <v>38</v>
      </c>
      <c r="O92" s="62">
        <v>3000</v>
      </c>
      <c r="P92" s="63">
        <f>Table224523689101112131415161718192021222423456723456891011[[#This Row],[PEMBULATAN]]*O92</f>
        <v>114000</v>
      </c>
    </row>
    <row r="93" spans="1:16" ht="25.5" customHeight="1" x14ac:dyDescent="0.2">
      <c r="A93" s="100"/>
      <c r="B93" s="73"/>
      <c r="C93" s="85" t="s">
        <v>1677</v>
      </c>
      <c r="D93" s="76" t="s">
        <v>53</v>
      </c>
      <c r="E93" s="13">
        <v>44428</v>
      </c>
      <c r="F93" s="74" t="s">
        <v>1128</v>
      </c>
      <c r="G93" s="13">
        <v>44432</v>
      </c>
      <c r="H93" s="75" t="s">
        <v>1129</v>
      </c>
      <c r="I93" s="15">
        <v>50</v>
      </c>
      <c r="J93" s="15">
        <v>56</v>
      </c>
      <c r="K93" s="15">
        <v>20</v>
      </c>
      <c r="L93" s="15">
        <v>9</v>
      </c>
      <c r="M93" s="80">
        <v>14</v>
      </c>
      <c r="N93" s="70">
        <v>14</v>
      </c>
      <c r="O93" s="62">
        <v>3000</v>
      </c>
      <c r="P93" s="63">
        <f>Table224523689101112131415161718192021222423456723456891011[[#This Row],[PEMBULATAN]]*O93</f>
        <v>42000</v>
      </c>
    </row>
    <row r="94" spans="1:16" ht="25.5" customHeight="1" x14ac:dyDescent="0.2">
      <c r="A94" s="100"/>
      <c r="B94" s="73"/>
      <c r="C94" s="85" t="s">
        <v>1678</v>
      </c>
      <c r="D94" s="76" t="s">
        <v>53</v>
      </c>
      <c r="E94" s="13">
        <v>44428</v>
      </c>
      <c r="F94" s="74" t="s">
        <v>1128</v>
      </c>
      <c r="G94" s="13">
        <v>44432</v>
      </c>
      <c r="H94" s="75" t="s">
        <v>1129</v>
      </c>
      <c r="I94" s="15">
        <v>72</v>
      </c>
      <c r="J94" s="15">
        <v>52</v>
      </c>
      <c r="K94" s="15">
        <v>32</v>
      </c>
      <c r="L94" s="15">
        <v>10</v>
      </c>
      <c r="M94" s="80">
        <v>29.952000000000002</v>
      </c>
      <c r="N94" s="70">
        <v>30</v>
      </c>
      <c r="O94" s="62">
        <v>3000</v>
      </c>
      <c r="P94" s="63">
        <f>Table224523689101112131415161718192021222423456723456891011[[#This Row],[PEMBULATAN]]*O94</f>
        <v>90000</v>
      </c>
    </row>
    <row r="95" spans="1:16" ht="25.5" customHeight="1" x14ac:dyDescent="0.2">
      <c r="A95" s="100"/>
      <c r="B95" s="73"/>
      <c r="C95" s="85" t="s">
        <v>1679</v>
      </c>
      <c r="D95" s="76" t="s">
        <v>53</v>
      </c>
      <c r="E95" s="13">
        <v>44428</v>
      </c>
      <c r="F95" s="74" t="s">
        <v>1128</v>
      </c>
      <c r="G95" s="13">
        <v>44432</v>
      </c>
      <c r="H95" s="75" t="s">
        <v>1129</v>
      </c>
      <c r="I95" s="15">
        <v>75</v>
      </c>
      <c r="J95" s="15">
        <v>52</v>
      </c>
      <c r="K95" s="15">
        <v>32</v>
      </c>
      <c r="L95" s="15">
        <v>13</v>
      </c>
      <c r="M95" s="80">
        <v>31.2</v>
      </c>
      <c r="N95" s="70">
        <v>31</v>
      </c>
      <c r="O95" s="62">
        <v>3000</v>
      </c>
      <c r="P95" s="63">
        <f>Table224523689101112131415161718192021222423456723456891011[[#This Row],[PEMBULATAN]]*O95</f>
        <v>93000</v>
      </c>
    </row>
    <row r="96" spans="1:16" ht="25.5" customHeight="1" x14ac:dyDescent="0.2">
      <c r="A96" s="100"/>
      <c r="B96" s="73"/>
      <c r="C96" s="85" t="s">
        <v>1680</v>
      </c>
      <c r="D96" s="76" t="s">
        <v>53</v>
      </c>
      <c r="E96" s="13">
        <v>44428</v>
      </c>
      <c r="F96" s="74" t="s">
        <v>1128</v>
      </c>
      <c r="G96" s="13">
        <v>44432</v>
      </c>
      <c r="H96" s="75" t="s">
        <v>1129</v>
      </c>
      <c r="I96" s="15">
        <v>50</v>
      </c>
      <c r="J96" s="15">
        <v>56</v>
      </c>
      <c r="K96" s="15">
        <v>20</v>
      </c>
      <c r="L96" s="15">
        <v>9</v>
      </c>
      <c r="M96" s="80">
        <v>14</v>
      </c>
      <c r="N96" s="70">
        <v>14</v>
      </c>
      <c r="O96" s="62">
        <v>3000</v>
      </c>
      <c r="P96" s="63">
        <f>Table224523689101112131415161718192021222423456723456891011[[#This Row],[PEMBULATAN]]*O96</f>
        <v>42000</v>
      </c>
    </row>
    <row r="97" spans="1:16" ht="25.5" customHeight="1" x14ac:dyDescent="0.2">
      <c r="A97" s="100"/>
      <c r="B97" s="73"/>
      <c r="C97" s="85" t="s">
        <v>1681</v>
      </c>
      <c r="D97" s="76" t="s">
        <v>53</v>
      </c>
      <c r="E97" s="13">
        <v>44428</v>
      </c>
      <c r="F97" s="74" t="s">
        <v>1128</v>
      </c>
      <c r="G97" s="13">
        <v>44432</v>
      </c>
      <c r="H97" s="75" t="s">
        <v>1129</v>
      </c>
      <c r="I97" s="15">
        <v>56</v>
      </c>
      <c r="J97" s="15">
        <v>31</v>
      </c>
      <c r="K97" s="15">
        <v>25</v>
      </c>
      <c r="L97" s="15">
        <v>6</v>
      </c>
      <c r="M97" s="80">
        <v>10.85</v>
      </c>
      <c r="N97" s="70">
        <v>11</v>
      </c>
      <c r="O97" s="62">
        <v>3000</v>
      </c>
      <c r="P97" s="63">
        <f>Table224523689101112131415161718192021222423456723456891011[[#This Row],[PEMBULATAN]]*O97</f>
        <v>33000</v>
      </c>
    </row>
    <row r="98" spans="1:16" ht="25.5" customHeight="1" x14ac:dyDescent="0.2">
      <c r="A98" s="100"/>
      <c r="B98" s="73"/>
      <c r="C98" s="85" t="s">
        <v>1682</v>
      </c>
      <c r="D98" s="76" t="s">
        <v>53</v>
      </c>
      <c r="E98" s="13">
        <v>44428</v>
      </c>
      <c r="F98" s="74" t="s">
        <v>1128</v>
      </c>
      <c r="G98" s="13">
        <v>44432</v>
      </c>
      <c r="H98" s="75" t="s">
        <v>1129</v>
      </c>
      <c r="I98" s="15">
        <v>65</v>
      </c>
      <c r="J98" s="15">
        <v>50</v>
      </c>
      <c r="K98" s="15">
        <v>31</v>
      </c>
      <c r="L98" s="15">
        <v>12</v>
      </c>
      <c r="M98" s="80">
        <v>25.1875</v>
      </c>
      <c r="N98" s="70">
        <v>25</v>
      </c>
      <c r="O98" s="62">
        <v>3000</v>
      </c>
      <c r="P98" s="63">
        <f>Table224523689101112131415161718192021222423456723456891011[[#This Row],[PEMBULATAN]]*O98</f>
        <v>75000</v>
      </c>
    </row>
    <row r="99" spans="1:16" ht="25.5" customHeight="1" x14ac:dyDescent="0.2">
      <c r="A99" s="100"/>
      <c r="B99" s="73"/>
      <c r="C99" s="85" t="s">
        <v>1683</v>
      </c>
      <c r="D99" s="76" t="s">
        <v>53</v>
      </c>
      <c r="E99" s="13">
        <v>44428</v>
      </c>
      <c r="F99" s="74" t="s">
        <v>1128</v>
      </c>
      <c r="G99" s="13">
        <v>44432</v>
      </c>
      <c r="H99" s="75" t="s">
        <v>1129</v>
      </c>
      <c r="I99" s="15">
        <v>72</v>
      </c>
      <c r="J99" s="15">
        <v>52</v>
      </c>
      <c r="K99" s="15">
        <v>32</v>
      </c>
      <c r="L99" s="15">
        <v>10</v>
      </c>
      <c r="M99" s="80">
        <v>29.952000000000002</v>
      </c>
      <c r="N99" s="70">
        <v>30</v>
      </c>
      <c r="O99" s="62">
        <v>3000</v>
      </c>
      <c r="P99" s="63">
        <f>Table224523689101112131415161718192021222423456723456891011[[#This Row],[PEMBULATAN]]*O99</f>
        <v>90000</v>
      </c>
    </row>
    <row r="100" spans="1:16" ht="25.5" customHeight="1" x14ac:dyDescent="0.2">
      <c r="A100" s="100"/>
      <c r="B100" s="73"/>
      <c r="C100" s="85" t="s">
        <v>1684</v>
      </c>
      <c r="D100" s="76" t="s">
        <v>53</v>
      </c>
      <c r="E100" s="13">
        <v>44428</v>
      </c>
      <c r="F100" s="74" t="s">
        <v>1128</v>
      </c>
      <c r="G100" s="13">
        <v>44432</v>
      </c>
      <c r="H100" s="75" t="s">
        <v>1129</v>
      </c>
      <c r="I100" s="15">
        <v>75</v>
      </c>
      <c r="J100" s="15">
        <v>52</v>
      </c>
      <c r="K100" s="15">
        <v>32</v>
      </c>
      <c r="L100" s="15">
        <v>13</v>
      </c>
      <c r="M100" s="80">
        <v>31.2</v>
      </c>
      <c r="N100" s="70">
        <v>31</v>
      </c>
      <c r="O100" s="62">
        <v>3000</v>
      </c>
      <c r="P100" s="63">
        <f>Table224523689101112131415161718192021222423456723456891011[[#This Row],[PEMBULATAN]]*O100</f>
        <v>93000</v>
      </c>
    </row>
    <row r="101" spans="1:16" ht="25.5" customHeight="1" x14ac:dyDescent="0.2">
      <c r="A101" s="100"/>
      <c r="B101" s="73"/>
      <c r="C101" s="85" t="s">
        <v>1685</v>
      </c>
      <c r="D101" s="76" t="s">
        <v>53</v>
      </c>
      <c r="E101" s="13">
        <v>44428</v>
      </c>
      <c r="F101" s="74" t="s">
        <v>1128</v>
      </c>
      <c r="G101" s="13">
        <v>44432</v>
      </c>
      <c r="H101" s="75" t="s">
        <v>1129</v>
      </c>
      <c r="I101" s="15">
        <v>72</v>
      </c>
      <c r="J101" s="15">
        <v>52</v>
      </c>
      <c r="K101" s="15">
        <v>32</v>
      </c>
      <c r="L101" s="15">
        <v>10</v>
      </c>
      <c r="M101" s="80">
        <v>29.952000000000002</v>
      </c>
      <c r="N101" s="70">
        <v>30</v>
      </c>
      <c r="O101" s="62">
        <v>3000</v>
      </c>
      <c r="P101" s="63">
        <f>Table224523689101112131415161718192021222423456723456891011[[#This Row],[PEMBULATAN]]*O101</f>
        <v>90000</v>
      </c>
    </row>
    <row r="102" spans="1:16" ht="25.5" customHeight="1" x14ac:dyDescent="0.2">
      <c r="A102" s="100"/>
      <c r="B102" s="73"/>
      <c r="C102" s="85" t="s">
        <v>1686</v>
      </c>
      <c r="D102" s="76" t="s">
        <v>53</v>
      </c>
      <c r="E102" s="13">
        <v>44428</v>
      </c>
      <c r="F102" s="74" t="s">
        <v>1128</v>
      </c>
      <c r="G102" s="13">
        <v>44432</v>
      </c>
      <c r="H102" s="75" t="s">
        <v>1129</v>
      </c>
      <c r="I102" s="15">
        <v>50</v>
      </c>
      <c r="J102" s="15">
        <v>56</v>
      </c>
      <c r="K102" s="15">
        <v>20</v>
      </c>
      <c r="L102" s="15">
        <v>9</v>
      </c>
      <c r="M102" s="80">
        <v>14</v>
      </c>
      <c r="N102" s="70">
        <v>14</v>
      </c>
      <c r="O102" s="62">
        <v>3000</v>
      </c>
      <c r="P102" s="63">
        <f>Table224523689101112131415161718192021222423456723456891011[[#This Row],[PEMBULATAN]]*O102</f>
        <v>42000</v>
      </c>
    </row>
    <row r="103" spans="1:16" ht="25.5" customHeight="1" x14ac:dyDescent="0.2">
      <c r="A103" s="100"/>
      <c r="B103" s="73"/>
      <c r="C103" s="85" t="s">
        <v>1687</v>
      </c>
      <c r="D103" s="76" t="s">
        <v>53</v>
      </c>
      <c r="E103" s="13">
        <v>44428</v>
      </c>
      <c r="F103" s="74" t="s">
        <v>1128</v>
      </c>
      <c r="G103" s="13">
        <v>44432</v>
      </c>
      <c r="H103" s="75" t="s">
        <v>1129</v>
      </c>
      <c r="I103" s="15">
        <v>72</v>
      </c>
      <c r="J103" s="15">
        <v>52</v>
      </c>
      <c r="K103" s="15">
        <v>32</v>
      </c>
      <c r="L103" s="15">
        <v>10</v>
      </c>
      <c r="M103" s="80">
        <v>29.952000000000002</v>
      </c>
      <c r="N103" s="70">
        <v>30</v>
      </c>
      <c r="O103" s="62">
        <v>3000</v>
      </c>
      <c r="P103" s="63">
        <f>Table224523689101112131415161718192021222423456723456891011[[#This Row],[PEMBULATAN]]*O103</f>
        <v>90000</v>
      </c>
    </row>
    <row r="104" spans="1:16" ht="25.5" customHeight="1" x14ac:dyDescent="0.2">
      <c r="A104" s="100"/>
      <c r="B104" s="73"/>
      <c r="C104" s="85" t="s">
        <v>1688</v>
      </c>
      <c r="D104" s="76" t="s">
        <v>53</v>
      </c>
      <c r="E104" s="13">
        <v>44428</v>
      </c>
      <c r="F104" s="74" t="s">
        <v>1128</v>
      </c>
      <c r="G104" s="13">
        <v>44432</v>
      </c>
      <c r="H104" s="75" t="s">
        <v>1129</v>
      </c>
      <c r="I104" s="15">
        <v>72</v>
      </c>
      <c r="J104" s="15">
        <v>52</v>
      </c>
      <c r="K104" s="15">
        <v>32</v>
      </c>
      <c r="L104" s="15">
        <v>10</v>
      </c>
      <c r="M104" s="80">
        <v>29.952000000000002</v>
      </c>
      <c r="N104" s="70">
        <v>30</v>
      </c>
      <c r="O104" s="62">
        <v>3000</v>
      </c>
      <c r="P104" s="63">
        <f>Table224523689101112131415161718192021222423456723456891011[[#This Row],[PEMBULATAN]]*O104</f>
        <v>90000</v>
      </c>
    </row>
    <row r="105" spans="1:16" ht="25.5" customHeight="1" x14ac:dyDescent="0.2">
      <c r="A105" s="100"/>
      <c r="B105" s="73"/>
      <c r="C105" s="85" t="s">
        <v>1689</v>
      </c>
      <c r="D105" s="76" t="s">
        <v>53</v>
      </c>
      <c r="E105" s="13">
        <v>44428</v>
      </c>
      <c r="F105" s="74" t="s">
        <v>1128</v>
      </c>
      <c r="G105" s="13">
        <v>44432</v>
      </c>
      <c r="H105" s="75" t="s">
        <v>1129</v>
      </c>
      <c r="I105" s="15">
        <v>72</v>
      </c>
      <c r="J105" s="15">
        <v>52</v>
      </c>
      <c r="K105" s="15">
        <v>32</v>
      </c>
      <c r="L105" s="15">
        <v>10</v>
      </c>
      <c r="M105" s="80">
        <v>29.952000000000002</v>
      </c>
      <c r="N105" s="70">
        <v>30</v>
      </c>
      <c r="O105" s="62">
        <v>3000</v>
      </c>
      <c r="P105" s="63">
        <f>Table224523689101112131415161718192021222423456723456891011[[#This Row],[PEMBULATAN]]*O105</f>
        <v>90000</v>
      </c>
    </row>
    <row r="106" spans="1:16" ht="25.5" customHeight="1" x14ac:dyDescent="0.2">
      <c r="A106" s="100"/>
      <c r="B106" s="73"/>
      <c r="C106" s="85" t="s">
        <v>1690</v>
      </c>
      <c r="D106" s="76" t="s">
        <v>53</v>
      </c>
      <c r="E106" s="13">
        <v>44428</v>
      </c>
      <c r="F106" s="74" t="s">
        <v>1128</v>
      </c>
      <c r="G106" s="13">
        <v>44432</v>
      </c>
      <c r="H106" s="75" t="s">
        <v>1129</v>
      </c>
      <c r="I106" s="15">
        <v>72</v>
      </c>
      <c r="J106" s="15">
        <v>52</v>
      </c>
      <c r="K106" s="15">
        <v>32</v>
      </c>
      <c r="L106" s="15">
        <v>10</v>
      </c>
      <c r="M106" s="80">
        <v>29.952000000000002</v>
      </c>
      <c r="N106" s="70">
        <v>30</v>
      </c>
      <c r="O106" s="62">
        <v>3000</v>
      </c>
      <c r="P106" s="63">
        <f>Table224523689101112131415161718192021222423456723456891011[[#This Row],[PEMBULATAN]]*O106</f>
        <v>90000</v>
      </c>
    </row>
    <row r="107" spans="1:16" ht="25.5" customHeight="1" x14ac:dyDescent="0.2">
      <c r="A107" s="100"/>
      <c r="B107" s="73"/>
      <c r="C107" s="85" t="s">
        <v>1691</v>
      </c>
      <c r="D107" s="76" t="s">
        <v>53</v>
      </c>
      <c r="E107" s="13">
        <v>44428</v>
      </c>
      <c r="F107" s="74" t="s">
        <v>1128</v>
      </c>
      <c r="G107" s="13">
        <v>44432</v>
      </c>
      <c r="H107" s="75" t="s">
        <v>1129</v>
      </c>
      <c r="I107" s="15">
        <v>50</v>
      </c>
      <c r="J107" s="15">
        <v>56</v>
      </c>
      <c r="K107" s="15">
        <v>20</v>
      </c>
      <c r="L107" s="15">
        <v>9</v>
      </c>
      <c r="M107" s="80">
        <v>14</v>
      </c>
      <c r="N107" s="70">
        <v>14</v>
      </c>
      <c r="O107" s="62">
        <v>3000</v>
      </c>
      <c r="P107" s="63">
        <f>Table224523689101112131415161718192021222423456723456891011[[#This Row],[PEMBULATAN]]*O107</f>
        <v>42000</v>
      </c>
    </row>
    <row r="108" spans="1:16" ht="25.5" customHeight="1" x14ac:dyDescent="0.2">
      <c r="A108" s="100"/>
      <c r="B108" s="73"/>
      <c r="C108" s="85" t="s">
        <v>1692</v>
      </c>
      <c r="D108" s="76" t="s">
        <v>53</v>
      </c>
      <c r="E108" s="13">
        <v>44428</v>
      </c>
      <c r="F108" s="74" t="s">
        <v>1128</v>
      </c>
      <c r="G108" s="13">
        <v>44432</v>
      </c>
      <c r="H108" s="75" t="s">
        <v>1129</v>
      </c>
      <c r="I108" s="15">
        <v>72</v>
      </c>
      <c r="J108" s="15">
        <v>52</v>
      </c>
      <c r="K108" s="15">
        <v>32</v>
      </c>
      <c r="L108" s="15">
        <v>10</v>
      </c>
      <c r="M108" s="80">
        <v>29.952000000000002</v>
      </c>
      <c r="N108" s="70">
        <v>30</v>
      </c>
      <c r="O108" s="62">
        <v>3000</v>
      </c>
      <c r="P108" s="63">
        <f>Table224523689101112131415161718192021222423456723456891011[[#This Row],[PEMBULATAN]]*O108</f>
        <v>90000</v>
      </c>
    </row>
    <row r="109" spans="1:16" ht="25.5" customHeight="1" x14ac:dyDescent="0.2">
      <c r="A109" s="100"/>
      <c r="B109" s="73"/>
      <c r="C109" s="85" t="s">
        <v>1693</v>
      </c>
      <c r="D109" s="76" t="s">
        <v>53</v>
      </c>
      <c r="E109" s="13">
        <v>44428</v>
      </c>
      <c r="F109" s="74" t="s">
        <v>1128</v>
      </c>
      <c r="G109" s="13">
        <v>44432</v>
      </c>
      <c r="H109" s="75" t="s">
        <v>1129</v>
      </c>
      <c r="I109" s="15">
        <v>73</v>
      </c>
      <c r="J109" s="15">
        <v>60</v>
      </c>
      <c r="K109" s="15">
        <v>30</v>
      </c>
      <c r="L109" s="15">
        <v>11</v>
      </c>
      <c r="M109" s="80">
        <v>32.85</v>
      </c>
      <c r="N109" s="70">
        <v>33</v>
      </c>
      <c r="O109" s="62">
        <v>3000</v>
      </c>
      <c r="P109" s="63">
        <f>Table224523689101112131415161718192021222423456723456891011[[#This Row],[PEMBULATAN]]*O109</f>
        <v>99000</v>
      </c>
    </row>
    <row r="110" spans="1:16" ht="25.5" customHeight="1" x14ac:dyDescent="0.2">
      <c r="A110" s="100"/>
      <c r="B110" s="73"/>
      <c r="C110" s="85" t="s">
        <v>1694</v>
      </c>
      <c r="D110" s="76" t="s">
        <v>53</v>
      </c>
      <c r="E110" s="13">
        <v>44428</v>
      </c>
      <c r="F110" s="74" t="s">
        <v>1128</v>
      </c>
      <c r="G110" s="13">
        <v>44432</v>
      </c>
      <c r="H110" s="75" t="s">
        <v>1129</v>
      </c>
      <c r="I110" s="15">
        <v>50</v>
      </c>
      <c r="J110" s="15">
        <v>56</v>
      </c>
      <c r="K110" s="15">
        <v>20</v>
      </c>
      <c r="L110" s="15">
        <v>9</v>
      </c>
      <c r="M110" s="80">
        <v>14</v>
      </c>
      <c r="N110" s="70">
        <v>14</v>
      </c>
      <c r="O110" s="62">
        <v>3000</v>
      </c>
      <c r="P110" s="63">
        <f>Table224523689101112131415161718192021222423456723456891011[[#This Row],[PEMBULATAN]]*O110</f>
        <v>42000</v>
      </c>
    </row>
    <row r="111" spans="1:16" ht="25.5" customHeight="1" x14ac:dyDescent="0.2">
      <c r="A111" s="100"/>
      <c r="B111" s="73"/>
      <c r="C111" s="85" t="s">
        <v>1695</v>
      </c>
      <c r="D111" s="76" t="s">
        <v>53</v>
      </c>
      <c r="E111" s="13">
        <v>44428</v>
      </c>
      <c r="F111" s="74" t="s">
        <v>1128</v>
      </c>
      <c r="G111" s="13">
        <v>44432</v>
      </c>
      <c r="H111" s="75" t="s">
        <v>1129</v>
      </c>
      <c r="I111" s="15">
        <v>72</v>
      </c>
      <c r="J111" s="15">
        <v>52</v>
      </c>
      <c r="K111" s="15">
        <v>32</v>
      </c>
      <c r="L111" s="15">
        <v>10</v>
      </c>
      <c r="M111" s="80">
        <v>29.952000000000002</v>
      </c>
      <c r="N111" s="70">
        <v>30</v>
      </c>
      <c r="O111" s="62">
        <v>3000</v>
      </c>
      <c r="P111" s="63">
        <f>Table224523689101112131415161718192021222423456723456891011[[#This Row],[PEMBULATAN]]*O111</f>
        <v>90000</v>
      </c>
    </row>
    <row r="112" spans="1:16" ht="25.5" customHeight="1" x14ac:dyDescent="0.2">
      <c r="A112" s="100"/>
      <c r="B112" s="73"/>
      <c r="C112" s="85" t="s">
        <v>1696</v>
      </c>
      <c r="D112" s="76" t="s">
        <v>53</v>
      </c>
      <c r="E112" s="13">
        <v>44428</v>
      </c>
      <c r="F112" s="74" t="s">
        <v>1128</v>
      </c>
      <c r="G112" s="13">
        <v>44432</v>
      </c>
      <c r="H112" s="75" t="s">
        <v>1129</v>
      </c>
      <c r="I112" s="15">
        <v>56</v>
      </c>
      <c r="J112" s="15">
        <v>31</v>
      </c>
      <c r="K112" s="15">
        <v>25</v>
      </c>
      <c r="L112" s="15">
        <v>6</v>
      </c>
      <c r="M112" s="80">
        <v>10.85</v>
      </c>
      <c r="N112" s="70">
        <v>11</v>
      </c>
      <c r="O112" s="62">
        <v>3000</v>
      </c>
      <c r="P112" s="63">
        <f>Table224523689101112131415161718192021222423456723456891011[[#This Row],[PEMBULATAN]]*O112</f>
        <v>33000</v>
      </c>
    </row>
    <row r="113" spans="1:16" ht="25.5" customHeight="1" x14ac:dyDescent="0.2">
      <c r="A113" s="100"/>
      <c r="B113" s="73"/>
      <c r="C113" s="85" t="s">
        <v>1697</v>
      </c>
      <c r="D113" s="76" t="s">
        <v>53</v>
      </c>
      <c r="E113" s="13">
        <v>44428</v>
      </c>
      <c r="F113" s="74" t="s">
        <v>1128</v>
      </c>
      <c r="G113" s="13">
        <v>44432</v>
      </c>
      <c r="H113" s="75" t="s">
        <v>1129</v>
      </c>
      <c r="I113" s="15">
        <v>87</v>
      </c>
      <c r="J113" s="15">
        <v>56</v>
      </c>
      <c r="K113" s="15">
        <v>31</v>
      </c>
      <c r="L113" s="15">
        <v>14</v>
      </c>
      <c r="M113" s="80">
        <v>37.758000000000003</v>
      </c>
      <c r="N113" s="70">
        <v>38</v>
      </c>
      <c r="O113" s="62">
        <v>3000</v>
      </c>
      <c r="P113" s="63">
        <f>Table224523689101112131415161718192021222423456723456891011[[#This Row],[PEMBULATAN]]*O113</f>
        <v>114000</v>
      </c>
    </row>
    <row r="114" spans="1:16" ht="25.5" customHeight="1" x14ac:dyDescent="0.2">
      <c r="A114" s="100"/>
      <c r="B114" s="73"/>
      <c r="C114" s="85" t="s">
        <v>1698</v>
      </c>
      <c r="D114" s="76" t="s">
        <v>53</v>
      </c>
      <c r="E114" s="13">
        <v>44428</v>
      </c>
      <c r="F114" s="74" t="s">
        <v>1128</v>
      </c>
      <c r="G114" s="13">
        <v>44432</v>
      </c>
      <c r="H114" s="75" t="s">
        <v>1129</v>
      </c>
      <c r="I114" s="15">
        <v>92</v>
      </c>
      <c r="J114" s="15">
        <v>52</v>
      </c>
      <c r="K114" s="15">
        <v>36</v>
      </c>
      <c r="L114" s="15">
        <v>14</v>
      </c>
      <c r="M114" s="80">
        <v>43.055999999999997</v>
      </c>
      <c r="N114" s="70">
        <v>43</v>
      </c>
      <c r="O114" s="62">
        <v>3000</v>
      </c>
      <c r="P114" s="63">
        <f>Table224523689101112131415161718192021222423456723456891011[[#This Row],[PEMBULATAN]]*O114</f>
        <v>129000</v>
      </c>
    </row>
    <row r="115" spans="1:16" ht="22.5" customHeight="1" x14ac:dyDescent="0.2">
      <c r="A115" s="128" t="s">
        <v>33</v>
      </c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30"/>
      <c r="M115" s="77">
        <f>SUBTOTAL(109,Table224523689101112131415161718192021222423456723456891011[KG VOLUME])</f>
        <v>2883.3572500000014</v>
      </c>
      <c r="N115" s="66">
        <f>SUM(N3:N114)</f>
        <v>2900</v>
      </c>
      <c r="O115" s="131">
        <f>SUM(P3:P114)</f>
        <v>8700000</v>
      </c>
      <c r="P115" s="132"/>
    </row>
    <row r="116" spans="1:16" ht="22.5" customHeight="1" x14ac:dyDescent="0.2">
      <c r="A116" s="81"/>
      <c r="B116" s="54" t="s">
        <v>45</v>
      </c>
      <c r="C116" s="53"/>
      <c r="D116" s="55" t="s">
        <v>46</v>
      </c>
      <c r="E116" s="81"/>
      <c r="F116" s="81"/>
      <c r="G116" s="81"/>
      <c r="H116" s="81"/>
      <c r="I116" s="81"/>
      <c r="J116" s="81"/>
      <c r="K116" s="81"/>
      <c r="L116" s="81"/>
      <c r="M116" s="82"/>
      <c r="N116" s="84" t="s">
        <v>52</v>
      </c>
      <c r="O116" s="83"/>
      <c r="P116" s="83">
        <f>O115*10%</f>
        <v>870000</v>
      </c>
    </row>
    <row r="117" spans="1:16" ht="22.5" customHeight="1" thickBot="1" x14ac:dyDescent="0.25">
      <c r="A117" s="81"/>
      <c r="B117" s="54"/>
      <c r="C117" s="53"/>
      <c r="D117" s="55"/>
      <c r="E117" s="81"/>
      <c r="F117" s="81"/>
      <c r="G117" s="81"/>
      <c r="H117" s="81"/>
      <c r="I117" s="81"/>
      <c r="J117" s="81"/>
      <c r="K117" s="81"/>
      <c r="L117" s="81"/>
      <c r="M117" s="82"/>
      <c r="N117" s="106" t="s">
        <v>1364</v>
      </c>
      <c r="O117" s="105"/>
      <c r="P117" s="105">
        <f>O115-P116</f>
        <v>7830000</v>
      </c>
    </row>
    <row r="118" spans="1:16" x14ac:dyDescent="0.2">
      <c r="A118" s="11"/>
      <c r="H118" s="61"/>
      <c r="N118" s="60" t="s">
        <v>34</v>
      </c>
      <c r="P118" s="67">
        <f>P117*1%</f>
        <v>78300</v>
      </c>
    </row>
    <row r="119" spans="1:16" ht="15.75" thickBot="1" x14ac:dyDescent="0.25">
      <c r="A119" s="11"/>
      <c r="H119" s="61"/>
      <c r="N119" s="60" t="s">
        <v>1363</v>
      </c>
      <c r="P119" s="69">
        <f>P117*2%</f>
        <v>156600</v>
      </c>
    </row>
    <row r="120" spans="1:16" x14ac:dyDescent="0.2">
      <c r="A120" s="11"/>
      <c r="H120" s="61"/>
      <c r="N120" s="64" t="s">
        <v>35</v>
      </c>
      <c r="O120" s="65"/>
      <c r="P120" s="68">
        <f>P117+P118-P119</f>
        <v>7751700</v>
      </c>
    </row>
    <row r="121" spans="1:16" x14ac:dyDescent="0.2">
      <c r="B121" s="54"/>
      <c r="C121" s="53"/>
      <c r="D121" s="55"/>
    </row>
    <row r="123" spans="1:16" x14ac:dyDescent="0.2">
      <c r="A123" s="11"/>
      <c r="H123" s="61"/>
      <c r="P123" s="69"/>
    </row>
    <row r="124" spans="1:16" x14ac:dyDescent="0.2">
      <c r="A124" s="11"/>
      <c r="H124" s="61"/>
      <c r="O124" s="56"/>
      <c r="P124" s="69"/>
    </row>
    <row r="125" spans="1:16" s="3" customFormat="1" x14ac:dyDescent="0.25">
      <c r="A125" s="11"/>
      <c r="B125" s="2"/>
      <c r="C125" s="2"/>
      <c r="E125" s="12"/>
      <c r="H125" s="61"/>
      <c r="N125" s="14"/>
      <c r="O125" s="14"/>
      <c r="P125" s="14"/>
    </row>
    <row r="126" spans="1:16" s="3" customFormat="1" x14ac:dyDescent="0.25">
      <c r="A126" s="11"/>
      <c r="B126" s="2"/>
      <c r="C126" s="2"/>
      <c r="E126" s="12"/>
      <c r="H126" s="61"/>
      <c r="N126" s="14"/>
      <c r="O126" s="14"/>
      <c r="P126" s="14"/>
    </row>
    <row r="127" spans="1:16" s="3" customFormat="1" x14ac:dyDescent="0.25">
      <c r="A127" s="11"/>
      <c r="B127" s="2"/>
      <c r="C127" s="2"/>
      <c r="E127" s="12"/>
      <c r="H127" s="61"/>
      <c r="N127" s="14"/>
      <c r="O127" s="14"/>
      <c r="P127" s="14"/>
    </row>
    <row r="128" spans="1:16" s="3" customFormat="1" x14ac:dyDescent="0.25">
      <c r="A128" s="11"/>
      <c r="B128" s="2"/>
      <c r="C128" s="2"/>
      <c r="E128" s="12"/>
      <c r="H128" s="61"/>
      <c r="N128" s="14"/>
      <c r="O128" s="14"/>
      <c r="P128" s="14"/>
    </row>
    <row r="129" spans="1:16" s="3" customFormat="1" x14ac:dyDescent="0.25">
      <c r="A129" s="11"/>
      <c r="B129" s="2"/>
      <c r="C129" s="2"/>
      <c r="E129" s="12"/>
      <c r="H129" s="61"/>
      <c r="N129" s="14"/>
      <c r="O129" s="14"/>
      <c r="P129" s="14"/>
    </row>
    <row r="130" spans="1:16" s="3" customFormat="1" x14ac:dyDescent="0.25">
      <c r="A130" s="11"/>
      <c r="B130" s="2"/>
      <c r="C130" s="2"/>
      <c r="E130" s="12"/>
      <c r="H130" s="61"/>
      <c r="N130" s="14"/>
      <c r="O130" s="14"/>
      <c r="P130" s="14"/>
    </row>
    <row r="131" spans="1:16" s="3" customFormat="1" x14ac:dyDescent="0.25">
      <c r="A131" s="11"/>
      <c r="B131" s="2"/>
      <c r="C131" s="2"/>
      <c r="E131" s="12"/>
      <c r="H131" s="61"/>
      <c r="N131" s="14"/>
      <c r="O131" s="14"/>
      <c r="P131" s="14"/>
    </row>
    <row r="132" spans="1:16" s="3" customFormat="1" x14ac:dyDescent="0.25">
      <c r="A132" s="11"/>
      <c r="B132" s="2"/>
      <c r="C132" s="2"/>
      <c r="E132" s="12"/>
      <c r="H132" s="61"/>
      <c r="N132" s="14"/>
      <c r="O132" s="14"/>
      <c r="P132" s="14"/>
    </row>
    <row r="133" spans="1:16" s="3" customFormat="1" x14ac:dyDescent="0.25">
      <c r="A133" s="11"/>
      <c r="B133" s="2"/>
      <c r="C133" s="2"/>
      <c r="E133" s="12"/>
      <c r="H133" s="61"/>
      <c r="N133" s="14"/>
      <c r="O133" s="14"/>
      <c r="P133" s="14"/>
    </row>
    <row r="134" spans="1:16" s="3" customFormat="1" x14ac:dyDescent="0.25">
      <c r="A134" s="11"/>
      <c r="B134" s="2"/>
      <c r="C134" s="2"/>
      <c r="E134" s="12"/>
      <c r="H134" s="61"/>
      <c r="N134" s="14"/>
      <c r="O134" s="14"/>
      <c r="P134" s="14"/>
    </row>
    <row r="135" spans="1:16" s="3" customFormat="1" x14ac:dyDescent="0.25">
      <c r="A135" s="11"/>
      <c r="B135" s="2"/>
      <c r="C135" s="2"/>
      <c r="E135" s="12"/>
      <c r="H135" s="61"/>
      <c r="N135" s="14"/>
      <c r="O135" s="14"/>
      <c r="P135" s="14"/>
    </row>
    <row r="136" spans="1:16" s="3" customFormat="1" x14ac:dyDescent="0.25">
      <c r="A136" s="11"/>
      <c r="B136" s="2"/>
      <c r="C136" s="2"/>
      <c r="E136" s="12"/>
      <c r="H136" s="61"/>
      <c r="N136" s="14"/>
      <c r="O136" s="14"/>
      <c r="P136" s="14"/>
    </row>
  </sheetData>
  <mergeCells count="3">
    <mergeCell ref="A3:A4"/>
    <mergeCell ref="A115:L115"/>
    <mergeCell ref="O115:P115"/>
  </mergeCells>
  <conditionalFormatting sqref="B3">
    <cfRule type="duplicateValues" dxfId="185" priority="1"/>
  </conditionalFormatting>
  <conditionalFormatting sqref="B4:B114">
    <cfRule type="duplicateValues" dxfId="184" priority="6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54"/>
  <sheetViews>
    <sheetView zoomScale="110" zoomScaleNormal="110" workbookViewId="0">
      <pane xSplit="3" ySplit="2" topLeftCell="D106" activePane="bottomRight" state="frozen"/>
      <selection activeCell="F3" sqref="F3"/>
      <selection pane="topRight" activeCell="F3" sqref="F3"/>
      <selection pane="bottomLeft" activeCell="F3" sqref="F3"/>
      <selection pane="bottomRight" activeCell="L111" sqref="L1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1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27" customHeight="1" x14ac:dyDescent="0.2">
      <c r="A3" s="126" t="s">
        <v>2786</v>
      </c>
      <c r="B3" s="104" t="s">
        <v>1699</v>
      </c>
      <c r="C3" s="9" t="s">
        <v>1700</v>
      </c>
      <c r="D3" s="74" t="s">
        <v>1127</v>
      </c>
      <c r="E3" s="13">
        <v>44428</v>
      </c>
      <c r="F3" s="74" t="s">
        <v>1128</v>
      </c>
      <c r="G3" s="13">
        <v>44432</v>
      </c>
      <c r="H3" s="10" t="s">
        <v>1833</v>
      </c>
      <c r="I3" s="1">
        <v>55</v>
      </c>
      <c r="J3" s="1">
        <v>36</v>
      </c>
      <c r="K3" s="1">
        <v>8</v>
      </c>
      <c r="L3" s="1">
        <v>10</v>
      </c>
      <c r="M3" s="79">
        <v>3.96</v>
      </c>
      <c r="N3" s="8">
        <v>10</v>
      </c>
      <c r="O3" s="62">
        <v>3000</v>
      </c>
      <c r="P3" s="63">
        <f>Table22452368910111213141516171819202122242345672345689101112[[#This Row],[PEMBULATAN]]*O3</f>
        <v>30000</v>
      </c>
    </row>
    <row r="4" spans="1:16" ht="27" customHeight="1" x14ac:dyDescent="0.2">
      <c r="A4" s="127"/>
      <c r="B4" s="73" t="s">
        <v>1701</v>
      </c>
      <c r="C4" s="9" t="s">
        <v>1702</v>
      </c>
      <c r="D4" s="74" t="s">
        <v>1127</v>
      </c>
      <c r="E4" s="13">
        <v>44428</v>
      </c>
      <c r="F4" s="74" t="s">
        <v>1128</v>
      </c>
      <c r="G4" s="13">
        <v>44432</v>
      </c>
      <c r="H4" s="10" t="s">
        <v>1833</v>
      </c>
      <c r="I4" s="1">
        <v>80</v>
      </c>
      <c r="J4" s="1">
        <v>80</v>
      </c>
      <c r="K4" s="1">
        <v>64</v>
      </c>
      <c r="L4" s="1">
        <v>12</v>
      </c>
      <c r="M4" s="79">
        <v>102.4</v>
      </c>
      <c r="N4" s="8">
        <v>102</v>
      </c>
      <c r="O4" s="62">
        <v>3000</v>
      </c>
      <c r="P4" s="63">
        <f>Table22452368910111213141516171819202122242345672345689101112[[#This Row],[PEMBULATAN]]*O4</f>
        <v>306000</v>
      </c>
    </row>
    <row r="5" spans="1:16" ht="27" customHeight="1" x14ac:dyDescent="0.2">
      <c r="A5" s="100"/>
      <c r="B5" s="73"/>
      <c r="C5" s="85" t="s">
        <v>1703</v>
      </c>
      <c r="D5" s="76" t="s">
        <v>1127</v>
      </c>
      <c r="E5" s="13">
        <v>44428</v>
      </c>
      <c r="F5" s="74" t="s">
        <v>1128</v>
      </c>
      <c r="G5" s="13">
        <v>44432</v>
      </c>
      <c r="H5" s="75" t="s">
        <v>1833</v>
      </c>
      <c r="I5" s="15">
        <v>55</v>
      </c>
      <c r="J5" s="15">
        <v>36</v>
      </c>
      <c r="K5" s="15">
        <v>6</v>
      </c>
      <c r="L5" s="15">
        <v>10</v>
      </c>
      <c r="M5" s="80">
        <v>2.97</v>
      </c>
      <c r="N5" s="70">
        <v>10</v>
      </c>
      <c r="O5" s="62">
        <v>3000</v>
      </c>
      <c r="P5" s="63">
        <f>Table22452368910111213141516171819202122242345672345689101112[[#This Row],[PEMBULATAN]]*O5</f>
        <v>30000</v>
      </c>
    </row>
    <row r="6" spans="1:16" ht="27" customHeight="1" x14ac:dyDescent="0.2">
      <c r="A6" s="100"/>
      <c r="B6" s="73"/>
      <c r="C6" s="90" t="s">
        <v>1704</v>
      </c>
      <c r="D6" s="91" t="s">
        <v>1127</v>
      </c>
      <c r="E6" s="92">
        <v>44428</v>
      </c>
      <c r="F6" s="93" t="s">
        <v>1128</v>
      </c>
      <c r="G6" s="92">
        <v>44432</v>
      </c>
      <c r="H6" s="94" t="s">
        <v>1833</v>
      </c>
      <c r="I6" s="95">
        <v>57</v>
      </c>
      <c r="J6" s="95">
        <v>43</v>
      </c>
      <c r="K6" s="95">
        <v>8</v>
      </c>
      <c r="L6" s="95">
        <v>12</v>
      </c>
      <c r="M6" s="96">
        <v>4.9020000000000001</v>
      </c>
      <c r="N6" s="97">
        <v>12</v>
      </c>
      <c r="O6" s="62">
        <v>3000</v>
      </c>
      <c r="P6" s="63">
        <f>Table22452368910111213141516171819202122242345672345689101112[[#This Row],[PEMBULATAN]]*O6</f>
        <v>36000</v>
      </c>
    </row>
    <row r="7" spans="1:16" ht="27" customHeight="1" x14ac:dyDescent="0.2">
      <c r="A7" s="100"/>
      <c r="B7" s="73"/>
      <c r="C7" s="90" t="s">
        <v>1705</v>
      </c>
      <c r="D7" s="91" t="s">
        <v>1127</v>
      </c>
      <c r="E7" s="92">
        <v>44428</v>
      </c>
      <c r="F7" s="93" t="s">
        <v>1128</v>
      </c>
      <c r="G7" s="92">
        <v>44432</v>
      </c>
      <c r="H7" s="94" t="s">
        <v>1833</v>
      </c>
      <c r="I7" s="95">
        <v>47</v>
      </c>
      <c r="J7" s="95">
        <v>46</v>
      </c>
      <c r="K7" s="95">
        <v>47</v>
      </c>
      <c r="L7" s="95">
        <v>12</v>
      </c>
      <c r="M7" s="96">
        <v>25.403500000000001</v>
      </c>
      <c r="N7" s="97">
        <v>25</v>
      </c>
      <c r="O7" s="62">
        <v>3000</v>
      </c>
      <c r="P7" s="63">
        <f>Table22452368910111213141516171819202122242345672345689101112[[#This Row],[PEMBULATAN]]*O7</f>
        <v>75000</v>
      </c>
    </row>
    <row r="8" spans="1:16" ht="27" customHeight="1" x14ac:dyDescent="0.2">
      <c r="A8" s="100"/>
      <c r="B8" s="103"/>
      <c r="C8" s="90" t="s">
        <v>1706</v>
      </c>
      <c r="D8" s="91" t="s">
        <v>1127</v>
      </c>
      <c r="E8" s="92">
        <v>44428</v>
      </c>
      <c r="F8" s="93" t="s">
        <v>1128</v>
      </c>
      <c r="G8" s="92">
        <v>44432</v>
      </c>
      <c r="H8" s="94" t="s">
        <v>1833</v>
      </c>
      <c r="I8" s="95">
        <v>67</v>
      </c>
      <c r="J8" s="95">
        <v>40</v>
      </c>
      <c r="K8" s="95">
        <v>22</v>
      </c>
      <c r="L8" s="95">
        <v>10</v>
      </c>
      <c r="M8" s="96">
        <v>14.74</v>
      </c>
      <c r="N8" s="97">
        <v>15</v>
      </c>
      <c r="O8" s="62">
        <v>3000</v>
      </c>
      <c r="P8" s="63">
        <f>Table22452368910111213141516171819202122242345672345689101112[[#This Row],[PEMBULATAN]]*O8</f>
        <v>45000</v>
      </c>
    </row>
    <row r="9" spans="1:16" ht="27" customHeight="1" x14ac:dyDescent="0.2">
      <c r="A9" s="100"/>
      <c r="B9" s="73" t="s">
        <v>1707</v>
      </c>
      <c r="C9" s="90" t="s">
        <v>1708</v>
      </c>
      <c r="D9" s="91" t="s">
        <v>1127</v>
      </c>
      <c r="E9" s="92">
        <v>44428</v>
      </c>
      <c r="F9" s="93" t="s">
        <v>1128</v>
      </c>
      <c r="G9" s="92">
        <v>44432</v>
      </c>
      <c r="H9" s="94" t="s">
        <v>1833</v>
      </c>
      <c r="I9" s="95">
        <v>78</v>
      </c>
      <c r="J9" s="95">
        <v>51</v>
      </c>
      <c r="K9" s="95">
        <v>33</v>
      </c>
      <c r="L9" s="95">
        <v>17</v>
      </c>
      <c r="M9" s="96">
        <v>32.8185</v>
      </c>
      <c r="N9" s="97">
        <v>33</v>
      </c>
      <c r="O9" s="62">
        <v>3000</v>
      </c>
      <c r="P9" s="63">
        <f>Table22452368910111213141516171819202122242345672345689101112[[#This Row],[PEMBULATAN]]*O9</f>
        <v>99000</v>
      </c>
    </row>
    <row r="10" spans="1:16" ht="27" customHeight="1" x14ac:dyDescent="0.2">
      <c r="A10" s="100"/>
      <c r="B10" s="73"/>
      <c r="C10" s="90" t="s">
        <v>1709</v>
      </c>
      <c r="D10" s="91" t="s">
        <v>1127</v>
      </c>
      <c r="E10" s="92">
        <v>44428</v>
      </c>
      <c r="F10" s="93" t="s">
        <v>1128</v>
      </c>
      <c r="G10" s="92">
        <v>44432</v>
      </c>
      <c r="H10" s="94" t="s">
        <v>1833</v>
      </c>
      <c r="I10" s="95">
        <v>60</v>
      </c>
      <c r="J10" s="95">
        <v>47</v>
      </c>
      <c r="K10" s="95">
        <v>10</v>
      </c>
      <c r="L10" s="95">
        <v>9</v>
      </c>
      <c r="M10" s="96">
        <v>7.05</v>
      </c>
      <c r="N10" s="97">
        <v>9</v>
      </c>
      <c r="O10" s="62">
        <v>3000</v>
      </c>
      <c r="P10" s="63">
        <f>Table22452368910111213141516171819202122242345672345689101112[[#This Row],[PEMBULATAN]]*O10</f>
        <v>27000</v>
      </c>
    </row>
    <row r="11" spans="1:16" ht="27" customHeight="1" x14ac:dyDescent="0.2">
      <c r="A11" s="100"/>
      <c r="B11" s="73"/>
      <c r="C11" s="90" t="s">
        <v>1710</v>
      </c>
      <c r="D11" s="91" t="s">
        <v>1127</v>
      </c>
      <c r="E11" s="92">
        <v>44428</v>
      </c>
      <c r="F11" s="93" t="s">
        <v>1128</v>
      </c>
      <c r="G11" s="92">
        <v>44432</v>
      </c>
      <c r="H11" s="94" t="s">
        <v>1833</v>
      </c>
      <c r="I11" s="95">
        <v>71</v>
      </c>
      <c r="J11" s="95">
        <v>57</v>
      </c>
      <c r="K11" s="95">
        <v>10</v>
      </c>
      <c r="L11" s="95">
        <v>8</v>
      </c>
      <c r="M11" s="96">
        <v>10.1175</v>
      </c>
      <c r="N11" s="97">
        <v>10</v>
      </c>
      <c r="O11" s="62">
        <v>3000</v>
      </c>
      <c r="P11" s="63">
        <f>Table22452368910111213141516171819202122242345672345689101112[[#This Row],[PEMBULATAN]]*O11</f>
        <v>30000</v>
      </c>
    </row>
    <row r="12" spans="1:16" ht="27" customHeight="1" x14ac:dyDescent="0.2">
      <c r="A12" s="100"/>
      <c r="B12" s="73"/>
      <c r="C12" s="90" t="s">
        <v>1711</v>
      </c>
      <c r="D12" s="91" t="s">
        <v>1127</v>
      </c>
      <c r="E12" s="92">
        <v>44428</v>
      </c>
      <c r="F12" s="93" t="s">
        <v>1128</v>
      </c>
      <c r="G12" s="92">
        <v>44432</v>
      </c>
      <c r="H12" s="94" t="s">
        <v>1833</v>
      </c>
      <c r="I12" s="95">
        <v>12</v>
      </c>
      <c r="J12" s="95">
        <v>12</v>
      </c>
      <c r="K12" s="95">
        <v>12</v>
      </c>
      <c r="L12" s="95">
        <v>1</v>
      </c>
      <c r="M12" s="96">
        <v>0.432</v>
      </c>
      <c r="N12" s="97">
        <v>1</v>
      </c>
      <c r="O12" s="62">
        <v>3000</v>
      </c>
      <c r="P12" s="63">
        <f>Table22452368910111213141516171819202122242345672345689101112[[#This Row],[PEMBULATAN]]*O12</f>
        <v>3000</v>
      </c>
    </row>
    <row r="13" spans="1:16" ht="27" customHeight="1" x14ac:dyDescent="0.2">
      <c r="A13" s="100"/>
      <c r="B13" s="73"/>
      <c r="C13" s="90" t="s">
        <v>1712</v>
      </c>
      <c r="D13" s="91" t="s">
        <v>1127</v>
      </c>
      <c r="E13" s="92">
        <v>44428</v>
      </c>
      <c r="F13" s="93" t="s">
        <v>1128</v>
      </c>
      <c r="G13" s="92">
        <v>44432</v>
      </c>
      <c r="H13" s="94" t="s">
        <v>1833</v>
      </c>
      <c r="I13" s="95">
        <v>82</v>
      </c>
      <c r="J13" s="95">
        <v>57</v>
      </c>
      <c r="K13" s="95">
        <v>27</v>
      </c>
      <c r="L13" s="95">
        <v>22</v>
      </c>
      <c r="M13" s="96">
        <v>31.549499999999998</v>
      </c>
      <c r="N13" s="97">
        <v>32</v>
      </c>
      <c r="O13" s="62">
        <v>3000</v>
      </c>
      <c r="P13" s="63">
        <f>Table22452368910111213141516171819202122242345672345689101112[[#This Row],[PEMBULATAN]]*O13</f>
        <v>96000</v>
      </c>
    </row>
    <row r="14" spans="1:16" ht="27" customHeight="1" x14ac:dyDescent="0.2">
      <c r="A14" s="100"/>
      <c r="B14" s="73"/>
      <c r="C14" s="90" t="s">
        <v>1713</v>
      </c>
      <c r="D14" s="91" t="s">
        <v>1127</v>
      </c>
      <c r="E14" s="92">
        <v>44428</v>
      </c>
      <c r="F14" s="93" t="s">
        <v>1128</v>
      </c>
      <c r="G14" s="92">
        <v>44432</v>
      </c>
      <c r="H14" s="94" t="s">
        <v>1833</v>
      </c>
      <c r="I14" s="95">
        <v>30</v>
      </c>
      <c r="J14" s="95">
        <v>13</v>
      </c>
      <c r="K14" s="95">
        <v>13</v>
      </c>
      <c r="L14" s="95">
        <v>1</v>
      </c>
      <c r="M14" s="96">
        <v>1.2675000000000001</v>
      </c>
      <c r="N14" s="97">
        <v>1</v>
      </c>
      <c r="O14" s="62">
        <v>3000</v>
      </c>
      <c r="P14" s="63">
        <f>Table22452368910111213141516171819202122242345672345689101112[[#This Row],[PEMBULATAN]]*O14</f>
        <v>3000</v>
      </c>
    </row>
    <row r="15" spans="1:16" ht="27" customHeight="1" x14ac:dyDescent="0.2">
      <c r="A15" s="100"/>
      <c r="B15" s="73"/>
      <c r="C15" s="90" t="s">
        <v>1714</v>
      </c>
      <c r="D15" s="91" t="s">
        <v>1127</v>
      </c>
      <c r="E15" s="92">
        <v>44428</v>
      </c>
      <c r="F15" s="93" t="s">
        <v>1128</v>
      </c>
      <c r="G15" s="92">
        <v>44432</v>
      </c>
      <c r="H15" s="94" t="s">
        <v>1833</v>
      </c>
      <c r="I15" s="95">
        <v>32</v>
      </c>
      <c r="J15" s="95">
        <v>22</v>
      </c>
      <c r="K15" s="95">
        <v>22</v>
      </c>
      <c r="L15" s="95">
        <v>6</v>
      </c>
      <c r="M15" s="96">
        <v>3.8719999999999999</v>
      </c>
      <c r="N15" s="97">
        <v>6</v>
      </c>
      <c r="O15" s="62">
        <v>3000</v>
      </c>
      <c r="P15" s="63">
        <f>Table22452368910111213141516171819202122242345672345689101112[[#This Row],[PEMBULATAN]]*O15</f>
        <v>18000</v>
      </c>
    </row>
    <row r="16" spans="1:16" ht="27" customHeight="1" x14ac:dyDescent="0.2">
      <c r="A16" s="100"/>
      <c r="B16" s="103"/>
      <c r="C16" s="90" t="s">
        <v>1715</v>
      </c>
      <c r="D16" s="91" t="s">
        <v>1127</v>
      </c>
      <c r="E16" s="92">
        <v>44428</v>
      </c>
      <c r="F16" s="93" t="s">
        <v>1128</v>
      </c>
      <c r="G16" s="92">
        <v>44432</v>
      </c>
      <c r="H16" s="94" t="s">
        <v>1833</v>
      </c>
      <c r="I16" s="95">
        <v>20</v>
      </c>
      <c r="J16" s="95">
        <v>12</v>
      </c>
      <c r="K16" s="95">
        <v>12</v>
      </c>
      <c r="L16" s="95">
        <v>12</v>
      </c>
      <c r="M16" s="96">
        <v>0.72</v>
      </c>
      <c r="N16" s="97">
        <v>12</v>
      </c>
      <c r="O16" s="62">
        <v>3000</v>
      </c>
      <c r="P16" s="63">
        <f>Table22452368910111213141516171819202122242345672345689101112[[#This Row],[PEMBULATAN]]*O16</f>
        <v>36000</v>
      </c>
    </row>
    <row r="17" spans="1:16" ht="27" customHeight="1" x14ac:dyDescent="0.2">
      <c r="A17" s="100"/>
      <c r="B17" s="73" t="s">
        <v>1716</v>
      </c>
      <c r="C17" s="90" t="s">
        <v>1717</v>
      </c>
      <c r="D17" s="91" t="s">
        <v>1127</v>
      </c>
      <c r="E17" s="92">
        <v>44428</v>
      </c>
      <c r="F17" s="93" t="s">
        <v>1128</v>
      </c>
      <c r="G17" s="92">
        <v>44432</v>
      </c>
      <c r="H17" s="94" t="s">
        <v>1833</v>
      </c>
      <c r="I17" s="95">
        <v>100</v>
      </c>
      <c r="J17" s="95">
        <v>58</v>
      </c>
      <c r="K17" s="95">
        <v>55</v>
      </c>
      <c r="L17" s="95">
        <v>21</v>
      </c>
      <c r="M17" s="96">
        <v>79.75</v>
      </c>
      <c r="N17" s="97">
        <v>80</v>
      </c>
      <c r="O17" s="62">
        <v>3000</v>
      </c>
      <c r="P17" s="63">
        <f>Table22452368910111213141516171819202122242345672345689101112[[#This Row],[PEMBULATAN]]*O17</f>
        <v>240000</v>
      </c>
    </row>
    <row r="18" spans="1:16" ht="27" customHeight="1" x14ac:dyDescent="0.2">
      <c r="A18" s="100"/>
      <c r="B18" s="73"/>
      <c r="C18" s="90" t="s">
        <v>1718</v>
      </c>
      <c r="D18" s="91" t="s">
        <v>1127</v>
      </c>
      <c r="E18" s="92">
        <v>44428</v>
      </c>
      <c r="F18" s="93" t="s">
        <v>1128</v>
      </c>
      <c r="G18" s="92">
        <v>44432</v>
      </c>
      <c r="H18" s="94" t="s">
        <v>1833</v>
      </c>
      <c r="I18" s="95">
        <v>109</v>
      </c>
      <c r="J18" s="95">
        <v>78</v>
      </c>
      <c r="K18" s="95">
        <v>43</v>
      </c>
      <c r="L18" s="95">
        <v>38</v>
      </c>
      <c r="M18" s="96">
        <v>91.396500000000003</v>
      </c>
      <c r="N18" s="97">
        <v>91</v>
      </c>
      <c r="O18" s="62">
        <v>3000</v>
      </c>
      <c r="P18" s="63">
        <f>Table22452368910111213141516171819202122242345672345689101112[[#This Row],[PEMBULATAN]]*O18</f>
        <v>273000</v>
      </c>
    </row>
    <row r="19" spans="1:16" ht="27" customHeight="1" x14ac:dyDescent="0.2">
      <c r="A19" s="100"/>
      <c r="B19" s="73"/>
      <c r="C19" s="90" t="s">
        <v>1719</v>
      </c>
      <c r="D19" s="91" t="s">
        <v>1127</v>
      </c>
      <c r="E19" s="92">
        <v>44428</v>
      </c>
      <c r="F19" s="93" t="s">
        <v>1128</v>
      </c>
      <c r="G19" s="92">
        <v>44432</v>
      </c>
      <c r="H19" s="94" t="s">
        <v>1833</v>
      </c>
      <c r="I19" s="95">
        <v>102</v>
      </c>
      <c r="J19" s="95">
        <v>98</v>
      </c>
      <c r="K19" s="95">
        <v>64</v>
      </c>
      <c r="L19" s="95">
        <v>26</v>
      </c>
      <c r="M19" s="96">
        <v>159.93600000000001</v>
      </c>
      <c r="N19" s="97">
        <v>160</v>
      </c>
      <c r="O19" s="62">
        <v>3000</v>
      </c>
      <c r="P19" s="63">
        <f>Table22452368910111213141516171819202122242345672345689101112[[#This Row],[PEMBULATAN]]*O19</f>
        <v>480000</v>
      </c>
    </row>
    <row r="20" spans="1:16" ht="27" customHeight="1" x14ac:dyDescent="0.2">
      <c r="A20" s="100"/>
      <c r="B20" s="73"/>
      <c r="C20" s="90" t="s">
        <v>1720</v>
      </c>
      <c r="D20" s="91" t="s">
        <v>1127</v>
      </c>
      <c r="E20" s="92">
        <v>44428</v>
      </c>
      <c r="F20" s="93" t="s">
        <v>1128</v>
      </c>
      <c r="G20" s="92">
        <v>44432</v>
      </c>
      <c r="H20" s="94" t="s">
        <v>1833</v>
      </c>
      <c r="I20" s="95">
        <v>108</v>
      </c>
      <c r="J20" s="95">
        <v>100</v>
      </c>
      <c r="K20" s="95">
        <v>67</v>
      </c>
      <c r="L20" s="95">
        <v>15</v>
      </c>
      <c r="M20" s="96">
        <v>180.9</v>
      </c>
      <c r="N20" s="97">
        <v>181</v>
      </c>
      <c r="O20" s="62">
        <v>3000</v>
      </c>
      <c r="P20" s="63">
        <f>Table22452368910111213141516171819202122242345672345689101112[[#This Row],[PEMBULATAN]]*O20</f>
        <v>543000</v>
      </c>
    </row>
    <row r="21" spans="1:16" ht="27" customHeight="1" x14ac:dyDescent="0.2">
      <c r="A21" s="100"/>
      <c r="B21" s="73"/>
      <c r="C21" s="90" t="s">
        <v>1721</v>
      </c>
      <c r="D21" s="91" t="s">
        <v>1127</v>
      </c>
      <c r="E21" s="92">
        <v>44428</v>
      </c>
      <c r="F21" s="93" t="s">
        <v>1128</v>
      </c>
      <c r="G21" s="92">
        <v>44432</v>
      </c>
      <c r="H21" s="94" t="s">
        <v>1833</v>
      </c>
      <c r="I21" s="95">
        <v>109</v>
      </c>
      <c r="J21" s="95">
        <v>68</v>
      </c>
      <c r="K21" s="95">
        <v>57</v>
      </c>
      <c r="L21" s="95">
        <v>22</v>
      </c>
      <c r="M21" s="96">
        <v>105.621</v>
      </c>
      <c r="N21" s="97">
        <v>106</v>
      </c>
      <c r="O21" s="62">
        <v>3000</v>
      </c>
      <c r="P21" s="63">
        <f>Table22452368910111213141516171819202122242345672345689101112[[#This Row],[PEMBULATAN]]*O21</f>
        <v>318000</v>
      </c>
    </row>
    <row r="22" spans="1:16" ht="27" customHeight="1" x14ac:dyDescent="0.2">
      <c r="A22" s="100"/>
      <c r="B22" s="73"/>
      <c r="C22" s="90" t="s">
        <v>1722</v>
      </c>
      <c r="D22" s="91" t="s">
        <v>1127</v>
      </c>
      <c r="E22" s="92">
        <v>44428</v>
      </c>
      <c r="F22" s="93" t="s">
        <v>1128</v>
      </c>
      <c r="G22" s="92">
        <v>44432</v>
      </c>
      <c r="H22" s="94" t="s">
        <v>1833</v>
      </c>
      <c r="I22" s="95">
        <v>109</v>
      </c>
      <c r="J22" s="95">
        <v>87</v>
      </c>
      <c r="K22" s="95">
        <v>64</v>
      </c>
      <c r="L22" s="95">
        <v>18</v>
      </c>
      <c r="M22" s="96">
        <v>151.72800000000001</v>
      </c>
      <c r="N22" s="97">
        <v>152</v>
      </c>
      <c r="O22" s="62">
        <v>3000</v>
      </c>
      <c r="P22" s="63">
        <f>Table22452368910111213141516171819202122242345672345689101112[[#This Row],[PEMBULATAN]]*O22</f>
        <v>456000</v>
      </c>
    </row>
    <row r="23" spans="1:16" ht="27" customHeight="1" x14ac:dyDescent="0.2">
      <c r="A23" s="100"/>
      <c r="B23" s="73"/>
      <c r="C23" s="90" t="s">
        <v>1723</v>
      </c>
      <c r="D23" s="91" t="s">
        <v>1127</v>
      </c>
      <c r="E23" s="92">
        <v>44428</v>
      </c>
      <c r="F23" s="93" t="s">
        <v>1128</v>
      </c>
      <c r="G23" s="92">
        <v>44432</v>
      </c>
      <c r="H23" s="94" t="s">
        <v>1833</v>
      </c>
      <c r="I23" s="95">
        <v>90</v>
      </c>
      <c r="J23" s="95">
        <v>87</v>
      </c>
      <c r="K23" s="95">
        <v>54</v>
      </c>
      <c r="L23" s="95">
        <v>24</v>
      </c>
      <c r="M23" s="96">
        <v>105.705</v>
      </c>
      <c r="N23" s="97">
        <v>106</v>
      </c>
      <c r="O23" s="62">
        <v>3000</v>
      </c>
      <c r="P23" s="63">
        <f>Table22452368910111213141516171819202122242345672345689101112[[#This Row],[PEMBULATAN]]*O23</f>
        <v>318000</v>
      </c>
    </row>
    <row r="24" spans="1:16" ht="27" customHeight="1" x14ac:dyDescent="0.2">
      <c r="A24" s="100"/>
      <c r="B24" s="73"/>
      <c r="C24" s="90" t="s">
        <v>1724</v>
      </c>
      <c r="D24" s="91" t="s">
        <v>1127</v>
      </c>
      <c r="E24" s="92">
        <v>44428</v>
      </c>
      <c r="F24" s="93" t="s">
        <v>1128</v>
      </c>
      <c r="G24" s="92">
        <v>44432</v>
      </c>
      <c r="H24" s="94" t="s">
        <v>1833</v>
      </c>
      <c r="I24" s="95">
        <v>100</v>
      </c>
      <c r="J24" s="95">
        <v>99</v>
      </c>
      <c r="K24" s="95">
        <v>65</v>
      </c>
      <c r="L24" s="95">
        <v>17</v>
      </c>
      <c r="M24" s="96">
        <v>160.875</v>
      </c>
      <c r="N24" s="97">
        <v>161</v>
      </c>
      <c r="O24" s="62">
        <v>3000</v>
      </c>
      <c r="P24" s="63">
        <f>Table22452368910111213141516171819202122242345672345689101112[[#This Row],[PEMBULATAN]]*O24</f>
        <v>483000</v>
      </c>
    </row>
    <row r="25" spans="1:16" ht="27" customHeight="1" x14ac:dyDescent="0.2">
      <c r="A25" s="100"/>
      <c r="B25" s="73"/>
      <c r="C25" s="90" t="s">
        <v>1725</v>
      </c>
      <c r="D25" s="91" t="s">
        <v>1127</v>
      </c>
      <c r="E25" s="92">
        <v>44428</v>
      </c>
      <c r="F25" s="93" t="s">
        <v>1128</v>
      </c>
      <c r="G25" s="92">
        <v>44432</v>
      </c>
      <c r="H25" s="94" t="s">
        <v>1833</v>
      </c>
      <c r="I25" s="95">
        <v>109</v>
      </c>
      <c r="J25" s="95">
        <v>87</v>
      </c>
      <c r="K25" s="95">
        <v>54</v>
      </c>
      <c r="L25" s="95">
        <v>17</v>
      </c>
      <c r="M25" s="96">
        <v>128.0205</v>
      </c>
      <c r="N25" s="97">
        <v>128</v>
      </c>
      <c r="O25" s="62">
        <v>3000</v>
      </c>
      <c r="P25" s="63">
        <f>Table22452368910111213141516171819202122242345672345689101112[[#This Row],[PEMBULATAN]]*O25</f>
        <v>384000</v>
      </c>
    </row>
    <row r="26" spans="1:16" ht="27" customHeight="1" x14ac:dyDescent="0.2">
      <c r="A26" s="100"/>
      <c r="B26" s="73"/>
      <c r="C26" s="90" t="s">
        <v>1726</v>
      </c>
      <c r="D26" s="91" t="s">
        <v>1127</v>
      </c>
      <c r="E26" s="92">
        <v>44428</v>
      </c>
      <c r="F26" s="93" t="s">
        <v>1128</v>
      </c>
      <c r="G26" s="92">
        <v>44432</v>
      </c>
      <c r="H26" s="94" t="s">
        <v>1833</v>
      </c>
      <c r="I26" s="95">
        <v>109</v>
      </c>
      <c r="J26" s="95">
        <v>78</v>
      </c>
      <c r="K26" s="95">
        <v>44</v>
      </c>
      <c r="L26" s="95">
        <v>20</v>
      </c>
      <c r="M26" s="96">
        <v>93.522000000000006</v>
      </c>
      <c r="N26" s="97">
        <v>94</v>
      </c>
      <c r="O26" s="62">
        <v>3000</v>
      </c>
      <c r="P26" s="63">
        <f>Table22452368910111213141516171819202122242345672345689101112[[#This Row],[PEMBULATAN]]*O26</f>
        <v>282000</v>
      </c>
    </row>
    <row r="27" spans="1:16" ht="27" customHeight="1" x14ac:dyDescent="0.2">
      <c r="A27" s="100"/>
      <c r="B27" s="73"/>
      <c r="C27" s="90" t="s">
        <v>1727</v>
      </c>
      <c r="D27" s="91" t="s">
        <v>1127</v>
      </c>
      <c r="E27" s="92">
        <v>44428</v>
      </c>
      <c r="F27" s="93" t="s">
        <v>1128</v>
      </c>
      <c r="G27" s="92">
        <v>44432</v>
      </c>
      <c r="H27" s="94" t="s">
        <v>1833</v>
      </c>
      <c r="I27" s="95">
        <v>108</v>
      </c>
      <c r="J27" s="95">
        <v>67</v>
      </c>
      <c r="K27" s="95">
        <v>34</v>
      </c>
      <c r="L27" s="95">
        <v>12</v>
      </c>
      <c r="M27" s="96">
        <v>61.506</v>
      </c>
      <c r="N27" s="97">
        <v>62</v>
      </c>
      <c r="O27" s="62">
        <v>3000</v>
      </c>
      <c r="P27" s="63">
        <f>Table22452368910111213141516171819202122242345672345689101112[[#This Row],[PEMBULATAN]]*O27</f>
        <v>186000</v>
      </c>
    </row>
    <row r="28" spans="1:16" ht="27" customHeight="1" x14ac:dyDescent="0.2">
      <c r="A28" s="100"/>
      <c r="B28" s="73"/>
      <c r="C28" s="90" t="s">
        <v>1728</v>
      </c>
      <c r="D28" s="91" t="s">
        <v>1127</v>
      </c>
      <c r="E28" s="92">
        <v>44428</v>
      </c>
      <c r="F28" s="93" t="s">
        <v>1128</v>
      </c>
      <c r="G28" s="92">
        <v>44432</v>
      </c>
      <c r="H28" s="94" t="s">
        <v>1833</v>
      </c>
      <c r="I28" s="95">
        <v>112</v>
      </c>
      <c r="J28" s="95">
        <v>87</v>
      </c>
      <c r="K28" s="95">
        <v>54</v>
      </c>
      <c r="L28" s="95">
        <v>32</v>
      </c>
      <c r="M28" s="96">
        <v>131.54400000000001</v>
      </c>
      <c r="N28" s="97">
        <v>132</v>
      </c>
      <c r="O28" s="62">
        <v>3000</v>
      </c>
      <c r="P28" s="63">
        <f>Table22452368910111213141516171819202122242345672345689101112[[#This Row],[PEMBULATAN]]*O28</f>
        <v>396000</v>
      </c>
    </row>
    <row r="29" spans="1:16" ht="27" customHeight="1" x14ac:dyDescent="0.2">
      <c r="A29" s="100"/>
      <c r="B29" s="73"/>
      <c r="C29" s="90" t="s">
        <v>1729</v>
      </c>
      <c r="D29" s="91" t="s">
        <v>1127</v>
      </c>
      <c r="E29" s="92">
        <v>44428</v>
      </c>
      <c r="F29" s="93" t="s">
        <v>1128</v>
      </c>
      <c r="G29" s="92">
        <v>44432</v>
      </c>
      <c r="H29" s="94" t="s">
        <v>1833</v>
      </c>
      <c r="I29" s="95">
        <v>109</v>
      </c>
      <c r="J29" s="95">
        <v>88</v>
      </c>
      <c r="K29" s="95">
        <v>68</v>
      </c>
      <c r="L29" s="95">
        <v>23</v>
      </c>
      <c r="M29" s="96">
        <v>163.06399999999999</v>
      </c>
      <c r="N29" s="97">
        <v>163</v>
      </c>
      <c r="O29" s="62">
        <v>3000</v>
      </c>
      <c r="P29" s="63">
        <f>Table22452368910111213141516171819202122242345672345689101112[[#This Row],[PEMBULATAN]]*O29</f>
        <v>489000</v>
      </c>
    </row>
    <row r="30" spans="1:16" ht="27" customHeight="1" x14ac:dyDescent="0.2">
      <c r="A30" s="100"/>
      <c r="B30" s="73"/>
      <c r="C30" s="90" t="s">
        <v>1730</v>
      </c>
      <c r="D30" s="91" t="s">
        <v>1127</v>
      </c>
      <c r="E30" s="92">
        <v>44428</v>
      </c>
      <c r="F30" s="93" t="s">
        <v>1128</v>
      </c>
      <c r="G30" s="92">
        <v>44432</v>
      </c>
      <c r="H30" s="94" t="s">
        <v>1833</v>
      </c>
      <c r="I30" s="95">
        <v>98</v>
      </c>
      <c r="J30" s="95">
        <v>67</v>
      </c>
      <c r="K30" s="95">
        <v>55</v>
      </c>
      <c r="L30" s="95">
        <v>26</v>
      </c>
      <c r="M30" s="96">
        <v>90.282499999999999</v>
      </c>
      <c r="N30" s="97">
        <v>90</v>
      </c>
      <c r="O30" s="62">
        <v>3000</v>
      </c>
      <c r="P30" s="63">
        <f>Table22452368910111213141516171819202122242345672345689101112[[#This Row],[PEMBULATAN]]*O30</f>
        <v>270000</v>
      </c>
    </row>
    <row r="31" spans="1:16" ht="27" customHeight="1" x14ac:dyDescent="0.2">
      <c r="A31" s="100"/>
      <c r="B31" s="73"/>
      <c r="C31" s="90" t="s">
        <v>1731</v>
      </c>
      <c r="D31" s="91" t="s">
        <v>1127</v>
      </c>
      <c r="E31" s="92">
        <v>44428</v>
      </c>
      <c r="F31" s="93" t="s">
        <v>1128</v>
      </c>
      <c r="G31" s="92">
        <v>44432</v>
      </c>
      <c r="H31" s="94" t="s">
        <v>1833</v>
      </c>
      <c r="I31" s="95">
        <v>97</v>
      </c>
      <c r="J31" s="95">
        <v>68</v>
      </c>
      <c r="K31" s="95">
        <v>43</v>
      </c>
      <c r="L31" s="95">
        <v>16</v>
      </c>
      <c r="M31" s="96">
        <v>70.906999999999996</v>
      </c>
      <c r="N31" s="97">
        <v>71</v>
      </c>
      <c r="O31" s="62">
        <v>3000</v>
      </c>
      <c r="P31" s="63">
        <f>Table22452368910111213141516171819202122242345672345689101112[[#This Row],[PEMBULATAN]]*O31</f>
        <v>213000</v>
      </c>
    </row>
    <row r="32" spans="1:16" ht="27" customHeight="1" x14ac:dyDescent="0.2">
      <c r="A32" s="100"/>
      <c r="B32" s="73"/>
      <c r="C32" s="90" t="s">
        <v>1732</v>
      </c>
      <c r="D32" s="91" t="s">
        <v>1127</v>
      </c>
      <c r="E32" s="92">
        <v>44428</v>
      </c>
      <c r="F32" s="93" t="s">
        <v>1128</v>
      </c>
      <c r="G32" s="92">
        <v>44432</v>
      </c>
      <c r="H32" s="94" t="s">
        <v>1833</v>
      </c>
      <c r="I32" s="95">
        <v>88</v>
      </c>
      <c r="J32" s="95">
        <v>66</v>
      </c>
      <c r="K32" s="95">
        <v>34</v>
      </c>
      <c r="L32" s="95">
        <v>22</v>
      </c>
      <c r="M32" s="96">
        <v>49.368000000000002</v>
      </c>
      <c r="N32" s="97">
        <v>49</v>
      </c>
      <c r="O32" s="62">
        <v>3000</v>
      </c>
      <c r="P32" s="63">
        <f>Table22452368910111213141516171819202122242345672345689101112[[#This Row],[PEMBULATAN]]*O32</f>
        <v>147000</v>
      </c>
    </row>
    <row r="33" spans="1:16" ht="27" customHeight="1" x14ac:dyDescent="0.2">
      <c r="A33" s="100"/>
      <c r="B33" s="73"/>
      <c r="C33" s="90" t="s">
        <v>1733</v>
      </c>
      <c r="D33" s="91" t="s">
        <v>1127</v>
      </c>
      <c r="E33" s="92">
        <v>44428</v>
      </c>
      <c r="F33" s="93" t="s">
        <v>1128</v>
      </c>
      <c r="G33" s="92">
        <v>44432</v>
      </c>
      <c r="H33" s="94" t="s">
        <v>1833</v>
      </c>
      <c r="I33" s="95">
        <v>109</v>
      </c>
      <c r="J33" s="95">
        <v>76</v>
      </c>
      <c r="K33" s="95">
        <v>34</v>
      </c>
      <c r="L33" s="95">
        <v>25</v>
      </c>
      <c r="M33" s="96">
        <v>70.414000000000001</v>
      </c>
      <c r="N33" s="97">
        <v>70</v>
      </c>
      <c r="O33" s="62">
        <v>3000</v>
      </c>
      <c r="P33" s="63">
        <f>Table22452368910111213141516171819202122242345672345689101112[[#This Row],[PEMBULATAN]]*O33</f>
        <v>210000</v>
      </c>
    </row>
    <row r="34" spans="1:16" ht="27" customHeight="1" x14ac:dyDescent="0.2">
      <c r="A34" s="100"/>
      <c r="B34" s="73"/>
      <c r="C34" s="90" t="s">
        <v>1734</v>
      </c>
      <c r="D34" s="91" t="s">
        <v>1127</v>
      </c>
      <c r="E34" s="92">
        <v>44428</v>
      </c>
      <c r="F34" s="93" t="s">
        <v>1128</v>
      </c>
      <c r="G34" s="92">
        <v>44432</v>
      </c>
      <c r="H34" s="94" t="s">
        <v>1833</v>
      </c>
      <c r="I34" s="95">
        <v>109</v>
      </c>
      <c r="J34" s="95">
        <v>88</v>
      </c>
      <c r="K34" s="95">
        <v>43</v>
      </c>
      <c r="L34" s="95">
        <v>23</v>
      </c>
      <c r="M34" s="96">
        <v>103.114</v>
      </c>
      <c r="N34" s="97">
        <v>103</v>
      </c>
      <c r="O34" s="62">
        <v>3000</v>
      </c>
      <c r="P34" s="63">
        <f>Table22452368910111213141516171819202122242345672345689101112[[#This Row],[PEMBULATAN]]*O34</f>
        <v>309000</v>
      </c>
    </row>
    <row r="35" spans="1:16" ht="27" customHeight="1" x14ac:dyDescent="0.2">
      <c r="A35" s="100"/>
      <c r="B35" s="73"/>
      <c r="C35" s="90" t="s">
        <v>1735</v>
      </c>
      <c r="D35" s="91" t="s">
        <v>1127</v>
      </c>
      <c r="E35" s="92">
        <v>44428</v>
      </c>
      <c r="F35" s="93" t="s">
        <v>1128</v>
      </c>
      <c r="G35" s="92">
        <v>44432</v>
      </c>
      <c r="H35" s="94" t="s">
        <v>1833</v>
      </c>
      <c r="I35" s="95">
        <v>98</v>
      </c>
      <c r="J35" s="95">
        <v>65</v>
      </c>
      <c r="K35" s="95">
        <v>34</v>
      </c>
      <c r="L35" s="95">
        <v>11</v>
      </c>
      <c r="M35" s="96">
        <v>54.145000000000003</v>
      </c>
      <c r="N35" s="97">
        <v>54</v>
      </c>
      <c r="O35" s="62">
        <v>3000</v>
      </c>
      <c r="P35" s="63">
        <f>Table22452368910111213141516171819202122242345672345689101112[[#This Row],[PEMBULATAN]]*O35</f>
        <v>162000</v>
      </c>
    </row>
    <row r="36" spans="1:16" ht="27" customHeight="1" x14ac:dyDescent="0.2">
      <c r="A36" s="100"/>
      <c r="B36" s="73"/>
      <c r="C36" s="90" t="s">
        <v>1736</v>
      </c>
      <c r="D36" s="91" t="s">
        <v>1127</v>
      </c>
      <c r="E36" s="92">
        <v>44428</v>
      </c>
      <c r="F36" s="93" t="s">
        <v>1128</v>
      </c>
      <c r="G36" s="92">
        <v>44432</v>
      </c>
      <c r="H36" s="94" t="s">
        <v>1833</v>
      </c>
      <c r="I36" s="95">
        <v>87</v>
      </c>
      <c r="J36" s="95">
        <v>68</v>
      </c>
      <c r="K36" s="95">
        <v>54</v>
      </c>
      <c r="L36" s="95">
        <v>17</v>
      </c>
      <c r="M36" s="96">
        <v>79.866</v>
      </c>
      <c r="N36" s="97">
        <v>80</v>
      </c>
      <c r="O36" s="62">
        <v>3000</v>
      </c>
      <c r="P36" s="63">
        <f>Table22452368910111213141516171819202122242345672345689101112[[#This Row],[PEMBULATAN]]*O36</f>
        <v>240000</v>
      </c>
    </row>
    <row r="37" spans="1:16" ht="27" customHeight="1" x14ac:dyDescent="0.2">
      <c r="A37" s="100"/>
      <c r="B37" s="73"/>
      <c r="C37" s="90" t="s">
        <v>1737</v>
      </c>
      <c r="D37" s="91" t="s">
        <v>1127</v>
      </c>
      <c r="E37" s="92">
        <v>44428</v>
      </c>
      <c r="F37" s="93" t="s">
        <v>1128</v>
      </c>
      <c r="G37" s="92">
        <v>44432</v>
      </c>
      <c r="H37" s="94" t="s">
        <v>1833</v>
      </c>
      <c r="I37" s="95">
        <v>109</v>
      </c>
      <c r="J37" s="95">
        <v>87</v>
      </c>
      <c r="K37" s="95">
        <v>56</v>
      </c>
      <c r="L37" s="95">
        <v>27</v>
      </c>
      <c r="M37" s="96">
        <v>132.762</v>
      </c>
      <c r="N37" s="97">
        <v>133</v>
      </c>
      <c r="O37" s="62">
        <v>3000</v>
      </c>
      <c r="P37" s="63">
        <f>Table22452368910111213141516171819202122242345672345689101112[[#This Row],[PEMBULATAN]]*O37</f>
        <v>399000</v>
      </c>
    </row>
    <row r="38" spans="1:16" ht="27" customHeight="1" x14ac:dyDescent="0.2">
      <c r="A38" s="100"/>
      <c r="B38" s="73"/>
      <c r="C38" s="90" t="s">
        <v>1738</v>
      </c>
      <c r="D38" s="91" t="s">
        <v>1127</v>
      </c>
      <c r="E38" s="92">
        <v>44428</v>
      </c>
      <c r="F38" s="93" t="s">
        <v>1128</v>
      </c>
      <c r="G38" s="92">
        <v>44432</v>
      </c>
      <c r="H38" s="94" t="s">
        <v>1833</v>
      </c>
      <c r="I38" s="95">
        <v>99</v>
      </c>
      <c r="J38" s="95">
        <v>67</v>
      </c>
      <c r="K38" s="95">
        <v>54</v>
      </c>
      <c r="L38" s="95">
        <v>26</v>
      </c>
      <c r="M38" s="96">
        <v>89.545500000000004</v>
      </c>
      <c r="N38" s="97">
        <v>90</v>
      </c>
      <c r="O38" s="62">
        <v>3000</v>
      </c>
      <c r="P38" s="63">
        <f>Table22452368910111213141516171819202122242345672345689101112[[#This Row],[PEMBULATAN]]*O38</f>
        <v>270000</v>
      </c>
    </row>
    <row r="39" spans="1:16" ht="27" customHeight="1" x14ac:dyDescent="0.2">
      <c r="A39" s="100"/>
      <c r="B39" s="73"/>
      <c r="C39" s="90" t="s">
        <v>1739</v>
      </c>
      <c r="D39" s="91" t="s">
        <v>1127</v>
      </c>
      <c r="E39" s="92">
        <v>44428</v>
      </c>
      <c r="F39" s="93" t="s">
        <v>1128</v>
      </c>
      <c r="G39" s="92">
        <v>44432</v>
      </c>
      <c r="H39" s="94" t="s">
        <v>1833</v>
      </c>
      <c r="I39" s="95">
        <v>87</v>
      </c>
      <c r="J39" s="95">
        <v>56</v>
      </c>
      <c r="K39" s="95">
        <v>23</v>
      </c>
      <c r="L39" s="95">
        <v>27</v>
      </c>
      <c r="M39" s="96">
        <v>28.013999999999999</v>
      </c>
      <c r="N39" s="97">
        <v>28</v>
      </c>
      <c r="O39" s="62">
        <v>3000</v>
      </c>
      <c r="P39" s="63">
        <f>Table22452368910111213141516171819202122242345672345689101112[[#This Row],[PEMBULATAN]]*O39</f>
        <v>84000</v>
      </c>
    </row>
    <row r="40" spans="1:16" ht="27" customHeight="1" x14ac:dyDescent="0.2">
      <c r="A40" s="100"/>
      <c r="B40" s="73"/>
      <c r="C40" s="90" t="s">
        <v>1740</v>
      </c>
      <c r="D40" s="91" t="s">
        <v>1127</v>
      </c>
      <c r="E40" s="92">
        <v>44428</v>
      </c>
      <c r="F40" s="93" t="s">
        <v>1128</v>
      </c>
      <c r="G40" s="92">
        <v>44432</v>
      </c>
      <c r="H40" s="94" t="s">
        <v>1833</v>
      </c>
      <c r="I40" s="95">
        <v>89</v>
      </c>
      <c r="J40" s="95">
        <v>54</v>
      </c>
      <c r="K40" s="95">
        <v>32</v>
      </c>
      <c r="L40" s="95">
        <v>18</v>
      </c>
      <c r="M40" s="96">
        <v>38.448</v>
      </c>
      <c r="N40" s="97">
        <v>38</v>
      </c>
      <c r="O40" s="62">
        <v>3000</v>
      </c>
      <c r="P40" s="63">
        <f>Table22452368910111213141516171819202122242345672345689101112[[#This Row],[PEMBULATAN]]*O40</f>
        <v>114000</v>
      </c>
    </row>
    <row r="41" spans="1:16" ht="27" customHeight="1" x14ac:dyDescent="0.2">
      <c r="A41" s="100"/>
      <c r="B41" s="73"/>
      <c r="C41" s="90" t="s">
        <v>1741</v>
      </c>
      <c r="D41" s="91" t="s">
        <v>1127</v>
      </c>
      <c r="E41" s="92">
        <v>44428</v>
      </c>
      <c r="F41" s="93" t="s">
        <v>1128</v>
      </c>
      <c r="G41" s="92">
        <v>44432</v>
      </c>
      <c r="H41" s="94" t="s">
        <v>1833</v>
      </c>
      <c r="I41" s="95">
        <v>67</v>
      </c>
      <c r="J41" s="95">
        <v>43</v>
      </c>
      <c r="K41" s="95">
        <v>21</v>
      </c>
      <c r="L41" s="95">
        <v>9</v>
      </c>
      <c r="M41" s="96">
        <v>15.125249999999999</v>
      </c>
      <c r="N41" s="97">
        <v>15</v>
      </c>
      <c r="O41" s="62">
        <v>3000</v>
      </c>
      <c r="P41" s="63">
        <f>Table22452368910111213141516171819202122242345672345689101112[[#This Row],[PEMBULATAN]]*O41</f>
        <v>45000</v>
      </c>
    </row>
    <row r="42" spans="1:16" ht="27" customHeight="1" x14ac:dyDescent="0.2">
      <c r="A42" s="100"/>
      <c r="B42" s="73"/>
      <c r="C42" s="90" t="s">
        <v>1742</v>
      </c>
      <c r="D42" s="91" t="s">
        <v>1127</v>
      </c>
      <c r="E42" s="92">
        <v>44428</v>
      </c>
      <c r="F42" s="93" t="s">
        <v>1128</v>
      </c>
      <c r="G42" s="92">
        <v>44432</v>
      </c>
      <c r="H42" s="94" t="s">
        <v>1833</v>
      </c>
      <c r="I42" s="95">
        <v>109</v>
      </c>
      <c r="J42" s="95">
        <v>87</v>
      </c>
      <c r="K42" s="95">
        <v>65</v>
      </c>
      <c r="L42" s="95">
        <v>28</v>
      </c>
      <c r="M42" s="96">
        <v>154.09875</v>
      </c>
      <c r="N42" s="97">
        <v>154</v>
      </c>
      <c r="O42" s="62">
        <v>3000</v>
      </c>
      <c r="P42" s="63">
        <f>Table22452368910111213141516171819202122242345672345689101112[[#This Row],[PEMBULATAN]]*O42</f>
        <v>462000</v>
      </c>
    </row>
    <row r="43" spans="1:16" ht="27" customHeight="1" x14ac:dyDescent="0.2">
      <c r="A43" s="100"/>
      <c r="B43" s="73"/>
      <c r="C43" s="90" t="s">
        <v>1743</v>
      </c>
      <c r="D43" s="91" t="s">
        <v>1127</v>
      </c>
      <c r="E43" s="92">
        <v>44428</v>
      </c>
      <c r="F43" s="93" t="s">
        <v>1128</v>
      </c>
      <c r="G43" s="92">
        <v>44432</v>
      </c>
      <c r="H43" s="94" t="s">
        <v>1833</v>
      </c>
      <c r="I43" s="95">
        <v>89</v>
      </c>
      <c r="J43" s="95">
        <v>67</v>
      </c>
      <c r="K43" s="95">
        <v>54</v>
      </c>
      <c r="L43" s="95">
        <v>13</v>
      </c>
      <c r="M43" s="96">
        <v>80.500500000000002</v>
      </c>
      <c r="N43" s="97">
        <v>81</v>
      </c>
      <c r="O43" s="62">
        <v>3000</v>
      </c>
      <c r="P43" s="63">
        <f>Table22452368910111213141516171819202122242345672345689101112[[#This Row],[PEMBULATAN]]*O43</f>
        <v>243000</v>
      </c>
    </row>
    <row r="44" spans="1:16" ht="27" customHeight="1" x14ac:dyDescent="0.2">
      <c r="A44" s="100"/>
      <c r="B44" s="73"/>
      <c r="C44" s="90" t="s">
        <v>1744</v>
      </c>
      <c r="D44" s="91" t="s">
        <v>1127</v>
      </c>
      <c r="E44" s="92">
        <v>44428</v>
      </c>
      <c r="F44" s="93" t="s">
        <v>1128</v>
      </c>
      <c r="G44" s="92">
        <v>44432</v>
      </c>
      <c r="H44" s="94" t="s">
        <v>1833</v>
      </c>
      <c r="I44" s="95">
        <v>56</v>
      </c>
      <c r="J44" s="95">
        <v>87</v>
      </c>
      <c r="K44" s="95">
        <v>23</v>
      </c>
      <c r="L44" s="95">
        <v>17</v>
      </c>
      <c r="M44" s="96">
        <v>28.013999999999999</v>
      </c>
      <c r="N44" s="97">
        <v>28</v>
      </c>
      <c r="O44" s="62">
        <v>3000</v>
      </c>
      <c r="P44" s="63">
        <f>Table22452368910111213141516171819202122242345672345689101112[[#This Row],[PEMBULATAN]]*O44</f>
        <v>84000</v>
      </c>
    </row>
    <row r="45" spans="1:16" ht="27" customHeight="1" x14ac:dyDescent="0.2">
      <c r="A45" s="100"/>
      <c r="B45" s="73"/>
      <c r="C45" s="90" t="s">
        <v>1745</v>
      </c>
      <c r="D45" s="91" t="s">
        <v>1127</v>
      </c>
      <c r="E45" s="92">
        <v>44428</v>
      </c>
      <c r="F45" s="93" t="s">
        <v>1128</v>
      </c>
      <c r="G45" s="92">
        <v>44432</v>
      </c>
      <c r="H45" s="94" t="s">
        <v>1833</v>
      </c>
      <c r="I45" s="95">
        <v>98</v>
      </c>
      <c r="J45" s="95">
        <v>75</v>
      </c>
      <c r="K45" s="95">
        <v>36</v>
      </c>
      <c r="L45" s="95">
        <v>20</v>
      </c>
      <c r="M45" s="96">
        <v>66.150000000000006</v>
      </c>
      <c r="N45" s="97">
        <v>66</v>
      </c>
      <c r="O45" s="62">
        <v>3000</v>
      </c>
      <c r="P45" s="63">
        <f>Table22452368910111213141516171819202122242345672345689101112[[#This Row],[PEMBULATAN]]*O45</f>
        <v>198000</v>
      </c>
    </row>
    <row r="46" spans="1:16" ht="27" customHeight="1" x14ac:dyDescent="0.2">
      <c r="A46" s="100"/>
      <c r="B46" s="73"/>
      <c r="C46" s="90" t="s">
        <v>1746</v>
      </c>
      <c r="D46" s="91" t="s">
        <v>1127</v>
      </c>
      <c r="E46" s="92">
        <v>44428</v>
      </c>
      <c r="F46" s="93" t="s">
        <v>1128</v>
      </c>
      <c r="G46" s="92">
        <v>44432</v>
      </c>
      <c r="H46" s="94" t="s">
        <v>1833</v>
      </c>
      <c r="I46" s="95">
        <v>108</v>
      </c>
      <c r="J46" s="95">
        <v>43</v>
      </c>
      <c r="K46" s="95">
        <v>87</v>
      </c>
      <c r="L46" s="95">
        <v>17</v>
      </c>
      <c r="M46" s="96">
        <v>101.00700000000001</v>
      </c>
      <c r="N46" s="97">
        <v>101</v>
      </c>
      <c r="O46" s="62">
        <v>3000</v>
      </c>
      <c r="P46" s="63">
        <f>Table22452368910111213141516171819202122242345672345689101112[[#This Row],[PEMBULATAN]]*O46</f>
        <v>303000</v>
      </c>
    </row>
    <row r="47" spans="1:16" ht="27" customHeight="1" x14ac:dyDescent="0.2">
      <c r="A47" s="100"/>
      <c r="B47" s="73"/>
      <c r="C47" s="90" t="s">
        <v>1747</v>
      </c>
      <c r="D47" s="91" t="s">
        <v>1127</v>
      </c>
      <c r="E47" s="92">
        <v>44428</v>
      </c>
      <c r="F47" s="93" t="s">
        <v>1128</v>
      </c>
      <c r="G47" s="92">
        <v>44432</v>
      </c>
      <c r="H47" s="94" t="s">
        <v>1833</v>
      </c>
      <c r="I47" s="95">
        <v>109</v>
      </c>
      <c r="J47" s="95">
        <v>87</v>
      </c>
      <c r="K47" s="95">
        <v>54</v>
      </c>
      <c r="L47" s="95">
        <v>23</v>
      </c>
      <c r="M47" s="96">
        <v>128.0205</v>
      </c>
      <c r="N47" s="97">
        <v>128</v>
      </c>
      <c r="O47" s="62">
        <v>3000</v>
      </c>
      <c r="P47" s="63">
        <f>Table22452368910111213141516171819202122242345672345689101112[[#This Row],[PEMBULATAN]]*O47</f>
        <v>384000</v>
      </c>
    </row>
    <row r="48" spans="1:16" ht="27" customHeight="1" x14ac:dyDescent="0.2">
      <c r="A48" s="100"/>
      <c r="B48" s="73"/>
      <c r="C48" s="90" t="s">
        <v>1748</v>
      </c>
      <c r="D48" s="91" t="s">
        <v>1127</v>
      </c>
      <c r="E48" s="92">
        <v>44428</v>
      </c>
      <c r="F48" s="93" t="s">
        <v>1128</v>
      </c>
      <c r="G48" s="92">
        <v>44432</v>
      </c>
      <c r="H48" s="94" t="s">
        <v>1833</v>
      </c>
      <c r="I48" s="95">
        <v>118</v>
      </c>
      <c r="J48" s="95">
        <v>76</v>
      </c>
      <c r="K48" s="95">
        <v>43</v>
      </c>
      <c r="L48" s="95">
        <v>26</v>
      </c>
      <c r="M48" s="96">
        <v>96.406000000000006</v>
      </c>
      <c r="N48" s="97">
        <v>96</v>
      </c>
      <c r="O48" s="62">
        <v>3000</v>
      </c>
      <c r="P48" s="63">
        <f>Table22452368910111213141516171819202122242345672345689101112[[#This Row],[PEMBULATAN]]*O48</f>
        <v>288000</v>
      </c>
    </row>
    <row r="49" spans="1:16" ht="27" customHeight="1" x14ac:dyDescent="0.2">
      <c r="A49" s="100"/>
      <c r="B49" s="73"/>
      <c r="C49" s="90" t="s">
        <v>1749</v>
      </c>
      <c r="D49" s="91" t="s">
        <v>1127</v>
      </c>
      <c r="E49" s="92">
        <v>44428</v>
      </c>
      <c r="F49" s="93" t="s">
        <v>1128</v>
      </c>
      <c r="G49" s="92">
        <v>44432</v>
      </c>
      <c r="H49" s="94" t="s">
        <v>1833</v>
      </c>
      <c r="I49" s="95">
        <v>98</v>
      </c>
      <c r="J49" s="95">
        <v>76</v>
      </c>
      <c r="K49" s="95">
        <v>43</v>
      </c>
      <c r="L49" s="95">
        <v>20</v>
      </c>
      <c r="M49" s="96">
        <v>80.066000000000003</v>
      </c>
      <c r="N49" s="97">
        <v>80</v>
      </c>
      <c r="O49" s="62">
        <v>3000</v>
      </c>
      <c r="P49" s="63">
        <f>Table22452368910111213141516171819202122242345672345689101112[[#This Row],[PEMBULATAN]]*O49</f>
        <v>240000</v>
      </c>
    </row>
    <row r="50" spans="1:16" ht="27" customHeight="1" x14ac:dyDescent="0.2">
      <c r="A50" s="100"/>
      <c r="B50" s="73"/>
      <c r="C50" s="90" t="s">
        <v>1750</v>
      </c>
      <c r="D50" s="91" t="s">
        <v>1127</v>
      </c>
      <c r="E50" s="92">
        <v>44428</v>
      </c>
      <c r="F50" s="93" t="s">
        <v>1128</v>
      </c>
      <c r="G50" s="92">
        <v>44432</v>
      </c>
      <c r="H50" s="94" t="s">
        <v>1833</v>
      </c>
      <c r="I50" s="95">
        <v>87</v>
      </c>
      <c r="J50" s="95">
        <v>65</v>
      </c>
      <c r="K50" s="95">
        <v>33</v>
      </c>
      <c r="L50" s="95">
        <v>21</v>
      </c>
      <c r="M50" s="96">
        <v>46.653750000000002</v>
      </c>
      <c r="N50" s="97">
        <v>47</v>
      </c>
      <c r="O50" s="62">
        <v>3000</v>
      </c>
      <c r="P50" s="63">
        <f>Table22452368910111213141516171819202122242345672345689101112[[#This Row],[PEMBULATAN]]*O50</f>
        <v>141000</v>
      </c>
    </row>
    <row r="51" spans="1:16" ht="27" customHeight="1" x14ac:dyDescent="0.2">
      <c r="A51" s="100"/>
      <c r="B51" s="73"/>
      <c r="C51" s="90" t="s">
        <v>1751</v>
      </c>
      <c r="D51" s="91" t="s">
        <v>1127</v>
      </c>
      <c r="E51" s="92">
        <v>44428</v>
      </c>
      <c r="F51" s="93" t="s">
        <v>1128</v>
      </c>
      <c r="G51" s="92">
        <v>44432</v>
      </c>
      <c r="H51" s="94" t="s">
        <v>1833</v>
      </c>
      <c r="I51" s="95">
        <v>109</v>
      </c>
      <c r="J51" s="95">
        <v>87</v>
      </c>
      <c r="K51" s="95">
        <v>54</v>
      </c>
      <c r="L51" s="95">
        <v>25</v>
      </c>
      <c r="M51" s="96">
        <v>128.0205</v>
      </c>
      <c r="N51" s="97">
        <v>128</v>
      </c>
      <c r="O51" s="62">
        <v>3000</v>
      </c>
      <c r="P51" s="63">
        <f>Table22452368910111213141516171819202122242345672345689101112[[#This Row],[PEMBULATAN]]*O51</f>
        <v>384000</v>
      </c>
    </row>
    <row r="52" spans="1:16" ht="27" customHeight="1" x14ac:dyDescent="0.2">
      <c r="A52" s="100"/>
      <c r="B52" s="73"/>
      <c r="C52" s="90" t="s">
        <v>1752</v>
      </c>
      <c r="D52" s="91" t="s">
        <v>1127</v>
      </c>
      <c r="E52" s="92">
        <v>44428</v>
      </c>
      <c r="F52" s="93" t="s">
        <v>1128</v>
      </c>
      <c r="G52" s="92">
        <v>44432</v>
      </c>
      <c r="H52" s="94" t="s">
        <v>1833</v>
      </c>
      <c r="I52" s="95">
        <v>67</v>
      </c>
      <c r="J52" s="95">
        <v>90</v>
      </c>
      <c r="K52" s="95">
        <v>34</v>
      </c>
      <c r="L52" s="95">
        <v>16</v>
      </c>
      <c r="M52" s="96">
        <v>51.255000000000003</v>
      </c>
      <c r="N52" s="97">
        <v>51</v>
      </c>
      <c r="O52" s="62">
        <v>3000</v>
      </c>
      <c r="P52" s="63">
        <f>Table22452368910111213141516171819202122242345672345689101112[[#This Row],[PEMBULATAN]]*O52</f>
        <v>153000</v>
      </c>
    </row>
    <row r="53" spans="1:16" ht="27" customHeight="1" x14ac:dyDescent="0.2">
      <c r="A53" s="100"/>
      <c r="B53" s="73"/>
      <c r="C53" s="90" t="s">
        <v>1753</v>
      </c>
      <c r="D53" s="91" t="s">
        <v>1127</v>
      </c>
      <c r="E53" s="92">
        <v>44428</v>
      </c>
      <c r="F53" s="93" t="s">
        <v>1128</v>
      </c>
      <c r="G53" s="92">
        <v>44432</v>
      </c>
      <c r="H53" s="94" t="s">
        <v>1833</v>
      </c>
      <c r="I53" s="95">
        <v>98</v>
      </c>
      <c r="J53" s="95">
        <v>67</v>
      </c>
      <c r="K53" s="95">
        <v>34</v>
      </c>
      <c r="L53" s="95">
        <v>17</v>
      </c>
      <c r="M53" s="96">
        <v>55.811</v>
      </c>
      <c r="N53" s="97">
        <v>56</v>
      </c>
      <c r="O53" s="62">
        <v>3000</v>
      </c>
      <c r="P53" s="63">
        <f>Table22452368910111213141516171819202122242345672345689101112[[#This Row],[PEMBULATAN]]*O53</f>
        <v>168000</v>
      </c>
    </row>
    <row r="54" spans="1:16" ht="27" customHeight="1" x14ac:dyDescent="0.2">
      <c r="A54" s="100"/>
      <c r="B54" s="73"/>
      <c r="C54" s="90" t="s">
        <v>1754</v>
      </c>
      <c r="D54" s="91" t="s">
        <v>1127</v>
      </c>
      <c r="E54" s="92">
        <v>44428</v>
      </c>
      <c r="F54" s="93" t="s">
        <v>1128</v>
      </c>
      <c r="G54" s="92">
        <v>44432</v>
      </c>
      <c r="H54" s="94" t="s">
        <v>1833</v>
      </c>
      <c r="I54" s="95">
        <v>98</v>
      </c>
      <c r="J54" s="95">
        <v>76</v>
      </c>
      <c r="K54" s="95">
        <v>43</v>
      </c>
      <c r="L54" s="95">
        <v>12</v>
      </c>
      <c r="M54" s="96">
        <v>80.066000000000003</v>
      </c>
      <c r="N54" s="97">
        <v>80</v>
      </c>
      <c r="O54" s="62">
        <v>3000</v>
      </c>
      <c r="P54" s="63">
        <f>Table22452368910111213141516171819202122242345672345689101112[[#This Row],[PEMBULATAN]]*O54</f>
        <v>240000</v>
      </c>
    </row>
    <row r="55" spans="1:16" ht="27" customHeight="1" x14ac:dyDescent="0.2">
      <c r="A55" s="100"/>
      <c r="B55" s="73"/>
      <c r="C55" s="90" t="s">
        <v>1755</v>
      </c>
      <c r="D55" s="91" t="s">
        <v>1127</v>
      </c>
      <c r="E55" s="92">
        <v>44428</v>
      </c>
      <c r="F55" s="93" t="s">
        <v>1128</v>
      </c>
      <c r="G55" s="92">
        <v>44432</v>
      </c>
      <c r="H55" s="94" t="s">
        <v>1833</v>
      </c>
      <c r="I55" s="95">
        <v>76</v>
      </c>
      <c r="J55" s="95">
        <v>45</v>
      </c>
      <c r="K55" s="95">
        <v>32</v>
      </c>
      <c r="L55" s="95">
        <v>6</v>
      </c>
      <c r="M55" s="96">
        <v>27.36</v>
      </c>
      <c r="N55" s="97">
        <v>27</v>
      </c>
      <c r="O55" s="62">
        <v>3000</v>
      </c>
      <c r="P55" s="63">
        <f>Table22452368910111213141516171819202122242345672345689101112[[#This Row],[PEMBULATAN]]*O55</f>
        <v>81000</v>
      </c>
    </row>
    <row r="56" spans="1:16" ht="27" customHeight="1" x14ac:dyDescent="0.2">
      <c r="A56" s="100"/>
      <c r="B56" s="73"/>
      <c r="C56" s="90" t="s">
        <v>1756</v>
      </c>
      <c r="D56" s="91" t="s">
        <v>1127</v>
      </c>
      <c r="E56" s="92">
        <v>44428</v>
      </c>
      <c r="F56" s="93" t="s">
        <v>1128</v>
      </c>
      <c r="G56" s="92">
        <v>44432</v>
      </c>
      <c r="H56" s="94" t="s">
        <v>1833</v>
      </c>
      <c r="I56" s="95">
        <v>90</v>
      </c>
      <c r="J56" s="95">
        <v>76</v>
      </c>
      <c r="K56" s="95">
        <v>32</v>
      </c>
      <c r="L56" s="95">
        <v>28</v>
      </c>
      <c r="M56" s="96">
        <v>54.72</v>
      </c>
      <c r="N56" s="97">
        <v>55</v>
      </c>
      <c r="O56" s="62">
        <v>3000</v>
      </c>
      <c r="P56" s="63">
        <f>Table22452368910111213141516171819202122242345672345689101112[[#This Row],[PEMBULATAN]]*O56</f>
        <v>165000</v>
      </c>
    </row>
    <row r="57" spans="1:16" ht="27" customHeight="1" x14ac:dyDescent="0.2">
      <c r="A57" s="100"/>
      <c r="B57" s="73"/>
      <c r="C57" s="90" t="s">
        <v>1757</v>
      </c>
      <c r="D57" s="91" t="s">
        <v>1127</v>
      </c>
      <c r="E57" s="92">
        <v>44428</v>
      </c>
      <c r="F57" s="93" t="s">
        <v>1128</v>
      </c>
      <c r="G57" s="92">
        <v>44432</v>
      </c>
      <c r="H57" s="94" t="s">
        <v>1833</v>
      </c>
      <c r="I57" s="95">
        <v>90</v>
      </c>
      <c r="J57" s="95">
        <v>76</v>
      </c>
      <c r="K57" s="95">
        <v>43</v>
      </c>
      <c r="L57" s="95">
        <v>22</v>
      </c>
      <c r="M57" s="96">
        <v>73.53</v>
      </c>
      <c r="N57" s="97">
        <v>74</v>
      </c>
      <c r="O57" s="62">
        <v>3000</v>
      </c>
      <c r="P57" s="63">
        <f>Table22452368910111213141516171819202122242345672345689101112[[#This Row],[PEMBULATAN]]*O57</f>
        <v>222000</v>
      </c>
    </row>
    <row r="58" spans="1:16" ht="27" customHeight="1" x14ac:dyDescent="0.2">
      <c r="A58" s="100"/>
      <c r="B58" s="73"/>
      <c r="C58" s="90" t="s">
        <v>1758</v>
      </c>
      <c r="D58" s="91" t="s">
        <v>1127</v>
      </c>
      <c r="E58" s="92">
        <v>44428</v>
      </c>
      <c r="F58" s="93" t="s">
        <v>1128</v>
      </c>
      <c r="G58" s="92">
        <v>44432</v>
      </c>
      <c r="H58" s="94" t="s">
        <v>1833</v>
      </c>
      <c r="I58" s="95">
        <v>108</v>
      </c>
      <c r="J58" s="95">
        <v>76</v>
      </c>
      <c r="K58" s="95">
        <v>43</v>
      </c>
      <c r="L58" s="95">
        <v>18</v>
      </c>
      <c r="M58" s="96">
        <v>88.236000000000004</v>
      </c>
      <c r="N58" s="97">
        <v>88</v>
      </c>
      <c r="O58" s="62">
        <v>3000</v>
      </c>
      <c r="P58" s="63">
        <f>Table22452368910111213141516171819202122242345672345689101112[[#This Row],[PEMBULATAN]]*O58</f>
        <v>264000</v>
      </c>
    </row>
    <row r="59" spans="1:16" ht="27" customHeight="1" x14ac:dyDescent="0.2">
      <c r="A59" s="100"/>
      <c r="B59" s="73"/>
      <c r="C59" s="90" t="s">
        <v>1759</v>
      </c>
      <c r="D59" s="91" t="s">
        <v>1127</v>
      </c>
      <c r="E59" s="92">
        <v>44428</v>
      </c>
      <c r="F59" s="93" t="s">
        <v>1128</v>
      </c>
      <c r="G59" s="92">
        <v>44432</v>
      </c>
      <c r="H59" s="94" t="s">
        <v>1833</v>
      </c>
      <c r="I59" s="95">
        <v>109</v>
      </c>
      <c r="J59" s="95">
        <v>75</v>
      </c>
      <c r="K59" s="95">
        <v>32</v>
      </c>
      <c r="L59" s="95">
        <v>23</v>
      </c>
      <c r="M59" s="96">
        <v>65.400000000000006</v>
      </c>
      <c r="N59" s="97">
        <v>65</v>
      </c>
      <c r="O59" s="62">
        <v>3000</v>
      </c>
      <c r="P59" s="63">
        <f>Table22452368910111213141516171819202122242345672345689101112[[#This Row],[PEMBULATAN]]*O59</f>
        <v>195000</v>
      </c>
    </row>
    <row r="60" spans="1:16" ht="27" customHeight="1" x14ac:dyDescent="0.2">
      <c r="A60" s="100"/>
      <c r="B60" s="73"/>
      <c r="C60" s="90" t="s">
        <v>1760</v>
      </c>
      <c r="D60" s="91" t="s">
        <v>1127</v>
      </c>
      <c r="E60" s="92">
        <v>44428</v>
      </c>
      <c r="F60" s="93" t="s">
        <v>1128</v>
      </c>
      <c r="G60" s="92">
        <v>44432</v>
      </c>
      <c r="H60" s="94" t="s">
        <v>1833</v>
      </c>
      <c r="I60" s="95">
        <v>109</v>
      </c>
      <c r="J60" s="95">
        <v>87</v>
      </c>
      <c r="K60" s="95">
        <v>43</v>
      </c>
      <c r="L60" s="95">
        <v>16</v>
      </c>
      <c r="M60" s="96">
        <v>101.94225</v>
      </c>
      <c r="N60" s="97">
        <v>102</v>
      </c>
      <c r="O60" s="62">
        <v>3000</v>
      </c>
      <c r="P60" s="63">
        <f>Table22452368910111213141516171819202122242345672345689101112[[#This Row],[PEMBULATAN]]*O60</f>
        <v>306000</v>
      </c>
    </row>
    <row r="61" spans="1:16" ht="27" customHeight="1" x14ac:dyDescent="0.2">
      <c r="A61" s="100"/>
      <c r="B61" s="73"/>
      <c r="C61" s="90" t="s">
        <v>1761</v>
      </c>
      <c r="D61" s="91" t="s">
        <v>1127</v>
      </c>
      <c r="E61" s="92">
        <v>44428</v>
      </c>
      <c r="F61" s="93" t="s">
        <v>1128</v>
      </c>
      <c r="G61" s="92">
        <v>44432</v>
      </c>
      <c r="H61" s="94" t="s">
        <v>1833</v>
      </c>
      <c r="I61" s="95">
        <v>109</v>
      </c>
      <c r="J61" s="95">
        <v>87</v>
      </c>
      <c r="K61" s="95">
        <v>33</v>
      </c>
      <c r="L61" s="95">
        <v>9</v>
      </c>
      <c r="M61" s="96">
        <v>78.234750000000005</v>
      </c>
      <c r="N61" s="97">
        <v>78</v>
      </c>
      <c r="O61" s="62">
        <v>3000</v>
      </c>
      <c r="P61" s="63">
        <f>Table22452368910111213141516171819202122242345672345689101112[[#This Row],[PEMBULATAN]]*O61</f>
        <v>234000</v>
      </c>
    </row>
    <row r="62" spans="1:16" ht="27" customHeight="1" x14ac:dyDescent="0.2">
      <c r="A62" s="100"/>
      <c r="B62" s="73"/>
      <c r="C62" s="90" t="s">
        <v>1762</v>
      </c>
      <c r="D62" s="91" t="s">
        <v>1127</v>
      </c>
      <c r="E62" s="92">
        <v>44428</v>
      </c>
      <c r="F62" s="93" t="s">
        <v>1128</v>
      </c>
      <c r="G62" s="92">
        <v>44432</v>
      </c>
      <c r="H62" s="94" t="s">
        <v>1833</v>
      </c>
      <c r="I62" s="95">
        <v>98</v>
      </c>
      <c r="J62" s="95">
        <v>76</v>
      </c>
      <c r="K62" s="95">
        <v>38</v>
      </c>
      <c r="L62" s="95">
        <v>11</v>
      </c>
      <c r="M62" s="96">
        <v>70.756</v>
      </c>
      <c r="N62" s="97">
        <v>71</v>
      </c>
      <c r="O62" s="62">
        <v>3000</v>
      </c>
      <c r="P62" s="63">
        <f>Table22452368910111213141516171819202122242345672345689101112[[#This Row],[PEMBULATAN]]*O62</f>
        <v>213000</v>
      </c>
    </row>
    <row r="63" spans="1:16" ht="27" customHeight="1" x14ac:dyDescent="0.2">
      <c r="A63" s="100"/>
      <c r="B63" s="73"/>
      <c r="C63" s="90" t="s">
        <v>1763</v>
      </c>
      <c r="D63" s="91" t="s">
        <v>1127</v>
      </c>
      <c r="E63" s="92">
        <v>44428</v>
      </c>
      <c r="F63" s="93" t="s">
        <v>1128</v>
      </c>
      <c r="G63" s="92">
        <v>44432</v>
      </c>
      <c r="H63" s="94" t="s">
        <v>1833</v>
      </c>
      <c r="I63" s="95">
        <v>99</v>
      </c>
      <c r="J63" s="95">
        <v>67</v>
      </c>
      <c r="K63" s="95">
        <v>43</v>
      </c>
      <c r="L63" s="95">
        <v>12</v>
      </c>
      <c r="M63" s="96">
        <v>71.304749999999999</v>
      </c>
      <c r="N63" s="97">
        <v>71</v>
      </c>
      <c r="O63" s="62">
        <v>3000</v>
      </c>
      <c r="P63" s="63">
        <f>Table22452368910111213141516171819202122242345672345689101112[[#This Row],[PEMBULATAN]]*O63</f>
        <v>213000</v>
      </c>
    </row>
    <row r="64" spans="1:16" ht="27" customHeight="1" x14ac:dyDescent="0.2">
      <c r="A64" s="100"/>
      <c r="B64" s="73"/>
      <c r="C64" s="90" t="s">
        <v>1764</v>
      </c>
      <c r="D64" s="91" t="s">
        <v>1127</v>
      </c>
      <c r="E64" s="92">
        <v>44428</v>
      </c>
      <c r="F64" s="93" t="s">
        <v>1128</v>
      </c>
      <c r="G64" s="92">
        <v>44432</v>
      </c>
      <c r="H64" s="94" t="s">
        <v>1833</v>
      </c>
      <c r="I64" s="95">
        <v>88</v>
      </c>
      <c r="J64" s="95">
        <v>56</v>
      </c>
      <c r="K64" s="95">
        <v>23</v>
      </c>
      <c r="L64" s="95">
        <v>18</v>
      </c>
      <c r="M64" s="96">
        <v>28.335999999999999</v>
      </c>
      <c r="N64" s="97">
        <v>28</v>
      </c>
      <c r="O64" s="62">
        <v>3000</v>
      </c>
      <c r="P64" s="63">
        <f>Table22452368910111213141516171819202122242345672345689101112[[#This Row],[PEMBULATAN]]*O64</f>
        <v>84000</v>
      </c>
    </row>
    <row r="65" spans="1:16" ht="27" customHeight="1" x14ac:dyDescent="0.2">
      <c r="A65" s="100"/>
      <c r="B65" s="73"/>
      <c r="C65" s="90" t="s">
        <v>1765</v>
      </c>
      <c r="D65" s="91" t="s">
        <v>1127</v>
      </c>
      <c r="E65" s="92">
        <v>44428</v>
      </c>
      <c r="F65" s="93" t="s">
        <v>1128</v>
      </c>
      <c r="G65" s="92">
        <v>44432</v>
      </c>
      <c r="H65" s="94" t="s">
        <v>1833</v>
      </c>
      <c r="I65" s="95">
        <v>60</v>
      </c>
      <c r="J65" s="95">
        <v>40</v>
      </c>
      <c r="K65" s="95">
        <v>21</v>
      </c>
      <c r="L65" s="95">
        <v>3</v>
      </c>
      <c r="M65" s="96">
        <v>12.6</v>
      </c>
      <c r="N65" s="97">
        <v>13</v>
      </c>
      <c r="O65" s="62">
        <v>3000</v>
      </c>
      <c r="P65" s="63">
        <f>Table22452368910111213141516171819202122242345672345689101112[[#This Row],[PEMBULATAN]]*O65</f>
        <v>39000</v>
      </c>
    </row>
    <row r="66" spans="1:16" ht="27" customHeight="1" x14ac:dyDescent="0.2">
      <c r="A66" s="100"/>
      <c r="B66" s="73"/>
      <c r="C66" s="90" t="s">
        <v>1766</v>
      </c>
      <c r="D66" s="91" t="s">
        <v>1127</v>
      </c>
      <c r="E66" s="92">
        <v>44428</v>
      </c>
      <c r="F66" s="93" t="s">
        <v>1128</v>
      </c>
      <c r="G66" s="92">
        <v>44432</v>
      </c>
      <c r="H66" s="94" t="s">
        <v>1833</v>
      </c>
      <c r="I66" s="95">
        <v>45</v>
      </c>
      <c r="J66" s="95">
        <v>32</v>
      </c>
      <c r="K66" s="95">
        <v>11</v>
      </c>
      <c r="L66" s="95">
        <v>4</v>
      </c>
      <c r="M66" s="96">
        <v>3.96</v>
      </c>
      <c r="N66" s="97">
        <v>4</v>
      </c>
      <c r="O66" s="62">
        <v>3000</v>
      </c>
      <c r="P66" s="63">
        <f>Table22452368910111213141516171819202122242345672345689101112[[#This Row],[PEMBULATAN]]*O66</f>
        <v>12000</v>
      </c>
    </row>
    <row r="67" spans="1:16" ht="27" customHeight="1" x14ac:dyDescent="0.2">
      <c r="A67" s="100"/>
      <c r="B67" s="73"/>
      <c r="C67" s="90" t="s">
        <v>1767</v>
      </c>
      <c r="D67" s="91" t="s">
        <v>1127</v>
      </c>
      <c r="E67" s="92">
        <v>44428</v>
      </c>
      <c r="F67" s="93" t="s">
        <v>1128</v>
      </c>
      <c r="G67" s="92">
        <v>44432</v>
      </c>
      <c r="H67" s="94" t="s">
        <v>1833</v>
      </c>
      <c r="I67" s="95">
        <v>15</v>
      </c>
      <c r="J67" s="95">
        <v>87</v>
      </c>
      <c r="K67" s="95">
        <v>43</v>
      </c>
      <c r="L67" s="95">
        <v>7</v>
      </c>
      <c r="M67" s="96">
        <v>14.02875</v>
      </c>
      <c r="N67" s="97">
        <v>14</v>
      </c>
      <c r="O67" s="62">
        <v>3000</v>
      </c>
      <c r="P67" s="63">
        <f>Table22452368910111213141516171819202122242345672345689101112[[#This Row],[PEMBULATAN]]*O67</f>
        <v>42000</v>
      </c>
    </row>
    <row r="68" spans="1:16" ht="27" customHeight="1" x14ac:dyDescent="0.2">
      <c r="A68" s="100"/>
      <c r="B68" s="73"/>
      <c r="C68" s="90" t="s">
        <v>1768</v>
      </c>
      <c r="D68" s="91" t="s">
        <v>1127</v>
      </c>
      <c r="E68" s="92">
        <v>44428</v>
      </c>
      <c r="F68" s="93" t="s">
        <v>1128</v>
      </c>
      <c r="G68" s="92">
        <v>44432</v>
      </c>
      <c r="H68" s="94" t="s">
        <v>1833</v>
      </c>
      <c r="I68" s="95">
        <v>66</v>
      </c>
      <c r="J68" s="95">
        <v>20</v>
      </c>
      <c r="K68" s="95">
        <v>31</v>
      </c>
      <c r="L68" s="95">
        <v>12</v>
      </c>
      <c r="M68" s="96">
        <v>10.23</v>
      </c>
      <c r="N68" s="97">
        <v>12</v>
      </c>
      <c r="O68" s="62">
        <v>3000</v>
      </c>
      <c r="P68" s="63">
        <f>Table22452368910111213141516171819202122242345672345689101112[[#This Row],[PEMBULATAN]]*O68</f>
        <v>36000</v>
      </c>
    </row>
    <row r="69" spans="1:16" ht="27" customHeight="1" x14ac:dyDescent="0.2">
      <c r="A69" s="100"/>
      <c r="B69" s="73"/>
      <c r="C69" s="90" t="s">
        <v>1769</v>
      </c>
      <c r="D69" s="91" t="s">
        <v>1127</v>
      </c>
      <c r="E69" s="92">
        <v>44428</v>
      </c>
      <c r="F69" s="93" t="s">
        <v>1128</v>
      </c>
      <c r="G69" s="92">
        <v>44432</v>
      </c>
      <c r="H69" s="94" t="s">
        <v>1833</v>
      </c>
      <c r="I69" s="95">
        <v>50</v>
      </c>
      <c r="J69" s="95">
        <v>74</v>
      </c>
      <c r="K69" s="95">
        <v>25</v>
      </c>
      <c r="L69" s="95">
        <v>8</v>
      </c>
      <c r="M69" s="96">
        <v>23.125</v>
      </c>
      <c r="N69" s="97">
        <v>23</v>
      </c>
      <c r="O69" s="62">
        <v>3000</v>
      </c>
      <c r="P69" s="63">
        <f>Table22452368910111213141516171819202122242345672345689101112[[#This Row],[PEMBULATAN]]*O69</f>
        <v>69000</v>
      </c>
    </row>
    <row r="70" spans="1:16" ht="27" customHeight="1" x14ac:dyDescent="0.2">
      <c r="A70" s="100"/>
      <c r="B70" s="73"/>
      <c r="C70" s="90" t="s">
        <v>1770</v>
      </c>
      <c r="D70" s="91" t="s">
        <v>1127</v>
      </c>
      <c r="E70" s="92">
        <v>44428</v>
      </c>
      <c r="F70" s="93" t="s">
        <v>1128</v>
      </c>
      <c r="G70" s="92">
        <v>44432</v>
      </c>
      <c r="H70" s="94" t="s">
        <v>1833</v>
      </c>
      <c r="I70" s="95">
        <v>67</v>
      </c>
      <c r="J70" s="95">
        <v>54</v>
      </c>
      <c r="K70" s="95">
        <v>21</v>
      </c>
      <c r="L70" s="95">
        <v>10</v>
      </c>
      <c r="M70" s="96">
        <v>18.994499999999999</v>
      </c>
      <c r="N70" s="97">
        <v>19</v>
      </c>
      <c r="O70" s="62">
        <v>3000</v>
      </c>
      <c r="P70" s="63">
        <f>Table22452368910111213141516171819202122242345672345689101112[[#This Row],[PEMBULATAN]]*O70</f>
        <v>57000</v>
      </c>
    </row>
    <row r="71" spans="1:16" ht="27" customHeight="1" x14ac:dyDescent="0.2">
      <c r="A71" s="100"/>
      <c r="B71" s="73"/>
      <c r="C71" s="90" t="s">
        <v>1771</v>
      </c>
      <c r="D71" s="91" t="s">
        <v>1127</v>
      </c>
      <c r="E71" s="92">
        <v>44428</v>
      </c>
      <c r="F71" s="93" t="s">
        <v>1128</v>
      </c>
      <c r="G71" s="92">
        <v>44432</v>
      </c>
      <c r="H71" s="94" t="s">
        <v>1833</v>
      </c>
      <c r="I71" s="95">
        <v>87</v>
      </c>
      <c r="J71" s="95">
        <v>45</v>
      </c>
      <c r="K71" s="95">
        <v>21</v>
      </c>
      <c r="L71" s="95">
        <v>14</v>
      </c>
      <c r="M71" s="96">
        <v>20.553750000000001</v>
      </c>
      <c r="N71" s="97">
        <v>21</v>
      </c>
      <c r="O71" s="62">
        <v>3000</v>
      </c>
      <c r="P71" s="63">
        <f>Table22452368910111213141516171819202122242345672345689101112[[#This Row],[PEMBULATAN]]*O71</f>
        <v>63000</v>
      </c>
    </row>
    <row r="72" spans="1:16" ht="27" customHeight="1" x14ac:dyDescent="0.2">
      <c r="A72" s="100"/>
      <c r="B72" s="73"/>
      <c r="C72" s="90" t="s">
        <v>1772</v>
      </c>
      <c r="D72" s="91" t="s">
        <v>1127</v>
      </c>
      <c r="E72" s="92">
        <v>44428</v>
      </c>
      <c r="F72" s="93" t="s">
        <v>1128</v>
      </c>
      <c r="G72" s="92">
        <v>44432</v>
      </c>
      <c r="H72" s="94" t="s">
        <v>1833</v>
      </c>
      <c r="I72" s="95">
        <v>105</v>
      </c>
      <c r="J72" s="95">
        <v>32</v>
      </c>
      <c r="K72" s="95">
        <v>14</v>
      </c>
      <c r="L72" s="95">
        <v>13</v>
      </c>
      <c r="M72" s="96">
        <v>11.76</v>
      </c>
      <c r="N72" s="97">
        <v>13</v>
      </c>
      <c r="O72" s="62">
        <v>3000</v>
      </c>
      <c r="P72" s="63">
        <f>Table22452368910111213141516171819202122242345672345689101112[[#This Row],[PEMBULATAN]]*O72</f>
        <v>39000</v>
      </c>
    </row>
    <row r="73" spans="1:16" ht="27" customHeight="1" x14ac:dyDescent="0.2">
      <c r="A73" s="100"/>
      <c r="B73" s="73"/>
      <c r="C73" s="90" t="s">
        <v>1773</v>
      </c>
      <c r="D73" s="91" t="s">
        <v>1127</v>
      </c>
      <c r="E73" s="92">
        <v>44428</v>
      </c>
      <c r="F73" s="93" t="s">
        <v>1128</v>
      </c>
      <c r="G73" s="92">
        <v>44432</v>
      </c>
      <c r="H73" s="94" t="s">
        <v>1833</v>
      </c>
      <c r="I73" s="95">
        <v>97</v>
      </c>
      <c r="J73" s="95">
        <v>54</v>
      </c>
      <c r="K73" s="95">
        <v>22</v>
      </c>
      <c r="L73" s="95">
        <v>11</v>
      </c>
      <c r="M73" s="96">
        <v>28.809000000000001</v>
      </c>
      <c r="N73" s="97">
        <v>29</v>
      </c>
      <c r="O73" s="62">
        <v>3000</v>
      </c>
      <c r="P73" s="63">
        <f>Table22452368910111213141516171819202122242345672345689101112[[#This Row],[PEMBULATAN]]*O73</f>
        <v>87000</v>
      </c>
    </row>
    <row r="74" spans="1:16" ht="27" customHeight="1" x14ac:dyDescent="0.2">
      <c r="A74" s="100"/>
      <c r="B74" s="73"/>
      <c r="C74" s="85" t="s">
        <v>1774</v>
      </c>
      <c r="D74" s="76" t="s">
        <v>1127</v>
      </c>
      <c r="E74" s="13">
        <v>44428</v>
      </c>
      <c r="F74" s="74" t="s">
        <v>1128</v>
      </c>
      <c r="G74" s="13">
        <v>44432</v>
      </c>
      <c r="H74" s="75" t="s">
        <v>1833</v>
      </c>
      <c r="I74" s="15">
        <v>103</v>
      </c>
      <c r="J74" s="15">
        <v>87</v>
      </c>
      <c r="K74" s="15">
        <v>34</v>
      </c>
      <c r="L74" s="15">
        <v>25</v>
      </c>
      <c r="M74" s="80">
        <v>76.168499999999995</v>
      </c>
      <c r="N74" s="70">
        <v>76</v>
      </c>
      <c r="O74" s="62">
        <v>3000</v>
      </c>
      <c r="P74" s="63">
        <f>Table22452368910111213141516171819202122242345672345689101112[[#This Row],[PEMBULATAN]]*O74</f>
        <v>228000</v>
      </c>
    </row>
    <row r="75" spans="1:16" ht="27" customHeight="1" x14ac:dyDescent="0.2">
      <c r="A75" s="100"/>
      <c r="B75" s="73"/>
      <c r="C75" s="85" t="s">
        <v>1775</v>
      </c>
      <c r="D75" s="76" t="s">
        <v>1127</v>
      </c>
      <c r="E75" s="13">
        <v>44428</v>
      </c>
      <c r="F75" s="74" t="s">
        <v>1128</v>
      </c>
      <c r="G75" s="13">
        <v>44432</v>
      </c>
      <c r="H75" s="75" t="s">
        <v>1833</v>
      </c>
      <c r="I75" s="15">
        <v>109</v>
      </c>
      <c r="J75" s="15">
        <v>87</v>
      </c>
      <c r="K75" s="15">
        <v>23</v>
      </c>
      <c r="L75" s="15">
        <v>29</v>
      </c>
      <c r="M75" s="80">
        <v>54.527250000000002</v>
      </c>
      <c r="N75" s="70">
        <v>55</v>
      </c>
      <c r="O75" s="62">
        <v>3000</v>
      </c>
      <c r="P75" s="63">
        <f>Table22452368910111213141516171819202122242345672345689101112[[#This Row],[PEMBULATAN]]*O75</f>
        <v>165000</v>
      </c>
    </row>
    <row r="76" spans="1:16" ht="27" customHeight="1" x14ac:dyDescent="0.2">
      <c r="A76" s="100"/>
      <c r="B76" s="73"/>
      <c r="C76" s="85" t="s">
        <v>1776</v>
      </c>
      <c r="D76" s="76" t="s">
        <v>1127</v>
      </c>
      <c r="E76" s="13">
        <v>44428</v>
      </c>
      <c r="F76" s="74" t="s">
        <v>1128</v>
      </c>
      <c r="G76" s="13">
        <v>44432</v>
      </c>
      <c r="H76" s="75" t="s">
        <v>1833</v>
      </c>
      <c r="I76" s="15">
        <v>66</v>
      </c>
      <c r="J76" s="15">
        <v>54</v>
      </c>
      <c r="K76" s="15">
        <v>90</v>
      </c>
      <c r="L76" s="15">
        <v>9</v>
      </c>
      <c r="M76" s="80">
        <v>80.19</v>
      </c>
      <c r="N76" s="70">
        <v>80</v>
      </c>
      <c r="O76" s="62">
        <v>3000</v>
      </c>
      <c r="P76" s="63">
        <f>Table22452368910111213141516171819202122242345672345689101112[[#This Row],[PEMBULATAN]]*O76</f>
        <v>240000</v>
      </c>
    </row>
    <row r="77" spans="1:16" ht="27" customHeight="1" x14ac:dyDescent="0.2">
      <c r="A77" s="100"/>
      <c r="B77" s="73"/>
      <c r="C77" s="85" t="s">
        <v>1777</v>
      </c>
      <c r="D77" s="76" t="s">
        <v>1127</v>
      </c>
      <c r="E77" s="13">
        <v>44428</v>
      </c>
      <c r="F77" s="74" t="s">
        <v>1128</v>
      </c>
      <c r="G77" s="13">
        <v>44432</v>
      </c>
      <c r="H77" s="75" t="s">
        <v>1833</v>
      </c>
      <c r="I77" s="15">
        <v>109</v>
      </c>
      <c r="J77" s="15">
        <v>87</v>
      </c>
      <c r="K77" s="15">
        <v>43</v>
      </c>
      <c r="L77" s="15">
        <v>30</v>
      </c>
      <c r="M77" s="80">
        <v>101.94225</v>
      </c>
      <c r="N77" s="70">
        <v>102</v>
      </c>
      <c r="O77" s="62">
        <v>3000</v>
      </c>
      <c r="P77" s="63">
        <f>Table22452368910111213141516171819202122242345672345689101112[[#This Row],[PEMBULATAN]]*O77</f>
        <v>306000</v>
      </c>
    </row>
    <row r="78" spans="1:16" ht="27" customHeight="1" x14ac:dyDescent="0.2">
      <c r="A78" s="100"/>
      <c r="B78" s="73"/>
      <c r="C78" s="85" t="s">
        <v>1778</v>
      </c>
      <c r="D78" s="76" t="s">
        <v>1127</v>
      </c>
      <c r="E78" s="13">
        <v>44428</v>
      </c>
      <c r="F78" s="74" t="s">
        <v>1128</v>
      </c>
      <c r="G78" s="13">
        <v>44432</v>
      </c>
      <c r="H78" s="75" t="s">
        <v>1833</v>
      </c>
      <c r="I78" s="15">
        <v>99</v>
      </c>
      <c r="J78" s="15">
        <v>67</v>
      </c>
      <c r="K78" s="15">
        <v>34</v>
      </c>
      <c r="L78" s="15">
        <v>13</v>
      </c>
      <c r="M78" s="80">
        <v>56.380499999999998</v>
      </c>
      <c r="N78" s="70">
        <v>56</v>
      </c>
      <c r="O78" s="62">
        <v>3000</v>
      </c>
      <c r="P78" s="63">
        <f>Table22452368910111213141516171819202122242345672345689101112[[#This Row],[PEMBULATAN]]*O78</f>
        <v>168000</v>
      </c>
    </row>
    <row r="79" spans="1:16" ht="27" customHeight="1" x14ac:dyDescent="0.2">
      <c r="A79" s="100"/>
      <c r="B79" s="73"/>
      <c r="C79" s="85" t="s">
        <v>1779</v>
      </c>
      <c r="D79" s="76" t="s">
        <v>1127</v>
      </c>
      <c r="E79" s="13">
        <v>44428</v>
      </c>
      <c r="F79" s="74" t="s">
        <v>1128</v>
      </c>
      <c r="G79" s="13">
        <v>44432</v>
      </c>
      <c r="H79" s="75" t="s">
        <v>1833</v>
      </c>
      <c r="I79" s="15">
        <v>102</v>
      </c>
      <c r="J79" s="15">
        <v>89</v>
      </c>
      <c r="K79" s="15">
        <v>54</v>
      </c>
      <c r="L79" s="15">
        <v>16</v>
      </c>
      <c r="M79" s="80">
        <v>122.553</v>
      </c>
      <c r="N79" s="70">
        <v>123</v>
      </c>
      <c r="O79" s="62">
        <v>3000</v>
      </c>
      <c r="P79" s="63">
        <f>Table22452368910111213141516171819202122242345672345689101112[[#This Row],[PEMBULATAN]]*O79</f>
        <v>369000</v>
      </c>
    </row>
    <row r="80" spans="1:16" ht="27" customHeight="1" x14ac:dyDescent="0.2">
      <c r="A80" s="100"/>
      <c r="B80" s="73"/>
      <c r="C80" s="85" t="s">
        <v>1780</v>
      </c>
      <c r="D80" s="76" t="s">
        <v>1127</v>
      </c>
      <c r="E80" s="13">
        <v>44428</v>
      </c>
      <c r="F80" s="74" t="s">
        <v>1128</v>
      </c>
      <c r="G80" s="13">
        <v>44432</v>
      </c>
      <c r="H80" s="75" t="s">
        <v>1833</v>
      </c>
      <c r="I80" s="15">
        <v>67</v>
      </c>
      <c r="J80" s="15">
        <v>90</v>
      </c>
      <c r="K80" s="15">
        <v>43</v>
      </c>
      <c r="L80" s="15">
        <v>18</v>
      </c>
      <c r="M80" s="80">
        <v>64.822500000000005</v>
      </c>
      <c r="N80" s="70">
        <v>65</v>
      </c>
      <c r="O80" s="62">
        <v>3000</v>
      </c>
      <c r="P80" s="63">
        <f>Table22452368910111213141516171819202122242345672345689101112[[#This Row],[PEMBULATAN]]*O80</f>
        <v>195000</v>
      </c>
    </row>
    <row r="81" spans="1:16" ht="27" customHeight="1" x14ac:dyDescent="0.2">
      <c r="A81" s="100"/>
      <c r="B81" s="73"/>
      <c r="C81" s="85" t="s">
        <v>1781</v>
      </c>
      <c r="D81" s="76" t="s">
        <v>1127</v>
      </c>
      <c r="E81" s="13">
        <v>44428</v>
      </c>
      <c r="F81" s="74" t="s">
        <v>1128</v>
      </c>
      <c r="G81" s="13">
        <v>44432</v>
      </c>
      <c r="H81" s="75" t="s">
        <v>1833</v>
      </c>
      <c r="I81" s="15">
        <v>104</v>
      </c>
      <c r="J81" s="15">
        <v>87</v>
      </c>
      <c r="K81" s="15">
        <v>33</v>
      </c>
      <c r="L81" s="15">
        <v>18</v>
      </c>
      <c r="M81" s="80">
        <v>74.646000000000001</v>
      </c>
      <c r="N81" s="70">
        <v>75</v>
      </c>
      <c r="O81" s="62">
        <v>3000</v>
      </c>
      <c r="P81" s="63">
        <f>Table22452368910111213141516171819202122242345672345689101112[[#This Row],[PEMBULATAN]]*O81</f>
        <v>225000</v>
      </c>
    </row>
    <row r="82" spans="1:16" ht="27" customHeight="1" x14ac:dyDescent="0.2">
      <c r="A82" s="100"/>
      <c r="B82" s="73"/>
      <c r="C82" s="85" t="s">
        <v>1782</v>
      </c>
      <c r="D82" s="76" t="s">
        <v>1127</v>
      </c>
      <c r="E82" s="13">
        <v>44428</v>
      </c>
      <c r="F82" s="74" t="s">
        <v>1128</v>
      </c>
      <c r="G82" s="13">
        <v>44432</v>
      </c>
      <c r="H82" s="75" t="s">
        <v>1833</v>
      </c>
      <c r="I82" s="15">
        <v>90</v>
      </c>
      <c r="J82" s="15">
        <v>76</v>
      </c>
      <c r="K82" s="15">
        <v>43</v>
      </c>
      <c r="L82" s="15">
        <v>15</v>
      </c>
      <c r="M82" s="80">
        <v>73.53</v>
      </c>
      <c r="N82" s="70">
        <v>74</v>
      </c>
      <c r="O82" s="62">
        <v>3000</v>
      </c>
      <c r="P82" s="63">
        <f>Table22452368910111213141516171819202122242345672345689101112[[#This Row],[PEMBULATAN]]*O82</f>
        <v>222000</v>
      </c>
    </row>
    <row r="83" spans="1:16" ht="27" customHeight="1" x14ac:dyDescent="0.2">
      <c r="A83" s="100"/>
      <c r="B83" s="73"/>
      <c r="C83" s="85" t="s">
        <v>1783</v>
      </c>
      <c r="D83" s="76" t="s">
        <v>1127</v>
      </c>
      <c r="E83" s="13">
        <v>44428</v>
      </c>
      <c r="F83" s="74" t="s">
        <v>1128</v>
      </c>
      <c r="G83" s="13">
        <v>44432</v>
      </c>
      <c r="H83" s="75" t="s">
        <v>1833</v>
      </c>
      <c r="I83" s="15">
        <v>90</v>
      </c>
      <c r="J83" s="15">
        <v>76</v>
      </c>
      <c r="K83" s="15">
        <v>45</v>
      </c>
      <c r="L83" s="15">
        <v>11</v>
      </c>
      <c r="M83" s="80">
        <v>76.95</v>
      </c>
      <c r="N83" s="70">
        <v>77</v>
      </c>
      <c r="O83" s="62">
        <v>3000</v>
      </c>
      <c r="P83" s="63">
        <f>Table22452368910111213141516171819202122242345672345689101112[[#This Row],[PEMBULATAN]]*O83</f>
        <v>231000</v>
      </c>
    </row>
    <row r="84" spans="1:16" ht="27" customHeight="1" x14ac:dyDescent="0.2">
      <c r="A84" s="100"/>
      <c r="B84" s="73"/>
      <c r="C84" s="85" t="s">
        <v>1784</v>
      </c>
      <c r="D84" s="76" t="s">
        <v>1127</v>
      </c>
      <c r="E84" s="13">
        <v>44428</v>
      </c>
      <c r="F84" s="74" t="s">
        <v>1128</v>
      </c>
      <c r="G84" s="13">
        <v>44432</v>
      </c>
      <c r="H84" s="75" t="s">
        <v>1833</v>
      </c>
      <c r="I84" s="15">
        <v>18</v>
      </c>
      <c r="J84" s="15">
        <v>90</v>
      </c>
      <c r="K84" s="15">
        <v>65</v>
      </c>
      <c r="L84" s="15">
        <v>7</v>
      </c>
      <c r="M84" s="80">
        <v>26.324999999999999</v>
      </c>
      <c r="N84" s="70">
        <v>26</v>
      </c>
      <c r="O84" s="62">
        <v>3000</v>
      </c>
      <c r="P84" s="63">
        <f>Table22452368910111213141516171819202122242345672345689101112[[#This Row],[PEMBULATAN]]*O84</f>
        <v>78000</v>
      </c>
    </row>
    <row r="85" spans="1:16" ht="27" customHeight="1" x14ac:dyDescent="0.2">
      <c r="A85" s="100"/>
      <c r="B85" s="73"/>
      <c r="C85" s="85" t="s">
        <v>1785</v>
      </c>
      <c r="D85" s="76" t="s">
        <v>1127</v>
      </c>
      <c r="E85" s="13">
        <v>44428</v>
      </c>
      <c r="F85" s="74" t="s">
        <v>1128</v>
      </c>
      <c r="G85" s="13">
        <v>44432</v>
      </c>
      <c r="H85" s="75" t="s">
        <v>1833</v>
      </c>
      <c r="I85" s="15">
        <v>89</v>
      </c>
      <c r="J85" s="15">
        <v>64</v>
      </c>
      <c r="K85" s="15">
        <v>23</v>
      </c>
      <c r="L85" s="15">
        <v>19</v>
      </c>
      <c r="M85" s="80">
        <v>32.752000000000002</v>
      </c>
      <c r="N85" s="70">
        <v>33</v>
      </c>
      <c r="O85" s="62">
        <v>3000</v>
      </c>
      <c r="P85" s="63">
        <f>Table22452368910111213141516171819202122242345672345689101112[[#This Row],[PEMBULATAN]]*O85</f>
        <v>99000</v>
      </c>
    </row>
    <row r="86" spans="1:16" ht="27" customHeight="1" x14ac:dyDescent="0.2">
      <c r="A86" s="100"/>
      <c r="B86" s="73"/>
      <c r="C86" s="85" t="s">
        <v>1786</v>
      </c>
      <c r="D86" s="76" t="s">
        <v>1127</v>
      </c>
      <c r="E86" s="13">
        <v>44428</v>
      </c>
      <c r="F86" s="74" t="s">
        <v>1128</v>
      </c>
      <c r="G86" s="13">
        <v>44432</v>
      </c>
      <c r="H86" s="75" t="s">
        <v>1833</v>
      </c>
      <c r="I86" s="15">
        <v>98</v>
      </c>
      <c r="J86" s="15">
        <v>67</v>
      </c>
      <c r="K86" s="15">
        <v>33</v>
      </c>
      <c r="L86" s="15">
        <v>11</v>
      </c>
      <c r="M86" s="80">
        <v>54.169499999999999</v>
      </c>
      <c r="N86" s="70">
        <v>54</v>
      </c>
      <c r="O86" s="62">
        <v>3000</v>
      </c>
      <c r="P86" s="63">
        <f>Table22452368910111213141516171819202122242345672345689101112[[#This Row],[PEMBULATAN]]*O86</f>
        <v>162000</v>
      </c>
    </row>
    <row r="87" spans="1:16" ht="27" customHeight="1" x14ac:dyDescent="0.2">
      <c r="A87" s="100"/>
      <c r="B87" s="73"/>
      <c r="C87" s="85" t="s">
        <v>1787</v>
      </c>
      <c r="D87" s="76" t="s">
        <v>1127</v>
      </c>
      <c r="E87" s="13">
        <v>44428</v>
      </c>
      <c r="F87" s="74" t="s">
        <v>1128</v>
      </c>
      <c r="G87" s="13">
        <v>44432</v>
      </c>
      <c r="H87" s="75" t="s">
        <v>1833</v>
      </c>
      <c r="I87" s="15">
        <v>76</v>
      </c>
      <c r="J87" s="15">
        <v>43</v>
      </c>
      <c r="K87" s="15">
        <v>27</v>
      </c>
      <c r="L87" s="15">
        <v>10</v>
      </c>
      <c r="M87" s="80">
        <v>22.059000000000001</v>
      </c>
      <c r="N87" s="70">
        <v>22</v>
      </c>
      <c r="O87" s="62">
        <v>3000</v>
      </c>
      <c r="P87" s="63">
        <f>Table22452368910111213141516171819202122242345672345689101112[[#This Row],[PEMBULATAN]]*O87</f>
        <v>66000</v>
      </c>
    </row>
    <row r="88" spans="1:16" ht="27" customHeight="1" x14ac:dyDescent="0.2">
      <c r="A88" s="100"/>
      <c r="B88" s="73"/>
      <c r="C88" s="85" t="s">
        <v>1788</v>
      </c>
      <c r="D88" s="76" t="s">
        <v>1127</v>
      </c>
      <c r="E88" s="13">
        <v>44428</v>
      </c>
      <c r="F88" s="74" t="s">
        <v>1128</v>
      </c>
      <c r="G88" s="13">
        <v>44432</v>
      </c>
      <c r="H88" s="75" t="s">
        <v>1833</v>
      </c>
      <c r="I88" s="15">
        <v>85</v>
      </c>
      <c r="J88" s="15">
        <v>74</v>
      </c>
      <c r="K88" s="15">
        <v>20</v>
      </c>
      <c r="L88" s="15">
        <v>11</v>
      </c>
      <c r="M88" s="80">
        <v>31.45</v>
      </c>
      <c r="N88" s="70">
        <v>31</v>
      </c>
      <c r="O88" s="62">
        <v>3000</v>
      </c>
      <c r="P88" s="63">
        <f>Table22452368910111213141516171819202122242345672345689101112[[#This Row],[PEMBULATAN]]*O88</f>
        <v>93000</v>
      </c>
    </row>
    <row r="89" spans="1:16" ht="27" customHeight="1" x14ac:dyDescent="0.2">
      <c r="A89" s="100"/>
      <c r="B89" s="73"/>
      <c r="C89" s="85" t="s">
        <v>1789</v>
      </c>
      <c r="D89" s="76" t="s">
        <v>1127</v>
      </c>
      <c r="E89" s="13">
        <v>44428</v>
      </c>
      <c r="F89" s="74" t="s">
        <v>1128</v>
      </c>
      <c r="G89" s="13">
        <v>44432</v>
      </c>
      <c r="H89" s="75" t="s">
        <v>1833</v>
      </c>
      <c r="I89" s="15">
        <v>102</v>
      </c>
      <c r="J89" s="15">
        <v>89</v>
      </c>
      <c r="K89" s="15">
        <v>40</v>
      </c>
      <c r="L89" s="15">
        <v>26</v>
      </c>
      <c r="M89" s="80">
        <v>90.78</v>
      </c>
      <c r="N89" s="70">
        <v>91</v>
      </c>
      <c r="O89" s="62">
        <v>3000</v>
      </c>
      <c r="P89" s="63">
        <f>Table22452368910111213141516171819202122242345672345689101112[[#This Row],[PEMBULATAN]]*O89</f>
        <v>273000</v>
      </c>
    </row>
    <row r="90" spans="1:16" ht="27" customHeight="1" x14ac:dyDescent="0.2">
      <c r="A90" s="100"/>
      <c r="B90" s="73"/>
      <c r="C90" s="85" t="s">
        <v>1790</v>
      </c>
      <c r="D90" s="76" t="s">
        <v>1127</v>
      </c>
      <c r="E90" s="13">
        <v>44428</v>
      </c>
      <c r="F90" s="74" t="s">
        <v>1128</v>
      </c>
      <c r="G90" s="13">
        <v>44432</v>
      </c>
      <c r="H90" s="75" t="s">
        <v>1833</v>
      </c>
      <c r="I90" s="15">
        <v>107</v>
      </c>
      <c r="J90" s="15">
        <v>54</v>
      </c>
      <c r="K90" s="15">
        <v>69</v>
      </c>
      <c r="L90" s="15">
        <v>16</v>
      </c>
      <c r="M90" s="80">
        <v>99.670500000000004</v>
      </c>
      <c r="N90" s="70">
        <v>100</v>
      </c>
      <c r="O90" s="62">
        <v>3000</v>
      </c>
      <c r="P90" s="63">
        <f>Table22452368910111213141516171819202122242345672345689101112[[#This Row],[PEMBULATAN]]*O90</f>
        <v>300000</v>
      </c>
    </row>
    <row r="91" spans="1:16" ht="27" customHeight="1" x14ac:dyDescent="0.2">
      <c r="A91" s="100"/>
      <c r="B91" s="73"/>
      <c r="C91" s="85" t="s">
        <v>1791</v>
      </c>
      <c r="D91" s="76" t="s">
        <v>1127</v>
      </c>
      <c r="E91" s="13">
        <v>44428</v>
      </c>
      <c r="F91" s="74" t="s">
        <v>1128</v>
      </c>
      <c r="G91" s="13">
        <v>44432</v>
      </c>
      <c r="H91" s="75" t="s">
        <v>1833</v>
      </c>
      <c r="I91" s="15">
        <v>100</v>
      </c>
      <c r="J91" s="15">
        <v>62</v>
      </c>
      <c r="K91" s="15">
        <v>23</v>
      </c>
      <c r="L91" s="15">
        <v>12</v>
      </c>
      <c r="M91" s="80">
        <v>35.65</v>
      </c>
      <c r="N91" s="70">
        <v>36</v>
      </c>
      <c r="O91" s="62">
        <v>3000</v>
      </c>
      <c r="P91" s="63">
        <f>Table22452368910111213141516171819202122242345672345689101112[[#This Row],[PEMBULATAN]]*O91</f>
        <v>108000</v>
      </c>
    </row>
    <row r="92" spans="1:16" ht="27" customHeight="1" x14ac:dyDescent="0.2">
      <c r="A92" s="100"/>
      <c r="B92" s="73"/>
      <c r="C92" s="85" t="s">
        <v>1792</v>
      </c>
      <c r="D92" s="76" t="s">
        <v>1127</v>
      </c>
      <c r="E92" s="13">
        <v>44428</v>
      </c>
      <c r="F92" s="74" t="s">
        <v>1128</v>
      </c>
      <c r="G92" s="13">
        <v>44432</v>
      </c>
      <c r="H92" s="75" t="s">
        <v>1833</v>
      </c>
      <c r="I92" s="15">
        <v>60</v>
      </c>
      <c r="J92" s="15">
        <v>47</v>
      </c>
      <c r="K92" s="15">
        <v>31</v>
      </c>
      <c r="L92" s="15">
        <v>15</v>
      </c>
      <c r="M92" s="80">
        <v>21.855</v>
      </c>
      <c r="N92" s="70">
        <v>22</v>
      </c>
      <c r="O92" s="62">
        <v>3000</v>
      </c>
      <c r="P92" s="63">
        <f>Table22452368910111213141516171819202122242345672345689101112[[#This Row],[PEMBULATAN]]*O92</f>
        <v>66000</v>
      </c>
    </row>
    <row r="93" spans="1:16" ht="27" customHeight="1" x14ac:dyDescent="0.2">
      <c r="A93" s="100"/>
      <c r="B93" s="73"/>
      <c r="C93" s="85" t="s">
        <v>1793</v>
      </c>
      <c r="D93" s="76" t="s">
        <v>1127</v>
      </c>
      <c r="E93" s="13">
        <v>44428</v>
      </c>
      <c r="F93" s="74" t="s">
        <v>1128</v>
      </c>
      <c r="G93" s="13">
        <v>44432</v>
      </c>
      <c r="H93" s="75" t="s">
        <v>1833</v>
      </c>
      <c r="I93" s="15">
        <v>60</v>
      </c>
      <c r="J93" s="15">
        <v>40</v>
      </c>
      <c r="K93" s="15">
        <v>10</v>
      </c>
      <c r="L93" s="15">
        <v>4</v>
      </c>
      <c r="M93" s="80">
        <v>6</v>
      </c>
      <c r="N93" s="70">
        <v>6</v>
      </c>
      <c r="O93" s="62">
        <v>3000</v>
      </c>
      <c r="P93" s="63">
        <f>Table22452368910111213141516171819202122242345672345689101112[[#This Row],[PEMBULATAN]]*O93</f>
        <v>18000</v>
      </c>
    </row>
    <row r="94" spans="1:16" ht="27" customHeight="1" x14ac:dyDescent="0.2">
      <c r="A94" s="100"/>
      <c r="B94" s="73"/>
      <c r="C94" s="85" t="s">
        <v>1794</v>
      </c>
      <c r="D94" s="76" t="s">
        <v>1127</v>
      </c>
      <c r="E94" s="13">
        <v>44428</v>
      </c>
      <c r="F94" s="74" t="s">
        <v>1128</v>
      </c>
      <c r="G94" s="13">
        <v>44432</v>
      </c>
      <c r="H94" s="75" t="s">
        <v>1833</v>
      </c>
      <c r="I94" s="15">
        <v>40</v>
      </c>
      <c r="J94" s="15">
        <v>30</v>
      </c>
      <c r="K94" s="15">
        <v>11</v>
      </c>
      <c r="L94" s="15">
        <v>2</v>
      </c>
      <c r="M94" s="80">
        <v>3.3</v>
      </c>
      <c r="N94" s="70">
        <v>3</v>
      </c>
      <c r="O94" s="62">
        <v>3000</v>
      </c>
      <c r="P94" s="63">
        <f>Table22452368910111213141516171819202122242345672345689101112[[#This Row],[PEMBULATAN]]*O94</f>
        <v>9000</v>
      </c>
    </row>
    <row r="95" spans="1:16" ht="27" customHeight="1" x14ac:dyDescent="0.2">
      <c r="A95" s="100"/>
      <c r="B95" s="73"/>
      <c r="C95" s="85" t="s">
        <v>1795</v>
      </c>
      <c r="D95" s="76" t="s">
        <v>1127</v>
      </c>
      <c r="E95" s="13">
        <v>44428</v>
      </c>
      <c r="F95" s="74" t="s">
        <v>1128</v>
      </c>
      <c r="G95" s="13">
        <v>44432</v>
      </c>
      <c r="H95" s="75" t="s">
        <v>1833</v>
      </c>
      <c r="I95" s="15">
        <v>92</v>
      </c>
      <c r="J95" s="15">
        <v>63</v>
      </c>
      <c r="K95" s="15">
        <v>28</v>
      </c>
      <c r="L95" s="15">
        <v>28</v>
      </c>
      <c r="M95" s="80">
        <v>40.572000000000003</v>
      </c>
      <c r="N95" s="70">
        <v>41</v>
      </c>
      <c r="O95" s="62">
        <v>3000</v>
      </c>
      <c r="P95" s="63">
        <f>Table22452368910111213141516171819202122242345672345689101112[[#This Row],[PEMBULATAN]]*O95</f>
        <v>123000</v>
      </c>
    </row>
    <row r="96" spans="1:16" ht="27" customHeight="1" x14ac:dyDescent="0.2">
      <c r="A96" s="100"/>
      <c r="B96" s="73"/>
      <c r="C96" s="85" t="s">
        <v>1796</v>
      </c>
      <c r="D96" s="76" t="s">
        <v>1127</v>
      </c>
      <c r="E96" s="13">
        <v>44428</v>
      </c>
      <c r="F96" s="74" t="s">
        <v>1128</v>
      </c>
      <c r="G96" s="13">
        <v>44432</v>
      </c>
      <c r="H96" s="75" t="s">
        <v>1833</v>
      </c>
      <c r="I96" s="15">
        <v>90</v>
      </c>
      <c r="J96" s="15">
        <v>51</v>
      </c>
      <c r="K96" s="15">
        <v>21</v>
      </c>
      <c r="L96" s="15">
        <v>18</v>
      </c>
      <c r="M96" s="80">
        <v>24.0975</v>
      </c>
      <c r="N96" s="70">
        <v>24</v>
      </c>
      <c r="O96" s="62">
        <v>3000</v>
      </c>
      <c r="P96" s="63">
        <f>Table22452368910111213141516171819202122242345672345689101112[[#This Row],[PEMBULATAN]]*O96</f>
        <v>72000</v>
      </c>
    </row>
    <row r="97" spans="1:16" ht="27" customHeight="1" x14ac:dyDescent="0.2">
      <c r="A97" s="100"/>
      <c r="B97" s="73"/>
      <c r="C97" s="85" t="s">
        <v>1797</v>
      </c>
      <c r="D97" s="76" t="s">
        <v>1127</v>
      </c>
      <c r="E97" s="13">
        <v>44428</v>
      </c>
      <c r="F97" s="74" t="s">
        <v>1128</v>
      </c>
      <c r="G97" s="13">
        <v>44432</v>
      </c>
      <c r="H97" s="75" t="s">
        <v>1833</v>
      </c>
      <c r="I97" s="15">
        <v>63</v>
      </c>
      <c r="J97" s="15">
        <v>28</v>
      </c>
      <c r="K97" s="15">
        <v>93</v>
      </c>
      <c r="L97" s="15">
        <v>28</v>
      </c>
      <c r="M97" s="80">
        <v>41.012999999999998</v>
      </c>
      <c r="N97" s="70">
        <v>41</v>
      </c>
      <c r="O97" s="62">
        <v>3000</v>
      </c>
      <c r="P97" s="63">
        <f>Table22452368910111213141516171819202122242345672345689101112[[#This Row],[PEMBULATAN]]*O97</f>
        <v>123000</v>
      </c>
    </row>
    <row r="98" spans="1:16" ht="27" customHeight="1" x14ac:dyDescent="0.2">
      <c r="A98" s="100"/>
      <c r="B98" s="73"/>
      <c r="C98" s="85" t="s">
        <v>1798</v>
      </c>
      <c r="D98" s="76" t="s">
        <v>1127</v>
      </c>
      <c r="E98" s="13">
        <v>44428</v>
      </c>
      <c r="F98" s="74" t="s">
        <v>1128</v>
      </c>
      <c r="G98" s="13">
        <v>44432</v>
      </c>
      <c r="H98" s="75" t="s">
        <v>1833</v>
      </c>
      <c r="I98" s="15">
        <v>80</v>
      </c>
      <c r="J98" s="15">
        <v>52</v>
      </c>
      <c r="K98" s="15">
        <v>28</v>
      </c>
      <c r="L98" s="15">
        <v>16</v>
      </c>
      <c r="M98" s="80">
        <v>29.12</v>
      </c>
      <c r="N98" s="70">
        <v>29</v>
      </c>
      <c r="O98" s="62">
        <v>3000</v>
      </c>
      <c r="P98" s="63">
        <f>Table22452368910111213141516171819202122242345672345689101112[[#This Row],[PEMBULATAN]]*O98</f>
        <v>87000</v>
      </c>
    </row>
    <row r="99" spans="1:16" ht="27" customHeight="1" x14ac:dyDescent="0.2">
      <c r="A99" s="100"/>
      <c r="B99" s="73"/>
      <c r="C99" s="85" t="s">
        <v>1799</v>
      </c>
      <c r="D99" s="76" t="s">
        <v>1127</v>
      </c>
      <c r="E99" s="13">
        <v>44428</v>
      </c>
      <c r="F99" s="74" t="s">
        <v>1128</v>
      </c>
      <c r="G99" s="13">
        <v>44432</v>
      </c>
      <c r="H99" s="75" t="s">
        <v>1833</v>
      </c>
      <c r="I99" s="15">
        <v>80</v>
      </c>
      <c r="J99" s="15">
        <v>71</v>
      </c>
      <c r="K99" s="15">
        <v>22</v>
      </c>
      <c r="L99" s="15">
        <v>13</v>
      </c>
      <c r="M99" s="80">
        <v>31.24</v>
      </c>
      <c r="N99" s="70">
        <v>31</v>
      </c>
      <c r="O99" s="62">
        <v>3000</v>
      </c>
      <c r="P99" s="63">
        <f>Table22452368910111213141516171819202122242345672345689101112[[#This Row],[PEMBULATAN]]*O99</f>
        <v>93000</v>
      </c>
    </row>
    <row r="100" spans="1:16" ht="27" customHeight="1" x14ac:dyDescent="0.2">
      <c r="A100" s="100"/>
      <c r="B100" s="73"/>
      <c r="C100" s="85" t="s">
        <v>1800</v>
      </c>
      <c r="D100" s="76" t="s">
        <v>1127</v>
      </c>
      <c r="E100" s="13">
        <v>44428</v>
      </c>
      <c r="F100" s="74" t="s">
        <v>1128</v>
      </c>
      <c r="G100" s="13">
        <v>44432</v>
      </c>
      <c r="H100" s="75" t="s">
        <v>1833</v>
      </c>
      <c r="I100" s="15">
        <v>70</v>
      </c>
      <c r="J100" s="15">
        <v>57</v>
      </c>
      <c r="K100" s="15">
        <v>20</v>
      </c>
      <c r="L100" s="15">
        <v>10</v>
      </c>
      <c r="M100" s="80">
        <v>19.95</v>
      </c>
      <c r="N100" s="70">
        <v>20</v>
      </c>
      <c r="O100" s="62">
        <v>3000</v>
      </c>
      <c r="P100" s="63">
        <f>Table22452368910111213141516171819202122242345672345689101112[[#This Row],[PEMBULATAN]]*O100</f>
        <v>60000</v>
      </c>
    </row>
    <row r="101" spans="1:16" ht="27" customHeight="1" x14ac:dyDescent="0.2">
      <c r="A101" s="100"/>
      <c r="B101" s="73"/>
      <c r="C101" s="85" t="s">
        <v>1801</v>
      </c>
      <c r="D101" s="76" t="s">
        <v>1127</v>
      </c>
      <c r="E101" s="13">
        <v>44428</v>
      </c>
      <c r="F101" s="74" t="s">
        <v>1128</v>
      </c>
      <c r="G101" s="13">
        <v>44432</v>
      </c>
      <c r="H101" s="75" t="s">
        <v>1833</v>
      </c>
      <c r="I101" s="15">
        <v>78</v>
      </c>
      <c r="J101" s="15">
        <v>61</v>
      </c>
      <c r="K101" s="15">
        <v>33</v>
      </c>
      <c r="L101" s="15">
        <v>14</v>
      </c>
      <c r="M101" s="80">
        <v>39.253500000000003</v>
      </c>
      <c r="N101" s="70">
        <v>39</v>
      </c>
      <c r="O101" s="62">
        <v>3000</v>
      </c>
      <c r="P101" s="63">
        <f>Table22452368910111213141516171819202122242345672345689101112[[#This Row],[PEMBULATAN]]*O101</f>
        <v>117000</v>
      </c>
    </row>
    <row r="102" spans="1:16" ht="27" customHeight="1" x14ac:dyDescent="0.2">
      <c r="A102" s="100"/>
      <c r="B102" s="73"/>
      <c r="C102" s="85" t="s">
        <v>1802</v>
      </c>
      <c r="D102" s="76" t="s">
        <v>1127</v>
      </c>
      <c r="E102" s="13">
        <v>44428</v>
      </c>
      <c r="F102" s="74" t="s">
        <v>1128</v>
      </c>
      <c r="G102" s="13">
        <v>44432</v>
      </c>
      <c r="H102" s="75" t="s">
        <v>1833</v>
      </c>
      <c r="I102" s="15">
        <v>98</v>
      </c>
      <c r="J102" s="15">
        <v>60</v>
      </c>
      <c r="K102" s="15">
        <v>32</v>
      </c>
      <c r="L102" s="15">
        <v>21</v>
      </c>
      <c r="M102" s="80">
        <v>47.04</v>
      </c>
      <c r="N102" s="70">
        <v>47</v>
      </c>
      <c r="O102" s="62">
        <v>3000</v>
      </c>
      <c r="P102" s="63">
        <f>Table22452368910111213141516171819202122242345672345689101112[[#This Row],[PEMBULATAN]]*O102</f>
        <v>141000</v>
      </c>
    </row>
    <row r="103" spans="1:16" ht="27" customHeight="1" x14ac:dyDescent="0.2">
      <c r="A103" s="100"/>
      <c r="B103" s="73"/>
      <c r="C103" s="85" t="s">
        <v>1803</v>
      </c>
      <c r="D103" s="76" t="s">
        <v>1127</v>
      </c>
      <c r="E103" s="13">
        <v>44428</v>
      </c>
      <c r="F103" s="74" t="s">
        <v>1128</v>
      </c>
      <c r="G103" s="13">
        <v>44432</v>
      </c>
      <c r="H103" s="75" t="s">
        <v>1833</v>
      </c>
      <c r="I103" s="15">
        <v>82</v>
      </c>
      <c r="J103" s="15">
        <v>56</v>
      </c>
      <c r="K103" s="15">
        <v>22</v>
      </c>
      <c r="L103" s="15">
        <v>15</v>
      </c>
      <c r="M103" s="80">
        <v>25.256</v>
      </c>
      <c r="N103" s="70">
        <v>25</v>
      </c>
      <c r="O103" s="62">
        <v>3000</v>
      </c>
      <c r="P103" s="63">
        <f>Table22452368910111213141516171819202122242345672345689101112[[#This Row],[PEMBULATAN]]*O103</f>
        <v>75000</v>
      </c>
    </row>
    <row r="104" spans="1:16" ht="27" customHeight="1" x14ac:dyDescent="0.2">
      <c r="A104" s="100"/>
      <c r="B104" s="73"/>
      <c r="C104" s="85" t="s">
        <v>1804</v>
      </c>
      <c r="D104" s="76" t="s">
        <v>1127</v>
      </c>
      <c r="E104" s="13">
        <v>44428</v>
      </c>
      <c r="F104" s="74" t="s">
        <v>1128</v>
      </c>
      <c r="G104" s="13">
        <v>44432</v>
      </c>
      <c r="H104" s="75" t="s">
        <v>1833</v>
      </c>
      <c r="I104" s="15">
        <v>92</v>
      </c>
      <c r="J104" s="15">
        <v>46</v>
      </c>
      <c r="K104" s="15">
        <v>21</v>
      </c>
      <c r="L104" s="15">
        <v>10</v>
      </c>
      <c r="M104" s="80">
        <v>22.218</v>
      </c>
      <c r="N104" s="70">
        <v>22</v>
      </c>
      <c r="O104" s="62">
        <v>3000</v>
      </c>
      <c r="P104" s="63">
        <f>Table22452368910111213141516171819202122242345672345689101112[[#This Row],[PEMBULATAN]]*O104</f>
        <v>66000</v>
      </c>
    </row>
    <row r="105" spans="1:16" ht="27" customHeight="1" x14ac:dyDescent="0.2">
      <c r="A105" s="100"/>
      <c r="B105" s="73"/>
      <c r="C105" s="85" t="s">
        <v>1805</v>
      </c>
      <c r="D105" s="76" t="s">
        <v>1127</v>
      </c>
      <c r="E105" s="13">
        <v>44428</v>
      </c>
      <c r="F105" s="74" t="s">
        <v>1128</v>
      </c>
      <c r="G105" s="13">
        <v>44432</v>
      </c>
      <c r="H105" s="75" t="s">
        <v>1833</v>
      </c>
      <c r="I105" s="15">
        <v>81</v>
      </c>
      <c r="J105" s="15">
        <v>52</v>
      </c>
      <c r="K105" s="15">
        <v>17</v>
      </c>
      <c r="L105" s="15">
        <v>19</v>
      </c>
      <c r="M105" s="80">
        <v>17.901</v>
      </c>
      <c r="N105" s="70">
        <v>19</v>
      </c>
      <c r="O105" s="62">
        <v>3000</v>
      </c>
      <c r="P105" s="63">
        <f>Table22452368910111213141516171819202122242345672345689101112[[#This Row],[PEMBULATAN]]*O105</f>
        <v>57000</v>
      </c>
    </row>
    <row r="106" spans="1:16" ht="27" customHeight="1" x14ac:dyDescent="0.2">
      <c r="A106" s="100"/>
      <c r="B106" s="73"/>
      <c r="C106" s="85" t="s">
        <v>1806</v>
      </c>
      <c r="D106" s="76" t="s">
        <v>1127</v>
      </c>
      <c r="E106" s="13">
        <v>44428</v>
      </c>
      <c r="F106" s="74" t="s">
        <v>1128</v>
      </c>
      <c r="G106" s="13">
        <v>44432</v>
      </c>
      <c r="H106" s="75" t="s">
        <v>1833</v>
      </c>
      <c r="I106" s="15">
        <v>56</v>
      </c>
      <c r="J106" s="15">
        <v>43</v>
      </c>
      <c r="K106" s="15">
        <v>10</v>
      </c>
      <c r="L106" s="15">
        <v>7</v>
      </c>
      <c r="M106" s="80">
        <v>6.02</v>
      </c>
      <c r="N106" s="70">
        <v>7</v>
      </c>
      <c r="O106" s="62">
        <v>3000</v>
      </c>
      <c r="P106" s="63">
        <f>Table22452368910111213141516171819202122242345672345689101112[[#This Row],[PEMBULATAN]]*O106</f>
        <v>21000</v>
      </c>
    </row>
    <row r="107" spans="1:16" ht="27" customHeight="1" x14ac:dyDescent="0.2">
      <c r="A107" s="100"/>
      <c r="B107" s="73"/>
      <c r="C107" s="85" t="s">
        <v>1807</v>
      </c>
      <c r="D107" s="76" t="s">
        <v>1127</v>
      </c>
      <c r="E107" s="13">
        <v>44428</v>
      </c>
      <c r="F107" s="74" t="s">
        <v>1128</v>
      </c>
      <c r="G107" s="13">
        <v>44432</v>
      </c>
      <c r="H107" s="75" t="s">
        <v>1833</v>
      </c>
      <c r="I107" s="15">
        <v>90</v>
      </c>
      <c r="J107" s="15">
        <v>47</v>
      </c>
      <c r="K107" s="15">
        <v>22</v>
      </c>
      <c r="L107" s="15">
        <v>16</v>
      </c>
      <c r="M107" s="80">
        <v>23.265000000000001</v>
      </c>
      <c r="N107" s="70">
        <v>23</v>
      </c>
      <c r="O107" s="62">
        <v>3000</v>
      </c>
      <c r="P107" s="63">
        <f>Table22452368910111213141516171819202122242345672345689101112[[#This Row],[PEMBULATAN]]*O107</f>
        <v>69000</v>
      </c>
    </row>
    <row r="108" spans="1:16" ht="27" customHeight="1" x14ac:dyDescent="0.2">
      <c r="A108" s="100"/>
      <c r="B108" s="73"/>
      <c r="C108" s="85" t="s">
        <v>1808</v>
      </c>
      <c r="D108" s="76" t="s">
        <v>1127</v>
      </c>
      <c r="E108" s="13">
        <v>44428</v>
      </c>
      <c r="F108" s="74" t="s">
        <v>1128</v>
      </c>
      <c r="G108" s="13">
        <v>44432</v>
      </c>
      <c r="H108" s="75" t="s">
        <v>1833</v>
      </c>
      <c r="I108" s="15">
        <v>87</v>
      </c>
      <c r="J108" s="15">
        <v>54</v>
      </c>
      <c r="K108" s="15">
        <v>30</v>
      </c>
      <c r="L108" s="15">
        <v>23</v>
      </c>
      <c r="M108" s="80">
        <v>35.234999999999999</v>
      </c>
      <c r="N108" s="70">
        <v>35</v>
      </c>
      <c r="O108" s="62">
        <v>3000</v>
      </c>
      <c r="P108" s="63">
        <f>Table22452368910111213141516171819202122242345672345689101112[[#This Row],[PEMBULATAN]]*O108</f>
        <v>105000</v>
      </c>
    </row>
    <row r="109" spans="1:16" ht="27" customHeight="1" x14ac:dyDescent="0.2">
      <c r="A109" s="100"/>
      <c r="B109" s="73"/>
      <c r="C109" s="85" t="s">
        <v>1809</v>
      </c>
      <c r="D109" s="76" t="s">
        <v>1127</v>
      </c>
      <c r="E109" s="13">
        <v>44428</v>
      </c>
      <c r="F109" s="74" t="s">
        <v>1128</v>
      </c>
      <c r="G109" s="13">
        <v>44432</v>
      </c>
      <c r="H109" s="75" t="s">
        <v>1833</v>
      </c>
      <c r="I109" s="15">
        <v>90</v>
      </c>
      <c r="J109" s="15">
        <v>76</v>
      </c>
      <c r="K109" s="15">
        <v>43</v>
      </c>
      <c r="L109" s="15">
        <v>24</v>
      </c>
      <c r="M109" s="80">
        <v>73.53</v>
      </c>
      <c r="N109" s="70">
        <v>74</v>
      </c>
      <c r="O109" s="62">
        <v>3000</v>
      </c>
      <c r="P109" s="63">
        <f>Table22452368910111213141516171819202122242345672345689101112[[#This Row],[PEMBULATAN]]*O109</f>
        <v>222000</v>
      </c>
    </row>
    <row r="110" spans="1:16" ht="27" customHeight="1" x14ac:dyDescent="0.2">
      <c r="A110" s="100"/>
      <c r="B110" s="73"/>
      <c r="C110" s="85" t="s">
        <v>1810</v>
      </c>
      <c r="D110" s="76" t="s">
        <v>1127</v>
      </c>
      <c r="E110" s="13">
        <v>44428</v>
      </c>
      <c r="F110" s="74" t="s">
        <v>1128</v>
      </c>
      <c r="G110" s="13">
        <v>44432</v>
      </c>
      <c r="H110" s="75" t="s">
        <v>1833</v>
      </c>
      <c r="I110" s="15">
        <v>101</v>
      </c>
      <c r="J110" s="15">
        <v>62</v>
      </c>
      <c r="K110" s="15">
        <v>27</v>
      </c>
      <c r="L110" s="15">
        <v>17</v>
      </c>
      <c r="M110" s="80">
        <v>42.268500000000003</v>
      </c>
      <c r="N110" s="70">
        <v>42</v>
      </c>
      <c r="O110" s="62">
        <v>3000</v>
      </c>
      <c r="P110" s="63">
        <f>Table22452368910111213141516171819202122242345672345689101112[[#This Row],[PEMBULATAN]]*O110</f>
        <v>126000</v>
      </c>
    </row>
    <row r="111" spans="1:16" ht="27" customHeight="1" x14ac:dyDescent="0.2">
      <c r="A111" s="100"/>
      <c r="B111" s="73"/>
      <c r="C111" s="85" t="s">
        <v>1811</v>
      </c>
      <c r="D111" s="76" t="s">
        <v>1127</v>
      </c>
      <c r="E111" s="13">
        <v>44428</v>
      </c>
      <c r="F111" s="74" t="s">
        <v>1128</v>
      </c>
      <c r="G111" s="13">
        <v>44432</v>
      </c>
      <c r="H111" s="75" t="s">
        <v>1833</v>
      </c>
      <c r="I111" s="15">
        <v>100</v>
      </c>
      <c r="J111" s="15">
        <v>52</v>
      </c>
      <c r="K111" s="15">
        <v>17</v>
      </c>
      <c r="L111" s="15">
        <v>11</v>
      </c>
      <c r="M111" s="80">
        <v>22.1</v>
      </c>
      <c r="N111" s="70">
        <v>22</v>
      </c>
      <c r="O111" s="62">
        <v>3000</v>
      </c>
      <c r="P111" s="63">
        <f>Table22452368910111213141516171819202122242345672345689101112[[#This Row],[PEMBULATAN]]*O111</f>
        <v>66000</v>
      </c>
    </row>
    <row r="112" spans="1:16" ht="27" customHeight="1" x14ac:dyDescent="0.2">
      <c r="A112" s="100"/>
      <c r="B112" s="73"/>
      <c r="C112" s="85" t="s">
        <v>1812</v>
      </c>
      <c r="D112" s="76" t="s">
        <v>1127</v>
      </c>
      <c r="E112" s="13">
        <v>44428</v>
      </c>
      <c r="F112" s="74" t="s">
        <v>1128</v>
      </c>
      <c r="G112" s="13">
        <v>44432</v>
      </c>
      <c r="H112" s="75" t="s">
        <v>1833</v>
      </c>
      <c r="I112" s="15">
        <v>92</v>
      </c>
      <c r="J112" s="15">
        <v>86</v>
      </c>
      <c r="K112" s="15">
        <v>30</v>
      </c>
      <c r="L112" s="15">
        <v>10</v>
      </c>
      <c r="M112" s="80">
        <v>59.34</v>
      </c>
      <c r="N112" s="70">
        <v>59</v>
      </c>
      <c r="O112" s="62">
        <v>3000</v>
      </c>
      <c r="P112" s="63">
        <f>Table22452368910111213141516171819202122242345672345689101112[[#This Row],[PEMBULATAN]]*O112</f>
        <v>177000</v>
      </c>
    </row>
    <row r="113" spans="1:16" ht="27" customHeight="1" x14ac:dyDescent="0.2">
      <c r="A113" s="100"/>
      <c r="B113" s="73"/>
      <c r="C113" s="85" t="s">
        <v>1813</v>
      </c>
      <c r="D113" s="76" t="s">
        <v>1127</v>
      </c>
      <c r="E113" s="13">
        <v>44428</v>
      </c>
      <c r="F113" s="74" t="s">
        <v>1128</v>
      </c>
      <c r="G113" s="13">
        <v>44432</v>
      </c>
      <c r="H113" s="75" t="s">
        <v>1833</v>
      </c>
      <c r="I113" s="15">
        <v>70</v>
      </c>
      <c r="J113" s="15">
        <v>52</v>
      </c>
      <c r="K113" s="15">
        <v>23</v>
      </c>
      <c r="L113" s="15">
        <v>13</v>
      </c>
      <c r="M113" s="80">
        <v>20.93</v>
      </c>
      <c r="N113" s="70">
        <v>21</v>
      </c>
      <c r="O113" s="62">
        <v>3000</v>
      </c>
      <c r="P113" s="63">
        <f>Table22452368910111213141516171819202122242345672345689101112[[#This Row],[PEMBULATAN]]*O113</f>
        <v>63000</v>
      </c>
    </row>
    <row r="114" spans="1:16" ht="27" customHeight="1" x14ac:dyDescent="0.2">
      <c r="A114" s="100"/>
      <c r="B114" s="73"/>
      <c r="C114" s="85" t="s">
        <v>1814</v>
      </c>
      <c r="D114" s="76" t="s">
        <v>1127</v>
      </c>
      <c r="E114" s="13">
        <v>44428</v>
      </c>
      <c r="F114" s="74" t="s">
        <v>1128</v>
      </c>
      <c r="G114" s="13">
        <v>44432</v>
      </c>
      <c r="H114" s="75" t="s">
        <v>1833</v>
      </c>
      <c r="I114" s="15">
        <v>80</v>
      </c>
      <c r="J114" s="15">
        <v>60</v>
      </c>
      <c r="K114" s="15">
        <v>24</v>
      </c>
      <c r="L114" s="15">
        <v>10</v>
      </c>
      <c r="M114" s="80">
        <v>28.8</v>
      </c>
      <c r="N114" s="70">
        <v>29</v>
      </c>
      <c r="O114" s="62">
        <v>3000</v>
      </c>
      <c r="P114" s="63">
        <f>Table22452368910111213141516171819202122242345672345689101112[[#This Row],[PEMBULATAN]]*O114</f>
        <v>87000</v>
      </c>
    </row>
    <row r="115" spans="1:16" ht="27" customHeight="1" x14ac:dyDescent="0.2">
      <c r="A115" s="100"/>
      <c r="B115" s="73"/>
      <c r="C115" s="85" t="s">
        <v>1815</v>
      </c>
      <c r="D115" s="76" t="s">
        <v>1127</v>
      </c>
      <c r="E115" s="13">
        <v>44428</v>
      </c>
      <c r="F115" s="74" t="s">
        <v>1128</v>
      </c>
      <c r="G115" s="13">
        <v>44432</v>
      </c>
      <c r="H115" s="75" t="s">
        <v>1833</v>
      </c>
      <c r="I115" s="15">
        <v>60</v>
      </c>
      <c r="J115" s="15">
        <v>32</v>
      </c>
      <c r="K115" s="15">
        <v>12</v>
      </c>
      <c r="L115" s="15">
        <v>5</v>
      </c>
      <c r="M115" s="80">
        <v>5.76</v>
      </c>
      <c r="N115" s="70">
        <v>6</v>
      </c>
      <c r="O115" s="62">
        <v>3000</v>
      </c>
      <c r="P115" s="63">
        <f>Table22452368910111213141516171819202122242345672345689101112[[#This Row],[PEMBULATAN]]*O115</f>
        <v>18000</v>
      </c>
    </row>
    <row r="116" spans="1:16" ht="27" customHeight="1" x14ac:dyDescent="0.2">
      <c r="A116" s="100"/>
      <c r="B116" s="73"/>
      <c r="C116" s="85" t="s">
        <v>1816</v>
      </c>
      <c r="D116" s="76" t="s">
        <v>1127</v>
      </c>
      <c r="E116" s="13">
        <v>44428</v>
      </c>
      <c r="F116" s="74" t="s">
        <v>1128</v>
      </c>
      <c r="G116" s="13">
        <v>44432</v>
      </c>
      <c r="H116" s="75" t="s">
        <v>1833</v>
      </c>
      <c r="I116" s="15">
        <v>62</v>
      </c>
      <c r="J116" s="15">
        <v>40</v>
      </c>
      <c r="K116" s="15">
        <v>18</v>
      </c>
      <c r="L116" s="15">
        <v>6</v>
      </c>
      <c r="M116" s="80">
        <v>11.16</v>
      </c>
      <c r="N116" s="70">
        <v>11</v>
      </c>
      <c r="O116" s="62">
        <v>3000</v>
      </c>
      <c r="P116" s="63">
        <f>Table22452368910111213141516171819202122242345672345689101112[[#This Row],[PEMBULATAN]]*O116</f>
        <v>33000</v>
      </c>
    </row>
    <row r="117" spans="1:16" ht="27" customHeight="1" x14ac:dyDescent="0.2">
      <c r="A117" s="100"/>
      <c r="B117" s="73"/>
      <c r="C117" s="85" t="s">
        <v>1817</v>
      </c>
      <c r="D117" s="76" t="s">
        <v>1127</v>
      </c>
      <c r="E117" s="13">
        <v>44428</v>
      </c>
      <c r="F117" s="74" t="s">
        <v>1128</v>
      </c>
      <c r="G117" s="13">
        <v>44432</v>
      </c>
      <c r="H117" s="75" t="s">
        <v>1833</v>
      </c>
      <c r="I117" s="15">
        <v>60</v>
      </c>
      <c r="J117" s="15">
        <v>41</v>
      </c>
      <c r="K117" s="15">
        <v>22</v>
      </c>
      <c r="L117" s="15">
        <v>3</v>
      </c>
      <c r="M117" s="80">
        <v>13.53</v>
      </c>
      <c r="N117" s="70">
        <v>14</v>
      </c>
      <c r="O117" s="62">
        <v>3000</v>
      </c>
      <c r="P117" s="63">
        <f>Table22452368910111213141516171819202122242345672345689101112[[#This Row],[PEMBULATAN]]*O117</f>
        <v>42000</v>
      </c>
    </row>
    <row r="118" spans="1:16" ht="27" customHeight="1" x14ac:dyDescent="0.2">
      <c r="A118" s="100"/>
      <c r="B118" s="73"/>
      <c r="C118" s="85" t="s">
        <v>1818</v>
      </c>
      <c r="D118" s="76" t="s">
        <v>1127</v>
      </c>
      <c r="E118" s="13">
        <v>44428</v>
      </c>
      <c r="F118" s="74" t="s">
        <v>1128</v>
      </c>
      <c r="G118" s="13">
        <v>44432</v>
      </c>
      <c r="H118" s="75" t="s">
        <v>1833</v>
      </c>
      <c r="I118" s="15">
        <v>50</v>
      </c>
      <c r="J118" s="15">
        <v>30</v>
      </c>
      <c r="K118" s="15">
        <v>10</v>
      </c>
      <c r="L118" s="15">
        <v>4</v>
      </c>
      <c r="M118" s="80">
        <v>3.75</v>
      </c>
      <c r="N118" s="70">
        <v>4</v>
      </c>
      <c r="O118" s="62">
        <v>3000</v>
      </c>
      <c r="P118" s="63">
        <f>Table22452368910111213141516171819202122242345672345689101112[[#This Row],[PEMBULATAN]]*O118</f>
        <v>12000</v>
      </c>
    </row>
    <row r="119" spans="1:16" ht="27" customHeight="1" x14ac:dyDescent="0.2">
      <c r="A119" s="100"/>
      <c r="B119" s="73"/>
      <c r="C119" s="85" t="s">
        <v>1819</v>
      </c>
      <c r="D119" s="76" t="s">
        <v>1127</v>
      </c>
      <c r="E119" s="13">
        <v>44428</v>
      </c>
      <c r="F119" s="74" t="s">
        <v>1128</v>
      </c>
      <c r="G119" s="13">
        <v>44432</v>
      </c>
      <c r="H119" s="75" t="s">
        <v>1833</v>
      </c>
      <c r="I119" s="15">
        <v>70</v>
      </c>
      <c r="J119" s="15">
        <v>54</v>
      </c>
      <c r="K119" s="15">
        <v>11</v>
      </c>
      <c r="L119" s="15">
        <v>6</v>
      </c>
      <c r="M119" s="80">
        <v>10.395</v>
      </c>
      <c r="N119" s="70">
        <v>10</v>
      </c>
      <c r="O119" s="62">
        <v>3000</v>
      </c>
      <c r="P119" s="63">
        <f>Table22452368910111213141516171819202122242345672345689101112[[#This Row],[PEMBULATAN]]*O119</f>
        <v>30000</v>
      </c>
    </row>
    <row r="120" spans="1:16" ht="27" customHeight="1" x14ac:dyDescent="0.2">
      <c r="A120" s="100"/>
      <c r="B120" s="73"/>
      <c r="C120" s="85" t="s">
        <v>1820</v>
      </c>
      <c r="D120" s="76" t="s">
        <v>1127</v>
      </c>
      <c r="E120" s="13">
        <v>44428</v>
      </c>
      <c r="F120" s="74" t="s">
        <v>1128</v>
      </c>
      <c r="G120" s="13">
        <v>44432</v>
      </c>
      <c r="H120" s="75" t="s">
        <v>1833</v>
      </c>
      <c r="I120" s="15">
        <v>82</v>
      </c>
      <c r="J120" s="15">
        <v>42</v>
      </c>
      <c r="K120" s="15">
        <v>31</v>
      </c>
      <c r="L120" s="15">
        <v>17</v>
      </c>
      <c r="M120" s="80">
        <v>26.690999999999999</v>
      </c>
      <c r="N120" s="70">
        <v>27</v>
      </c>
      <c r="O120" s="62">
        <v>3000</v>
      </c>
      <c r="P120" s="63">
        <f>Table22452368910111213141516171819202122242345672345689101112[[#This Row],[PEMBULATAN]]*O120</f>
        <v>81000</v>
      </c>
    </row>
    <row r="121" spans="1:16" ht="27" customHeight="1" x14ac:dyDescent="0.2">
      <c r="A121" s="100"/>
      <c r="B121" s="73"/>
      <c r="C121" s="85" t="s">
        <v>1821</v>
      </c>
      <c r="D121" s="76" t="s">
        <v>1127</v>
      </c>
      <c r="E121" s="13">
        <v>44428</v>
      </c>
      <c r="F121" s="74" t="s">
        <v>1128</v>
      </c>
      <c r="G121" s="13">
        <v>44432</v>
      </c>
      <c r="H121" s="75" t="s">
        <v>1833</v>
      </c>
      <c r="I121" s="15">
        <v>56</v>
      </c>
      <c r="J121" s="15">
        <v>57</v>
      </c>
      <c r="K121" s="15">
        <v>20</v>
      </c>
      <c r="L121" s="15">
        <v>7</v>
      </c>
      <c r="M121" s="80">
        <v>15.96</v>
      </c>
      <c r="N121" s="70">
        <v>16</v>
      </c>
      <c r="O121" s="62">
        <v>3000</v>
      </c>
      <c r="P121" s="63">
        <f>Table22452368910111213141516171819202122242345672345689101112[[#This Row],[PEMBULATAN]]*O121</f>
        <v>48000</v>
      </c>
    </row>
    <row r="122" spans="1:16" ht="27" customHeight="1" x14ac:dyDescent="0.2">
      <c r="A122" s="100"/>
      <c r="B122" s="73"/>
      <c r="C122" s="85" t="s">
        <v>1822</v>
      </c>
      <c r="D122" s="76" t="s">
        <v>1127</v>
      </c>
      <c r="E122" s="13">
        <v>44428</v>
      </c>
      <c r="F122" s="74" t="s">
        <v>1128</v>
      </c>
      <c r="G122" s="13">
        <v>44432</v>
      </c>
      <c r="H122" s="75" t="s">
        <v>1833</v>
      </c>
      <c r="I122" s="15">
        <v>90</v>
      </c>
      <c r="J122" s="15">
        <v>60</v>
      </c>
      <c r="K122" s="15">
        <v>12</v>
      </c>
      <c r="L122" s="15">
        <v>7</v>
      </c>
      <c r="M122" s="80">
        <v>16.2</v>
      </c>
      <c r="N122" s="70">
        <v>16</v>
      </c>
      <c r="O122" s="62">
        <v>3000</v>
      </c>
      <c r="P122" s="63">
        <f>Table22452368910111213141516171819202122242345672345689101112[[#This Row],[PEMBULATAN]]*O122</f>
        <v>48000</v>
      </c>
    </row>
    <row r="123" spans="1:16" ht="27" customHeight="1" x14ac:dyDescent="0.2">
      <c r="A123" s="100"/>
      <c r="B123" s="73"/>
      <c r="C123" s="85" t="s">
        <v>1823</v>
      </c>
      <c r="D123" s="76" t="s">
        <v>1127</v>
      </c>
      <c r="E123" s="13">
        <v>44428</v>
      </c>
      <c r="F123" s="74" t="s">
        <v>1128</v>
      </c>
      <c r="G123" s="13">
        <v>44432</v>
      </c>
      <c r="H123" s="75" t="s">
        <v>1833</v>
      </c>
      <c r="I123" s="15">
        <v>62</v>
      </c>
      <c r="J123" s="15">
        <v>79</v>
      </c>
      <c r="K123" s="15">
        <v>15</v>
      </c>
      <c r="L123" s="15">
        <v>16</v>
      </c>
      <c r="M123" s="80">
        <v>18.3675</v>
      </c>
      <c r="N123" s="70">
        <v>18</v>
      </c>
      <c r="O123" s="62">
        <v>3000</v>
      </c>
      <c r="P123" s="63">
        <f>Table22452368910111213141516171819202122242345672345689101112[[#This Row],[PEMBULATAN]]*O123</f>
        <v>54000</v>
      </c>
    </row>
    <row r="124" spans="1:16" ht="27" customHeight="1" x14ac:dyDescent="0.2">
      <c r="A124" s="100"/>
      <c r="B124" s="73"/>
      <c r="C124" s="85" t="s">
        <v>1824</v>
      </c>
      <c r="D124" s="76" t="s">
        <v>1127</v>
      </c>
      <c r="E124" s="13">
        <v>44428</v>
      </c>
      <c r="F124" s="74" t="s">
        <v>1128</v>
      </c>
      <c r="G124" s="13">
        <v>44432</v>
      </c>
      <c r="H124" s="75" t="s">
        <v>1833</v>
      </c>
      <c r="I124" s="15">
        <v>70</v>
      </c>
      <c r="J124" s="15">
        <v>42</v>
      </c>
      <c r="K124" s="15">
        <v>15</v>
      </c>
      <c r="L124" s="15">
        <v>13</v>
      </c>
      <c r="M124" s="80">
        <v>11.025</v>
      </c>
      <c r="N124" s="70">
        <v>13</v>
      </c>
      <c r="O124" s="62">
        <v>3000</v>
      </c>
      <c r="P124" s="63">
        <f>Table22452368910111213141516171819202122242345672345689101112[[#This Row],[PEMBULATAN]]*O124</f>
        <v>39000</v>
      </c>
    </row>
    <row r="125" spans="1:16" ht="27" customHeight="1" x14ac:dyDescent="0.2">
      <c r="A125" s="100"/>
      <c r="B125" s="73"/>
      <c r="C125" s="85" t="s">
        <v>1825</v>
      </c>
      <c r="D125" s="76" t="s">
        <v>1127</v>
      </c>
      <c r="E125" s="13">
        <v>44428</v>
      </c>
      <c r="F125" s="74" t="s">
        <v>1128</v>
      </c>
      <c r="G125" s="13">
        <v>44432</v>
      </c>
      <c r="H125" s="75" t="s">
        <v>1833</v>
      </c>
      <c r="I125" s="15">
        <v>82</v>
      </c>
      <c r="J125" s="15">
        <v>74</v>
      </c>
      <c r="K125" s="15">
        <v>9</v>
      </c>
      <c r="L125" s="15">
        <v>4</v>
      </c>
      <c r="M125" s="80">
        <v>13.653</v>
      </c>
      <c r="N125" s="70">
        <v>14</v>
      </c>
      <c r="O125" s="62">
        <v>3000</v>
      </c>
      <c r="P125" s="63">
        <f>Table22452368910111213141516171819202122242345672345689101112[[#This Row],[PEMBULATAN]]*O125</f>
        <v>42000</v>
      </c>
    </row>
    <row r="126" spans="1:16" ht="27" customHeight="1" x14ac:dyDescent="0.2">
      <c r="A126" s="100"/>
      <c r="B126" s="73"/>
      <c r="C126" s="85" t="s">
        <v>1826</v>
      </c>
      <c r="D126" s="76" t="s">
        <v>1127</v>
      </c>
      <c r="E126" s="13">
        <v>44428</v>
      </c>
      <c r="F126" s="74" t="s">
        <v>1128</v>
      </c>
      <c r="G126" s="13">
        <v>44432</v>
      </c>
      <c r="H126" s="75" t="s">
        <v>1833</v>
      </c>
      <c r="I126" s="15">
        <v>55</v>
      </c>
      <c r="J126" s="15">
        <v>33</v>
      </c>
      <c r="K126" s="15">
        <v>12</v>
      </c>
      <c r="L126" s="15">
        <v>7</v>
      </c>
      <c r="M126" s="80">
        <v>5.4450000000000003</v>
      </c>
      <c r="N126" s="70">
        <v>7</v>
      </c>
      <c r="O126" s="62">
        <v>3000</v>
      </c>
      <c r="P126" s="63">
        <f>Table22452368910111213141516171819202122242345672345689101112[[#This Row],[PEMBULATAN]]*O126</f>
        <v>21000</v>
      </c>
    </row>
    <row r="127" spans="1:16" ht="27" customHeight="1" x14ac:dyDescent="0.2">
      <c r="A127" s="100"/>
      <c r="B127" s="73"/>
      <c r="C127" s="85" t="s">
        <v>1827</v>
      </c>
      <c r="D127" s="76" t="s">
        <v>1127</v>
      </c>
      <c r="E127" s="13">
        <v>44428</v>
      </c>
      <c r="F127" s="74" t="s">
        <v>1128</v>
      </c>
      <c r="G127" s="13">
        <v>44432</v>
      </c>
      <c r="H127" s="75" t="s">
        <v>1833</v>
      </c>
      <c r="I127" s="15">
        <v>10</v>
      </c>
      <c r="J127" s="15">
        <v>10</v>
      </c>
      <c r="K127" s="15">
        <v>11</v>
      </c>
      <c r="L127" s="15">
        <v>5</v>
      </c>
      <c r="M127" s="80">
        <v>0.27500000000000002</v>
      </c>
      <c r="N127" s="70">
        <v>5</v>
      </c>
      <c r="O127" s="62">
        <v>3000</v>
      </c>
      <c r="P127" s="63">
        <f>Table22452368910111213141516171819202122242345672345689101112[[#This Row],[PEMBULATAN]]*O127</f>
        <v>15000</v>
      </c>
    </row>
    <row r="128" spans="1:16" ht="27" customHeight="1" x14ac:dyDescent="0.2">
      <c r="A128" s="100"/>
      <c r="B128" s="73"/>
      <c r="C128" s="85" t="s">
        <v>1828</v>
      </c>
      <c r="D128" s="76" t="s">
        <v>1127</v>
      </c>
      <c r="E128" s="13">
        <v>44428</v>
      </c>
      <c r="F128" s="74" t="s">
        <v>1128</v>
      </c>
      <c r="G128" s="13">
        <v>44432</v>
      </c>
      <c r="H128" s="75" t="s">
        <v>1833</v>
      </c>
      <c r="I128" s="15">
        <v>81</v>
      </c>
      <c r="J128" s="15">
        <v>52</v>
      </c>
      <c r="K128" s="15">
        <v>20</v>
      </c>
      <c r="L128" s="15">
        <v>11</v>
      </c>
      <c r="M128" s="80">
        <v>21.06</v>
      </c>
      <c r="N128" s="70">
        <v>21</v>
      </c>
      <c r="O128" s="62">
        <v>3000</v>
      </c>
      <c r="P128" s="63">
        <f>Table22452368910111213141516171819202122242345672345689101112[[#This Row],[PEMBULATAN]]*O128</f>
        <v>63000</v>
      </c>
    </row>
    <row r="129" spans="1:16" ht="27" customHeight="1" x14ac:dyDescent="0.2">
      <c r="A129" s="100"/>
      <c r="B129" s="73"/>
      <c r="C129" s="85" t="s">
        <v>1829</v>
      </c>
      <c r="D129" s="76" t="s">
        <v>1127</v>
      </c>
      <c r="E129" s="13">
        <v>44428</v>
      </c>
      <c r="F129" s="74" t="s">
        <v>1128</v>
      </c>
      <c r="G129" s="13">
        <v>44432</v>
      </c>
      <c r="H129" s="75" t="s">
        <v>1833</v>
      </c>
      <c r="I129" s="15">
        <v>50</v>
      </c>
      <c r="J129" s="15">
        <v>32</v>
      </c>
      <c r="K129" s="15">
        <v>12</v>
      </c>
      <c r="L129" s="15">
        <v>2</v>
      </c>
      <c r="M129" s="80">
        <v>4.8</v>
      </c>
      <c r="N129" s="70">
        <v>5</v>
      </c>
      <c r="O129" s="62">
        <v>3000</v>
      </c>
      <c r="P129" s="63">
        <f>Table22452368910111213141516171819202122242345672345689101112[[#This Row],[PEMBULATAN]]*O129</f>
        <v>15000</v>
      </c>
    </row>
    <row r="130" spans="1:16" ht="27" customHeight="1" x14ac:dyDescent="0.2">
      <c r="A130" s="100"/>
      <c r="B130" s="73"/>
      <c r="C130" s="85" t="s">
        <v>1830</v>
      </c>
      <c r="D130" s="76" t="s">
        <v>1127</v>
      </c>
      <c r="E130" s="13">
        <v>44428</v>
      </c>
      <c r="F130" s="74" t="s">
        <v>1128</v>
      </c>
      <c r="G130" s="13">
        <v>44432</v>
      </c>
      <c r="H130" s="75" t="s">
        <v>1833</v>
      </c>
      <c r="I130" s="15">
        <v>62</v>
      </c>
      <c r="J130" s="15">
        <v>51</v>
      </c>
      <c r="K130" s="15">
        <v>12</v>
      </c>
      <c r="L130" s="15">
        <v>10</v>
      </c>
      <c r="M130" s="80">
        <v>9.4860000000000007</v>
      </c>
      <c r="N130" s="70">
        <v>10</v>
      </c>
      <c r="O130" s="62">
        <v>3000</v>
      </c>
      <c r="P130" s="63">
        <f>Table22452368910111213141516171819202122242345672345689101112[[#This Row],[PEMBULATAN]]*O130</f>
        <v>30000</v>
      </c>
    </row>
    <row r="131" spans="1:16" ht="27" customHeight="1" x14ac:dyDescent="0.2">
      <c r="A131" s="100"/>
      <c r="B131" s="73"/>
      <c r="C131" s="85" t="s">
        <v>1831</v>
      </c>
      <c r="D131" s="76" t="s">
        <v>1127</v>
      </c>
      <c r="E131" s="13">
        <v>44428</v>
      </c>
      <c r="F131" s="74" t="s">
        <v>1128</v>
      </c>
      <c r="G131" s="13">
        <v>44432</v>
      </c>
      <c r="H131" s="75" t="s">
        <v>1833</v>
      </c>
      <c r="I131" s="15">
        <v>90</v>
      </c>
      <c r="J131" s="15">
        <v>65</v>
      </c>
      <c r="K131" s="15">
        <v>32</v>
      </c>
      <c r="L131" s="15">
        <v>7</v>
      </c>
      <c r="M131" s="80">
        <v>46.8</v>
      </c>
      <c r="N131" s="70">
        <v>47</v>
      </c>
      <c r="O131" s="62">
        <v>3000</v>
      </c>
      <c r="P131" s="63">
        <f>Table22452368910111213141516171819202122242345672345689101112[[#This Row],[PEMBULATAN]]*O131</f>
        <v>141000</v>
      </c>
    </row>
    <row r="132" spans="1:16" ht="27" customHeight="1" x14ac:dyDescent="0.2">
      <c r="A132" s="100"/>
      <c r="B132" s="73"/>
      <c r="C132" s="85" t="s">
        <v>1832</v>
      </c>
      <c r="D132" s="76" t="s">
        <v>1127</v>
      </c>
      <c r="E132" s="13">
        <v>44428</v>
      </c>
      <c r="F132" s="74" t="s">
        <v>1128</v>
      </c>
      <c r="G132" s="13">
        <v>44432</v>
      </c>
      <c r="H132" s="75" t="s">
        <v>1833</v>
      </c>
      <c r="I132" s="15">
        <v>97</v>
      </c>
      <c r="J132" s="15">
        <v>60</v>
      </c>
      <c r="K132" s="15">
        <v>30</v>
      </c>
      <c r="L132" s="15">
        <v>18</v>
      </c>
      <c r="M132" s="80">
        <v>43.65</v>
      </c>
      <c r="N132" s="70">
        <v>44</v>
      </c>
      <c r="O132" s="62">
        <v>3000</v>
      </c>
      <c r="P132" s="63">
        <f>Table22452368910111213141516171819202122242345672345689101112[[#This Row],[PEMBULATAN]]*O132</f>
        <v>132000</v>
      </c>
    </row>
    <row r="133" spans="1:16" ht="22.5" customHeight="1" x14ac:dyDescent="0.2">
      <c r="A133" s="128" t="s">
        <v>33</v>
      </c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30"/>
      <c r="M133" s="77">
        <f>SUBTOTAL(109,Table22452368910111213141516171819202122242345672345689101112[KG VOLUME])</f>
        <v>6710.589500000001</v>
      </c>
      <c r="N133" s="66">
        <f>SUM(N3:N132)</f>
        <v>6763</v>
      </c>
      <c r="O133" s="131">
        <f>SUM(P3:P132)</f>
        <v>20289000</v>
      </c>
      <c r="P133" s="132"/>
    </row>
    <row r="134" spans="1:16" ht="22.5" customHeight="1" x14ac:dyDescent="0.2">
      <c r="A134" s="81"/>
      <c r="B134" s="54" t="s">
        <v>45</v>
      </c>
      <c r="C134" s="53"/>
      <c r="D134" s="55" t="s">
        <v>46</v>
      </c>
      <c r="E134" s="81"/>
      <c r="F134" s="81"/>
      <c r="G134" s="81"/>
      <c r="H134" s="81"/>
      <c r="I134" s="81"/>
      <c r="J134" s="81"/>
      <c r="K134" s="81"/>
      <c r="L134" s="81"/>
      <c r="M134" s="82"/>
      <c r="N134" s="84" t="s">
        <v>52</v>
      </c>
      <c r="O134" s="83"/>
      <c r="P134" s="83">
        <f>O133*10%</f>
        <v>2028900</v>
      </c>
    </row>
    <row r="135" spans="1:16" ht="22.5" customHeight="1" thickBot="1" x14ac:dyDescent="0.25">
      <c r="A135" s="81"/>
      <c r="B135" s="54"/>
      <c r="C135" s="53"/>
      <c r="D135" s="55"/>
      <c r="E135" s="81"/>
      <c r="F135" s="81"/>
      <c r="G135" s="81"/>
      <c r="H135" s="81"/>
      <c r="I135" s="81"/>
      <c r="J135" s="81"/>
      <c r="K135" s="81"/>
      <c r="L135" s="81"/>
      <c r="M135" s="82"/>
      <c r="N135" s="106" t="s">
        <v>1364</v>
      </c>
      <c r="O135" s="105"/>
      <c r="P135" s="105">
        <f>O133-P134</f>
        <v>18260100</v>
      </c>
    </row>
    <row r="136" spans="1:16" x14ac:dyDescent="0.2">
      <c r="A136" s="11"/>
      <c r="H136" s="61"/>
      <c r="N136" s="60" t="s">
        <v>34</v>
      </c>
      <c r="P136" s="67">
        <f>P135*1%</f>
        <v>182601</v>
      </c>
    </row>
    <row r="137" spans="1:16" ht="15.75" thickBot="1" x14ac:dyDescent="0.25">
      <c r="A137" s="11"/>
      <c r="H137" s="61"/>
      <c r="N137" s="60" t="s">
        <v>1363</v>
      </c>
      <c r="P137" s="69">
        <f>P135*2%</f>
        <v>365202</v>
      </c>
    </row>
    <row r="138" spans="1:16" x14ac:dyDescent="0.2">
      <c r="A138" s="11"/>
      <c r="H138" s="61"/>
      <c r="N138" s="64" t="s">
        <v>35</v>
      </c>
      <c r="O138" s="65"/>
      <c r="P138" s="68">
        <f>P135+P136-P137</f>
        <v>18077499</v>
      </c>
    </row>
    <row r="139" spans="1:16" x14ac:dyDescent="0.2">
      <c r="B139" s="54"/>
      <c r="C139" s="53"/>
      <c r="D139" s="55"/>
    </row>
    <row r="141" spans="1:16" x14ac:dyDescent="0.2">
      <c r="A141" s="11"/>
      <c r="H141" s="61"/>
      <c r="P141" s="69"/>
    </row>
    <row r="142" spans="1:16" x14ac:dyDescent="0.2">
      <c r="A142" s="11"/>
      <c r="H142" s="61"/>
      <c r="O142" s="56"/>
      <c r="P142" s="69"/>
    </row>
    <row r="143" spans="1:16" s="3" customFormat="1" x14ac:dyDescent="0.25">
      <c r="A143" s="11"/>
      <c r="B143" s="2"/>
      <c r="C143" s="2"/>
      <c r="E143" s="12"/>
      <c r="H143" s="61"/>
      <c r="N143" s="14"/>
      <c r="O143" s="14"/>
      <c r="P143" s="14"/>
    </row>
    <row r="144" spans="1:16" s="3" customFormat="1" x14ac:dyDescent="0.25">
      <c r="A144" s="11"/>
      <c r="B144" s="2"/>
      <c r="C144" s="2"/>
      <c r="E144" s="12"/>
      <c r="H144" s="61"/>
      <c r="N144" s="14"/>
      <c r="O144" s="14"/>
      <c r="P144" s="14"/>
    </row>
    <row r="145" spans="1:16" s="3" customFormat="1" x14ac:dyDescent="0.25">
      <c r="A145" s="11"/>
      <c r="B145" s="2"/>
      <c r="C145" s="2"/>
      <c r="E145" s="12"/>
      <c r="H145" s="61"/>
      <c r="N145" s="14"/>
      <c r="O145" s="14"/>
      <c r="P145" s="14"/>
    </row>
    <row r="146" spans="1:16" s="3" customFormat="1" x14ac:dyDescent="0.25">
      <c r="A146" s="11"/>
      <c r="B146" s="2"/>
      <c r="C146" s="2"/>
      <c r="E146" s="12"/>
      <c r="H146" s="61"/>
      <c r="N146" s="14"/>
      <c r="O146" s="14"/>
      <c r="P146" s="14"/>
    </row>
    <row r="147" spans="1:16" s="3" customFormat="1" x14ac:dyDescent="0.25">
      <c r="A147" s="11"/>
      <c r="B147" s="2"/>
      <c r="C147" s="2"/>
      <c r="E147" s="12"/>
      <c r="H147" s="61"/>
      <c r="N147" s="14"/>
      <c r="O147" s="14"/>
      <c r="P147" s="14"/>
    </row>
    <row r="148" spans="1:16" s="3" customFormat="1" x14ac:dyDescent="0.25">
      <c r="A148" s="11"/>
      <c r="B148" s="2"/>
      <c r="C148" s="2"/>
      <c r="E148" s="12"/>
      <c r="H148" s="61"/>
      <c r="N148" s="14"/>
      <c r="O148" s="14"/>
      <c r="P148" s="14"/>
    </row>
    <row r="149" spans="1:16" s="3" customFormat="1" x14ac:dyDescent="0.25">
      <c r="A149" s="11"/>
      <c r="B149" s="2"/>
      <c r="C149" s="2"/>
      <c r="E149" s="12"/>
      <c r="H149" s="61"/>
      <c r="N149" s="14"/>
      <c r="O149" s="14"/>
      <c r="P149" s="14"/>
    </row>
    <row r="150" spans="1:16" s="3" customFormat="1" x14ac:dyDescent="0.25">
      <c r="A150" s="11"/>
      <c r="B150" s="2"/>
      <c r="C150" s="2"/>
      <c r="E150" s="12"/>
      <c r="H150" s="61"/>
      <c r="N150" s="14"/>
      <c r="O150" s="14"/>
      <c r="P150" s="14"/>
    </row>
    <row r="151" spans="1:16" s="3" customFormat="1" x14ac:dyDescent="0.25">
      <c r="A151" s="11"/>
      <c r="B151" s="2"/>
      <c r="C151" s="2"/>
      <c r="E151" s="12"/>
      <c r="H151" s="61"/>
      <c r="N151" s="14"/>
      <c r="O151" s="14"/>
      <c r="P151" s="14"/>
    </row>
    <row r="152" spans="1:16" s="3" customFormat="1" x14ac:dyDescent="0.25">
      <c r="A152" s="11"/>
      <c r="B152" s="2"/>
      <c r="C152" s="2"/>
      <c r="E152" s="12"/>
      <c r="H152" s="61"/>
      <c r="N152" s="14"/>
      <c r="O152" s="14"/>
      <c r="P152" s="14"/>
    </row>
    <row r="153" spans="1:16" s="3" customFormat="1" x14ac:dyDescent="0.25">
      <c r="A153" s="11"/>
      <c r="B153" s="2"/>
      <c r="C153" s="2"/>
      <c r="E153" s="12"/>
      <c r="H153" s="61"/>
      <c r="N153" s="14"/>
      <c r="O153" s="14"/>
      <c r="P153" s="14"/>
    </row>
    <row r="154" spans="1:16" s="3" customFormat="1" x14ac:dyDescent="0.25">
      <c r="A154" s="11"/>
      <c r="B154" s="2"/>
      <c r="C154" s="2"/>
      <c r="E154" s="12"/>
      <c r="H154" s="61"/>
      <c r="N154" s="14"/>
      <c r="O154" s="14"/>
      <c r="P154" s="14"/>
    </row>
  </sheetData>
  <mergeCells count="3">
    <mergeCell ref="A3:A4"/>
    <mergeCell ref="A133:L133"/>
    <mergeCell ref="O133:P133"/>
  </mergeCells>
  <conditionalFormatting sqref="B3">
    <cfRule type="duplicateValues" dxfId="168" priority="1"/>
  </conditionalFormatting>
  <conditionalFormatting sqref="B4:B132">
    <cfRule type="duplicateValues" dxfId="167" priority="6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09"/>
  <sheetViews>
    <sheetView zoomScale="110" zoomScaleNormal="110" workbookViewId="0">
      <pane xSplit="3" ySplit="2" topLeftCell="D184" activePane="bottomRight" state="frozen"/>
      <selection activeCell="F3" sqref="F3"/>
      <selection pane="topRight" activeCell="F3" sqref="F3"/>
      <selection pane="bottomLeft" activeCell="F3" sqref="F3"/>
      <selection pane="bottomRight" activeCell="B3" sqref="A3:XFD18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0.57031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25.5" customHeight="1" x14ac:dyDescent="0.2">
      <c r="A3" s="126" t="s">
        <v>2787</v>
      </c>
      <c r="B3" s="72" t="s">
        <v>1834</v>
      </c>
      <c r="C3" s="9" t="s">
        <v>1835</v>
      </c>
      <c r="D3" s="74" t="s">
        <v>1127</v>
      </c>
      <c r="E3" s="13">
        <v>44429</v>
      </c>
      <c r="F3" s="74" t="s">
        <v>1128</v>
      </c>
      <c r="G3" s="13">
        <v>44432</v>
      </c>
      <c r="H3" s="10" t="s">
        <v>1129</v>
      </c>
      <c r="I3" s="1">
        <v>92</v>
      </c>
      <c r="J3" s="1">
        <v>86</v>
      </c>
      <c r="K3" s="1">
        <v>30</v>
      </c>
      <c r="L3" s="1">
        <v>11</v>
      </c>
      <c r="M3" s="79">
        <v>59.34</v>
      </c>
      <c r="N3" s="8">
        <v>59</v>
      </c>
      <c r="O3" s="62">
        <v>3000</v>
      </c>
      <c r="P3" s="63">
        <f>Table2245236891011121314151617181920212224234567234568910111213[[#This Row],[PEMBULATAN]]*O3</f>
        <v>177000</v>
      </c>
    </row>
    <row r="4" spans="1:16" ht="25.5" customHeight="1" x14ac:dyDescent="0.2">
      <c r="A4" s="127"/>
      <c r="B4" s="73"/>
      <c r="C4" s="9" t="s">
        <v>1836</v>
      </c>
      <c r="D4" s="74" t="s">
        <v>1127</v>
      </c>
      <c r="E4" s="13">
        <v>44429</v>
      </c>
      <c r="F4" s="74" t="s">
        <v>1128</v>
      </c>
      <c r="G4" s="13">
        <v>44432</v>
      </c>
      <c r="H4" s="10" t="s">
        <v>1129</v>
      </c>
      <c r="I4" s="1">
        <v>70</v>
      </c>
      <c r="J4" s="1">
        <v>52</v>
      </c>
      <c r="K4" s="1">
        <v>23</v>
      </c>
      <c r="L4" s="1">
        <v>11</v>
      </c>
      <c r="M4" s="79">
        <v>20.93</v>
      </c>
      <c r="N4" s="8">
        <v>21</v>
      </c>
      <c r="O4" s="62">
        <v>3000</v>
      </c>
      <c r="P4" s="63">
        <f>Table2245236891011121314151617181920212224234567234568910111213[[#This Row],[PEMBULATAN]]*O4</f>
        <v>63000</v>
      </c>
    </row>
    <row r="5" spans="1:16" ht="25.5" customHeight="1" x14ac:dyDescent="0.2">
      <c r="A5" s="100"/>
      <c r="B5" s="103"/>
      <c r="C5" s="85" t="s">
        <v>1837</v>
      </c>
      <c r="D5" s="76" t="s">
        <v>1127</v>
      </c>
      <c r="E5" s="13">
        <v>44429</v>
      </c>
      <c r="F5" s="74" t="s">
        <v>1128</v>
      </c>
      <c r="G5" s="13">
        <v>44432</v>
      </c>
      <c r="H5" s="75" t="s">
        <v>1129</v>
      </c>
      <c r="I5" s="15">
        <v>80</v>
      </c>
      <c r="J5" s="15">
        <v>60</v>
      </c>
      <c r="K5" s="15">
        <v>24</v>
      </c>
      <c r="L5" s="15">
        <v>16</v>
      </c>
      <c r="M5" s="80">
        <v>28.8</v>
      </c>
      <c r="N5" s="70">
        <v>29</v>
      </c>
      <c r="O5" s="62">
        <v>3000</v>
      </c>
      <c r="P5" s="63">
        <f>Table2245236891011121314151617181920212224234567234568910111213[[#This Row],[PEMBULATAN]]*O5</f>
        <v>87000</v>
      </c>
    </row>
    <row r="6" spans="1:16" ht="25.5" customHeight="1" x14ac:dyDescent="0.2">
      <c r="A6" s="100"/>
      <c r="B6" s="73" t="s">
        <v>1838</v>
      </c>
      <c r="C6" s="90" t="s">
        <v>1839</v>
      </c>
      <c r="D6" s="91" t="s">
        <v>1127</v>
      </c>
      <c r="E6" s="92">
        <v>44429</v>
      </c>
      <c r="F6" s="93" t="s">
        <v>1128</v>
      </c>
      <c r="G6" s="92">
        <v>44432</v>
      </c>
      <c r="H6" s="94" t="s">
        <v>1129</v>
      </c>
      <c r="I6" s="95">
        <v>80</v>
      </c>
      <c r="J6" s="95">
        <v>52</v>
      </c>
      <c r="K6" s="95">
        <v>26</v>
      </c>
      <c r="L6" s="95">
        <v>16</v>
      </c>
      <c r="M6" s="96">
        <v>27.04</v>
      </c>
      <c r="N6" s="97">
        <v>27</v>
      </c>
      <c r="O6" s="62">
        <v>3000</v>
      </c>
      <c r="P6" s="63">
        <f>Table2245236891011121314151617181920212224234567234568910111213[[#This Row],[PEMBULATAN]]*O6</f>
        <v>81000</v>
      </c>
    </row>
    <row r="7" spans="1:16" ht="25.5" customHeight="1" x14ac:dyDescent="0.2">
      <c r="A7" s="100"/>
      <c r="B7" s="73"/>
      <c r="C7" s="90" t="s">
        <v>1840</v>
      </c>
      <c r="D7" s="91" t="s">
        <v>1127</v>
      </c>
      <c r="E7" s="92">
        <v>44429</v>
      </c>
      <c r="F7" s="93" t="s">
        <v>1128</v>
      </c>
      <c r="G7" s="92">
        <v>44432</v>
      </c>
      <c r="H7" s="94" t="s">
        <v>1129</v>
      </c>
      <c r="I7" s="95">
        <v>43</v>
      </c>
      <c r="J7" s="95">
        <v>26</v>
      </c>
      <c r="K7" s="95">
        <v>32</v>
      </c>
      <c r="L7" s="95">
        <v>11</v>
      </c>
      <c r="M7" s="96">
        <v>8.9440000000000008</v>
      </c>
      <c r="N7" s="97">
        <v>11</v>
      </c>
      <c r="O7" s="62">
        <v>3000</v>
      </c>
      <c r="P7" s="63">
        <f>Table2245236891011121314151617181920212224234567234568910111213[[#This Row],[PEMBULATAN]]*O7</f>
        <v>33000</v>
      </c>
    </row>
    <row r="8" spans="1:16" ht="25.5" customHeight="1" x14ac:dyDescent="0.2">
      <c r="A8" s="100"/>
      <c r="B8" s="73"/>
      <c r="C8" s="90" t="s">
        <v>1841</v>
      </c>
      <c r="D8" s="91" t="s">
        <v>1127</v>
      </c>
      <c r="E8" s="92">
        <v>44429</v>
      </c>
      <c r="F8" s="93" t="s">
        <v>1128</v>
      </c>
      <c r="G8" s="92">
        <v>44432</v>
      </c>
      <c r="H8" s="94" t="s">
        <v>1129</v>
      </c>
      <c r="I8" s="95">
        <v>50</v>
      </c>
      <c r="J8" s="95">
        <v>25</v>
      </c>
      <c r="K8" s="95">
        <v>32</v>
      </c>
      <c r="L8" s="95">
        <v>1</v>
      </c>
      <c r="M8" s="96">
        <v>10</v>
      </c>
      <c r="N8" s="97">
        <v>10</v>
      </c>
      <c r="O8" s="62">
        <v>3000</v>
      </c>
      <c r="P8" s="63">
        <f>Table2245236891011121314151617181920212224234567234568910111213[[#This Row],[PEMBULATAN]]*O8</f>
        <v>30000</v>
      </c>
    </row>
    <row r="9" spans="1:16" ht="25.5" customHeight="1" x14ac:dyDescent="0.2">
      <c r="A9" s="100"/>
      <c r="B9" s="73"/>
      <c r="C9" s="90" t="s">
        <v>1842</v>
      </c>
      <c r="D9" s="91" t="s">
        <v>1127</v>
      </c>
      <c r="E9" s="92">
        <v>44429</v>
      </c>
      <c r="F9" s="93" t="s">
        <v>1128</v>
      </c>
      <c r="G9" s="92">
        <v>44432</v>
      </c>
      <c r="H9" s="94" t="s">
        <v>1129</v>
      </c>
      <c r="I9" s="95">
        <v>43</v>
      </c>
      <c r="J9" s="95">
        <v>41</v>
      </c>
      <c r="K9" s="95">
        <v>23</v>
      </c>
      <c r="L9" s="95">
        <v>17</v>
      </c>
      <c r="M9" s="96">
        <v>10.13725</v>
      </c>
      <c r="N9" s="97">
        <v>17</v>
      </c>
      <c r="O9" s="62">
        <v>3000</v>
      </c>
      <c r="P9" s="63">
        <f>Table2245236891011121314151617181920212224234567234568910111213[[#This Row],[PEMBULATAN]]*O9</f>
        <v>51000</v>
      </c>
    </row>
    <row r="10" spans="1:16" ht="25.5" customHeight="1" x14ac:dyDescent="0.2">
      <c r="A10" s="100"/>
      <c r="B10" s="73"/>
      <c r="C10" s="90" t="s">
        <v>1843</v>
      </c>
      <c r="D10" s="91" t="s">
        <v>1127</v>
      </c>
      <c r="E10" s="92">
        <v>44429</v>
      </c>
      <c r="F10" s="93" t="s">
        <v>1128</v>
      </c>
      <c r="G10" s="92">
        <v>44432</v>
      </c>
      <c r="H10" s="94" t="s">
        <v>1129</v>
      </c>
      <c r="I10" s="95">
        <v>44</v>
      </c>
      <c r="J10" s="95">
        <v>28</v>
      </c>
      <c r="K10" s="95">
        <v>31</v>
      </c>
      <c r="L10" s="95">
        <v>23</v>
      </c>
      <c r="M10" s="96">
        <v>9.548</v>
      </c>
      <c r="N10" s="97">
        <v>23</v>
      </c>
      <c r="O10" s="62">
        <v>3000</v>
      </c>
      <c r="P10" s="63">
        <f>Table2245236891011121314151617181920212224234567234568910111213[[#This Row],[PEMBULATAN]]*O10</f>
        <v>69000</v>
      </c>
    </row>
    <row r="11" spans="1:16" ht="25.5" customHeight="1" x14ac:dyDescent="0.2">
      <c r="A11" s="100"/>
      <c r="B11" s="73"/>
      <c r="C11" s="90" t="s">
        <v>1844</v>
      </c>
      <c r="D11" s="91" t="s">
        <v>1127</v>
      </c>
      <c r="E11" s="92">
        <v>44429</v>
      </c>
      <c r="F11" s="93" t="s">
        <v>1128</v>
      </c>
      <c r="G11" s="92">
        <v>44432</v>
      </c>
      <c r="H11" s="94" t="s">
        <v>1129</v>
      </c>
      <c r="I11" s="95">
        <v>61</v>
      </c>
      <c r="J11" s="95">
        <v>44</v>
      </c>
      <c r="K11" s="95">
        <v>48</v>
      </c>
      <c r="L11" s="95">
        <v>12</v>
      </c>
      <c r="M11" s="96">
        <v>32.207999999999998</v>
      </c>
      <c r="N11" s="97">
        <v>32</v>
      </c>
      <c r="O11" s="62">
        <v>3000</v>
      </c>
      <c r="P11" s="63">
        <f>Table2245236891011121314151617181920212224234567234568910111213[[#This Row],[PEMBULATAN]]*O11</f>
        <v>96000</v>
      </c>
    </row>
    <row r="12" spans="1:16" ht="25.5" customHeight="1" x14ac:dyDescent="0.2">
      <c r="A12" s="100"/>
      <c r="B12" s="73"/>
      <c r="C12" s="90" t="s">
        <v>1845</v>
      </c>
      <c r="D12" s="91" t="s">
        <v>1127</v>
      </c>
      <c r="E12" s="92">
        <v>44429</v>
      </c>
      <c r="F12" s="93" t="s">
        <v>1128</v>
      </c>
      <c r="G12" s="92">
        <v>44432</v>
      </c>
      <c r="H12" s="94" t="s">
        <v>1129</v>
      </c>
      <c r="I12" s="95">
        <v>38</v>
      </c>
      <c r="J12" s="95">
        <v>24</v>
      </c>
      <c r="K12" s="95">
        <v>17</v>
      </c>
      <c r="L12" s="95">
        <v>12</v>
      </c>
      <c r="M12" s="96">
        <v>3.8759999999999999</v>
      </c>
      <c r="N12" s="97">
        <v>12</v>
      </c>
      <c r="O12" s="62">
        <v>3000</v>
      </c>
      <c r="P12" s="63">
        <f>Table2245236891011121314151617181920212224234567234568910111213[[#This Row],[PEMBULATAN]]*O12</f>
        <v>36000</v>
      </c>
    </row>
    <row r="13" spans="1:16" ht="25.5" customHeight="1" x14ac:dyDescent="0.2">
      <c r="A13" s="100"/>
      <c r="B13" s="73"/>
      <c r="C13" s="90" t="s">
        <v>1846</v>
      </c>
      <c r="D13" s="91" t="s">
        <v>1127</v>
      </c>
      <c r="E13" s="92">
        <v>44429</v>
      </c>
      <c r="F13" s="93" t="s">
        <v>1128</v>
      </c>
      <c r="G13" s="92">
        <v>44432</v>
      </c>
      <c r="H13" s="94" t="s">
        <v>1129</v>
      </c>
      <c r="I13" s="95">
        <v>47</v>
      </c>
      <c r="J13" s="95">
        <v>27</v>
      </c>
      <c r="K13" s="95">
        <v>8</v>
      </c>
      <c r="L13" s="95">
        <v>21</v>
      </c>
      <c r="M13" s="96">
        <v>2.5379999999999998</v>
      </c>
      <c r="N13" s="97">
        <v>21</v>
      </c>
      <c r="O13" s="62">
        <v>3000</v>
      </c>
      <c r="P13" s="63">
        <f>Table2245236891011121314151617181920212224234567234568910111213[[#This Row],[PEMBULATAN]]*O13</f>
        <v>63000</v>
      </c>
    </row>
    <row r="14" spans="1:16" ht="25.5" customHeight="1" x14ac:dyDescent="0.2">
      <c r="A14" s="100"/>
      <c r="B14" s="73"/>
      <c r="C14" s="90" t="s">
        <v>1847</v>
      </c>
      <c r="D14" s="91" t="s">
        <v>1127</v>
      </c>
      <c r="E14" s="92">
        <v>44429</v>
      </c>
      <c r="F14" s="93" t="s">
        <v>1128</v>
      </c>
      <c r="G14" s="92">
        <v>44432</v>
      </c>
      <c r="H14" s="94" t="s">
        <v>1129</v>
      </c>
      <c r="I14" s="95">
        <v>85</v>
      </c>
      <c r="J14" s="95">
        <v>35</v>
      </c>
      <c r="K14" s="95">
        <v>24</v>
      </c>
      <c r="L14" s="95">
        <v>14</v>
      </c>
      <c r="M14" s="96">
        <v>17.850000000000001</v>
      </c>
      <c r="N14" s="97">
        <v>18</v>
      </c>
      <c r="O14" s="62">
        <v>3000</v>
      </c>
      <c r="P14" s="63">
        <f>Table2245236891011121314151617181920212224234567234568910111213[[#This Row],[PEMBULATAN]]*O14</f>
        <v>54000</v>
      </c>
    </row>
    <row r="15" spans="1:16" ht="25.5" customHeight="1" x14ac:dyDescent="0.2">
      <c r="A15" s="100"/>
      <c r="B15" s="73"/>
      <c r="C15" s="90" t="s">
        <v>1848</v>
      </c>
      <c r="D15" s="91" t="s">
        <v>1127</v>
      </c>
      <c r="E15" s="92">
        <v>44429</v>
      </c>
      <c r="F15" s="93" t="s">
        <v>1128</v>
      </c>
      <c r="G15" s="92">
        <v>44432</v>
      </c>
      <c r="H15" s="94" t="s">
        <v>1129</v>
      </c>
      <c r="I15" s="95">
        <v>48</v>
      </c>
      <c r="J15" s="95">
        <v>42</v>
      </c>
      <c r="K15" s="95">
        <v>12</v>
      </c>
      <c r="L15" s="95">
        <v>13</v>
      </c>
      <c r="M15" s="96">
        <v>6.048</v>
      </c>
      <c r="N15" s="97">
        <v>13</v>
      </c>
      <c r="O15" s="62">
        <v>3000</v>
      </c>
      <c r="P15" s="63">
        <f>Table2245236891011121314151617181920212224234567234568910111213[[#This Row],[PEMBULATAN]]*O15</f>
        <v>39000</v>
      </c>
    </row>
    <row r="16" spans="1:16" ht="25.5" customHeight="1" x14ac:dyDescent="0.2">
      <c r="A16" s="100"/>
      <c r="B16" s="73"/>
      <c r="C16" s="90" t="s">
        <v>1849</v>
      </c>
      <c r="D16" s="91" t="s">
        <v>1127</v>
      </c>
      <c r="E16" s="92">
        <v>44429</v>
      </c>
      <c r="F16" s="93" t="s">
        <v>1128</v>
      </c>
      <c r="G16" s="92">
        <v>44432</v>
      </c>
      <c r="H16" s="94" t="s">
        <v>1129</v>
      </c>
      <c r="I16" s="95">
        <v>47</v>
      </c>
      <c r="J16" s="95">
        <v>27</v>
      </c>
      <c r="K16" s="95">
        <v>18</v>
      </c>
      <c r="L16" s="95">
        <v>16</v>
      </c>
      <c r="M16" s="96">
        <v>5.7104999999999997</v>
      </c>
      <c r="N16" s="97">
        <v>16</v>
      </c>
      <c r="O16" s="62">
        <v>3000</v>
      </c>
      <c r="P16" s="63">
        <f>Table2245236891011121314151617181920212224234567234568910111213[[#This Row],[PEMBULATAN]]*O16</f>
        <v>48000</v>
      </c>
    </row>
    <row r="17" spans="1:16" ht="25.5" customHeight="1" x14ac:dyDescent="0.2">
      <c r="A17" s="100"/>
      <c r="B17" s="73"/>
      <c r="C17" s="90" t="s">
        <v>1850</v>
      </c>
      <c r="D17" s="91" t="s">
        <v>1127</v>
      </c>
      <c r="E17" s="92">
        <v>44429</v>
      </c>
      <c r="F17" s="93" t="s">
        <v>1128</v>
      </c>
      <c r="G17" s="92">
        <v>44432</v>
      </c>
      <c r="H17" s="94" t="s">
        <v>1129</v>
      </c>
      <c r="I17" s="95">
        <v>47</v>
      </c>
      <c r="J17" s="95">
        <v>24</v>
      </c>
      <c r="K17" s="95">
        <v>34</v>
      </c>
      <c r="L17" s="95">
        <v>14</v>
      </c>
      <c r="M17" s="96">
        <v>9.5879999999999992</v>
      </c>
      <c r="N17" s="97">
        <v>14</v>
      </c>
      <c r="O17" s="62">
        <v>3000</v>
      </c>
      <c r="P17" s="63">
        <f>Table2245236891011121314151617181920212224234567234568910111213[[#This Row],[PEMBULATAN]]*O17</f>
        <v>42000</v>
      </c>
    </row>
    <row r="18" spans="1:16" ht="25.5" customHeight="1" x14ac:dyDescent="0.2">
      <c r="A18" s="100"/>
      <c r="B18" s="73"/>
      <c r="C18" s="90" t="s">
        <v>1851</v>
      </c>
      <c r="D18" s="91" t="s">
        <v>1127</v>
      </c>
      <c r="E18" s="92">
        <v>44429</v>
      </c>
      <c r="F18" s="93" t="s">
        <v>1128</v>
      </c>
      <c r="G18" s="92">
        <v>44432</v>
      </c>
      <c r="H18" s="94" t="s">
        <v>1129</v>
      </c>
      <c r="I18" s="95">
        <v>86</v>
      </c>
      <c r="J18" s="95">
        <v>30</v>
      </c>
      <c r="K18" s="95">
        <v>21</v>
      </c>
      <c r="L18" s="95">
        <v>19</v>
      </c>
      <c r="M18" s="96">
        <v>13.545</v>
      </c>
      <c r="N18" s="97">
        <v>19</v>
      </c>
      <c r="O18" s="62">
        <v>3000</v>
      </c>
      <c r="P18" s="63">
        <f>Table2245236891011121314151617181920212224234567234568910111213[[#This Row],[PEMBULATAN]]*O18</f>
        <v>57000</v>
      </c>
    </row>
    <row r="19" spans="1:16" ht="25.5" customHeight="1" x14ac:dyDescent="0.2">
      <c r="A19" s="100"/>
      <c r="B19" s="73"/>
      <c r="C19" s="90" t="s">
        <v>1852</v>
      </c>
      <c r="D19" s="91" t="s">
        <v>1127</v>
      </c>
      <c r="E19" s="92">
        <v>44429</v>
      </c>
      <c r="F19" s="93" t="s">
        <v>1128</v>
      </c>
      <c r="G19" s="92">
        <v>44432</v>
      </c>
      <c r="H19" s="94" t="s">
        <v>1129</v>
      </c>
      <c r="I19" s="95">
        <v>54</v>
      </c>
      <c r="J19" s="95">
        <v>28</v>
      </c>
      <c r="K19" s="95">
        <v>28</v>
      </c>
      <c r="L19" s="95">
        <v>12</v>
      </c>
      <c r="M19" s="96">
        <v>10.584</v>
      </c>
      <c r="N19" s="97">
        <v>12</v>
      </c>
      <c r="O19" s="62">
        <v>3000</v>
      </c>
      <c r="P19" s="63">
        <f>Table2245236891011121314151617181920212224234567234568910111213[[#This Row],[PEMBULATAN]]*O19</f>
        <v>36000</v>
      </c>
    </row>
    <row r="20" spans="1:16" ht="25.5" customHeight="1" x14ac:dyDescent="0.2">
      <c r="A20" s="100"/>
      <c r="B20" s="73"/>
      <c r="C20" s="90" t="s">
        <v>1853</v>
      </c>
      <c r="D20" s="91" t="s">
        <v>1127</v>
      </c>
      <c r="E20" s="92">
        <v>44429</v>
      </c>
      <c r="F20" s="93" t="s">
        <v>1128</v>
      </c>
      <c r="G20" s="92">
        <v>44432</v>
      </c>
      <c r="H20" s="94" t="s">
        <v>1129</v>
      </c>
      <c r="I20" s="95">
        <v>55</v>
      </c>
      <c r="J20" s="95">
        <v>53</v>
      </c>
      <c r="K20" s="95">
        <v>5</v>
      </c>
      <c r="L20" s="95">
        <v>2</v>
      </c>
      <c r="M20" s="96">
        <v>3.6437499999999998</v>
      </c>
      <c r="N20" s="97">
        <v>4</v>
      </c>
      <c r="O20" s="62">
        <v>3000</v>
      </c>
      <c r="P20" s="63">
        <f>Table2245236891011121314151617181920212224234567234568910111213[[#This Row],[PEMBULATAN]]*O20</f>
        <v>12000</v>
      </c>
    </row>
    <row r="21" spans="1:16" ht="25.5" customHeight="1" x14ac:dyDescent="0.2">
      <c r="A21" s="100"/>
      <c r="B21" s="73"/>
      <c r="C21" s="90" t="s">
        <v>1854</v>
      </c>
      <c r="D21" s="91" t="s">
        <v>1127</v>
      </c>
      <c r="E21" s="92">
        <v>44429</v>
      </c>
      <c r="F21" s="93" t="s">
        <v>1128</v>
      </c>
      <c r="G21" s="92">
        <v>44432</v>
      </c>
      <c r="H21" s="94" t="s">
        <v>1129</v>
      </c>
      <c r="I21" s="95">
        <v>110</v>
      </c>
      <c r="J21" s="95">
        <v>30</v>
      </c>
      <c r="K21" s="95">
        <v>30</v>
      </c>
      <c r="L21" s="95">
        <v>10</v>
      </c>
      <c r="M21" s="96">
        <v>24.75</v>
      </c>
      <c r="N21" s="97">
        <v>25</v>
      </c>
      <c r="O21" s="62">
        <v>3000</v>
      </c>
      <c r="P21" s="63">
        <f>Table2245236891011121314151617181920212224234567234568910111213[[#This Row],[PEMBULATAN]]*O21</f>
        <v>75000</v>
      </c>
    </row>
    <row r="22" spans="1:16" ht="25.5" customHeight="1" x14ac:dyDescent="0.2">
      <c r="A22" s="100"/>
      <c r="B22" s="73"/>
      <c r="C22" s="90" t="s">
        <v>1855</v>
      </c>
      <c r="D22" s="91" t="s">
        <v>1127</v>
      </c>
      <c r="E22" s="92">
        <v>44429</v>
      </c>
      <c r="F22" s="93" t="s">
        <v>1128</v>
      </c>
      <c r="G22" s="92">
        <v>44432</v>
      </c>
      <c r="H22" s="94" t="s">
        <v>1129</v>
      </c>
      <c r="I22" s="95">
        <v>60</v>
      </c>
      <c r="J22" s="95">
        <v>60</v>
      </c>
      <c r="K22" s="95">
        <v>17</v>
      </c>
      <c r="L22" s="95">
        <v>16</v>
      </c>
      <c r="M22" s="96">
        <v>15.3</v>
      </c>
      <c r="N22" s="97">
        <v>16</v>
      </c>
      <c r="O22" s="62">
        <v>3000</v>
      </c>
      <c r="P22" s="63">
        <f>Table2245236891011121314151617181920212224234567234568910111213[[#This Row],[PEMBULATAN]]*O22</f>
        <v>48000</v>
      </c>
    </row>
    <row r="23" spans="1:16" ht="25.5" customHeight="1" x14ac:dyDescent="0.2">
      <c r="A23" s="100"/>
      <c r="B23" s="73"/>
      <c r="C23" s="90" t="s">
        <v>1856</v>
      </c>
      <c r="D23" s="91" t="s">
        <v>1127</v>
      </c>
      <c r="E23" s="92">
        <v>44429</v>
      </c>
      <c r="F23" s="93" t="s">
        <v>1128</v>
      </c>
      <c r="G23" s="92">
        <v>44432</v>
      </c>
      <c r="H23" s="94" t="s">
        <v>1129</v>
      </c>
      <c r="I23" s="95">
        <v>78</v>
      </c>
      <c r="J23" s="95">
        <v>40</v>
      </c>
      <c r="K23" s="95">
        <v>22</v>
      </c>
      <c r="L23" s="95">
        <v>14</v>
      </c>
      <c r="M23" s="96">
        <v>17.16</v>
      </c>
      <c r="N23" s="97">
        <v>17</v>
      </c>
      <c r="O23" s="62">
        <v>3000</v>
      </c>
      <c r="P23" s="63">
        <f>Table2245236891011121314151617181920212224234567234568910111213[[#This Row],[PEMBULATAN]]*O23</f>
        <v>51000</v>
      </c>
    </row>
    <row r="24" spans="1:16" ht="25.5" customHeight="1" x14ac:dyDescent="0.2">
      <c r="A24" s="100"/>
      <c r="B24" s="73"/>
      <c r="C24" s="90" t="s">
        <v>1857</v>
      </c>
      <c r="D24" s="91" t="s">
        <v>1127</v>
      </c>
      <c r="E24" s="92">
        <v>44429</v>
      </c>
      <c r="F24" s="93" t="s">
        <v>1128</v>
      </c>
      <c r="G24" s="92">
        <v>44432</v>
      </c>
      <c r="H24" s="94" t="s">
        <v>1129</v>
      </c>
      <c r="I24" s="95">
        <v>80</v>
      </c>
      <c r="J24" s="95">
        <v>53</v>
      </c>
      <c r="K24" s="95">
        <v>22</v>
      </c>
      <c r="L24" s="95">
        <v>14</v>
      </c>
      <c r="M24" s="96">
        <v>23.32</v>
      </c>
      <c r="N24" s="97">
        <v>23</v>
      </c>
      <c r="O24" s="62">
        <v>3000</v>
      </c>
      <c r="P24" s="63">
        <f>Table2245236891011121314151617181920212224234567234568910111213[[#This Row],[PEMBULATAN]]*O24</f>
        <v>69000</v>
      </c>
    </row>
    <row r="25" spans="1:16" ht="25.5" customHeight="1" x14ac:dyDescent="0.2">
      <c r="A25" s="100"/>
      <c r="B25" s="73"/>
      <c r="C25" s="90" t="s">
        <v>1858</v>
      </c>
      <c r="D25" s="91" t="s">
        <v>1127</v>
      </c>
      <c r="E25" s="92">
        <v>44429</v>
      </c>
      <c r="F25" s="93" t="s">
        <v>1128</v>
      </c>
      <c r="G25" s="92">
        <v>44432</v>
      </c>
      <c r="H25" s="94" t="s">
        <v>1129</v>
      </c>
      <c r="I25" s="95">
        <v>114</v>
      </c>
      <c r="J25" s="95">
        <v>24</v>
      </c>
      <c r="K25" s="95">
        <v>9</v>
      </c>
      <c r="L25" s="95">
        <v>16</v>
      </c>
      <c r="M25" s="96">
        <v>6.1559999999999997</v>
      </c>
      <c r="N25" s="97">
        <v>16</v>
      </c>
      <c r="O25" s="62">
        <v>3000</v>
      </c>
      <c r="P25" s="63">
        <f>Table2245236891011121314151617181920212224234567234568910111213[[#This Row],[PEMBULATAN]]*O25</f>
        <v>48000</v>
      </c>
    </row>
    <row r="26" spans="1:16" ht="25.5" customHeight="1" x14ac:dyDescent="0.2">
      <c r="A26" s="100"/>
      <c r="B26" s="73"/>
      <c r="C26" s="90" t="s">
        <v>1859</v>
      </c>
      <c r="D26" s="91" t="s">
        <v>1127</v>
      </c>
      <c r="E26" s="92">
        <v>44429</v>
      </c>
      <c r="F26" s="93" t="s">
        <v>1128</v>
      </c>
      <c r="G26" s="92">
        <v>44432</v>
      </c>
      <c r="H26" s="94" t="s">
        <v>1129</v>
      </c>
      <c r="I26" s="95">
        <v>115</v>
      </c>
      <c r="J26" s="95">
        <v>23</v>
      </c>
      <c r="K26" s="95">
        <v>7</v>
      </c>
      <c r="L26" s="95">
        <v>16</v>
      </c>
      <c r="M26" s="96">
        <v>4.6287500000000001</v>
      </c>
      <c r="N26" s="97">
        <v>16</v>
      </c>
      <c r="O26" s="62">
        <v>3000</v>
      </c>
      <c r="P26" s="63">
        <f>Table2245236891011121314151617181920212224234567234568910111213[[#This Row],[PEMBULATAN]]*O26</f>
        <v>48000</v>
      </c>
    </row>
    <row r="27" spans="1:16" ht="25.5" customHeight="1" x14ac:dyDescent="0.2">
      <c r="A27" s="100"/>
      <c r="B27" s="73"/>
      <c r="C27" s="90" t="s">
        <v>1860</v>
      </c>
      <c r="D27" s="91" t="s">
        <v>1127</v>
      </c>
      <c r="E27" s="92">
        <v>44429</v>
      </c>
      <c r="F27" s="93" t="s">
        <v>1128</v>
      </c>
      <c r="G27" s="92">
        <v>44432</v>
      </c>
      <c r="H27" s="94" t="s">
        <v>1129</v>
      </c>
      <c r="I27" s="95">
        <v>124</v>
      </c>
      <c r="J27" s="95">
        <v>17</v>
      </c>
      <c r="K27" s="95">
        <v>12</v>
      </c>
      <c r="L27" s="95">
        <v>3</v>
      </c>
      <c r="M27" s="96">
        <v>6.3239999999999998</v>
      </c>
      <c r="N27" s="97">
        <v>6</v>
      </c>
      <c r="O27" s="62">
        <v>3000</v>
      </c>
      <c r="P27" s="63">
        <f>Table2245236891011121314151617181920212224234567234568910111213[[#This Row],[PEMBULATAN]]*O27</f>
        <v>18000</v>
      </c>
    </row>
    <row r="28" spans="1:16" ht="25.5" customHeight="1" x14ac:dyDescent="0.2">
      <c r="A28" s="100"/>
      <c r="B28" s="73"/>
      <c r="C28" s="90" t="s">
        <v>1861</v>
      </c>
      <c r="D28" s="91" t="s">
        <v>1127</v>
      </c>
      <c r="E28" s="92">
        <v>44429</v>
      </c>
      <c r="F28" s="93" t="s">
        <v>1128</v>
      </c>
      <c r="G28" s="92">
        <v>44432</v>
      </c>
      <c r="H28" s="94" t="s">
        <v>1129</v>
      </c>
      <c r="I28" s="95">
        <v>122</v>
      </c>
      <c r="J28" s="95">
        <v>6</v>
      </c>
      <c r="K28" s="95">
        <v>6</v>
      </c>
      <c r="L28" s="95">
        <v>9</v>
      </c>
      <c r="M28" s="96">
        <v>1.0980000000000001</v>
      </c>
      <c r="N28" s="97">
        <v>9</v>
      </c>
      <c r="O28" s="62">
        <v>3000</v>
      </c>
      <c r="P28" s="63">
        <f>Table2245236891011121314151617181920212224234567234568910111213[[#This Row],[PEMBULATAN]]*O28</f>
        <v>27000</v>
      </c>
    </row>
    <row r="29" spans="1:16" ht="25.5" customHeight="1" x14ac:dyDescent="0.2">
      <c r="A29" s="100"/>
      <c r="B29" s="73"/>
      <c r="C29" s="90" t="s">
        <v>1862</v>
      </c>
      <c r="D29" s="91" t="s">
        <v>1127</v>
      </c>
      <c r="E29" s="92">
        <v>44429</v>
      </c>
      <c r="F29" s="93" t="s">
        <v>1128</v>
      </c>
      <c r="G29" s="92">
        <v>44432</v>
      </c>
      <c r="H29" s="94" t="s">
        <v>1129</v>
      </c>
      <c r="I29" s="95">
        <v>125</v>
      </c>
      <c r="J29" s="95">
        <v>9</v>
      </c>
      <c r="K29" s="95">
        <v>6</v>
      </c>
      <c r="L29" s="95">
        <v>21</v>
      </c>
      <c r="M29" s="96">
        <v>1.6875</v>
      </c>
      <c r="N29" s="97">
        <v>21</v>
      </c>
      <c r="O29" s="62">
        <v>3000</v>
      </c>
      <c r="P29" s="63">
        <f>Table2245236891011121314151617181920212224234567234568910111213[[#This Row],[PEMBULATAN]]*O29</f>
        <v>63000</v>
      </c>
    </row>
    <row r="30" spans="1:16" ht="25.5" customHeight="1" x14ac:dyDescent="0.2">
      <c r="A30" s="100"/>
      <c r="B30" s="73"/>
      <c r="C30" s="90" t="s">
        <v>1863</v>
      </c>
      <c r="D30" s="91" t="s">
        <v>1127</v>
      </c>
      <c r="E30" s="92">
        <v>44429</v>
      </c>
      <c r="F30" s="93" t="s">
        <v>1128</v>
      </c>
      <c r="G30" s="92">
        <v>44432</v>
      </c>
      <c r="H30" s="94" t="s">
        <v>1129</v>
      </c>
      <c r="I30" s="95">
        <v>40</v>
      </c>
      <c r="J30" s="95">
        <v>28</v>
      </c>
      <c r="K30" s="95">
        <v>24</v>
      </c>
      <c r="L30" s="95">
        <v>1</v>
      </c>
      <c r="M30" s="96">
        <v>6.72</v>
      </c>
      <c r="N30" s="97">
        <v>7</v>
      </c>
      <c r="O30" s="62">
        <v>3000</v>
      </c>
      <c r="P30" s="63">
        <f>Table2245236891011121314151617181920212224234567234568910111213[[#This Row],[PEMBULATAN]]*O30</f>
        <v>21000</v>
      </c>
    </row>
    <row r="31" spans="1:16" ht="25.5" customHeight="1" x14ac:dyDescent="0.2">
      <c r="A31" s="100"/>
      <c r="B31" s="73"/>
      <c r="C31" s="90" t="s">
        <v>1864</v>
      </c>
      <c r="D31" s="91" t="s">
        <v>1127</v>
      </c>
      <c r="E31" s="92">
        <v>44429</v>
      </c>
      <c r="F31" s="93" t="s">
        <v>1128</v>
      </c>
      <c r="G31" s="92">
        <v>44432</v>
      </c>
      <c r="H31" s="94" t="s">
        <v>1129</v>
      </c>
      <c r="I31" s="95">
        <v>45</v>
      </c>
      <c r="J31" s="95">
        <v>30</v>
      </c>
      <c r="K31" s="95">
        <v>26</v>
      </c>
      <c r="L31" s="95">
        <v>10</v>
      </c>
      <c r="M31" s="96">
        <v>8.7750000000000004</v>
      </c>
      <c r="N31" s="97">
        <v>10</v>
      </c>
      <c r="O31" s="62">
        <v>3000</v>
      </c>
      <c r="P31" s="63">
        <f>Table2245236891011121314151617181920212224234567234568910111213[[#This Row],[PEMBULATAN]]*O31</f>
        <v>30000</v>
      </c>
    </row>
    <row r="32" spans="1:16" ht="25.5" customHeight="1" x14ac:dyDescent="0.2">
      <c r="A32" s="100"/>
      <c r="B32" s="73"/>
      <c r="C32" s="90" t="s">
        <v>1865</v>
      </c>
      <c r="D32" s="91" t="s">
        <v>1127</v>
      </c>
      <c r="E32" s="92">
        <v>44429</v>
      </c>
      <c r="F32" s="93" t="s">
        <v>1128</v>
      </c>
      <c r="G32" s="92">
        <v>44432</v>
      </c>
      <c r="H32" s="94" t="s">
        <v>1129</v>
      </c>
      <c r="I32" s="95">
        <v>52</v>
      </c>
      <c r="J32" s="95">
        <v>47</v>
      </c>
      <c r="K32" s="95">
        <v>36</v>
      </c>
      <c r="L32" s="95">
        <v>19</v>
      </c>
      <c r="M32" s="96">
        <v>21.995999999999999</v>
      </c>
      <c r="N32" s="97">
        <v>22</v>
      </c>
      <c r="O32" s="62">
        <v>3000</v>
      </c>
      <c r="P32" s="63">
        <f>Table2245236891011121314151617181920212224234567234568910111213[[#This Row],[PEMBULATAN]]*O32</f>
        <v>66000</v>
      </c>
    </row>
    <row r="33" spans="1:16" ht="25.5" customHeight="1" x14ac:dyDescent="0.2">
      <c r="A33" s="100"/>
      <c r="B33" s="73"/>
      <c r="C33" s="90" t="s">
        <v>1866</v>
      </c>
      <c r="D33" s="91" t="s">
        <v>1127</v>
      </c>
      <c r="E33" s="92">
        <v>44429</v>
      </c>
      <c r="F33" s="93" t="s">
        <v>1128</v>
      </c>
      <c r="G33" s="92">
        <v>44432</v>
      </c>
      <c r="H33" s="94" t="s">
        <v>1129</v>
      </c>
      <c r="I33" s="95">
        <v>42</v>
      </c>
      <c r="J33" s="95">
        <v>35</v>
      </c>
      <c r="K33" s="95">
        <v>27</v>
      </c>
      <c r="L33" s="95">
        <v>7</v>
      </c>
      <c r="M33" s="96">
        <v>9.9224999999999994</v>
      </c>
      <c r="N33" s="97">
        <v>10</v>
      </c>
      <c r="O33" s="62">
        <v>3000</v>
      </c>
      <c r="P33" s="63">
        <f>Table2245236891011121314151617181920212224234567234568910111213[[#This Row],[PEMBULATAN]]*O33</f>
        <v>30000</v>
      </c>
    </row>
    <row r="34" spans="1:16" ht="25.5" customHeight="1" x14ac:dyDescent="0.2">
      <c r="A34" s="100"/>
      <c r="B34" s="73"/>
      <c r="C34" s="90" t="s">
        <v>1867</v>
      </c>
      <c r="D34" s="91" t="s">
        <v>1127</v>
      </c>
      <c r="E34" s="92">
        <v>44429</v>
      </c>
      <c r="F34" s="93" t="s">
        <v>1128</v>
      </c>
      <c r="G34" s="92">
        <v>44432</v>
      </c>
      <c r="H34" s="94" t="s">
        <v>1129</v>
      </c>
      <c r="I34" s="95">
        <v>38</v>
      </c>
      <c r="J34" s="95">
        <v>30</v>
      </c>
      <c r="K34" s="95">
        <v>26</v>
      </c>
      <c r="L34" s="95">
        <v>23</v>
      </c>
      <c r="M34" s="96">
        <v>7.41</v>
      </c>
      <c r="N34" s="97">
        <v>23</v>
      </c>
      <c r="O34" s="62">
        <v>3000</v>
      </c>
      <c r="P34" s="63">
        <f>Table2245236891011121314151617181920212224234567234568910111213[[#This Row],[PEMBULATAN]]*O34</f>
        <v>69000</v>
      </c>
    </row>
    <row r="35" spans="1:16" ht="25.5" customHeight="1" x14ac:dyDescent="0.2">
      <c r="A35" s="100"/>
      <c r="B35" s="73"/>
      <c r="C35" s="90" t="s">
        <v>1868</v>
      </c>
      <c r="D35" s="91" t="s">
        <v>1127</v>
      </c>
      <c r="E35" s="92">
        <v>44429</v>
      </c>
      <c r="F35" s="93" t="s">
        <v>1128</v>
      </c>
      <c r="G35" s="92">
        <v>44432</v>
      </c>
      <c r="H35" s="94" t="s">
        <v>1129</v>
      </c>
      <c r="I35" s="95">
        <v>78</v>
      </c>
      <c r="J35" s="95">
        <v>42</v>
      </c>
      <c r="K35" s="95">
        <v>60</v>
      </c>
      <c r="L35" s="95">
        <v>3</v>
      </c>
      <c r="M35" s="96">
        <v>49.14</v>
      </c>
      <c r="N35" s="97">
        <v>49</v>
      </c>
      <c r="O35" s="62">
        <v>3000</v>
      </c>
      <c r="P35" s="63">
        <f>Table2245236891011121314151617181920212224234567234568910111213[[#This Row],[PEMBULATAN]]*O35</f>
        <v>147000</v>
      </c>
    </row>
    <row r="36" spans="1:16" ht="25.5" customHeight="1" x14ac:dyDescent="0.2">
      <c r="A36" s="100"/>
      <c r="B36" s="73"/>
      <c r="C36" s="90" t="s">
        <v>1869</v>
      </c>
      <c r="D36" s="91" t="s">
        <v>1127</v>
      </c>
      <c r="E36" s="92">
        <v>44429</v>
      </c>
      <c r="F36" s="93" t="s">
        <v>1128</v>
      </c>
      <c r="G36" s="92">
        <v>44432</v>
      </c>
      <c r="H36" s="94" t="s">
        <v>1129</v>
      </c>
      <c r="I36" s="95">
        <v>48</v>
      </c>
      <c r="J36" s="95">
        <v>48</v>
      </c>
      <c r="K36" s="95">
        <v>30</v>
      </c>
      <c r="L36" s="95">
        <v>6</v>
      </c>
      <c r="M36" s="96">
        <v>17.28</v>
      </c>
      <c r="N36" s="97">
        <v>17</v>
      </c>
      <c r="O36" s="62">
        <v>3000</v>
      </c>
      <c r="P36" s="63">
        <f>Table2245236891011121314151617181920212224234567234568910111213[[#This Row],[PEMBULATAN]]*O36</f>
        <v>51000</v>
      </c>
    </row>
    <row r="37" spans="1:16" ht="25.5" customHeight="1" x14ac:dyDescent="0.2">
      <c r="A37" s="100"/>
      <c r="B37" s="73"/>
      <c r="C37" s="90" t="s">
        <v>1870</v>
      </c>
      <c r="D37" s="91" t="s">
        <v>1127</v>
      </c>
      <c r="E37" s="92">
        <v>44429</v>
      </c>
      <c r="F37" s="93" t="s">
        <v>1128</v>
      </c>
      <c r="G37" s="92">
        <v>44432</v>
      </c>
      <c r="H37" s="94" t="s">
        <v>1129</v>
      </c>
      <c r="I37" s="95">
        <v>68</v>
      </c>
      <c r="J37" s="95">
        <v>68</v>
      </c>
      <c r="K37" s="95">
        <v>10</v>
      </c>
      <c r="L37" s="95">
        <v>5</v>
      </c>
      <c r="M37" s="96">
        <v>11.56</v>
      </c>
      <c r="N37" s="97">
        <v>12</v>
      </c>
      <c r="O37" s="62">
        <v>3000</v>
      </c>
      <c r="P37" s="63">
        <f>Table2245236891011121314151617181920212224234567234568910111213[[#This Row],[PEMBULATAN]]*O37</f>
        <v>36000</v>
      </c>
    </row>
    <row r="38" spans="1:16" ht="25.5" customHeight="1" x14ac:dyDescent="0.2">
      <c r="A38" s="100"/>
      <c r="B38" s="73"/>
      <c r="C38" s="90" t="s">
        <v>1871</v>
      </c>
      <c r="D38" s="91" t="s">
        <v>1127</v>
      </c>
      <c r="E38" s="92">
        <v>44429</v>
      </c>
      <c r="F38" s="93" t="s">
        <v>1128</v>
      </c>
      <c r="G38" s="92">
        <v>44432</v>
      </c>
      <c r="H38" s="94" t="s">
        <v>1129</v>
      </c>
      <c r="I38" s="95">
        <v>43</v>
      </c>
      <c r="J38" s="95">
        <v>30</v>
      </c>
      <c r="K38" s="95">
        <v>11</v>
      </c>
      <c r="L38" s="95">
        <v>5</v>
      </c>
      <c r="M38" s="96">
        <v>3.5474999999999999</v>
      </c>
      <c r="N38" s="97">
        <v>5</v>
      </c>
      <c r="O38" s="62">
        <v>3000</v>
      </c>
      <c r="P38" s="63">
        <f>Table2245236891011121314151617181920212224234567234568910111213[[#This Row],[PEMBULATAN]]*O38</f>
        <v>15000</v>
      </c>
    </row>
    <row r="39" spans="1:16" ht="25.5" customHeight="1" x14ac:dyDescent="0.2">
      <c r="A39" s="100"/>
      <c r="B39" s="73"/>
      <c r="C39" s="90" t="s">
        <v>1872</v>
      </c>
      <c r="D39" s="91" t="s">
        <v>1127</v>
      </c>
      <c r="E39" s="92">
        <v>44429</v>
      </c>
      <c r="F39" s="93" t="s">
        <v>1128</v>
      </c>
      <c r="G39" s="92">
        <v>44432</v>
      </c>
      <c r="H39" s="94" t="s">
        <v>1129</v>
      </c>
      <c r="I39" s="95">
        <v>42</v>
      </c>
      <c r="J39" s="95">
        <v>26</v>
      </c>
      <c r="K39" s="95">
        <v>20</v>
      </c>
      <c r="L39" s="95">
        <v>7</v>
      </c>
      <c r="M39" s="96">
        <v>5.46</v>
      </c>
      <c r="N39" s="97">
        <v>7</v>
      </c>
      <c r="O39" s="62">
        <v>3000</v>
      </c>
      <c r="P39" s="63">
        <f>Table2245236891011121314151617181920212224234567234568910111213[[#This Row],[PEMBULATAN]]*O39</f>
        <v>21000</v>
      </c>
    </row>
    <row r="40" spans="1:16" ht="25.5" customHeight="1" x14ac:dyDescent="0.2">
      <c r="A40" s="100"/>
      <c r="B40" s="73"/>
      <c r="C40" s="90" t="s">
        <v>1873</v>
      </c>
      <c r="D40" s="91" t="s">
        <v>1127</v>
      </c>
      <c r="E40" s="92">
        <v>44429</v>
      </c>
      <c r="F40" s="93" t="s">
        <v>1128</v>
      </c>
      <c r="G40" s="92">
        <v>44432</v>
      </c>
      <c r="H40" s="94" t="s">
        <v>1129</v>
      </c>
      <c r="I40" s="95">
        <v>42</v>
      </c>
      <c r="J40" s="95">
        <v>28</v>
      </c>
      <c r="K40" s="95">
        <v>20</v>
      </c>
      <c r="L40" s="95">
        <v>26</v>
      </c>
      <c r="M40" s="96">
        <v>5.88</v>
      </c>
      <c r="N40" s="97">
        <v>26</v>
      </c>
      <c r="O40" s="62">
        <v>3000</v>
      </c>
      <c r="P40" s="63">
        <f>Table2245236891011121314151617181920212224234567234568910111213[[#This Row],[PEMBULATAN]]*O40</f>
        <v>78000</v>
      </c>
    </row>
    <row r="41" spans="1:16" ht="25.5" customHeight="1" x14ac:dyDescent="0.2">
      <c r="A41" s="100"/>
      <c r="B41" s="73"/>
      <c r="C41" s="90" t="s">
        <v>1874</v>
      </c>
      <c r="D41" s="91" t="s">
        <v>1127</v>
      </c>
      <c r="E41" s="92">
        <v>44429</v>
      </c>
      <c r="F41" s="93" t="s">
        <v>1128</v>
      </c>
      <c r="G41" s="92">
        <v>44432</v>
      </c>
      <c r="H41" s="94" t="s">
        <v>1129</v>
      </c>
      <c r="I41" s="95">
        <v>50</v>
      </c>
      <c r="J41" s="95">
        <v>45</v>
      </c>
      <c r="K41" s="95">
        <v>58</v>
      </c>
      <c r="L41" s="95">
        <v>12</v>
      </c>
      <c r="M41" s="96">
        <v>32.625</v>
      </c>
      <c r="N41" s="97">
        <v>33</v>
      </c>
      <c r="O41" s="62">
        <v>3000</v>
      </c>
      <c r="P41" s="63">
        <f>Table2245236891011121314151617181920212224234567234568910111213[[#This Row],[PEMBULATAN]]*O41</f>
        <v>99000</v>
      </c>
    </row>
    <row r="42" spans="1:16" ht="25.5" customHeight="1" x14ac:dyDescent="0.2">
      <c r="A42" s="100"/>
      <c r="B42" s="73"/>
      <c r="C42" s="90" t="s">
        <v>1875</v>
      </c>
      <c r="D42" s="91" t="s">
        <v>1127</v>
      </c>
      <c r="E42" s="92">
        <v>44429</v>
      </c>
      <c r="F42" s="93" t="s">
        <v>1128</v>
      </c>
      <c r="G42" s="92">
        <v>44432</v>
      </c>
      <c r="H42" s="94" t="s">
        <v>1129</v>
      </c>
      <c r="I42" s="95">
        <v>40</v>
      </c>
      <c r="J42" s="95">
        <v>24</v>
      </c>
      <c r="K42" s="95">
        <v>38</v>
      </c>
      <c r="L42" s="95">
        <v>19</v>
      </c>
      <c r="M42" s="96">
        <v>9.1199999999999992</v>
      </c>
      <c r="N42" s="97">
        <v>19</v>
      </c>
      <c r="O42" s="62">
        <v>3000</v>
      </c>
      <c r="P42" s="63">
        <f>Table2245236891011121314151617181920212224234567234568910111213[[#This Row],[PEMBULATAN]]*O42</f>
        <v>57000</v>
      </c>
    </row>
    <row r="43" spans="1:16" ht="25.5" customHeight="1" x14ac:dyDescent="0.2">
      <c r="A43" s="100"/>
      <c r="B43" s="73"/>
      <c r="C43" s="90" t="s">
        <v>1876</v>
      </c>
      <c r="D43" s="91" t="s">
        <v>1127</v>
      </c>
      <c r="E43" s="92">
        <v>44429</v>
      </c>
      <c r="F43" s="93" t="s">
        <v>1128</v>
      </c>
      <c r="G43" s="92">
        <v>44432</v>
      </c>
      <c r="H43" s="94" t="s">
        <v>1129</v>
      </c>
      <c r="I43" s="95">
        <v>40</v>
      </c>
      <c r="J43" s="95">
        <v>27</v>
      </c>
      <c r="K43" s="95">
        <v>5</v>
      </c>
      <c r="L43" s="95">
        <v>17</v>
      </c>
      <c r="M43" s="96">
        <v>1.35</v>
      </c>
      <c r="N43" s="97">
        <v>17</v>
      </c>
      <c r="O43" s="62">
        <v>3000</v>
      </c>
      <c r="P43" s="63">
        <f>Table2245236891011121314151617181920212224234567234568910111213[[#This Row],[PEMBULATAN]]*O43</f>
        <v>51000</v>
      </c>
    </row>
    <row r="44" spans="1:16" ht="25.5" customHeight="1" x14ac:dyDescent="0.2">
      <c r="A44" s="100"/>
      <c r="B44" s="73"/>
      <c r="C44" s="90" t="s">
        <v>1877</v>
      </c>
      <c r="D44" s="91" t="s">
        <v>1127</v>
      </c>
      <c r="E44" s="92">
        <v>44429</v>
      </c>
      <c r="F44" s="93" t="s">
        <v>1128</v>
      </c>
      <c r="G44" s="92">
        <v>44432</v>
      </c>
      <c r="H44" s="94" t="s">
        <v>1129</v>
      </c>
      <c r="I44" s="95">
        <v>40</v>
      </c>
      <c r="J44" s="95">
        <v>30</v>
      </c>
      <c r="K44" s="95">
        <v>11</v>
      </c>
      <c r="L44" s="95">
        <v>15</v>
      </c>
      <c r="M44" s="96">
        <v>3.3</v>
      </c>
      <c r="N44" s="97">
        <v>15</v>
      </c>
      <c r="O44" s="62">
        <v>3000</v>
      </c>
      <c r="P44" s="63">
        <f>Table2245236891011121314151617181920212224234567234568910111213[[#This Row],[PEMBULATAN]]*O44</f>
        <v>45000</v>
      </c>
    </row>
    <row r="45" spans="1:16" ht="25.5" customHeight="1" x14ac:dyDescent="0.2">
      <c r="A45" s="100"/>
      <c r="B45" s="73"/>
      <c r="C45" s="90" t="s">
        <v>1878</v>
      </c>
      <c r="D45" s="91" t="s">
        <v>1127</v>
      </c>
      <c r="E45" s="92">
        <v>44429</v>
      </c>
      <c r="F45" s="93" t="s">
        <v>1128</v>
      </c>
      <c r="G45" s="92">
        <v>44432</v>
      </c>
      <c r="H45" s="94" t="s">
        <v>1129</v>
      </c>
      <c r="I45" s="95">
        <v>50</v>
      </c>
      <c r="J45" s="95">
        <v>40</v>
      </c>
      <c r="K45" s="95">
        <v>19</v>
      </c>
      <c r="L45" s="95">
        <v>8</v>
      </c>
      <c r="M45" s="96">
        <v>9.5</v>
      </c>
      <c r="N45" s="97">
        <v>10</v>
      </c>
      <c r="O45" s="62">
        <v>3000</v>
      </c>
      <c r="P45" s="63">
        <f>Table2245236891011121314151617181920212224234567234568910111213[[#This Row],[PEMBULATAN]]*O45</f>
        <v>30000</v>
      </c>
    </row>
    <row r="46" spans="1:16" ht="25.5" customHeight="1" x14ac:dyDescent="0.2">
      <c r="A46" s="100"/>
      <c r="B46" s="73"/>
      <c r="C46" s="90" t="s">
        <v>1879</v>
      </c>
      <c r="D46" s="91" t="s">
        <v>1127</v>
      </c>
      <c r="E46" s="92">
        <v>44429</v>
      </c>
      <c r="F46" s="93" t="s">
        <v>1128</v>
      </c>
      <c r="G46" s="92">
        <v>44432</v>
      </c>
      <c r="H46" s="94" t="s">
        <v>1129</v>
      </c>
      <c r="I46" s="95">
        <v>43</v>
      </c>
      <c r="J46" s="95">
        <v>52</v>
      </c>
      <c r="K46" s="95">
        <v>33</v>
      </c>
      <c r="L46" s="95">
        <v>10</v>
      </c>
      <c r="M46" s="96">
        <v>18.446999999999999</v>
      </c>
      <c r="N46" s="97">
        <v>18</v>
      </c>
      <c r="O46" s="62">
        <v>3000</v>
      </c>
      <c r="P46" s="63">
        <f>Table2245236891011121314151617181920212224234567234568910111213[[#This Row],[PEMBULATAN]]*O46</f>
        <v>54000</v>
      </c>
    </row>
    <row r="47" spans="1:16" ht="25.5" customHeight="1" x14ac:dyDescent="0.2">
      <c r="A47" s="100"/>
      <c r="B47" s="73"/>
      <c r="C47" s="90" t="s">
        <v>1880</v>
      </c>
      <c r="D47" s="91" t="s">
        <v>1127</v>
      </c>
      <c r="E47" s="92">
        <v>44429</v>
      </c>
      <c r="F47" s="93" t="s">
        <v>1128</v>
      </c>
      <c r="G47" s="92">
        <v>44432</v>
      </c>
      <c r="H47" s="94" t="s">
        <v>1129</v>
      </c>
      <c r="I47" s="95">
        <v>75</v>
      </c>
      <c r="J47" s="95">
        <v>26</v>
      </c>
      <c r="K47" s="95">
        <v>5</v>
      </c>
      <c r="L47" s="95">
        <v>6</v>
      </c>
      <c r="M47" s="96">
        <v>2.4375</v>
      </c>
      <c r="N47" s="97">
        <v>6</v>
      </c>
      <c r="O47" s="62">
        <v>3000</v>
      </c>
      <c r="P47" s="63">
        <f>Table2245236891011121314151617181920212224234567234568910111213[[#This Row],[PEMBULATAN]]*O47</f>
        <v>18000</v>
      </c>
    </row>
    <row r="48" spans="1:16" ht="25.5" customHeight="1" x14ac:dyDescent="0.2">
      <c r="A48" s="100"/>
      <c r="B48" s="73"/>
      <c r="C48" s="90" t="s">
        <v>1881</v>
      </c>
      <c r="D48" s="91" t="s">
        <v>1127</v>
      </c>
      <c r="E48" s="92">
        <v>44429</v>
      </c>
      <c r="F48" s="93" t="s">
        <v>1128</v>
      </c>
      <c r="G48" s="92">
        <v>44432</v>
      </c>
      <c r="H48" s="94" t="s">
        <v>1129</v>
      </c>
      <c r="I48" s="95">
        <v>66</v>
      </c>
      <c r="J48" s="95">
        <v>46</v>
      </c>
      <c r="K48" s="95">
        <v>7</v>
      </c>
      <c r="L48" s="95">
        <v>6</v>
      </c>
      <c r="M48" s="96">
        <v>5.3129999999999997</v>
      </c>
      <c r="N48" s="97">
        <v>6</v>
      </c>
      <c r="O48" s="62">
        <v>3000</v>
      </c>
      <c r="P48" s="63">
        <f>Table2245236891011121314151617181920212224234567234568910111213[[#This Row],[PEMBULATAN]]*O48</f>
        <v>18000</v>
      </c>
    </row>
    <row r="49" spans="1:16" ht="25.5" customHeight="1" x14ac:dyDescent="0.2">
      <c r="A49" s="100"/>
      <c r="B49" s="73"/>
      <c r="C49" s="90" t="s">
        <v>1882</v>
      </c>
      <c r="D49" s="91" t="s">
        <v>1127</v>
      </c>
      <c r="E49" s="92">
        <v>44429</v>
      </c>
      <c r="F49" s="93" t="s">
        <v>1128</v>
      </c>
      <c r="G49" s="92">
        <v>44432</v>
      </c>
      <c r="H49" s="94" t="s">
        <v>1129</v>
      </c>
      <c r="I49" s="95">
        <v>57</v>
      </c>
      <c r="J49" s="95">
        <v>48</v>
      </c>
      <c r="K49" s="95">
        <v>20</v>
      </c>
      <c r="L49" s="95">
        <v>12</v>
      </c>
      <c r="M49" s="96">
        <v>13.68</v>
      </c>
      <c r="N49" s="97">
        <v>14</v>
      </c>
      <c r="O49" s="62">
        <v>3000</v>
      </c>
      <c r="P49" s="63">
        <f>Table2245236891011121314151617181920212224234567234568910111213[[#This Row],[PEMBULATAN]]*O49</f>
        <v>42000</v>
      </c>
    </row>
    <row r="50" spans="1:16" ht="25.5" customHeight="1" x14ac:dyDescent="0.2">
      <c r="A50" s="100"/>
      <c r="B50" s="73"/>
      <c r="C50" s="90" t="s">
        <v>1883</v>
      </c>
      <c r="D50" s="91" t="s">
        <v>1127</v>
      </c>
      <c r="E50" s="92">
        <v>44429</v>
      </c>
      <c r="F50" s="93" t="s">
        <v>1128</v>
      </c>
      <c r="G50" s="92">
        <v>44432</v>
      </c>
      <c r="H50" s="94" t="s">
        <v>1129</v>
      </c>
      <c r="I50" s="95">
        <v>54</v>
      </c>
      <c r="J50" s="95">
        <v>28</v>
      </c>
      <c r="K50" s="95">
        <v>28</v>
      </c>
      <c r="L50" s="95">
        <v>3</v>
      </c>
      <c r="M50" s="96">
        <v>10.584</v>
      </c>
      <c r="N50" s="97">
        <v>11</v>
      </c>
      <c r="O50" s="62">
        <v>3000</v>
      </c>
      <c r="P50" s="63">
        <f>Table2245236891011121314151617181920212224234567234568910111213[[#This Row],[PEMBULATAN]]*O50</f>
        <v>33000</v>
      </c>
    </row>
    <row r="51" spans="1:16" ht="25.5" customHeight="1" x14ac:dyDescent="0.2">
      <c r="A51" s="100"/>
      <c r="B51" s="73"/>
      <c r="C51" s="90" t="s">
        <v>1884</v>
      </c>
      <c r="D51" s="91" t="s">
        <v>1127</v>
      </c>
      <c r="E51" s="92">
        <v>44429</v>
      </c>
      <c r="F51" s="93" t="s">
        <v>1128</v>
      </c>
      <c r="G51" s="92">
        <v>44432</v>
      </c>
      <c r="H51" s="94" t="s">
        <v>1129</v>
      </c>
      <c r="I51" s="95">
        <v>51</v>
      </c>
      <c r="J51" s="95">
        <v>49</v>
      </c>
      <c r="K51" s="95">
        <v>36</v>
      </c>
      <c r="L51" s="95">
        <v>10</v>
      </c>
      <c r="M51" s="96">
        <v>22.491</v>
      </c>
      <c r="N51" s="97">
        <v>22</v>
      </c>
      <c r="O51" s="62">
        <v>3000</v>
      </c>
      <c r="P51" s="63">
        <f>Table2245236891011121314151617181920212224234567234568910111213[[#This Row],[PEMBULATAN]]*O51</f>
        <v>66000</v>
      </c>
    </row>
    <row r="52" spans="1:16" ht="25.5" customHeight="1" x14ac:dyDescent="0.2">
      <c r="A52" s="100"/>
      <c r="B52" s="73"/>
      <c r="C52" s="90" t="s">
        <v>1885</v>
      </c>
      <c r="D52" s="91" t="s">
        <v>1127</v>
      </c>
      <c r="E52" s="92">
        <v>44429</v>
      </c>
      <c r="F52" s="93" t="s">
        <v>1128</v>
      </c>
      <c r="G52" s="92">
        <v>44432</v>
      </c>
      <c r="H52" s="94" t="s">
        <v>1129</v>
      </c>
      <c r="I52" s="95">
        <v>78</v>
      </c>
      <c r="J52" s="95">
        <v>68</v>
      </c>
      <c r="K52" s="95">
        <v>35</v>
      </c>
      <c r="L52" s="95">
        <v>20</v>
      </c>
      <c r="M52" s="96">
        <v>46.41</v>
      </c>
      <c r="N52" s="97">
        <v>46</v>
      </c>
      <c r="O52" s="62">
        <v>3000</v>
      </c>
      <c r="P52" s="63">
        <f>Table2245236891011121314151617181920212224234567234568910111213[[#This Row],[PEMBULATAN]]*O52</f>
        <v>138000</v>
      </c>
    </row>
    <row r="53" spans="1:16" ht="25.5" customHeight="1" x14ac:dyDescent="0.2">
      <c r="A53" s="100"/>
      <c r="B53" s="73"/>
      <c r="C53" s="90" t="s">
        <v>1886</v>
      </c>
      <c r="D53" s="91" t="s">
        <v>1127</v>
      </c>
      <c r="E53" s="92">
        <v>44429</v>
      </c>
      <c r="F53" s="93" t="s">
        <v>1128</v>
      </c>
      <c r="G53" s="92">
        <v>44432</v>
      </c>
      <c r="H53" s="94" t="s">
        <v>1129</v>
      </c>
      <c r="I53" s="95">
        <v>95</v>
      </c>
      <c r="J53" s="95">
        <v>54</v>
      </c>
      <c r="K53" s="95">
        <v>15</v>
      </c>
      <c r="L53" s="95">
        <v>29</v>
      </c>
      <c r="M53" s="96">
        <v>19.237500000000001</v>
      </c>
      <c r="N53" s="97">
        <v>29</v>
      </c>
      <c r="O53" s="62">
        <v>3000</v>
      </c>
      <c r="P53" s="63">
        <f>Table2245236891011121314151617181920212224234567234568910111213[[#This Row],[PEMBULATAN]]*O53</f>
        <v>87000</v>
      </c>
    </row>
    <row r="54" spans="1:16" ht="25.5" customHeight="1" x14ac:dyDescent="0.2">
      <c r="A54" s="100"/>
      <c r="B54" s="73"/>
      <c r="C54" s="90" t="s">
        <v>1887</v>
      </c>
      <c r="D54" s="91" t="s">
        <v>1127</v>
      </c>
      <c r="E54" s="92">
        <v>44429</v>
      </c>
      <c r="F54" s="93" t="s">
        <v>1128</v>
      </c>
      <c r="G54" s="92">
        <v>44432</v>
      </c>
      <c r="H54" s="94" t="s">
        <v>1129</v>
      </c>
      <c r="I54" s="95">
        <v>147</v>
      </c>
      <c r="J54" s="95">
        <v>44</v>
      </c>
      <c r="K54" s="95">
        <v>10</v>
      </c>
      <c r="L54" s="95">
        <v>11</v>
      </c>
      <c r="M54" s="96">
        <v>16.170000000000002</v>
      </c>
      <c r="N54" s="97">
        <v>16</v>
      </c>
      <c r="O54" s="62">
        <v>3000</v>
      </c>
      <c r="P54" s="63">
        <f>Table2245236891011121314151617181920212224234567234568910111213[[#This Row],[PEMBULATAN]]*O54</f>
        <v>48000</v>
      </c>
    </row>
    <row r="55" spans="1:16" ht="25.5" customHeight="1" x14ac:dyDescent="0.2">
      <c r="A55" s="100"/>
      <c r="B55" s="73"/>
      <c r="C55" s="90" t="s">
        <v>1888</v>
      </c>
      <c r="D55" s="91" t="s">
        <v>1127</v>
      </c>
      <c r="E55" s="92">
        <v>44429</v>
      </c>
      <c r="F55" s="93" t="s">
        <v>1128</v>
      </c>
      <c r="G55" s="92">
        <v>44432</v>
      </c>
      <c r="H55" s="94" t="s">
        <v>1129</v>
      </c>
      <c r="I55" s="95">
        <v>93</v>
      </c>
      <c r="J55" s="95">
        <v>20</v>
      </c>
      <c r="K55" s="95">
        <v>43</v>
      </c>
      <c r="L55" s="95">
        <v>6</v>
      </c>
      <c r="M55" s="96">
        <v>19.995000000000001</v>
      </c>
      <c r="N55" s="97">
        <v>20</v>
      </c>
      <c r="O55" s="62">
        <v>3000</v>
      </c>
      <c r="P55" s="63">
        <f>Table2245236891011121314151617181920212224234567234568910111213[[#This Row],[PEMBULATAN]]*O55</f>
        <v>60000</v>
      </c>
    </row>
    <row r="56" spans="1:16" ht="25.5" customHeight="1" x14ac:dyDescent="0.2">
      <c r="A56" s="100"/>
      <c r="B56" s="73"/>
      <c r="C56" s="90" t="s">
        <v>1889</v>
      </c>
      <c r="D56" s="91" t="s">
        <v>1127</v>
      </c>
      <c r="E56" s="92">
        <v>44429</v>
      </c>
      <c r="F56" s="93" t="s">
        <v>1128</v>
      </c>
      <c r="G56" s="92">
        <v>44432</v>
      </c>
      <c r="H56" s="94" t="s">
        <v>1129</v>
      </c>
      <c r="I56" s="95">
        <v>76</v>
      </c>
      <c r="J56" s="95">
        <v>20</v>
      </c>
      <c r="K56" s="95">
        <v>20</v>
      </c>
      <c r="L56" s="95">
        <v>18</v>
      </c>
      <c r="M56" s="96">
        <v>7.6</v>
      </c>
      <c r="N56" s="97">
        <v>18</v>
      </c>
      <c r="O56" s="62">
        <v>3000</v>
      </c>
      <c r="P56" s="63">
        <f>Table2245236891011121314151617181920212224234567234568910111213[[#This Row],[PEMBULATAN]]*O56</f>
        <v>54000</v>
      </c>
    </row>
    <row r="57" spans="1:16" ht="25.5" customHeight="1" x14ac:dyDescent="0.2">
      <c r="A57" s="100"/>
      <c r="B57" s="73"/>
      <c r="C57" s="90" t="s">
        <v>1890</v>
      </c>
      <c r="D57" s="91" t="s">
        <v>1127</v>
      </c>
      <c r="E57" s="92">
        <v>44429</v>
      </c>
      <c r="F57" s="93" t="s">
        <v>1128</v>
      </c>
      <c r="G57" s="92">
        <v>44432</v>
      </c>
      <c r="H57" s="94" t="s">
        <v>1129</v>
      </c>
      <c r="I57" s="95">
        <v>108</v>
      </c>
      <c r="J57" s="95">
        <v>46</v>
      </c>
      <c r="K57" s="95">
        <v>14</v>
      </c>
      <c r="L57" s="95">
        <v>15</v>
      </c>
      <c r="M57" s="96">
        <v>17.388000000000002</v>
      </c>
      <c r="N57" s="97">
        <v>17</v>
      </c>
      <c r="O57" s="62">
        <v>3000</v>
      </c>
      <c r="P57" s="63">
        <f>Table2245236891011121314151617181920212224234567234568910111213[[#This Row],[PEMBULATAN]]*O57</f>
        <v>51000</v>
      </c>
    </row>
    <row r="58" spans="1:16" ht="25.5" customHeight="1" x14ac:dyDescent="0.2">
      <c r="A58" s="100"/>
      <c r="B58" s="73"/>
      <c r="C58" s="90" t="s">
        <v>1891</v>
      </c>
      <c r="D58" s="91" t="s">
        <v>1127</v>
      </c>
      <c r="E58" s="92">
        <v>44429</v>
      </c>
      <c r="F58" s="93" t="s">
        <v>1128</v>
      </c>
      <c r="G58" s="92">
        <v>44432</v>
      </c>
      <c r="H58" s="94" t="s">
        <v>1129</v>
      </c>
      <c r="I58" s="95">
        <v>94</v>
      </c>
      <c r="J58" s="95">
        <v>33</v>
      </c>
      <c r="K58" s="95">
        <v>5</v>
      </c>
      <c r="L58" s="95">
        <v>22</v>
      </c>
      <c r="M58" s="96">
        <v>3.8774999999999999</v>
      </c>
      <c r="N58" s="97">
        <v>22</v>
      </c>
      <c r="O58" s="62">
        <v>3000</v>
      </c>
      <c r="P58" s="63">
        <f>Table2245236891011121314151617181920212224234567234568910111213[[#This Row],[PEMBULATAN]]*O58</f>
        <v>66000</v>
      </c>
    </row>
    <row r="59" spans="1:16" ht="25.5" customHeight="1" x14ac:dyDescent="0.2">
      <c r="A59" s="100"/>
      <c r="B59" s="73"/>
      <c r="C59" s="90" t="s">
        <v>1892</v>
      </c>
      <c r="D59" s="91" t="s">
        <v>1127</v>
      </c>
      <c r="E59" s="92">
        <v>44429</v>
      </c>
      <c r="F59" s="93" t="s">
        <v>1128</v>
      </c>
      <c r="G59" s="92">
        <v>44432</v>
      </c>
      <c r="H59" s="94" t="s">
        <v>1129</v>
      </c>
      <c r="I59" s="95">
        <v>45</v>
      </c>
      <c r="J59" s="95">
        <v>40</v>
      </c>
      <c r="K59" s="95">
        <v>23</v>
      </c>
      <c r="L59" s="95">
        <v>8</v>
      </c>
      <c r="M59" s="96">
        <v>10.35</v>
      </c>
      <c r="N59" s="97">
        <v>10</v>
      </c>
      <c r="O59" s="62">
        <v>3000</v>
      </c>
      <c r="P59" s="63">
        <f>Table2245236891011121314151617181920212224234567234568910111213[[#This Row],[PEMBULATAN]]*O59</f>
        <v>30000</v>
      </c>
    </row>
    <row r="60" spans="1:16" ht="25.5" customHeight="1" x14ac:dyDescent="0.2">
      <c r="A60" s="100"/>
      <c r="B60" s="73"/>
      <c r="C60" s="90" t="s">
        <v>1893</v>
      </c>
      <c r="D60" s="91" t="s">
        <v>1127</v>
      </c>
      <c r="E60" s="92">
        <v>44429</v>
      </c>
      <c r="F60" s="93" t="s">
        <v>1128</v>
      </c>
      <c r="G60" s="92">
        <v>44432</v>
      </c>
      <c r="H60" s="94" t="s">
        <v>1129</v>
      </c>
      <c r="I60" s="95">
        <v>36</v>
      </c>
      <c r="J60" s="95">
        <v>27</v>
      </c>
      <c r="K60" s="95">
        <v>30</v>
      </c>
      <c r="L60" s="95">
        <v>9</v>
      </c>
      <c r="M60" s="96">
        <v>7.29</v>
      </c>
      <c r="N60" s="97">
        <v>9</v>
      </c>
      <c r="O60" s="62">
        <v>3000</v>
      </c>
      <c r="P60" s="63">
        <f>Table2245236891011121314151617181920212224234567234568910111213[[#This Row],[PEMBULATAN]]*O60</f>
        <v>27000</v>
      </c>
    </row>
    <row r="61" spans="1:16" ht="25.5" customHeight="1" x14ac:dyDescent="0.2">
      <c r="A61" s="100"/>
      <c r="B61" s="73"/>
      <c r="C61" s="90" t="s">
        <v>1894</v>
      </c>
      <c r="D61" s="91" t="s">
        <v>1127</v>
      </c>
      <c r="E61" s="92">
        <v>44429</v>
      </c>
      <c r="F61" s="93" t="s">
        <v>1128</v>
      </c>
      <c r="G61" s="92">
        <v>44432</v>
      </c>
      <c r="H61" s="94" t="s">
        <v>1129</v>
      </c>
      <c r="I61" s="95">
        <v>53</v>
      </c>
      <c r="J61" s="95">
        <v>38</v>
      </c>
      <c r="K61" s="95">
        <v>29</v>
      </c>
      <c r="L61" s="95">
        <v>20</v>
      </c>
      <c r="M61" s="96">
        <v>14.6015</v>
      </c>
      <c r="N61" s="97">
        <v>20</v>
      </c>
      <c r="O61" s="62">
        <v>3000</v>
      </c>
      <c r="P61" s="63">
        <f>Table2245236891011121314151617181920212224234567234568910111213[[#This Row],[PEMBULATAN]]*O61</f>
        <v>60000</v>
      </c>
    </row>
    <row r="62" spans="1:16" ht="25.5" customHeight="1" x14ac:dyDescent="0.2">
      <c r="A62" s="100"/>
      <c r="B62" s="73"/>
      <c r="C62" s="90" t="s">
        <v>1895</v>
      </c>
      <c r="D62" s="91" t="s">
        <v>1127</v>
      </c>
      <c r="E62" s="92">
        <v>44429</v>
      </c>
      <c r="F62" s="93" t="s">
        <v>1128</v>
      </c>
      <c r="G62" s="92">
        <v>44432</v>
      </c>
      <c r="H62" s="94" t="s">
        <v>1129</v>
      </c>
      <c r="I62" s="95">
        <v>46</v>
      </c>
      <c r="J62" s="95">
        <v>27</v>
      </c>
      <c r="K62" s="95">
        <v>26</v>
      </c>
      <c r="L62" s="95">
        <v>12</v>
      </c>
      <c r="M62" s="96">
        <v>8.0730000000000004</v>
      </c>
      <c r="N62" s="97">
        <v>12</v>
      </c>
      <c r="O62" s="62">
        <v>3000</v>
      </c>
      <c r="P62" s="63">
        <f>Table2245236891011121314151617181920212224234567234568910111213[[#This Row],[PEMBULATAN]]*O62</f>
        <v>36000</v>
      </c>
    </row>
    <row r="63" spans="1:16" ht="25.5" customHeight="1" x14ac:dyDescent="0.2">
      <c r="A63" s="100"/>
      <c r="B63" s="73"/>
      <c r="C63" s="90" t="s">
        <v>1896</v>
      </c>
      <c r="D63" s="91" t="s">
        <v>1127</v>
      </c>
      <c r="E63" s="92">
        <v>44429</v>
      </c>
      <c r="F63" s="93" t="s">
        <v>1128</v>
      </c>
      <c r="G63" s="92">
        <v>44432</v>
      </c>
      <c r="H63" s="94" t="s">
        <v>1129</v>
      </c>
      <c r="I63" s="95">
        <v>73</v>
      </c>
      <c r="J63" s="95">
        <v>47</v>
      </c>
      <c r="K63" s="95">
        <v>28</v>
      </c>
      <c r="L63" s="95">
        <v>12</v>
      </c>
      <c r="M63" s="96">
        <v>24.016999999999999</v>
      </c>
      <c r="N63" s="97">
        <v>24</v>
      </c>
      <c r="O63" s="62">
        <v>3000</v>
      </c>
      <c r="P63" s="63">
        <f>Table2245236891011121314151617181920212224234567234568910111213[[#This Row],[PEMBULATAN]]*O63</f>
        <v>72000</v>
      </c>
    </row>
    <row r="64" spans="1:16" ht="25.5" customHeight="1" x14ac:dyDescent="0.2">
      <c r="A64" s="100"/>
      <c r="B64" s="73"/>
      <c r="C64" s="90" t="s">
        <v>1897</v>
      </c>
      <c r="D64" s="91" t="s">
        <v>1127</v>
      </c>
      <c r="E64" s="92">
        <v>44429</v>
      </c>
      <c r="F64" s="93" t="s">
        <v>1128</v>
      </c>
      <c r="G64" s="92">
        <v>44432</v>
      </c>
      <c r="H64" s="94" t="s">
        <v>1129</v>
      </c>
      <c r="I64" s="95">
        <v>50</v>
      </c>
      <c r="J64" s="95">
        <v>33</v>
      </c>
      <c r="K64" s="95">
        <v>25</v>
      </c>
      <c r="L64" s="95">
        <v>12</v>
      </c>
      <c r="M64" s="96">
        <v>10.3125</v>
      </c>
      <c r="N64" s="97">
        <v>12</v>
      </c>
      <c r="O64" s="62">
        <v>3000</v>
      </c>
      <c r="P64" s="63">
        <f>Table2245236891011121314151617181920212224234567234568910111213[[#This Row],[PEMBULATAN]]*O64</f>
        <v>36000</v>
      </c>
    </row>
    <row r="65" spans="1:16" ht="25.5" customHeight="1" x14ac:dyDescent="0.2">
      <c r="A65" s="100"/>
      <c r="B65" s="73"/>
      <c r="C65" s="90" t="s">
        <v>1898</v>
      </c>
      <c r="D65" s="91" t="s">
        <v>1127</v>
      </c>
      <c r="E65" s="92">
        <v>44429</v>
      </c>
      <c r="F65" s="93" t="s">
        <v>1128</v>
      </c>
      <c r="G65" s="92">
        <v>44432</v>
      </c>
      <c r="H65" s="94" t="s">
        <v>1129</v>
      </c>
      <c r="I65" s="95">
        <v>105</v>
      </c>
      <c r="J65" s="95">
        <v>51</v>
      </c>
      <c r="K65" s="95">
        <v>33</v>
      </c>
      <c r="L65" s="95">
        <v>5</v>
      </c>
      <c r="M65" s="96">
        <v>44.178750000000001</v>
      </c>
      <c r="N65" s="97">
        <v>44</v>
      </c>
      <c r="O65" s="62">
        <v>3000</v>
      </c>
      <c r="P65" s="63">
        <f>Table2245236891011121314151617181920212224234567234568910111213[[#This Row],[PEMBULATAN]]*O65</f>
        <v>132000</v>
      </c>
    </row>
    <row r="66" spans="1:16" ht="25.5" customHeight="1" x14ac:dyDescent="0.2">
      <c r="A66" s="100"/>
      <c r="B66" s="73"/>
      <c r="C66" s="90" t="s">
        <v>1899</v>
      </c>
      <c r="D66" s="91" t="s">
        <v>1127</v>
      </c>
      <c r="E66" s="92">
        <v>44429</v>
      </c>
      <c r="F66" s="93" t="s">
        <v>1128</v>
      </c>
      <c r="G66" s="92">
        <v>44432</v>
      </c>
      <c r="H66" s="94" t="s">
        <v>1129</v>
      </c>
      <c r="I66" s="95">
        <v>87</v>
      </c>
      <c r="J66" s="95">
        <v>73</v>
      </c>
      <c r="K66" s="95">
        <v>5</v>
      </c>
      <c r="L66" s="95">
        <v>4</v>
      </c>
      <c r="M66" s="96">
        <v>7.9387499999999998</v>
      </c>
      <c r="N66" s="97">
        <v>8</v>
      </c>
      <c r="O66" s="62">
        <v>3000</v>
      </c>
      <c r="P66" s="63">
        <f>Table2245236891011121314151617181920212224234567234568910111213[[#This Row],[PEMBULATAN]]*O66</f>
        <v>24000</v>
      </c>
    </row>
    <row r="67" spans="1:16" ht="25.5" customHeight="1" x14ac:dyDescent="0.2">
      <c r="A67" s="100"/>
      <c r="B67" s="73"/>
      <c r="C67" s="90" t="s">
        <v>1900</v>
      </c>
      <c r="D67" s="91" t="s">
        <v>1127</v>
      </c>
      <c r="E67" s="92">
        <v>44429</v>
      </c>
      <c r="F67" s="93" t="s">
        <v>1128</v>
      </c>
      <c r="G67" s="92">
        <v>44432</v>
      </c>
      <c r="H67" s="94" t="s">
        <v>1129</v>
      </c>
      <c r="I67" s="95">
        <v>105</v>
      </c>
      <c r="J67" s="95">
        <v>56</v>
      </c>
      <c r="K67" s="95">
        <v>10</v>
      </c>
      <c r="L67" s="95">
        <v>13</v>
      </c>
      <c r="M67" s="96">
        <v>14.7</v>
      </c>
      <c r="N67" s="97">
        <v>15</v>
      </c>
      <c r="O67" s="62">
        <v>3000</v>
      </c>
      <c r="P67" s="63">
        <f>Table2245236891011121314151617181920212224234567234568910111213[[#This Row],[PEMBULATAN]]*O67</f>
        <v>45000</v>
      </c>
    </row>
    <row r="68" spans="1:16" ht="25.5" customHeight="1" x14ac:dyDescent="0.2">
      <c r="A68" s="100"/>
      <c r="B68" s="73"/>
      <c r="C68" s="90" t="s">
        <v>1901</v>
      </c>
      <c r="D68" s="91" t="s">
        <v>1127</v>
      </c>
      <c r="E68" s="92">
        <v>44429</v>
      </c>
      <c r="F68" s="93" t="s">
        <v>1128</v>
      </c>
      <c r="G68" s="92">
        <v>44432</v>
      </c>
      <c r="H68" s="94" t="s">
        <v>1129</v>
      </c>
      <c r="I68" s="95">
        <v>80</v>
      </c>
      <c r="J68" s="95">
        <v>80</v>
      </c>
      <c r="K68" s="95">
        <v>43</v>
      </c>
      <c r="L68" s="95">
        <v>13</v>
      </c>
      <c r="M68" s="96">
        <v>68.8</v>
      </c>
      <c r="N68" s="97">
        <v>69</v>
      </c>
      <c r="O68" s="62">
        <v>3000</v>
      </c>
      <c r="P68" s="63">
        <f>Table2245236891011121314151617181920212224234567234568910111213[[#This Row],[PEMBULATAN]]*O68</f>
        <v>207000</v>
      </c>
    </row>
    <row r="69" spans="1:16" ht="25.5" customHeight="1" x14ac:dyDescent="0.2">
      <c r="A69" s="100"/>
      <c r="B69" s="73"/>
      <c r="C69" s="90" t="s">
        <v>1902</v>
      </c>
      <c r="D69" s="91" t="s">
        <v>1127</v>
      </c>
      <c r="E69" s="92">
        <v>44429</v>
      </c>
      <c r="F69" s="93" t="s">
        <v>1128</v>
      </c>
      <c r="G69" s="92">
        <v>44432</v>
      </c>
      <c r="H69" s="94" t="s">
        <v>1129</v>
      </c>
      <c r="I69" s="95">
        <v>156</v>
      </c>
      <c r="J69" s="95">
        <v>43</v>
      </c>
      <c r="K69" s="95">
        <v>13</v>
      </c>
      <c r="L69" s="95">
        <v>13</v>
      </c>
      <c r="M69" s="96">
        <v>21.800999999999998</v>
      </c>
      <c r="N69" s="97">
        <v>22</v>
      </c>
      <c r="O69" s="62">
        <v>3000</v>
      </c>
      <c r="P69" s="63">
        <f>Table2245236891011121314151617181920212224234567234568910111213[[#This Row],[PEMBULATAN]]*O69</f>
        <v>66000</v>
      </c>
    </row>
    <row r="70" spans="1:16" ht="25.5" customHeight="1" x14ac:dyDescent="0.2">
      <c r="A70" s="100"/>
      <c r="B70" s="73"/>
      <c r="C70" s="90" t="s">
        <v>1903</v>
      </c>
      <c r="D70" s="91" t="s">
        <v>1127</v>
      </c>
      <c r="E70" s="92">
        <v>44429</v>
      </c>
      <c r="F70" s="93" t="s">
        <v>1128</v>
      </c>
      <c r="G70" s="92">
        <v>44432</v>
      </c>
      <c r="H70" s="94" t="s">
        <v>1129</v>
      </c>
      <c r="I70" s="95">
        <v>53</v>
      </c>
      <c r="J70" s="95">
        <v>40</v>
      </c>
      <c r="K70" s="95">
        <v>20</v>
      </c>
      <c r="L70" s="95">
        <v>11</v>
      </c>
      <c r="M70" s="96">
        <v>10.6</v>
      </c>
      <c r="N70" s="97">
        <v>11</v>
      </c>
      <c r="O70" s="62">
        <v>3000</v>
      </c>
      <c r="P70" s="63">
        <f>Table2245236891011121314151617181920212224234567234568910111213[[#This Row],[PEMBULATAN]]*O70</f>
        <v>33000</v>
      </c>
    </row>
    <row r="71" spans="1:16" ht="25.5" customHeight="1" x14ac:dyDescent="0.2">
      <c r="A71" s="100"/>
      <c r="B71" s="73"/>
      <c r="C71" s="90" t="s">
        <v>1904</v>
      </c>
      <c r="D71" s="91" t="s">
        <v>1127</v>
      </c>
      <c r="E71" s="92">
        <v>44429</v>
      </c>
      <c r="F71" s="93" t="s">
        <v>1128</v>
      </c>
      <c r="G71" s="92">
        <v>44432</v>
      </c>
      <c r="H71" s="94" t="s">
        <v>1129</v>
      </c>
      <c r="I71" s="95">
        <v>36</v>
      </c>
      <c r="J71" s="95">
        <v>30</v>
      </c>
      <c r="K71" s="95">
        <v>26</v>
      </c>
      <c r="L71" s="95">
        <v>9</v>
      </c>
      <c r="M71" s="96">
        <v>7.02</v>
      </c>
      <c r="N71" s="97">
        <v>9</v>
      </c>
      <c r="O71" s="62">
        <v>3000</v>
      </c>
      <c r="P71" s="63">
        <f>Table2245236891011121314151617181920212224234567234568910111213[[#This Row],[PEMBULATAN]]*O71</f>
        <v>27000</v>
      </c>
    </row>
    <row r="72" spans="1:16" ht="25.5" customHeight="1" x14ac:dyDescent="0.2">
      <c r="A72" s="100"/>
      <c r="B72" s="73"/>
      <c r="C72" s="90" t="s">
        <v>1905</v>
      </c>
      <c r="D72" s="91" t="s">
        <v>1127</v>
      </c>
      <c r="E72" s="92">
        <v>44429</v>
      </c>
      <c r="F72" s="93" t="s">
        <v>1128</v>
      </c>
      <c r="G72" s="92">
        <v>44432</v>
      </c>
      <c r="H72" s="94" t="s">
        <v>1129</v>
      </c>
      <c r="I72" s="95">
        <v>44</v>
      </c>
      <c r="J72" s="95">
        <v>37</v>
      </c>
      <c r="K72" s="95">
        <v>28</v>
      </c>
      <c r="L72" s="95">
        <v>12</v>
      </c>
      <c r="M72" s="96">
        <v>11.396000000000001</v>
      </c>
      <c r="N72" s="97">
        <v>12</v>
      </c>
      <c r="O72" s="62">
        <v>3000</v>
      </c>
      <c r="P72" s="63">
        <f>Table2245236891011121314151617181920212224234567234568910111213[[#This Row],[PEMBULATAN]]*O72</f>
        <v>36000</v>
      </c>
    </row>
    <row r="73" spans="1:16" ht="25.5" customHeight="1" x14ac:dyDescent="0.2">
      <c r="A73" s="100"/>
      <c r="B73" s="73"/>
      <c r="C73" s="90" t="s">
        <v>1906</v>
      </c>
      <c r="D73" s="91" t="s">
        <v>1127</v>
      </c>
      <c r="E73" s="92">
        <v>44429</v>
      </c>
      <c r="F73" s="93" t="s">
        <v>1128</v>
      </c>
      <c r="G73" s="92">
        <v>44432</v>
      </c>
      <c r="H73" s="94" t="s">
        <v>1129</v>
      </c>
      <c r="I73" s="95">
        <v>57</v>
      </c>
      <c r="J73" s="95">
        <v>36</v>
      </c>
      <c r="K73" s="95">
        <v>16</v>
      </c>
      <c r="L73" s="95">
        <v>1</v>
      </c>
      <c r="M73" s="96">
        <v>8.2080000000000002</v>
      </c>
      <c r="N73" s="97">
        <v>8</v>
      </c>
      <c r="O73" s="62">
        <v>3000</v>
      </c>
      <c r="P73" s="63">
        <f>Table2245236891011121314151617181920212224234567234568910111213[[#This Row],[PEMBULATAN]]*O73</f>
        <v>24000</v>
      </c>
    </row>
    <row r="74" spans="1:16" ht="25.5" customHeight="1" x14ac:dyDescent="0.2">
      <c r="A74" s="100"/>
      <c r="B74" s="73"/>
      <c r="C74" s="85" t="s">
        <v>1907</v>
      </c>
      <c r="D74" s="76" t="s">
        <v>1127</v>
      </c>
      <c r="E74" s="13">
        <v>44429</v>
      </c>
      <c r="F74" s="74" t="s">
        <v>1128</v>
      </c>
      <c r="G74" s="13">
        <v>44432</v>
      </c>
      <c r="H74" s="75" t="s">
        <v>1129</v>
      </c>
      <c r="I74" s="15">
        <v>45</v>
      </c>
      <c r="J74" s="15">
        <v>28</v>
      </c>
      <c r="K74" s="15">
        <v>33</v>
      </c>
      <c r="L74" s="15">
        <v>10</v>
      </c>
      <c r="M74" s="80">
        <v>10.395</v>
      </c>
      <c r="N74" s="70">
        <v>10</v>
      </c>
      <c r="O74" s="62">
        <v>3000</v>
      </c>
      <c r="P74" s="63">
        <f>Table2245236891011121314151617181920212224234567234568910111213[[#This Row],[PEMBULATAN]]*O74</f>
        <v>30000</v>
      </c>
    </row>
    <row r="75" spans="1:16" ht="25.5" customHeight="1" x14ac:dyDescent="0.2">
      <c r="A75" s="100"/>
      <c r="B75" s="73"/>
      <c r="C75" s="85" t="s">
        <v>1908</v>
      </c>
      <c r="D75" s="76" t="s">
        <v>1127</v>
      </c>
      <c r="E75" s="13">
        <v>44429</v>
      </c>
      <c r="F75" s="74" t="s">
        <v>1128</v>
      </c>
      <c r="G75" s="13">
        <v>44432</v>
      </c>
      <c r="H75" s="75" t="s">
        <v>1129</v>
      </c>
      <c r="I75" s="15">
        <v>98</v>
      </c>
      <c r="J75" s="15">
        <v>54</v>
      </c>
      <c r="K75" s="15">
        <v>23</v>
      </c>
      <c r="L75" s="15">
        <v>1</v>
      </c>
      <c r="M75" s="80">
        <v>30.428999999999998</v>
      </c>
      <c r="N75" s="70">
        <v>30</v>
      </c>
      <c r="O75" s="62">
        <v>3000</v>
      </c>
      <c r="P75" s="63">
        <f>Table2245236891011121314151617181920212224234567234568910111213[[#This Row],[PEMBULATAN]]*O75</f>
        <v>90000</v>
      </c>
    </row>
    <row r="76" spans="1:16" ht="25.5" customHeight="1" x14ac:dyDescent="0.2">
      <c r="A76" s="100"/>
      <c r="B76" s="73"/>
      <c r="C76" s="85" t="s">
        <v>1909</v>
      </c>
      <c r="D76" s="76" t="s">
        <v>1127</v>
      </c>
      <c r="E76" s="13">
        <v>44429</v>
      </c>
      <c r="F76" s="74" t="s">
        <v>1128</v>
      </c>
      <c r="G76" s="13">
        <v>44432</v>
      </c>
      <c r="H76" s="75" t="s">
        <v>1129</v>
      </c>
      <c r="I76" s="15">
        <v>97</v>
      </c>
      <c r="J76" s="15">
        <v>42</v>
      </c>
      <c r="K76" s="15">
        <v>28</v>
      </c>
      <c r="L76" s="15">
        <v>3</v>
      </c>
      <c r="M76" s="80">
        <v>28.518000000000001</v>
      </c>
      <c r="N76" s="70">
        <v>29</v>
      </c>
      <c r="O76" s="62">
        <v>3000</v>
      </c>
      <c r="P76" s="63">
        <f>Table2245236891011121314151617181920212224234567234568910111213[[#This Row],[PEMBULATAN]]*O76</f>
        <v>87000</v>
      </c>
    </row>
    <row r="77" spans="1:16" ht="25.5" customHeight="1" x14ac:dyDescent="0.2">
      <c r="A77" s="100"/>
      <c r="B77" s="73"/>
      <c r="C77" s="85" t="s">
        <v>1910</v>
      </c>
      <c r="D77" s="76" t="s">
        <v>1127</v>
      </c>
      <c r="E77" s="13">
        <v>44429</v>
      </c>
      <c r="F77" s="74" t="s">
        <v>1128</v>
      </c>
      <c r="G77" s="13">
        <v>44432</v>
      </c>
      <c r="H77" s="75" t="s">
        <v>1129</v>
      </c>
      <c r="I77" s="15">
        <v>96</v>
      </c>
      <c r="J77" s="15">
        <v>62</v>
      </c>
      <c r="K77" s="15">
        <v>30</v>
      </c>
      <c r="L77" s="15">
        <v>3</v>
      </c>
      <c r="M77" s="80">
        <v>44.64</v>
      </c>
      <c r="N77" s="70">
        <v>45</v>
      </c>
      <c r="O77" s="62">
        <v>3000</v>
      </c>
      <c r="P77" s="63">
        <f>Table2245236891011121314151617181920212224234567234568910111213[[#This Row],[PEMBULATAN]]*O77</f>
        <v>135000</v>
      </c>
    </row>
    <row r="78" spans="1:16" ht="25.5" customHeight="1" x14ac:dyDescent="0.2">
      <c r="A78" s="100"/>
      <c r="B78" s="73"/>
      <c r="C78" s="85" t="s">
        <v>1911</v>
      </c>
      <c r="D78" s="76" t="s">
        <v>1127</v>
      </c>
      <c r="E78" s="13">
        <v>44429</v>
      </c>
      <c r="F78" s="74" t="s">
        <v>1128</v>
      </c>
      <c r="G78" s="13">
        <v>44432</v>
      </c>
      <c r="H78" s="75" t="s">
        <v>1129</v>
      </c>
      <c r="I78" s="15">
        <v>97</v>
      </c>
      <c r="J78" s="15">
        <v>52</v>
      </c>
      <c r="K78" s="15">
        <v>47</v>
      </c>
      <c r="L78" s="15">
        <v>2</v>
      </c>
      <c r="M78" s="80">
        <v>59.267000000000003</v>
      </c>
      <c r="N78" s="70">
        <v>59</v>
      </c>
      <c r="O78" s="62">
        <v>3000</v>
      </c>
      <c r="P78" s="63">
        <f>Table2245236891011121314151617181920212224234567234568910111213[[#This Row],[PEMBULATAN]]*O78</f>
        <v>177000</v>
      </c>
    </row>
    <row r="79" spans="1:16" ht="25.5" customHeight="1" x14ac:dyDescent="0.2">
      <c r="A79" s="100"/>
      <c r="B79" s="73"/>
      <c r="C79" s="85" t="s">
        <v>1912</v>
      </c>
      <c r="D79" s="76" t="s">
        <v>1127</v>
      </c>
      <c r="E79" s="13">
        <v>44429</v>
      </c>
      <c r="F79" s="74" t="s">
        <v>1128</v>
      </c>
      <c r="G79" s="13">
        <v>44432</v>
      </c>
      <c r="H79" s="75" t="s">
        <v>1129</v>
      </c>
      <c r="I79" s="15">
        <v>104</v>
      </c>
      <c r="J79" s="15">
        <v>66</v>
      </c>
      <c r="K79" s="15">
        <v>31</v>
      </c>
      <c r="L79" s="15">
        <v>10</v>
      </c>
      <c r="M79" s="80">
        <v>53.195999999999998</v>
      </c>
      <c r="N79" s="70">
        <v>53</v>
      </c>
      <c r="O79" s="62">
        <v>3000</v>
      </c>
      <c r="P79" s="63">
        <f>Table2245236891011121314151617181920212224234567234568910111213[[#This Row],[PEMBULATAN]]*O79</f>
        <v>159000</v>
      </c>
    </row>
    <row r="80" spans="1:16" ht="25.5" customHeight="1" x14ac:dyDescent="0.2">
      <c r="A80" s="100"/>
      <c r="B80" s="73"/>
      <c r="C80" s="85" t="s">
        <v>1913</v>
      </c>
      <c r="D80" s="76" t="s">
        <v>1127</v>
      </c>
      <c r="E80" s="13">
        <v>44429</v>
      </c>
      <c r="F80" s="74" t="s">
        <v>1128</v>
      </c>
      <c r="G80" s="13">
        <v>44432</v>
      </c>
      <c r="H80" s="75" t="s">
        <v>1129</v>
      </c>
      <c r="I80" s="15">
        <v>91</v>
      </c>
      <c r="J80" s="15">
        <v>66</v>
      </c>
      <c r="K80" s="15">
        <v>20</v>
      </c>
      <c r="L80" s="15">
        <v>3</v>
      </c>
      <c r="M80" s="80">
        <v>30.03</v>
      </c>
      <c r="N80" s="70">
        <v>30</v>
      </c>
      <c r="O80" s="62">
        <v>3000</v>
      </c>
      <c r="P80" s="63">
        <f>Table2245236891011121314151617181920212224234567234568910111213[[#This Row],[PEMBULATAN]]*O80</f>
        <v>90000</v>
      </c>
    </row>
    <row r="81" spans="1:16" ht="25.5" customHeight="1" x14ac:dyDescent="0.2">
      <c r="A81" s="100"/>
      <c r="B81" s="73"/>
      <c r="C81" s="85" t="s">
        <v>1914</v>
      </c>
      <c r="D81" s="76" t="s">
        <v>1127</v>
      </c>
      <c r="E81" s="13">
        <v>44429</v>
      </c>
      <c r="F81" s="74" t="s">
        <v>1128</v>
      </c>
      <c r="G81" s="13">
        <v>44432</v>
      </c>
      <c r="H81" s="75" t="s">
        <v>1129</v>
      </c>
      <c r="I81" s="15">
        <v>100</v>
      </c>
      <c r="J81" s="15">
        <v>51</v>
      </c>
      <c r="K81" s="15">
        <v>33</v>
      </c>
      <c r="L81" s="15">
        <v>2</v>
      </c>
      <c r="M81" s="80">
        <v>42.075000000000003</v>
      </c>
      <c r="N81" s="70">
        <v>42</v>
      </c>
      <c r="O81" s="62">
        <v>3000</v>
      </c>
      <c r="P81" s="63">
        <f>Table2245236891011121314151617181920212224234567234568910111213[[#This Row],[PEMBULATAN]]*O81</f>
        <v>126000</v>
      </c>
    </row>
    <row r="82" spans="1:16" ht="25.5" customHeight="1" x14ac:dyDescent="0.2">
      <c r="A82" s="100"/>
      <c r="B82" s="73"/>
      <c r="C82" s="85" t="s">
        <v>1915</v>
      </c>
      <c r="D82" s="76" t="s">
        <v>1127</v>
      </c>
      <c r="E82" s="13">
        <v>44429</v>
      </c>
      <c r="F82" s="74" t="s">
        <v>1128</v>
      </c>
      <c r="G82" s="13">
        <v>44432</v>
      </c>
      <c r="H82" s="75" t="s">
        <v>1129</v>
      </c>
      <c r="I82" s="15">
        <v>40</v>
      </c>
      <c r="J82" s="15">
        <v>31</v>
      </c>
      <c r="K82" s="15">
        <v>20</v>
      </c>
      <c r="L82" s="15">
        <v>19</v>
      </c>
      <c r="M82" s="80">
        <v>6.2</v>
      </c>
      <c r="N82" s="70">
        <v>19</v>
      </c>
      <c r="O82" s="62">
        <v>3000</v>
      </c>
      <c r="P82" s="63">
        <f>Table2245236891011121314151617181920212224234567234568910111213[[#This Row],[PEMBULATAN]]*O82</f>
        <v>57000</v>
      </c>
    </row>
    <row r="83" spans="1:16" ht="25.5" customHeight="1" x14ac:dyDescent="0.2">
      <c r="A83" s="100"/>
      <c r="B83" s="73"/>
      <c r="C83" s="85" t="s">
        <v>1916</v>
      </c>
      <c r="D83" s="76" t="s">
        <v>1127</v>
      </c>
      <c r="E83" s="13">
        <v>44429</v>
      </c>
      <c r="F83" s="74" t="s">
        <v>1128</v>
      </c>
      <c r="G83" s="13">
        <v>44432</v>
      </c>
      <c r="H83" s="75" t="s">
        <v>1129</v>
      </c>
      <c r="I83" s="15">
        <v>58</v>
      </c>
      <c r="J83" s="15">
        <v>34</v>
      </c>
      <c r="K83" s="15">
        <v>24</v>
      </c>
      <c r="L83" s="15">
        <v>16</v>
      </c>
      <c r="M83" s="80">
        <v>11.832000000000001</v>
      </c>
      <c r="N83" s="70">
        <v>16</v>
      </c>
      <c r="O83" s="62">
        <v>3000</v>
      </c>
      <c r="P83" s="63">
        <f>Table2245236891011121314151617181920212224234567234568910111213[[#This Row],[PEMBULATAN]]*O83</f>
        <v>48000</v>
      </c>
    </row>
    <row r="84" spans="1:16" ht="25.5" customHeight="1" x14ac:dyDescent="0.2">
      <c r="A84" s="100"/>
      <c r="B84" s="73"/>
      <c r="C84" s="85" t="s">
        <v>1917</v>
      </c>
      <c r="D84" s="76" t="s">
        <v>1127</v>
      </c>
      <c r="E84" s="13">
        <v>44429</v>
      </c>
      <c r="F84" s="74" t="s">
        <v>1128</v>
      </c>
      <c r="G84" s="13">
        <v>44432</v>
      </c>
      <c r="H84" s="75" t="s">
        <v>1129</v>
      </c>
      <c r="I84" s="15">
        <v>65</v>
      </c>
      <c r="J84" s="15">
        <v>60</v>
      </c>
      <c r="K84" s="15">
        <v>21</v>
      </c>
      <c r="L84" s="15">
        <v>29</v>
      </c>
      <c r="M84" s="80">
        <v>20.475000000000001</v>
      </c>
      <c r="N84" s="70">
        <v>29</v>
      </c>
      <c r="O84" s="62">
        <v>3000</v>
      </c>
      <c r="P84" s="63">
        <f>Table2245236891011121314151617181920212224234567234568910111213[[#This Row],[PEMBULATAN]]*O84</f>
        <v>87000</v>
      </c>
    </row>
    <row r="85" spans="1:16" ht="25.5" customHeight="1" x14ac:dyDescent="0.2">
      <c r="A85" s="100"/>
      <c r="B85" s="73"/>
      <c r="C85" s="85" t="s">
        <v>1918</v>
      </c>
      <c r="D85" s="76" t="s">
        <v>1127</v>
      </c>
      <c r="E85" s="13">
        <v>44429</v>
      </c>
      <c r="F85" s="74" t="s">
        <v>1128</v>
      </c>
      <c r="G85" s="13">
        <v>44432</v>
      </c>
      <c r="H85" s="75" t="s">
        <v>1129</v>
      </c>
      <c r="I85" s="15">
        <v>61</v>
      </c>
      <c r="J85" s="15">
        <v>43</v>
      </c>
      <c r="K85" s="15">
        <v>22</v>
      </c>
      <c r="L85" s="15">
        <v>17</v>
      </c>
      <c r="M85" s="80">
        <v>14.426500000000001</v>
      </c>
      <c r="N85" s="70">
        <v>17</v>
      </c>
      <c r="O85" s="62">
        <v>3000</v>
      </c>
      <c r="P85" s="63">
        <f>Table2245236891011121314151617181920212224234567234568910111213[[#This Row],[PEMBULATAN]]*O85</f>
        <v>51000</v>
      </c>
    </row>
    <row r="86" spans="1:16" ht="25.5" customHeight="1" x14ac:dyDescent="0.2">
      <c r="A86" s="100"/>
      <c r="B86" s="73"/>
      <c r="C86" s="85" t="s">
        <v>1919</v>
      </c>
      <c r="D86" s="76" t="s">
        <v>1127</v>
      </c>
      <c r="E86" s="13">
        <v>44429</v>
      </c>
      <c r="F86" s="74" t="s">
        <v>1128</v>
      </c>
      <c r="G86" s="13">
        <v>44432</v>
      </c>
      <c r="H86" s="75" t="s">
        <v>1129</v>
      </c>
      <c r="I86" s="15">
        <v>60</v>
      </c>
      <c r="J86" s="15">
        <v>30</v>
      </c>
      <c r="K86" s="15">
        <v>22</v>
      </c>
      <c r="L86" s="15">
        <v>17</v>
      </c>
      <c r="M86" s="80">
        <v>9.9</v>
      </c>
      <c r="N86" s="70">
        <v>17</v>
      </c>
      <c r="O86" s="62">
        <v>3000</v>
      </c>
      <c r="P86" s="63">
        <f>Table2245236891011121314151617181920212224234567234568910111213[[#This Row],[PEMBULATAN]]*O86</f>
        <v>51000</v>
      </c>
    </row>
    <row r="87" spans="1:16" ht="25.5" customHeight="1" x14ac:dyDescent="0.2">
      <c r="A87" s="100"/>
      <c r="B87" s="73"/>
      <c r="C87" s="85" t="s">
        <v>1920</v>
      </c>
      <c r="D87" s="76" t="s">
        <v>1127</v>
      </c>
      <c r="E87" s="13">
        <v>44429</v>
      </c>
      <c r="F87" s="74" t="s">
        <v>1128</v>
      </c>
      <c r="G87" s="13">
        <v>44432</v>
      </c>
      <c r="H87" s="75" t="s">
        <v>1129</v>
      </c>
      <c r="I87" s="15">
        <v>47</v>
      </c>
      <c r="J87" s="15">
        <v>50</v>
      </c>
      <c r="K87" s="15">
        <v>30</v>
      </c>
      <c r="L87" s="15">
        <v>7</v>
      </c>
      <c r="M87" s="80">
        <v>17.625</v>
      </c>
      <c r="N87" s="70">
        <v>18</v>
      </c>
      <c r="O87" s="62">
        <v>3000</v>
      </c>
      <c r="P87" s="63">
        <f>Table2245236891011121314151617181920212224234567234568910111213[[#This Row],[PEMBULATAN]]*O87</f>
        <v>54000</v>
      </c>
    </row>
    <row r="88" spans="1:16" ht="25.5" customHeight="1" x14ac:dyDescent="0.2">
      <c r="A88" s="100"/>
      <c r="B88" s="73"/>
      <c r="C88" s="85" t="s">
        <v>1921</v>
      </c>
      <c r="D88" s="76" t="s">
        <v>1127</v>
      </c>
      <c r="E88" s="13">
        <v>44429</v>
      </c>
      <c r="F88" s="74" t="s">
        <v>1128</v>
      </c>
      <c r="G88" s="13">
        <v>44432</v>
      </c>
      <c r="H88" s="75" t="s">
        <v>1129</v>
      </c>
      <c r="I88" s="15">
        <v>80</v>
      </c>
      <c r="J88" s="15">
        <v>52</v>
      </c>
      <c r="K88" s="15">
        <v>32</v>
      </c>
      <c r="L88" s="15">
        <v>4</v>
      </c>
      <c r="M88" s="80">
        <v>33.28</v>
      </c>
      <c r="N88" s="70">
        <v>33</v>
      </c>
      <c r="O88" s="62">
        <v>3000</v>
      </c>
      <c r="P88" s="63">
        <f>Table2245236891011121314151617181920212224234567234568910111213[[#This Row],[PEMBULATAN]]*O88</f>
        <v>99000</v>
      </c>
    </row>
    <row r="89" spans="1:16" ht="25.5" customHeight="1" x14ac:dyDescent="0.2">
      <c r="A89" s="100"/>
      <c r="B89" s="73"/>
      <c r="C89" s="85" t="s">
        <v>1922</v>
      </c>
      <c r="D89" s="76" t="s">
        <v>1127</v>
      </c>
      <c r="E89" s="13">
        <v>44429</v>
      </c>
      <c r="F89" s="74" t="s">
        <v>1128</v>
      </c>
      <c r="G89" s="13">
        <v>44432</v>
      </c>
      <c r="H89" s="75" t="s">
        <v>1129</v>
      </c>
      <c r="I89" s="15">
        <v>66</v>
      </c>
      <c r="J89" s="15">
        <v>60</v>
      </c>
      <c r="K89" s="15">
        <v>30</v>
      </c>
      <c r="L89" s="15">
        <v>27</v>
      </c>
      <c r="M89" s="80">
        <v>29.7</v>
      </c>
      <c r="N89" s="70">
        <v>30</v>
      </c>
      <c r="O89" s="62">
        <v>3000</v>
      </c>
      <c r="P89" s="63">
        <f>Table2245236891011121314151617181920212224234567234568910111213[[#This Row],[PEMBULATAN]]*O89</f>
        <v>90000</v>
      </c>
    </row>
    <row r="90" spans="1:16" ht="25.5" customHeight="1" x14ac:dyDescent="0.2">
      <c r="A90" s="100"/>
      <c r="B90" s="73"/>
      <c r="C90" s="85" t="s">
        <v>1923</v>
      </c>
      <c r="D90" s="76" t="s">
        <v>1127</v>
      </c>
      <c r="E90" s="13">
        <v>44429</v>
      </c>
      <c r="F90" s="74" t="s">
        <v>1128</v>
      </c>
      <c r="G90" s="13">
        <v>44432</v>
      </c>
      <c r="H90" s="75" t="s">
        <v>1129</v>
      </c>
      <c r="I90" s="15">
        <v>100</v>
      </c>
      <c r="J90" s="15">
        <v>76</v>
      </c>
      <c r="K90" s="15">
        <v>30</v>
      </c>
      <c r="L90" s="15">
        <v>16</v>
      </c>
      <c r="M90" s="80">
        <v>57</v>
      </c>
      <c r="N90" s="70">
        <v>57</v>
      </c>
      <c r="O90" s="62">
        <v>3000</v>
      </c>
      <c r="P90" s="63">
        <f>Table2245236891011121314151617181920212224234567234568910111213[[#This Row],[PEMBULATAN]]*O90</f>
        <v>171000</v>
      </c>
    </row>
    <row r="91" spans="1:16" ht="25.5" customHeight="1" x14ac:dyDescent="0.2">
      <c r="A91" s="100"/>
      <c r="B91" s="73"/>
      <c r="C91" s="85" t="s">
        <v>1924</v>
      </c>
      <c r="D91" s="76" t="s">
        <v>1127</v>
      </c>
      <c r="E91" s="13">
        <v>44429</v>
      </c>
      <c r="F91" s="74" t="s">
        <v>1128</v>
      </c>
      <c r="G91" s="13">
        <v>44432</v>
      </c>
      <c r="H91" s="75" t="s">
        <v>1129</v>
      </c>
      <c r="I91" s="15">
        <v>90</v>
      </c>
      <c r="J91" s="15">
        <v>62</v>
      </c>
      <c r="K91" s="15">
        <v>40</v>
      </c>
      <c r="L91" s="15">
        <v>20</v>
      </c>
      <c r="M91" s="80">
        <v>55.8</v>
      </c>
      <c r="N91" s="70">
        <v>56</v>
      </c>
      <c r="O91" s="62">
        <v>3000</v>
      </c>
      <c r="P91" s="63">
        <f>Table2245236891011121314151617181920212224234567234568910111213[[#This Row],[PEMBULATAN]]*O91</f>
        <v>168000</v>
      </c>
    </row>
    <row r="92" spans="1:16" ht="25.5" customHeight="1" x14ac:dyDescent="0.2">
      <c r="A92" s="100"/>
      <c r="B92" s="73"/>
      <c r="C92" s="85" t="s">
        <v>1925</v>
      </c>
      <c r="D92" s="76" t="s">
        <v>1127</v>
      </c>
      <c r="E92" s="13">
        <v>44429</v>
      </c>
      <c r="F92" s="74" t="s">
        <v>1128</v>
      </c>
      <c r="G92" s="13">
        <v>44432</v>
      </c>
      <c r="H92" s="75" t="s">
        <v>1129</v>
      </c>
      <c r="I92" s="15">
        <v>72</v>
      </c>
      <c r="J92" s="15">
        <v>62</v>
      </c>
      <c r="K92" s="15">
        <v>21</v>
      </c>
      <c r="L92" s="15">
        <v>24</v>
      </c>
      <c r="M92" s="80">
        <v>23.436</v>
      </c>
      <c r="N92" s="70">
        <v>24</v>
      </c>
      <c r="O92" s="62">
        <v>3000</v>
      </c>
      <c r="P92" s="63">
        <f>Table2245236891011121314151617181920212224234567234568910111213[[#This Row],[PEMBULATAN]]*O92</f>
        <v>72000</v>
      </c>
    </row>
    <row r="93" spans="1:16" ht="25.5" customHeight="1" x14ac:dyDescent="0.2">
      <c r="A93" s="100"/>
      <c r="B93" s="73"/>
      <c r="C93" s="85" t="s">
        <v>1926</v>
      </c>
      <c r="D93" s="76" t="s">
        <v>1127</v>
      </c>
      <c r="E93" s="13">
        <v>44429</v>
      </c>
      <c r="F93" s="74" t="s">
        <v>1128</v>
      </c>
      <c r="G93" s="13">
        <v>44432</v>
      </c>
      <c r="H93" s="75" t="s">
        <v>1129</v>
      </c>
      <c r="I93" s="15">
        <v>77</v>
      </c>
      <c r="J93" s="15">
        <v>60</v>
      </c>
      <c r="K93" s="15">
        <v>12</v>
      </c>
      <c r="L93" s="15">
        <v>16</v>
      </c>
      <c r="M93" s="80">
        <v>13.86</v>
      </c>
      <c r="N93" s="70">
        <v>16</v>
      </c>
      <c r="O93" s="62">
        <v>3000</v>
      </c>
      <c r="P93" s="63">
        <f>Table2245236891011121314151617181920212224234567234568910111213[[#This Row],[PEMBULATAN]]*O93</f>
        <v>48000</v>
      </c>
    </row>
    <row r="94" spans="1:16" ht="25.5" customHeight="1" x14ac:dyDescent="0.2">
      <c r="A94" s="100"/>
      <c r="B94" s="73"/>
      <c r="C94" s="85" t="s">
        <v>1927</v>
      </c>
      <c r="D94" s="76" t="s">
        <v>1127</v>
      </c>
      <c r="E94" s="13">
        <v>44429</v>
      </c>
      <c r="F94" s="74" t="s">
        <v>1128</v>
      </c>
      <c r="G94" s="13">
        <v>44432</v>
      </c>
      <c r="H94" s="75" t="s">
        <v>1129</v>
      </c>
      <c r="I94" s="15">
        <v>47</v>
      </c>
      <c r="J94" s="15">
        <v>37</v>
      </c>
      <c r="K94" s="15">
        <v>15</v>
      </c>
      <c r="L94" s="15">
        <v>30</v>
      </c>
      <c r="M94" s="80">
        <v>6.5212500000000002</v>
      </c>
      <c r="N94" s="70">
        <v>30</v>
      </c>
      <c r="O94" s="62">
        <v>3000</v>
      </c>
      <c r="P94" s="63">
        <f>Table2245236891011121314151617181920212224234567234568910111213[[#This Row],[PEMBULATAN]]*O94</f>
        <v>90000</v>
      </c>
    </row>
    <row r="95" spans="1:16" ht="25.5" customHeight="1" x14ac:dyDescent="0.2">
      <c r="A95" s="100"/>
      <c r="B95" s="73"/>
      <c r="C95" s="85" t="s">
        <v>1928</v>
      </c>
      <c r="D95" s="76" t="s">
        <v>1127</v>
      </c>
      <c r="E95" s="13">
        <v>44429</v>
      </c>
      <c r="F95" s="74" t="s">
        <v>1128</v>
      </c>
      <c r="G95" s="13">
        <v>44432</v>
      </c>
      <c r="H95" s="75" t="s">
        <v>1129</v>
      </c>
      <c r="I95" s="15">
        <v>102</v>
      </c>
      <c r="J95" s="15">
        <v>51</v>
      </c>
      <c r="K95" s="15">
        <v>34</v>
      </c>
      <c r="L95" s="15">
        <v>3</v>
      </c>
      <c r="M95" s="80">
        <v>44.216999999999999</v>
      </c>
      <c r="N95" s="70">
        <v>44</v>
      </c>
      <c r="O95" s="62">
        <v>3000</v>
      </c>
      <c r="P95" s="63">
        <f>Table2245236891011121314151617181920212224234567234568910111213[[#This Row],[PEMBULATAN]]*O95</f>
        <v>132000</v>
      </c>
    </row>
    <row r="96" spans="1:16" ht="25.5" customHeight="1" x14ac:dyDescent="0.2">
      <c r="A96" s="100"/>
      <c r="B96" s="73"/>
      <c r="C96" s="85" t="s">
        <v>1929</v>
      </c>
      <c r="D96" s="76" t="s">
        <v>1127</v>
      </c>
      <c r="E96" s="13">
        <v>44429</v>
      </c>
      <c r="F96" s="74" t="s">
        <v>1128</v>
      </c>
      <c r="G96" s="13">
        <v>44432</v>
      </c>
      <c r="H96" s="75" t="s">
        <v>1129</v>
      </c>
      <c r="I96" s="15">
        <v>60</v>
      </c>
      <c r="J96" s="15">
        <v>15</v>
      </c>
      <c r="K96" s="15">
        <v>33</v>
      </c>
      <c r="L96" s="15">
        <v>4</v>
      </c>
      <c r="M96" s="80">
        <v>7.4249999999999998</v>
      </c>
      <c r="N96" s="70">
        <v>7</v>
      </c>
      <c r="O96" s="62">
        <v>3000</v>
      </c>
      <c r="P96" s="63">
        <f>Table2245236891011121314151617181920212224234567234568910111213[[#This Row],[PEMBULATAN]]*O96</f>
        <v>21000</v>
      </c>
    </row>
    <row r="97" spans="1:16" ht="25.5" customHeight="1" x14ac:dyDescent="0.2">
      <c r="A97" s="100"/>
      <c r="B97" s="73"/>
      <c r="C97" s="85" t="s">
        <v>1930</v>
      </c>
      <c r="D97" s="76" t="s">
        <v>1127</v>
      </c>
      <c r="E97" s="13">
        <v>44429</v>
      </c>
      <c r="F97" s="74" t="s">
        <v>1128</v>
      </c>
      <c r="G97" s="13">
        <v>44432</v>
      </c>
      <c r="H97" s="75" t="s">
        <v>1129</v>
      </c>
      <c r="I97" s="15">
        <v>70</v>
      </c>
      <c r="J97" s="15">
        <v>22</v>
      </c>
      <c r="K97" s="15">
        <v>40</v>
      </c>
      <c r="L97" s="15">
        <v>6</v>
      </c>
      <c r="M97" s="80">
        <v>15.4</v>
      </c>
      <c r="N97" s="70">
        <v>15</v>
      </c>
      <c r="O97" s="62">
        <v>3000</v>
      </c>
      <c r="P97" s="63">
        <f>Table2245236891011121314151617181920212224234567234568910111213[[#This Row],[PEMBULATAN]]*O97</f>
        <v>45000</v>
      </c>
    </row>
    <row r="98" spans="1:16" ht="25.5" customHeight="1" x14ac:dyDescent="0.2">
      <c r="A98" s="100"/>
      <c r="B98" s="73"/>
      <c r="C98" s="85" t="s">
        <v>1931</v>
      </c>
      <c r="D98" s="76" t="s">
        <v>1127</v>
      </c>
      <c r="E98" s="13">
        <v>44429</v>
      </c>
      <c r="F98" s="74" t="s">
        <v>1128</v>
      </c>
      <c r="G98" s="13">
        <v>44432</v>
      </c>
      <c r="H98" s="75" t="s">
        <v>1129</v>
      </c>
      <c r="I98" s="15">
        <v>85</v>
      </c>
      <c r="J98" s="15">
        <v>35</v>
      </c>
      <c r="K98" s="15">
        <v>55</v>
      </c>
      <c r="L98" s="15">
        <v>2</v>
      </c>
      <c r="M98" s="80">
        <v>40.90625</v>
      </c>
      <c r="N98" s="70">
        <v>41</v>
      </c>
      <c r="O98" s="62">
        <v>3000</v>
      </c>
      <c r="P98" s="63">
        <f>Table2245236891011121314151617181920212224234567234568910111213[[#This Row],[PEMBULATAN]]*O98</f>
        <v>123000</v>
      </c>
    </row>
    <row r="99" spans="1:16" ht="25.5" customHeight="1" x14ac:dyDescent="0.2">
      <c r="A99" s="100"/>
      <c r="B99" s="73"/>
      <c r="C99" s="85" t="s">
        <v>1932</v>
      </c>
      <c r="D99" s="76" t="s">
        <v>1127</v>
      </c>
      <c r="E99" s="13">
        <v>44429</v>
      </c>
      <c r="F99" s="74" t="s">
        <v>1128</v>
      </c>
      <c r="G99" s="13">
        <v>44432</v>
      </c>
      <c r="H99" s="75" t="s">
        <v>1129</v>
      </c>
      <c r="I99" s="15">
        <v>90</v>
      </c>
      <c r="J99" s="15">
        <v>40</v>
      </c>
      <c r="K99" s="15">
        <v>75</v>
      </c>
      <c r="L99" s="15">
        <v>4</v>
      </c>
      <c r="M99" s="80">
        <v>67.5</v>
      </c>
      <c r="N99" s="70">
        <v>68</v>
      </c>
      <c r="O99" s="62">
        <v>3000</v>
      </c>
      <c r="P99" s="63">
        <f>Table2245236891011121314151617181920212224234567234568910111213[[#This Row],[PEMBULATAN]]*O99</f>
        <v>204000</v>
      </c>
    </row>
    <row r="100" spans="1:16" ht="25.5" customHeight="1" x14ac:dyDescent="0.2">
      <c r="A100" s="100"/>
      <c r="B100" s="73"/>
      <c r="C100" s="85" t="s">
        <v>1933</v>
      </c>
      <c r="D100" s="76" t="s">
        <v>1127</v>
      </c>
      <c r="E100" s="13">
        <v>44429</v>
      </c>
      <c r="F100" s="74" t="s">
        <v>1128</v>
      </c>
      <c r="G100" s="13">
        <v>44432</v>
      </c>
      <c r="H100" s="75" t="s">
        <v>1129</v>
      </c>
      <c r="I100" s="15">
        <v>25</v>
      </c>
      <c r="J100" s="15">
        <v>35</v>
      </c>
      <c r="K100" s="15">
        <v>57</v>
      </c>
      <c r="L100" s="15">
        <v>5</v>
      </c>
      <c r="M100" s="80">
        <v>12.46875</v>
      </c>
      <c r="N100" s="70">
        <v>12</v>
      </c>
      <c r="O100" s="62">
        <v>3000</v>
      </c>
      <c r="P100" s="63">
        <f>Table2245236891011121314151617181920212224234567234568910111213[[#This Row],[PEMBULATAN]]*O100</f>
        <v>36000</v>
      </c>
    </row>
    <row r="101" spans="1:16" ht="25.5" customHeight="1" x14ac:dyDescent="0.2">
      <c r="A101" s="100"/>
      <c r="B101" s="73"/>
      <c r="C101" s="85" t="s">
        <v>1934</v>
      </c>
      <c r="D101" s="76" t="s">
        <v>1127</v>
      </c>
      <c r="E101" s="13">
        <v>44429</v>
      </c>
      <c r="F101" s="74" t="s">
        <v>1128</v>
      </c>
      <c r="G101" s="13">
        <v>44432</v>
      </c>
      <c r="H101" s="75" t="s">
        <v>1129</v>
      </c>
      <c r="I101" s="15">
        <v>67</v>
      </c>
      <c r="J101" s="15">
        <v>26</v>
      </c>
      <c r="K101" s="15">
        <v>40</v>
      </c>
      <c r="L101" s="15">
        <v>5</v>
      </c>
      <c r="M101" s="80">
        <v>17.420000000000002</v>
      </c>
      <c r="N101" s="70">
        <v>17</v>
      </c>
      <c r="O101" s="62">
        <v>3000</v>
      </c>
      <c r="P101" s="63">
        <f>Table2245236891011121314151617181920212224234567234568910111213[[#This Row],[PEMBULATAN]]*O101</f>
        <v>51000</v>
      </c>
    </row>
    <row r="102" spans="1:16" ht="25.5" customHeight="1" x14ac:dyDescent="0.2">
      <c r="A102" s="100"/>
      <c r="B102" s="73"/>
      <c r="C102" s="85" t="s">
        <v>1935</v>
      </c>
      <c r="D102" s="76" t="s">
        <v>1127</v>
      </c>
      <c r="E102" s="13">
        <v>44429</v>
      </c>
      <c r="F102" s="74" t="s">
        <v>1128</v>
      </c>
      <c r="G102" s="13">
        <v>44432</v>
      </c>
      <c r="H102" s="75" t="s">
        <v>1129</v>
      </c>
      <c r="I102" s="15">
        <v>60</v>
      </c>
      <c r="J102" s="15">
        <v>35</v>
      </c>
      <c r="K102" s="15">
        <v>40</v>
      </c>
      <c r="L102" s="15">
        <v>13</v>
      </c>
      <c r="M102" s="80">
        <v>21</v>
      </c>
      <c r="N102" s="70">
        <v>21</v>
      </c>
      <c r="O102" s="62">
        <v>3000</v>
      </c>
      <c r="P102" s="63">
        <f>Table2245236891011121314151617181920212224234567234568910111213[[#This Row],[PEMBULATAN]]*O102</f>
        <v>63000</v>
      </c>
    </row>
    <row r="103" spans="1:16" ht="25.5" customHeight="1" x14ac:dyDescent="0.2">
      <c r="A103" s="100"/>
      <c r="B103" s="73"/>
      <c r="C103" s="85" t="s">
        <v>1936</v>
      </c>
      <c r="D103" s="76" t="s">
        <v>1127</v>
      </c>
      <c r="E103" s="13">
        <v>44429</v>
      </c>
      <c r="F103" s="74" t="s">
        <v>1128</v>
      </c>
      <c r="G103" s="13">
        <v>44432</v>
      </c>
      <c r="H103" s="75" t="s">
        <v>1129</v>
      </c>
      <c r="I103" s="15">
        <v>60</v>
      </c>
      <c r="J103" s="15">
        <v>35</v>
      </c>
      <c r="K103" s="15">
        <v>56</v>
      </c>
      <c r="L103" s="15">
        <v>19</v>
      </c>
      <c r="M103" s="80">
        <v>29.4</v>
      </c>
      <c r="N103" s="70">
        <v>29</v>
      </c>
      <c r="O103" s="62">
        <v>3000</v>
      </c>
      <c r="P103" s="63">
        <f>Table2245236891011121314151617181920212224234567234568910111213[[#This Row],[PEMBULATAN]]*O103</f>
        <v>87000</v>
      </c>
    </row>
    <row r="104" spans="1:16" ht="25.5" customHeight="1" x14ac:dyDescent="0.2">
      <c r="A104" s="100"/>
      <c r="B104" s="73"/>
      <c r="C104" s="85" t="s">
        <v>1937</v>
      </c>
      <c r="D104" s="76" t="s">
        <v>1127</v>
      </c>
      <c r="E104" s="13">
        <v>44429</v>
      </c>
      <c r="F104" s="74" t="s">
        <v>1128</v>
      </c>
      <c r="G104" s="13">
        <v>44432</v>
      </c>
      <c r="H104" s="75" t="s">
        <v>1129</v>
      </c>
      <c r="I104" s="15">
        <v>45</v>
      </c>
      <c r="J104" s="15">
        <v>20</v>
      </c>
      <c r="K104" s="15">
        <v>38</v>
      </c>
      <c r="L104" s="15">
        <v>15</v>
      </c>
      <c r="M104" s="80">
        <v>8.5500000000000007</v>
      </c>
      <c r="N104" s="70">
        <v>15</v>
      </c>
      <c r="O104" s="62">
        <v>3000</v>
      </c>
      <c r="P104" s="63">
        <f>Table2245236891011121314151617181920212224234567234568910111213[[#This Row],[PEMBULATAN]]*O104</f>
        <v>45000</v>
      </c>
    </row>
    <row r="105" spans="1:16" ht="25.5" customHeight="1" x14ac:dyDescent="0.2">
      <c r="A105" s="100"/>
      <c r="B105" s="73"/>
      <c r="C105" s="85" t="s">
        <v>1938</v>
      </c>
      <c r="D105" s="76" t="s">
        <v>1127</v>
      </c>
      <c r="E105" s="13">
        <v>44429</v>
      </c>
      <c r="F105" s="74" t="s">
        <v>1128</v>
      </c>
      <c r="G105" s="13">
        <v>44432</v>
      </c>
      <c r="H105" s="75" t="s">
        <v>1129</v>
      </c>
      <c r="I105" s="15">
        <v>95</v>
      </c>
      <c r="J105" s="15">
        <v>35</v>
      </c>
      <c r="K105" s="15">
        <v>62</v>
      </c>
      <c r="L105" s="15">
        <v>11</v>
      </c>
      <c r="M105" s="80">
        <v>51.537500000000001</v>
      </c>
      <c r="N105" s="70">
        <v>52</v>
      </c>
      <c r="O105" s="62">
        <v>3000</v>
      </c>
      <c r="P105" s="63">
        <f>Table2245236891011121314151617181920212224234567234568910111213[[#This Row],[PEMBULATAN]]*O105</f>
        <v>156000</v>
      </c>
    </row>
    <row r="106" spans="1:16" ht="25.5" customHeight="1" x14ac:dyDescent="0.2">
      <c r="A106" s="100"/>
      <c r="B106" s="73"/>
      <c r="C106" s="85" t="s">
        <v>1939</v>
      </c>
      <c r="D106" s="76" t="s">
        <v>1127</v>
      </c>
      <c r="E106" s="13">
        <v>44429</v>
      </c>
      <c r="F106" s="74" t="s">
        <v>1128</v>
      </c>
      <c r="G106" s="13">
        <v>44432</v>
      </c>
      <c r="H106" s="75" t="s">
        <v>1129</v>
      </c>
      <c r="I106" s="15">
        <v>67</v>
      </c>
      <c r="J106" s="15">
        <v>32</v>
      </c>
      <c r="K106" s="15">
        <v>55</v>
      </c>
      <c r="L106" s="15">
        <v>13</v>
      </c>
      <c r="M106" s="80">
        <v>29.48</v>
      </c>
      <c r="N106" s="70">
        <v>29</v>
      </c>
      <c r="O106" s="62">
        <v>3000</v>
      </c>
      <c r="P106" s="63">
        <f>Table2245236891011121314151617181920212224234567234568910111213[[#This Row],[PEMBULATAN]]*O106</f>
        <v>87000</v>
      </c>
    </row>
    <row r="107" spans="1:16" ht="25.5" customHeight="1" x14ac:dyDescent="0.2">
      <c r="A107" s="100"/>
      <c r="B107" s="73"/>
      <c r="C107" s="85" t="s">
        <v>1940</v>
      </c>
      <c r="D107" s="76" t="s">
        <v>1127</v>
      </c>
      <c r="E107" s="13">
        <v>44429</v>
      </c>
      <c r="F107" s="74" t="s">
        <v>1128</v>
      </c>
      <c r="G107" s="13">
        <v>44432</v>
      </c>
      <c r="H107" s="75" t="s">
        <v>1129</v>
      </c>
      <c r="I107" s="15">
        <v>52</v>
      </c>
      <c r="J107" s="15">
        <v>35</v>
      </c>
      <c r="K107" s="15">
        <v>46</v>
      </c>
      <c r="L107" s="15">
        <v>10</v>
      </c>
      <c r="M107" s="80">
        <v>20.93</v>
      </c>
      <c r="N107" s="70">
        <v>21</v>
      </c>
      <c r="O107" s="62">
        <v>3000</v>
      </c>
      <c r="P107" s="63">
        <f>Table2245236891011121314151617181920212224234567234568910111213[[#This Row],[PEMBULATAN]]*O107</f>
        <v>63000</v>
      </c>
    </row>
    <row r="108" spans="1:16" ht="25.5" customHeight="1" x14ac:dyDescent="0.2">
      <c r="A108" s="100"/>
      <c r="B108" s="73"/>
      <c r="C108" s="85" t="s">
        <v>1941</v>
      </c>
      <c r="D108" s="76" t="s">
        <v>1127</v>
      </c>
      <c r="E108" s="13">
        <v>44429</v>
      </c>
      <c r="F108" s="74" t="s">
        <v>1128</v>
      </c>
      <c r="G108" s="13">
        <v>44432</v>
      </c>
      <c r="H108" s="75" t="s">
        <v>1129</v>
      </c>
      <c r="I108" s="15">
        <v>100</v>
      </c>
      <c r="J108" s="15">
        <v>33</v>
      </c>
      <c r="K108" s="15">
        <v>55</v>
      </c>
      <c r="L108" s="15">
        <v>6</v>
      </c>
      <c r="M108" s="80">
        <v>45.375</v>
      </c>
      <c r="N108" s="70">
        <v>45</v>
      </c>
      <c r="O108" s="62">
        <v>3000</v>
      </c>
      <c r="P108" s="63">
        <f>Table2245236891011121314151617181920212224234567234568910111213[[#This Row],[PEMBULATAN]]*O108</f>
        <v>135000</v>
      </c>
    </row>
    <row r="109" spans="1:16" ht="25.5" customHeight="1" x14ac:dyDescent="0.2">
      <c r="A109" s="100"/>
      <c r="B109" s="73"/>
      <c r="C109" s="85" t="s">
        <v>1942</v>
      </c>
      <c r="D109" s="76" t="s">
        <v>1127</v>
      </c>
      <c r="E109" s="13">
        <v>44429</v>
      </c>
      <c r="F109" s="74" t="s">
        <v>1128</v>
      </c>
      <c r="G109" s="13">
        <v>44432</v>
      </c>
      <c r="H109" s="75" t="s">
        <v>1129</v>
      </c>
      <c r="I109" s="15">
        <v>60</v>
      </c>
      <c r="J109" s="15">
        <v>17</v>
      </c>
      <c r="K109" s="15">
        <v>35</v>
      </c>
      <c r="L109" s="15">
        <v>11</v>
      </c>
      <c r="M109" s="80">
        <v>8.9250000000000007</v>
      </c>
      <c r="N109" s="70">
        <v>11</v>
      </c>
      <c r="O109" s="62">
        <v>3000</v>
      </c>
      <c r="P109" s="63">
        <f>Table2245236891011121314151617181920212224234567234568910111213[[#This Row],[PEMBULATAN]]*O109</f>
        <v>33000</v>
      </c>
    </row>
    <row r="110" spans="1:16" ht="25.5" customHeight="1" x14ac:dyDescent="0.2">
      <c r="A110" s="100"/>
      <c r="B110" s="73"/>
      <c r="C110" s="85" t="s">
        <v>1943</v>
      </c>
      <c r="D110" s="76" t="s">
        <v>1127</v>
      </c>
      <c r="E110" s="13">
        <v>44429</v>
      </c>
      <c r="F110" s="74" t="s">
        <v>1128</v>
      </c>
      <c r="G110" s="13">
        <v>44432</v>
      </c>
      <c r="H110" s="75" t="s">
        <v>1129</v>
      </c>
      <c r="I110" s="15">
        <v>60</v>
      </c>
      <c r="J110" s="15">
        <v>30</v>
      </c>
      <c r="K110" s="15">
        <v>55</v>
      </c>
      <c r="L110" s="15">
        <v>8</v>
      </c>
      <c r="M110" s="80">
        <v>24.75</v>
      </c>
      <c r="N110" s="70">
        <v>25</v>
      </c>
      <c r="O110" s="62">
        <v>3000</v>
      </c>
      <c r="P110" s="63">
        <f>Table2245236891011121314151617181920212224234567234568910111213[[#This Row],[PEMBULATAN]]*O110</f>
        <v>75000</v>
      </c>
    </row>
    <row r="111" spans="1:16" ht="25.5" customHeight="1" x14ac:dyDescent="0.2">
      <c r="A111" s="100"/>
      <c r="B111" s="73"/>
      <c r="C111" s="85" t="s">
        <v>1944</v>
      </c>
      <c r="D111" s="76" t="s">
        <v>1127</v>
      </c>
      <c r="E111" s="13">
        <v>44429</v>
      </c>
      <c r="F111" s="74" t="s">
        <v>1128</v>
      </c>
      <c r="G111" s="13">
        <v>44432</v>
      </c>
      <c r="H111" s="75" t="s">
        <v>1129</v>
      </c>
      <c r="I111" s="15">
        <v>70</v>
      </c>
      <c r="J111" s="15">
        <v>21</v>
      </c>
      <c r="K111" s="15">
        <v>50</v>
      </c>
      <c r="L111" s="15">
        <v>11</v>
      </c>
      <c r="M111" s="80">
        <v>18.375</v>
      </c>
      <c r="N111" s="70">
        <v>18</v>
      </c>
      <c r="O111" s="62">
        <v>3000</v>
      </c>
      <c r="P111" s="63">
        <f>Table2245236891011121314151617181920212224234567234568910111213[[#This Row],[PEMBULATAN]]*O111</f>
        <v>54000</v>
      </c>
    </row>
    <row r="112" spans="1:16" ht="25.5" customHeight="1" x14ac:dyDescent="0.2">
      <c r="A112" s="100"/>
      <c r="B112" s="73"/>
      <c r="C112" s="85" t="s">
        <v>1945</v>
      </c>
      <c r="D112" s="76" t="s">
        <v>1127</v>
      </c>
      <c r="E112" s="13">
        <v>44429</v>
      </c>
      <c r="F112" s="74" t="s">
        <v>1128</v>
      </c>
      <c r="G112" s="13">
        <v>44432</v>
      </c>
      <c r="H112" s="75" t="s">
        <v>1129</v>
      </c>
      <c r="I112" s="15">
        <v>115</v>
      </c>
      <c r="J112" s="15">
        <v>40</v>
      </c>
      <c r="K112" s="15">
        <v>58</v>
      </c>
      <c r="L112" s="15">
        <v>14</v>
      </c>
      <c r="M112" s="80">
        <v>66.7</v>
      </c>
      <c r="N112" s="70">
        <v>67</v>
      </c>
      <c r="O112" s="62">
        <v>3000</v>
      </c>
      <c r="P112" s="63">
        <f>Table2245236891011121314151617181920212224234567234568910111213[[#This Row],[PEMBULATAN]]*O112</f>
        <v>201000</v>
      </c>
    </row>
    <row r="113" spans="1:16" ht="25.5" customHeight="1" x14ac:dyDescent="0.2">
      <c r="A113" s="100"/>
      <c r="B113" s="73"/>
      <c r="C113" s="85" t="s">
        <v>1946</v>
      </c>
      <c r="D113" s="76" t="s">
        <v>1127</v>
      </c>
      <c r="E113" s="13">
        <v>44429</v>
      </c>
      <c r="F113" s="74" t="s">
        <v>1128</v>
      </c>
      <c r="G113" s="13">
        <v>44432</v>
      </c>
      <c r="H113" s="75" t="s">
        <v>1129</v>
      </c>
      <c r="I113" s="15">
        <v>107</v>
      </c>
      <c r="J113" s="15">
        <v>50</v>
      </c>
      <c r="K113" s="15">
        <v>33</v>
      </c>
      <c r="L113" s="15">
        <v>11</v>
      </c>
      <c r="M113" s="80">
        <v>44.137500000000003</v>
      </c>
      <c r="N113" s="70">
        <v>44</v>
      </c>
      <c r="O113" s="62">
        <v>3000</v>
      </c>
      <c r="P113" s="63">
        <f>Table2245236891011121314151617181920212224234567234568910111213[[#This Row],[PEMBULATAN]]*O113</f>
        <v>132000</v>
      </c>
    </row>
    <row r="114" spans="1:16" ht="25.5" customHeight="1" x14ac:dyDescent="0.2">
      <c r="A114" s="100"/>
      <c r="B114" s="73"/>
      <c r="C114" s="85" t="s">
        <v>1947</v>
      </c>
      <c r="D114" s="76" t="s">
        <v>1127</v>
      </c>
      <c r="E114" s="13">
        <v>44429</v>
      </c>
      <c r="F114" s="74" t="s">
        <v>1128</v>
      </c>
      <c r="G114" s="13">
        <v>44432</v>
      </c>
      <c r="H114" s="75" t="s">
        <v>1129</v>
      </c>
      <c r="I114" s="15">
        <v>100</v>
      </c>
      <c r="J114" s="15">
        <v>55</v>
      </c>
      <c r="K114" s="15">
        <v>35</v>
      </c>
      <c r="L114" s="15">
        <v>8</v>
      </c>
      <c r="M114" s="80">
        <v>48.125</v>
      </c>
      <c r="N114" s="70">
        <v>48</v>
      </c>
      <c r="O114" s="62">
        <v>3000</v>
      </c>
      <c r="P114" s="63">
        <f>Table2245236891011121314151617181920212224234567234568910111213[[#This Row],[PEMBULATAN]]*O114</f>
        <v>144000</v>
      </c>
    </row>
    <row r="115" spans="1:16" ht="25.5" customHeight="1" x14ac:dyDescent="0.2">
      <c r="A115" s="100"/>
      <c r="B115" s="73"/>
      <c r="C115" s="85" t="s">
        <v>1948</v>
      </c>
      <c r="D115" s="76" t="s">
        <v>1127</v>
      </c>
      <c r="E115" s="13">
        <v>44429</v>
      </c>
      <c r="F115" s="74" t="s">
        <v>1128</v>
      </c>
      <c r="G115" s="13">
        <v>44432</v>
      </c>
      <c r="H115" s="75" t="s">
        <v>1129</v>
      </c>
      <c r="I115" s="15">
        <v>105</v>
      </c>
      <c r="J115" s="15">
        <v>40</v>
      </c>
      <c r="K115" s="15">
        <v>60</v>
      </c>
      <c r="L115" s="15">
        <v>20</v>
      </c>
      <c r="M115" s="80">
        <v>63</v>
      </c>
      <c r="N115" s="70">
        <v>63</v>
      </c>
      <c r="O115" s="62">
        <v>3000</v>
      </c>
      <c r="P115" s="63">
        <f>Table2245236891011121314151617181920212224234567234568910111213[[#This Row],[PEMBULATAN]]*O115</f>
        <v>189000</v>
      </c>
    </row>
    <row r="116" spans="1:16" ht="25.5" customHeight="1" x14ac:dyDescent="0.2">
      <c r="A116" s="100"/>
      <c r="B116" s="73"/>
      <c r="C116" s="85" t="s">
        <v>1949</v>
      </c>
      <c r="D116" s="76" t="s">
        <v>1127</v>
      </c>
      <c r="E116" s="13">
        <v>44429</v>
      </c>
      <c r="F116" s="74" t="s">
        <v>1128</v>
      </c>
      <c r="G116" s="13">
        <v>44432</v>
      </c>
      <c r="H116" s="75" t="s">
        <v>1129</v>
      </c>
      <c r="I116" s="15">
        <v>65</v>
      </c>
      <c r="J116" s="15">
        <v>25</v>
      </c>
      <c r="K116" s="15">
        <v>40</v>
      </c>
      <c r="L116" s="15">
        <v>8</v>
      </c>
      <c r="M116" s="80">
        <v>16.25</v>
      </c>
      <c r="N116" s="70">
        <v>16</v>
      </c>
      <c r="O116" s="62">
        <v>3000</v>
      </c>
      <c r="P116" s="63">
        <f>Table2245236891011121314151617181920212224234567234568910111213[[#This Row],[PEMBULATAN]]*O116</f>
        <v>48000</v>
      </c>
    </row>
    <row r="117" spans="1:16" ht="25.5" customHeight="1" x14ac:dyDescent="0.2">
      <c r="A117" s="100"/>
      <c r="B117" s="73"/>
      <c r="C117" s="85" t="s">
        <v>1950</v>
      </c>
      <c r="D117" s="76" t="s">
        <v>1127</v>
      </c>
      <c r="E117" s="13">
        <v>44429</v>
      </c>
      <c r="F117" s="74" t="s">
        <v>1128</v>
      </c>
      <c r="G117" s="13">
        <v>44432</v>
      </c>
      <c r="H117" s="75" t="s">
        <v>1129</v>
      </c>
      <c r="I117" s="15">
        <v>70</v>
      </c>
      <c r="J117" s="15">
        <v>25</v>
      </c>
      <c r="K117" s="15">
        <v>50</v>
      </c>
      <c r="L117" s="15">
        <v>14</v>
      </c>
      <c r="M117" s="80">
        <v>21.875</v>
      </c>
      <c r="N117" s="70">
        <v>22</v>
      </c>
      <c r="O117" s="62">
        <v>3000</v>
      </c>
      <c r="P117" s="63">
        <f>Table2245236891011121314151617181920212224234567234568910111213[[#This Row],[PEMBULATAN]]*O117</f>
        <v>66000</v>
      </c>
    </row>
    <row r="118" spans="1:16" ht="25.5" customHeight="1" x14ac:dyDescent="0.2">
      <c r="A118" s="100"/>
      <c r="B118" s="73"/>
      <c r="C118" s="85" t="s">
        <v>1951</v>
      </c>
      <c r="D118" s="76" t="s">
        <v>1127</v>
      </c>
      <c r="E118" s="13">
        <v>44429</v>
      </c>
      <c r="F118" s="74" t="s">
        <v>1128</v>
      </c>
      <c r="G118" s="13">
        <v>44432</v>
      </c>
      <c r="H118" s="75" t="s">
        <v>1129</v>
      </c>
      <c r="I118" s="15">
        <v>102</v>
      </c>
      <c r="J118" s="15">
        <v>32</v>
      </c>
      <c r="K118" s="15">
        <v>60</v>
      </c>
      <c r="L118" s="15">
        <v>16</v>
      </c>
      <c r="M118" s="80">
        <v>48.96</v>
      </c>
      <c r="N118" s="70">
        <v>49</v>
      </c>
      <c r="O118" s="62">
        <v>3000</v>
      </c>
      <c r="P118" s="63">
        <f>Table2245236891011121314151617181920212224234567234568910111213[[#This Row],[PEMBULATAN]]*O118</f>
        <v>147000</v>
      </c>
    </row>
    <row r="119" spans="1:16" ht="25.5" customHeight="1" x14ac:dyDescent="0.2">
      <c r="A119" s="100"/>
      <c r="B119" s="73"/>
      <c r="C119" s="85" t="s">
        <v>1952</v>
      </c>
      <c r="D119" s="76" t="s">
        <v>1127</v>
      </c>
      <c r="E119" s="13">
        <v>44429</v>
      </c>
      <c r="F119" s="74" t="s">
        <v>1128</v>
      </c>
      <c r="G119" s="13">
        <v>44432</v>
      </c>
      <c r="H119" s="75" t="s">
        <v>1129</v>
      </c>
      <c r="I119" s="15">
        <v>65</v>
      </c>
      <c r="J119" s="15">
        <v>33</v>
      </c>
      <c r="K119" s="15">
        <v>50</v>
      </c>
      <c r="L119" s="15">
        <v>8</v>
      </c>
      <c r="M119" s="80">
        <v>26.8125</v>
      </c>
      <c r="N119" s="70">
        <v>27</v>
      </c>
      <c r="O119" s="62">
        <v>3000</v>
      </c>
      <c r="P119" s="63">
        <f>Table2245236891011121314151617181920212224234567234568910111213[[#This Row],[PEMBULATAN]]*O119</f>
        <v>81000</v>
      </c>
    </row>
    <row r="120" spans="1:16" ht="25.5" customHeight="1" x14ac:dyDescent="0.2">
      <c r="A120" s="100"/>
      <c r="B120" s="73"/>
      <c r="C120" s="85" t="s">
        <v>1953</v>
      </c>
      <c r="D120" s="76" t="s">
        <v>1127</v>
      </c>
      <c r="E120" s="13">
        <v>44429</v>
      </c>
      <c r="F120" s="74" t="s">
        <v>1128</v>
      </c>
      <c r="G120" s="13">
        <v>44432</v>
      </c>
      <c r="H120" s="75" t="s">
        <v>1129</v>
      </c>
      <c r="I120" s="15">
        <v>60</v>
      </c>
      <c r="J120" s="15">
        <v>26</v>
      </c>
      <c r="K120" s="15">
        <v>52</v>
      </c>
      <c r="L120" s="15">
        <v>10</v>
      </c>
      <c r="M120" s="80">
        <v>20.28</v>
      </c>
      <c r="N120" s="70">
        <v>20</v>
      </c>
      <c r="O120" s="62">
        <v>3000</v>
      </c>
      <c r="P120" s="63">
        <f>Table2245236891011121314151617181920212224234567234568910111213[[#This Row],[PEMBULATAN]]*O120</f>
        <v>60000</v>
      </c>
    </row>
    <row r="121" spans="1:16" ht="25.5" customHeight="1" x14ac:dyDescent="0.2">
      <c r="A121" s="100"/>
      <c r="B121" s="73"/>
      <c r="C121" s="85" t="s">
        <v>1954</v>
      </c>
      <c r="D121" s="76" t="s">
        <v>1127</v>
      </c>
      <c r="E121" s="13">
        <v>44429</v>
      </c>
      <c r="F121" s="74" t="s">
        <v>1128</v>
      </c>
      <c r="G121" s="13">
        <v>44432</v>
      </c>
      <c r="H121" s="75" t="s">
        <v>1129</v>
      </c>
      <c r="I121" s="15">
        <v>68</v>
      </c>
      <c r="J121" s="15">
        <v>34</v>
      </c>
      <c r="K121" s="15">
        <v>52</v>
      </c>
      <c r="L121" s="15">
        <v>20</v>
      </c>
      <c r="M121" s="80">
        <v>30.056000000000001</v>
      </c>
      <c r="N121" s="70">
        <v>30</v>
      </c>
      <c r="O121" s="62">
        <v>3000</v>
      </c>
      <c r="P121" s="63">
        <f>Table2245236891011121314151617181920212224234567234568910111213[[#This Row],[PEMBULATAN]]*O121</f>
        <v>90000</v>
      </c>
    </row>
    <row r="122" spans="1:16" ht="25.5" customHeight="1" x14ac:dyDescent="0.2">
      <c r="A122" s="100"/>
      <c r="B122" s="73"/>
      <c r="C122" s="85" t="s">
        <v>1955</v>
      </c>
      <c r="D122" s="76" t="s">
        <v>1127</v>
      </c>
      <c r="E122" s="13">
        <v>44429</v>
      </c>
      <c r="F122" s="74" t="s">
        <v>1128</v>
      </c>
      <c r="G122" s="13">
        <v>44432</v>
      </c>
      <c r="H122" s="75" t="s">
        <v>1129</v>
      </c>
      <c r="I122" s="15">
        <v>102</v>
      </c>
      <c r="J122" s="15">
        <v>28</v>
      </c>
      <c r="K122" s="15">
        <v>55</v>
      </c>
      <c r="L122" s="15">
        <v>13</v>
      </c>
      <c r="M122" s="80">
        <v>39.270000000000003</v>
      </c>
      <c r="N122" s="70">
        <v>39</v>
      </c>
      <c r="O122" s="62">
        <v>3000</v>
      </c>
      <c r="P122" s="63">
        <f>Table2245236891011121314151617181920212224234567234568910111213[[#This Row],[PEMBULATAN]]*O122</f>
        <v>117000</v>
      </c>
    </row>
    <row r="123" spans="1:16" ht="25.5" customHeight="1" x14ac:dyDescent="0.2">
      <c r="A123" s="100"/>
      <c r="B123" s="73"/>
      <c r="C123" s="85" t="s">
        <v>1956</v>
      </c>
      <c r="D123" s="76" t="s">
        <v>1127</v>
      </c>
      <c r="E123" s="13">
        <v>44429</v>
      </c>
      <c r="F123" s="74" t="s">
        <v>1128</v>
      </c>
      <c r="G123" s="13">
        <v>44432</v>
      </c>
      <c r="H123" s="75" t="s">
        <v>1129</v>
      </c>
      <c r="I123" s="15">
        <v>115</v>
      </c>
      <c r="J123" s="15">
        <v>40</v>
      </c>
      <c r="K123" s="15">
        <v>53</v>
      </c>
      <c r="L123" s="15">
        <v>20</v>
      </c>
      <c r="M123" s="80">
        <v>60.95</v>
      </c>
      <c r="N123" s="70">
        <v>61</v>
      </c>
      <c r="O123" s="62">
        <v>3000</v>
      </c>
      <c r="P123" s="63">
        <f>Table2245236891011121314151617181920212224234567234568910111213[[#This Row],[PEMBULATAN]]*O123</f>
        <v>183000</v>
      </c>
    </row>
    <row r="124" spans="1:16" ht="25.5" customHeight="1" x14ac:dyDescent="0.2">
      <c r="A124" s="100"/>
      <c r="B124" s="73"/>
      <c r="C124" s="85" t="s">
        <v>1957</v>
      </c>
      <c r="D124" s="76" t="s">
        <v>1127</v>
      </c>
      <c r="E124" s="13">
        <v>44429</v>
      </c>
      <c r="F124" s="74" t="s">
        <v>1128</v>
      </c>
      <c r="G124" s="13">
        <v>44432</v>
      </c>
      <c r="H124" s="75" t="s">
        <v>1129</v>
      </c>
      <c r="I124" s="15">
        <v>115</v>
      </c>
      <c r="J124" s="15">
        <v>36</v>
      </c>
      <c r="K124" s="15">
        <v>62</v>
      </c>
      <c r="L124" s="15">
        <v>14</v>
      </c>
      <c r="M124" s="80">
        <v>64.17</v>
      </c>
      <c r="N124" s="70">
        <v>64</v>
      </c>
      <c r="O124" s="62">
        <v>3000</v>
      </c>
      <c r="P124" s="63">
        <f>Table2245236891011121314151617181920212224234567234568910111213[[#This Row],[PEMBULATAN]]*O124</f>
        <v>192000</v>
      </c>
    </row>
    <row r="125" spans="1:16" ht="25.5" customHeight="1" x14ac:dyDescent="0.2">
      <c r="A125" s="100"/>
      <c r="B125" s="73"/>
      <c r="C125" s="85" t="s">
        <v>1958</v>
      </c>
      <c r="D125" s="76" t="s">
        <v>1127</v>
      </c>
      <c r="E125" s="13">
        <v>44429</v>
      </c>
      <c r="F125" s="74" t="s">
        <v>1128</v>
      </c>
      <c r="G125" s="13">
        <v>44432</v>
      </c>
      <c r="H125" s="75" t="s">
        <v>1129</v>
      </c>
      <c r="I125" s="15">
        <v>110</v>
      </c>
      <c r="J125" s="15">
        <v>35</v>
      </c>
      <c r="K125" s="15">
        <v>50</v>
      </c>
      <c r="L125" s="15">
        <v>14</v>
      </c>
      <c r="M125" s="80">
        <v>48.125</v>
      </c>
      <c r="N125" s="70">
        <v>48</v>
      </c>
      <c r="O125" s="62">
        <v>3000</v>
      </c>
      <c r="P125" s="63">
        <f>Table2245236891011121314151617181920212224234567234568910111213[[#This Row],[PEMBULATAN]]*O125</f>
        <v>144000</v>
      </c>
    </row>
    <row r="126" spans="1:16" ht="25.5" customHeight="1" x14ac:dyDescent="0.2">
      <c r="A126" s="100"/>
      <c r="B126" s="73"/>
      <c r="C126" s="85" t="s">
        <v>1959</v>
      </c>
      <c r="D126" s="76" t="s">
        <v>1127</v>
      </c>
      <c r="E126" s="13">
        <v>44429</v>
      </c>
      <c r="F126" s="74" t="s">
        <v>1128</v>
      </c>
      <c r="G126" s="13">
        <v>44432</v>
      </c>
      <c r="H126" s="75" t="s">
        <v>1129</v>
      </c>
      <c r="I126" s="15">
        <v>100</v>
      </c>
      <c r="J126" s="15">
        <v>30</v>
      </c>
      <c r="K126" s="15">
        <v>52</v>
      </c>
      <c r="L126" s="15">
        <v>8</v>
      </c>
      <c r="M126" s="80">
        <v>39</v>
      </c>
      <c r="N126" s="70">
        <v>39</v>
      </c>
      <c r="O126" s="62">
        <v>3000</v>
      </c>
      <c r="P126" s="63">
        <f>Table2245236891011121314151617181920212224234567234568910111213[[#This Row],[PEMBULATAN]]*O126</f>
        <v>117000</v>
      </c>
    </row>
    <row r="127" spans="1:16" ht="25.5" customHeight="1" x14ac:dyDescent="0.2">
      <c r="A127" s="100"/>
      <c r="B127" s="73"/>
      <c r="C127" s="85" t="s">
        <v>1960</v>
      </c>
      <c r="D127" s="76" t="s">
        <v>1127</v>
      </c>
      <c r="E127" s="13">
        <v>44429</v>
      </c>
      <c r="F127" s="74" t="s">
        <v>1128</v>
      </c>
      <c r="G127" s="13">
        <v>44432</v>
      </c>
      <c r="H127" s="75" t="s">
        <v>1129</v>
      </c>
      <c r="I127" s="15">
        <v>102</v>
      </c>
      <c r="J127" s="15">
        <v>36</v>
      </c>
      <c r="K127" s="15">
        <v>60</v>
      </c>
      <c r="L127" s="15">
        <v>14</v>
      </c>
      <c r="M127" s="80">
        <v>55.08</v>
      </c>
      <c r="N127" s="70">
        <v>55</v>
      </c>
      <c r="O127" s="62">
        <v>3000</v>
      </c>
      <c r="P127" s="63">
        <f>Table2245236891011121314151617181920212224234567234568910111213[[#This Row],[PEMBULATAN]]*O127</f>
        <v>165000</v>
      </c>
    </row>
    <row r="128" spans="1:16" ht="25.5" customHeight="1" x14ac:dyDescent="0.2">
      <c r="A128" s="100"/>
      <c r="B128" s="73"/>
      <c r="C128" s="85" t="s">
        <v>1961</v>
      </c>
      <c r="D128" s="76" t="s">
        <v>1127</v>
      </c>
      <c r="E128" s="13">
        <v>44429</v>
      </c>
      <c r="F128" s="74" t="s">
        <v>1128</v>
      </c>
      <c r="G128" s="13">
        <v>44432</v>
      </c>
      <c r="H128" s="75" t="s">
        <v>1129</v>
      </c>
      <c r="I128" s="15">
        <v>90</v>
      </c>
      <c r="J128" s="15">
        <v>50</v>
      </c>
      <c r="K128" s="15">
        <v>25</v>
      </c>
      <c r="L128" s="15">
        <v>16</v>
      </c>
      <c r="M128" s="80">
        <v>28.125</v>
      </c>
      <c r="N128" s="70">
        <v>28</v>
      </c>
      <c r="O128" s="62">
        <v>3000</v>
      </c>
      <c r="P128" s="63">
        <f>Table2245236891011121314151617181920212224234567234568910111213[[#This Row],[PEMBULATAN]]*O128</f>
        <v>84000</v>
      </c>
    </row>
    <row r="129" spans="1:16" ht="25.5" customHeight="1" x14ac:dyDescent="0.2">
      <c r="A129" s="100"/>
      <c r="B129" s="73"/>
      <c r="C129" s="85" t="s">
        <v>1962</v>
      </c>
      <c r="D129" s="76" t="s">
        <v>1127</v>
      </c>
      <c r="E129" s="13">
        <v>44429</v>
      </c>
      <c r="F129" s="74" t="s">
        <v>1128</v>
      </c>
      <c r="G129" s="13">
        <v>44432</v>
      </c>
      <c r="H129" s="75" t="s">
        <v>1129</v>
      </c>
      <c r="I129" s="15">
        <v>102</v>
      </c>
      <c r="J129" s="15">
        <v>59</v>
      </c>
      <c r="K129" s="15">
        <v>30</v>
      </c>
      <c r="L129" s="15">
        <v>9</v>
      </c>
      <c r="M129" s="80">
        <v>45.134999999999998</v>
      </c>
      <c r="N129" s="70">
        <v>45</v>
      </c>
      <c r="O129" s="62">
        <v>3000</v>
      </c>
      <c r="P129" s="63">
        <f>Table2245236891011121314151617181920212224234567234568910111213[[#This Row],[PEMBULATAN]]*O129</f>
        <v>135000</v>
      </c>
    </row>
    <row r="130" spans="1:16" ht="25.5" customHeight="1" x14ac:dyDescent="0.2">
      <c r="A130" s="100"/>
      <c r="B130" s="73"/>
      <c r="C130" s="85" t="s">
        <v>1963</v>
      </c>
      <c r="D130" s="76" t="s">
        <v>1127</v>
      </c>
      <c r="E130" s="13">
        <v>44429</v>
      </c>
      <c r="F130" s="74" t="s">
        <v>1128</v>
      </c>
      <c r="G130" s="13">
        <v>44432</v>
      </c>
      <c r="H130" s="75" t="s">
        <v>1129</v>
      </c>
      <c r="I130" s="15">
        <v>100</v>
      </c>
      <c r="J130" s="15">
        <v>50</v>
      </c>
      <c r="K130" s="15">
        <v>25</v>
      </c>
      <c r="L130" s="15">
        <v>11</v>
      </c>
      <c r="M130" s="80">
        <v>31.25</v>
      </c>
      <c r="N130" s="70">
        <v>31</v>
      </c>
      <c r="O130" s="62">
        <v>3000</v>
      </c>
      <c r="P130" s="63">
        <f>Table2245236891011121314151617181920212224234567234568910111213[[#This Row],[PEMBULATAN]]*O130</f>
        <v>93000</v>
      </c>
    </row>
    <row r="131" spans="1:16" ht="25.5" customHeight="1" x14ac:dyDescent="0.2">
      <c r="A131" s="100"/>
      <c r="B131" s="73"/>
      <c r="C131" s="85" t="s">
        <v>1964</v>
      </c>
      <c r="D131" s="76" t="s">
        <v>1127</v>
      </c>
      <c r="E131" s="13">
        <v>44429</v>
      </c>
      <c r="F131" s="74" t="s">
        <v>1128</v>
      </c>
      <c r="G131" s="13">
        <v>44432</v>
      </c>
      <c r="H131" s="75" t="s">
        <v>1129</v>
      </c>
      <c r="I131" s="15">
        <v>110</v>
      </c>
      <c r="J131" s="15">
        <v>70</v>
      </c>
      <c r="K131" s="15">
        <v>37</v>
      </c>
      <c r="L131" s="15">
        <v>23</v>
      </c>
      <c r="M131" s="80">
        <v>71.224999999999994</v>
      </c>
      <c r="N131" s="70">
        <v>71</v>
      </c>
      <c r="O131" s="62">
        <v>3000</v>
      </c>
      <c r="P131" s="63">
        <f>Table2245236891011121314151617181920212224234567234568910111213[[#This Row],[PEMBULATAN]]*O131</f>
        <v>213000</v>
      </c>
    </row>
    <row r="132" spans="1:16" ht="25.5" customHeight="1" x14ac:dyDescent="0.2">
      <c r="A132" s="100"/>
      <c r="B132" s="73"/>
      <c r="C132" s="85" t="s">
        <v>1965</v>
      </c>
      <c r="D132" s="76" t="s">
        <v>1127</v>
      </c>
      <c r="E132" s="13">
        <v>44429</v>
      </c>
      <c r="F132" s="74" t="s">
        <v>1128</v>
      </c>
      <c r="G132" s="13">
        <v>44432</v>
      </c>
      <c r="H132" s="75" t="s">
        <v>1129</v>
      </c>
      <c r="I132" s="15">
        <v>57</v>
      </c>
      <c r="J132" s="15">
        <v>60</v>
      </c>
      <c r="K132" s="15">
        <v>35</v>
      </c>
      <c r="L132" s="15">
        <v>10</v>
      </c>
      <c r="M132" s="80">
        <v>29.925000000000001</v>
      </c>
      <c r="N132" s="70">
        <v>30</v>
      </c>
      <c r="O132" s="62">
        <v>3000</v>
      </c>
      <c r="P132" s="63">
        <f>Table2245236891011121314151617181920212224234567234568910111213[[#This Row],[PEMBULATAN]]*O132</f>
        <v>90000</v>
      </c>
    </row>
    <row r="133" spans="1:16" ht="25.5" customHeight="1" x14ac:dyDescent="0.2">
      <c r="A133" s="100"/>
      <c r="B133" s="73"/>
      <c r="C133" s="85" t="s">
        <v>1966</v>
      </c>
      <c r="D133" s="76" t="s">
        <v>1127</v>
      </c>
      <c r="E133" s="13">
        <v>44429</v>
      </c>
      <c r="F133" s="74" t="s">
        <v>1128</v>
      </c>
      <c r="G133" s="13">
        <v>44432</v>
      </c>
      <c r="H133" s="75" t="s">
        <v>1129</v>
      </c>
      <c r="I133" s="15">
        <v>60</v>
      </c>
      <c r="J133" s="15">
        <v>65</v>
      </c>
      <c r="K133" s="15">
        <v>22</v>
      </c>
      <c r="L133" s="15">
        <v>13</v>
      </c>
      <c r="M133" s="80">
        <v>21.45</v>
      </c>
      <c r="N133" s="70">
        <v>21</v>
      </c>
      <c r="O133" s="62">
        <v>3000</v>
      </c>
      <c r="P133" s="63">
        <f>Table2245236891011121314151617181920212224234567234568910111213[[#This Row],[PEMBULATAN]]*O133</f>
        <v>63000</v>
      </c>
    </row>
    <row r="134" spans="1:16" ht="25.5" customHeight="1" x14ac:dyDescent="0.2">
      <c r="A134" s="100"/>
      <c r="B134" s="73"/>
      <c r="C134" s="85" t="s">
        <v>1967</v>
      </c>
      <c r="D134" s="76" t="s">
        <v>1127</v>
      </c>
      <c r="E134" s="13">
        <v>44429</v>
      </c>
      <c r="F134" s="74" t="s">
        <v>1128</v>
      </c>
      <c r="G134" s="13">
        <v>44432</v>
      </c>
      <c r="H134" s="75" t="s">
        <v>1129</v>
      </c>
      <c r="I134" s="15">
        <v>105</v>
      </c>
      <c r="J134" s="15">
        <v>60</v>
      </c>
      <c r="K134" s="15">
        <v>36</v>
      </c>
      <c r="L134" s="15">
        <v>14</v>
      </c>
      <c r="M134" s="80">
        <v>56.7</v>
      </c>
      <c r="N134" s="70">
        <v>57</v>
      </c>
      <c r="O134" s="62">
        <v>3000</v>
      </c>
      <c r="P134" s="63">
        <f>Table2245236891011121314151617181920212224234567234568910111213[[#This Row],[PEMBULATAN]]*O134</f>
        <v>171000</v>
      </c>
    </row>
    <row r="135" spans="1:16" ht="25.5" customHeight="1" x14ac:dyDescent="0.2">
      <c r="A135" s="100"/>
      <c r="B135" s="73"/>
      <c r="C135" s="85" t="s">
        <v>1968</v>
      </c>
      <c r="D135" s="76" t="s">
        <v>1127</v>
      </c>
      <c r="E135" s="13">
        <v>44429</v>
      </c>
      <c r="F135" s="74" t="s">
        <v>1128</v>
      </c>
      <c r="G135" s="13">
        <v>44432</v>
      </c>
      <c r="H135" s="75" t="s">
        <v>1129</v>
      </c>
      <c r="I135" s="15">
        <v>105</v>
      </c>
      <c r="J135" s="15">
        <v>50</v>
      </c>
      <c r="K135" s="15">
        <v>47</v>
      </c>
      <c r="L135" s="15">
        <v>10</v>
      </c>
      <c r="M135" s="80">
        <v>61.6875</v>
      </c>
      <c r="N135" s="70">
        <v>62</v>
      </c>
      <c r="O135" s="62">
        <v>3000</v>
      </c>
      <c r="P135" s="63">
        <f>Table2245236891011121314151617181920212224234567234568910111213[[#This Row],[PEMBULATAN]]*O135</f>
        <v>186000</v>
      </c>
    </row>
    <row r="136" spans="1:16" ht="25.5" customHeight="1" x14ac:dyDescent="0.2">
      <c r="A136" s="100"/>
      <c r="B136" s="73"/>
      <c r="C136" s="85" t="s">
        <v>1969</v>
      </c>
      <c r="D136" s="76" t="s">
        <v>1127</v>
      </c>
      <c r="E136" s="13">
        <v>44429</v>
      </c>
      <c r="F136" s="74" t="s">
        <v>1128</v>
      </c>
      <c r="G136" s="13">
        <v>44432</v>
      </c>
      <c r="H136" s="75" t="s">
        <v>1129</v>
      </c>
      <c r="I136" s="15">
        <v>110</v>
      </c>
      <c r="J136" s="15">
        <v>60</v>
      </c>
      <c r="K136" s="15">
        <v>40</v>
      </c>
      <c r="L136" s="15">
        <v>14</v>
      </c>
      <c r="M136" s="80">
        <v>66</v>
      </c>
      <c r="N136" s="70">
        <v>66</v>
      </c>
      <c r="O136" s="62">
        <v>3000</v>
      </c>
      <c r="P136" s="63">
        <f>Table2245236891011121314151617181920212224234567234568910111213[[#This Row],[PEMBULATAN]]*O136</f>
        <v>198000</v>
      </c>
    </row>
    <row r="137" spans="1:16" ht="25.5" customHeight="1" x14ac:dyDescent="0.2">
      <c r="A137" s="100"/>
      <c r="B137" s="73"/>
      <c r="C137" s="85" t="s">
        <v>1970</v>
      </c>
      <c r="D137" s="76" t="s">
        <v>1127</v>
      </c>
      <c r="E137" s="13">
        <v>44429</v>
      </c>
      <c r="F137" s="74" t="s">
        <v>1128</v>
      </c>
      <c r="G137" s="13">
        <v>44432</v>
      </c>
      <c r="H137" s="75" t="s">
        <v>1129</v>
      </c>
      <c r="I137" s="15">
        <v>60</v>
      </c>
      <c r="J137" s="15">
        <v>60</v>
      </c>
      <c r="K137" s="15">
        <v>25</v>
      </c>
      <c r="L137" s="15">
        <v>15</v>
      </c>
      <c r="M137" s="80">
        <v>22.5</v>
      </c>
      <c r="N137" s="70">
        <v>23</v>
      </c>
      <c r="O137" s="62">
        <v>3000</v>
      </c>
      <c r="P137" s="63">
        <f>Table2245236891011121314151617181920212224234567234568910111213[[#This Row],[PEMBULATAN]]*O137</f>
        <v>69000</v>
      </c>
    </row>
    <row r="138" spans="1:16" ht="25.5" customHeight="1" x14ac:dyDescent="0.2">
      <c r="A138" s="100"/>
      <c r="B138" s="73"/>
      <c r="C138" s="85" t="s">
        <v>1971</v>
      </c>
      <c r="D138" s="76" t="s">
        <v>1127</v>
      </c>
      <c r="E138" s="13">
        <v>44429</v>
      </c>
      <c r="F138" s="74" t="s">
        <v>1128</v>
      </c>
      <c r="G138" s="13">
        <v>44432</v>
      </c>
      <c r="H138" s="75" t="s">
        <v>1129</v>
      </c>
      <c r="I138" s="15">
        <v>70</v>
      </c>
      <c r="J138" s="15">
        <v>52</v>
      </c>
      <c r="K138" s="15">
        <v>24</v>
      </c>
      <c r="L138" s="15">
        <v>8</v>
      </c>
      <c r="M138" s="80">
        <v>21.84</v>
      </c>
      <c r="N138" s="70">
        <v>22</v>
      </c>
      <c r="O138" s="62">
        <v>3000</v>
      </c>
      <c r="P138" s="63">
        <f>Table2245236891011121314151617181920212224234567234568910111213[[#This Row],[PEMBULATAN]]*O138</f>
        <v>66000</v>
      </c>
    </row>
    <row r="139" spans="1:16" ht="25.5" customHeight="1" x14ac:dyDescent="0.2">
      <c r="A139" s="100"/>
      <c r="B139" s="73"/>
      <c r="C139" s="85" t="s">
        <v>1972</v>
      </c>
      <c r="D139" s="76" t="s">
        <v>1127</v>
      </c>
      <c r="E139" s="13">
        <v>44429</v>
      </c>
      <c r="F139" s="74" t="s">
        <v>1128</v>
      </c>
      <c r="G139" s="13">
        <v>44432</v>
      </c>
      <c r="H139" s="75" t="s">
        <v>1129</v>
      </c>
      <c r="I139" s="15">
        <v>70</v>
      </c>
      <c r="J139" s="15">
        <v>60</v>
      </c>
      <c r="K139" s="15">
        <v>11</v>
      </c>
      <c r="L139" s="15">
        <v>11</v>
      </c>
      <c r="M139" s="80">
        <v>11.55</v>
      </c>
      <c r="N139" s="70">
        <v>12</v>
      </c>
      <c r="O139" s="62">
        <v>3000</v>
      </c>
      <c r="P139" s="63">
        <f>Table2245236891011121314151617181920212224234567234568910111213[[#This Row],[PEMBULATAN]]*O139</f>
        <v>36000</v>
      </c>
    </row>
    <row r="140" spans="1:16" ht="25.5" customHeight="1" x14ac:dyDescent="0.2">
      <c r="A140" s="100"/>
      <c r="B140" s="73"/>
      <c r="C140" s="85" t="s">
        <v>1973</v>
      </c>
      <c r="D140" s="76" t="s">
        <v>1127</v>
      </c>
      <c r="E140" s="13">
        <v>44429</v>
      </c>
      <c r="F140" s="74" t="s">
        <v>1128</v>
      </c>
      <c r="G140" s="13">
        <v>44432</v>
      </c>
      <c r="H140" s="75" t="s">
        <v>1129</v>
      </c>
      <c r="I140" s="15">
        <v>70</v>
      </c>
      <c r="J140" s="15">
        <v>50</v>
      </c>
      <c r="K140" s="15">
        <v>30</v>
      </c>
      <c r="L140" s="15">
        <v>11</v>
      </c>
      <c r="M140" s="80">
        <v>26.25</v>
      </c>
      <c r="N140" s="70">
        <v>26</v>
      </c>
      <c r="O140" s="62">
        <v>3000</v>
      </c>
      <c r="P140" s="63">
        <f>Table2245236891011121314151617181920212224234567234568910111213[[#This Row],[PEMBULATAN]]*O140</f>
        <v>78000</v>
      </c>
    </row>
    <row r="141" spans="1:16" ht="25.5" customHeight="1" x14ac:dyDescent="0.2">
      <c r="A141" s="100"/>
      <c r="B141" s="73"/>
      <c r="C141" s="85" t="s">
        <v>1974</v>
      </c>
      <c r="D141" s="76" t="s">
        <v>1127</v>
      </c>
      <c r="E141" s="13">
        <v>44429</v>
      </c>
      <c r="F141" s="74" t="s">
        <v>1128</v>
      </c>
      <c r="G141" s="13">
        <v>44432</v>
      </c>
      <c r="H141" s="75" t="s">
        <v>1129</v>
      </c>
      <c r="I141" s="15">
        <v>105</v>
      </c>
      <c r="J141" s="15">
        <v>55</v>
      </c>
      <c r="K141" s="15">
        <v>30</v>
      </c>
      <c r="L141" s="15">
        <v>14</v>
      </c>
      <c r="M141" s="80">
        <v>43.3125</v>
      </c>
      <c r="N141" s="70">
        <v>43</v>
      </c>
      <c r="O141" s="62">
        <v>3000</v>
      </c>
      <c r="P141" s="63">
        <f>Table2245236891011121314151617181920212224234567234568910111213[[#This Row],[PEMBULATAN]]*O141</f>
        <v>129000</v>
      </c>
    </row>
    <row r="142" spans="1:16" ht="25.5" customHeight="1" x14ac:dyDescent="0.2">
      <c r="A142" s="100"/>
      <c r="B142" s="73"/>
      <c r="C142" s="85" t="s">
        <v>1975</v>
      </c>
      <c r="D142" s="76" t="s">
        <v>1127</v>
      </c>
      <c r="E142" s="13">
        <v>44429</v>
      </c>
      <c r="F142" s="74" t="s">
        <v>1128</v>
      </c>
      <c r="G142" s="13">
        <v>44432</v>
      </c>
      <c r="H142" s="75" t="s">
        <v>1129</v>
      </c>
      <c r="I142" s="15">
        <v>90</v>
      </c>
      <c r="J142" s="15">
        <v>52</v>
      </c>
      <c r="K142" s="15">
        <v>35</v>
      </c>
      <c r="L142" s="15">
        <v>14</v>
      </c>
      <c r="M142" s="80">
        <v>40.950000000000003</v>
      </c>
      <c r="N142" s="70">
        <v>41</v>
      </c>
      <c r="O142" s="62">
        <v>3000</v>
      </c>
      <c r="P142" s="63">
        <f>Table2245236891011121314151617181920212224234567234568910111213[[#This Row],[PEMBULATAN]]*O142</f>
        <v>123000</v>
      </c>
    </row>
    <row r="143" spans="1:16" ht="25.5" customHeight="1" x14ac:dyDescent="0.2">
      <c r="A143" s="100"/>
      <c r="B143" s="73"/>
      <c r="C143" s="85" t="s">
        <v>1976</v>
      </c>
      <c r="D143" s="76" t="s">
        <v>1127</v>
      </c>
      <c r="E143" s="13">
        <v>44429</v>
      </c>
      <c r="F143" s="74" t="s">
        <v>1128</v>
      </c>
      <c r="G143" s="13">
        <v>44432</v>
      </c>
      <c r="H143" s="75" t="s">
        <v>1129</v>
      </c>
      <c r="I143" s="15">
        <v>79</v>
      </c>
      <c r="J143" s="15">
        <v>60</v>
      </c>
      <c r="K143" s="15">
        <v>20</v>
      </c>
      <c r="L143" s="15">
        <v>10</v>
      </c>
      <c r="M143" s="80">
        <v>23.7</v>
      </c>
      <c r="N143" s="70">
        <v>24</v>
      </c>
      <c r="O143" s="62">
        <v>3000</v>
      </c>
      <c r="P143" s="63">
        <f>Table2245236891011121314151617181920212224234567234568910111213[[#This Row],[PEMBULATAN]]*O143</f>
        <v>72000</v>
      </c>
    </row>
    <row r="144" spans="1:16" ht="25.5" customHeight="1" x14ac:dyDescent="0.2">
      <c r="A144" s="100"/>
      <c r="B144" s="73"/>
      <c r="C144" s="85" t="s">
        <v>1977</v>
      </c>
      <c r="D144" s="76" t="s">
        <v>1127</v>
      </c>
      <c r="E144" s="13">
        <v>44429</v>
      </c>
      <c r="F144" s="74" t="s">
        <v>1128</v>
      </c>
      <c r="G144" s="13">
        <v>44432</v>
      </c>
      <c r="H144" s="75" t="s">
        <v>1129</v>
      </c>
      <c r="I144" s="15">
        <v>60</v>
      </c>
      <c r="J144" s="15">
        <v>55</v>
      </c>
      <c r="K144" s="15">
        <v>15</v>
      </c>
      <c r="L144" s="15">
        <v>6</v>
      </c>
      <c r="M144" s="80">
        <v>12.375</v>
      </c>
      <c r="N144" s="70">
        <v>12</v>
      </c>
      <c r="O144" s="62">
        <v>3000</v>
      </c>
      <c r="P144" s="63">
        <f>Table2245236891011121314151617181920212224234567234568910111213[[#This Row],[PEMBULATAN]]*O144</f>
        <v>36000</v>
      </c>
    </row>
    <row r="145" spans="1:16" ht="25.5" customHeight="1" x14ac:dyDescent="0.2">
      <c r="A145" s="100"/>
      <c r="B145" s="73"/>
      <c r="C145" s="85" t="s">
        <v>1978</v>
      </c>
      <c r="D145" s="76" t="s">
        <v>1127</v>
      </c>
      <c r="E145" s="13">
        <v>44429</v>
      </c>
      <c r="F145" s="74" t="s">
        <v>1128</v>
      </c>
      <c r="G145" s="13">
        <v>44432</v>
      </c>
      <c r="H145" s="75" t="s">
        <v>1129</v>
      </c>
      <c r="I145" s="15">
        <v>60</v>
      </c>
      <c r="J145" s="15">
        <v>55</v>
      </c>
      <c r="K145" s="15">
        <v>18</v>
      </c>
      <c r="L145" s="15">
        <v>2</v>
      </c>
      <c r="M145" s="80">
        <v>14.85</v>
      </c>
      <c r="N145" s="70">
        <v>15</v>
      </c>
      <c r="O145" s="62">
        <v>3000</v>
      </c>
      <c r="P145" s="63">
        <f>Table2245236891011121314151617181920212224234567234568910111213[[#This Row],[PEMBULATAN]]*O145</f>
        <v>45000</v>
      </c>
    </row>
    <row r="146" spans="1:16" ht="25.5" customHeight="1" x14ac:dyDescent="0.2">
      <c r="A146" s="100"/>
      <c r="B146" s="73"/>
      <c r="C146" s="85" t="s">
        <v>1979</v>
      </c>
      <c r="D146" s="76" t="s">
        <v>1127</v>
      </c>
      <c r="E146" s="13">
        <v>44429</v>
      </c>
      <c r="F146" s="74" t="s">
        <v>1128</v>
      </c>
      <c r="G146" s="13">
        <v>44432</v>
      </c>
      <c r="H146" s="75" t="s">
        <v>1129</v>
      </c>
      <c r="I146" s="15">
        <v>70</v>
      </c>
      <c r="J146" s="15">
        <v>55</v>
      </c>
      <c r="K146" s="15">
        <v>20</v>
      </c>
      <c r="L146" s="15">
        <v>4</v>
      </c>
      <c r="M146" s="80">
        <v>19.25</v>
      </c>
      <c r="N146" s="70">
        <v>19</v>
      </c>
      <c r="O146" s="62">
        <v>3000</v>
      </c>
      <c r="P146" s="63">
        <f>Table2245236891011121314151617181920212224234567234568910111213[[#This Row],[PEMBULATAN]]*O146</f>
        <v>57000</v>
      </c>
    </row>
    <row r="147" spans="1:16" ht="25.5" customHeight="1" x14ac:dyDescent="0.2">
      <c r="A147" s="100"/>
      <c r="B147" s="73"/>
      <c r="C147" s="85" t="s">
        <v>1980</v>
      </c>
      <c r="D147" s="76" t="s">
        <v>1127</v>
      </c>
      <c r="E147" s="13">
        <v>44429</v>
      </c>
      <c r="F147" s="74" t="s">
        <v>1128</v>
      </c>
      <c r="G147" s="13">
        <v>44432</v>
      </c>
      <c r="H147" s="75" t="s">
        <v>1129</v>
      </c>
      <c r="I147" s="15">
        <v>70</v>
      </c>
      <c r="J147" s="15">
        <v>56</v>
      </c>
      <c r="K147" s="15">
        <v>30</v>
      </c>
      <c r="L147" s="15">
        <v>7</v>
      </c>
      <c r="M147" s="80">
        <v>29.4</v>
      </c>
      <c r="N147" s="70">
        <v>29</v>
      </c>
      <c r="O147" s="62">
        <v>3000</v>
      </c>
      <c r="P147" s="63">
        <f>Table2245236891011121314151617181920212224234567234568910111213[[#This Row],[PEMBULATAN]]*O147</f>
        <v>87000</v>
      </c>
    </row>
    <row r="148" spans="1:16" ht="25.5" customHeight="1" x14ac:dyDescent="0.2">
      <c r="A148" s="100"/>
      <c r="B148" s="73"/>
      <c r="C148" s="85" t="s">
        <v>1981</v>
      </c>
      <c r="D148" s="76" t="s">
        <v>1127</v>
      </c>
      <c r="E148" s="13">
        <v>44429</v>
      </c>
      <c r="F148" s="74" t="s">
        <v>1128</v>
      </c>
      <c r="G148" s="13">
        <v>44432</v>
      </c>
      <c r="H148" s="75" t="s">
        <v>1129</v>
      </c>
      <c r="I148" s="15">
        <v>55</v>
      </c>
      <c r="J148" s="15">
        <v>45</v>
      </c>
      <c r="K148" s="15">
        <v>21</v>
      </c>
      <c r="L148" s="15">
        <v>8</v>
      </c>
      <c r="M148" s="80">
        <v>12.99375</v>
      </c>
      <c r="N148" s="70">
        <v>13</v>
      </c>
      <c r="O148" s="62">
        <v>3000</v>
      </c>
      <c r="P148" s="63">
        <f>Table2245236891011121314151617181920212224234567234568910111213[[#This Row],[PEMBULATAN]]*O148</f>
        <v>39000</v>
      </c>
    </row>
    <row r="149" spans="1:16" ht="25.5" customHeight="1" x14ac:dyDescent="0.2">
      <c r="A149" s="100"/>
      <c r="B149" s="73"/>
      <c r="C149" s="85" t="s">
        <v>1982</v>
      </c>
      <c r="D149" s="76" t="s">
        <v>1127</v>
      </c>
      <c r="E149" s="13">
        <v>44429</v>
      </c>
      <c r="F149" s="74" t="s">
        <v>1128</v>
      </c>
      <c r="G149" s="13">
        <v>44432</v>
      </c>
      <c r="H149" s="75" t="s">
        <v>1129</v>
      </c>
      <c r="I149" s="15">
        <v>50</v>
      </c>
      <c r="J149" s="15">
        <v>40</v>
      </c>
      <c r="K149" s="15">
        <v>18</v>
      </c>
      <c r="L149" s="15">
        <v>27</v>
      </c>
      <c r="M149" s="80">
        <v>9</v>
      </c>
      <c r="N149" s="70">
        <v>27</v>
      </c>
      <c r="O149" s="62">
        <v>3000</v>
      </c>
      <c r="P149" s="63">
        <f>Table2245236891011121314151617181920212224234567234568910111213[[#This Row],[PEMBULATAN]]*O149</f>
        <v>81000</v>
      </c>
    </row>
    <row r="150" spans="1:16" ht="25.5" customHeight="1" x14ac:dyDescent="0.2">
      <c r="A150" s="100"/>
      <c r="B150" s="73"/>
      <c r="C150" s="85" t="s">
        <v>1983</v>
      </c>
      <c r="D150" s="76" t="s">
        <v>1127</v>
      </c>
      <c r="E150" s="13">
        <v>44429</v>
      </c>
      <c r="F150" s="74" t="s">
        <v>1128</v>
      </c>
      <c r="G150" s="13">
        <v>44432</v>
      </c>
      <c r="H150" s="75" t="s">
        <v>1129</v>
      </c>
      <c r="I150" s="15">
        <v>48</v>
      </c>
      <c r="J150" s="15">
        <v>40</v>
      </c>
      <c r="K150" s="15">
        <v>15</v>
      </c>
      <c r="L150" s="15">
        <v>19</v>
      </c>
      <c r="M150" s="80">
        <v>7.2</v>
      </c>
      <c r="N150" s="70">
        <v>19</v>
      </c>
      <c r="O150" s="62">
        <v>3000</v>
      </c>
      <c r="P150" s="63">
        <f>Table2245236891011121314151617181920212224234567234568910111213[[#This Row],[PEMBULATAN]]*O150</f>
        <v>57000</v>
      </c>
    </row>
    <row r="151" spans="1:16" ht="25.5" customHeight="1" x14ac:dyDescent="0.2">
      <c r="A151" s="100"/>
      <c r="B151" s="73"/>
      <c r="C151" s="85" t="s">
        <v>1984</v>
      </c>
      <c r="D151" s="76" t="s">
        <v>1127</v>
      </c>
      <c r="E151" s="13">
        <v>44429</v>
      </c>
      <c r="F151" s="74" t="s">
        <v>1128</v>
      </c>
      <c r="G151" s="13">
        <v>44432</v>
      </c>
      <c r="H151" s="75" t="s">
        <v>1129</v>
      </c>
      <c r="I151" s="15">
        <v>55</v>
      </c>
      <c r="J151" s="15">
        <v>36</v>
      </c>
      <c r="K151" s="15">
        <v>20</v>
      </c>
      <c r="L151" s="15">
        <v>18</v>
      </c>
      <c r="M151" s="80">
        <v>9.9</v>
      </c>
      <c r="N151" s="70">
        <v>18</v>
      </c>
      <c r="O151" s="62">
        <v>3000</v>
      </c>
      <c r="P151" s="63">
        <f>Table2245236891011121314151617181920212224234567234568910111213[[#This Row],[PEMBULATAN]]*O151</f>
        <v>54000</v>
      </c>
    </row>
    <row r="152" spans="1:16" ht="25.5" customHeight="1" x14ac:dyDescent="0.2">
      <c r="A152" s="100"/>
      <c r="B152" s="73"/>
      <c r="C152" s="85" t="s">
        <v>1985</v>
      </c>
      <c r="D152" s="76" t="s">
        <v>1127</v>
      </c>
      <c r="E152" s="13">
        <v>44429</v>
      </c>
      <c r="F152" s="74" t="s">
        <v>1128</v>
      </c>
      <c r="G152" s="13">
        <v>44432</v>
      </c>
      <c r="H152" s="75" t="s">
        <v>1129</v>
      </c>
      <c r="I152" s="15">
        <v>55</v>
      </c>
      <c r="J152" s="15">
        <v>34</v>
      </c>
      <c r="K152" s="15">
        <v>21</v>
      </c>
      <c r="L152" s="15">
        <v>5</v>
      </c>
      <c r="M152" s="80">
        <v>9.8175000000000008</v>
      </c>
      <c r="N152" s="70">
        <v>10</v>
      </c>
      <c r="O152" s="62">
        <v>3000</v>
      </c>
      <c r="P152" s="63">
        <f>Table2245236891011121314151617181920212224234567234568910111213[[#This Row],[PEMBULATAN]]*O152</f>
        <v>30000</v>
      </c>
    </row>
    <row r="153" spans="1:16" ht="25.5" customHeight="1" x14ac:dyDescent="0.2">
      <c r="A153" s="100"/>
      <c r="B153" s="73"/>
      <c r="C153" s="85" t="s">
        <v>1986</v>
      </c>
      <c r="D153" s="76" t="s">
        <v>1127</v>
      </c>
      <c r="E153" s="13">
        <v>44429</v>
      </c>
      <c r="F153" s="74" t="s">
        <v>1128</v>
      </c>
      <c r="G153" s="13">
        <v>44432</v>
      </c>
      <c r="H153" s="75" t="s">
        <v>1129</v>
      </c>
      <c r="I153" s="15">
        <v>40</v>
      </c>
      <c r="J153" s="15">
        <v>38</v>
      </c>
      <c r="K153" s="15">
        <v>20</v>
      </c>
      <c r="L153" s="15">
        <v>11</v>
      </c>
      <c r="M153" s="80">
        <v>7.6</v>
      </c>
      <c r="N153" s="70">
        <v>11</v>
      </c>
      <c r="O153" s="62">
        <v>3000</v>
      </c>
      <c r="P153" s="63">
        <f>Table2245236891011121314151617181920212224234567234568910111213[[#This Row],[PEMBULATAN]]*O153</f>
        <v>33000</v>
      </c>
    </row>
    <row r="154" spans="1:16" ht="25.5" customHeight="1" x14ac:dyDescent="0.2">
      <c r="A154" s="100"/>
      <c r="B154" s="73"/>
      <c r="C154" s="85" t="s">
        <v>1987</v>
      </c>
      <c r="D154" s="76" t="s">
        <v>1127</v>
      </c>
      <c r="E154" s="13">
        <v>44429</v>
      </c>
      <c r="F154" s="74" t="s">
        <v>1128</v>
      </c>
      <c r="G154" s="13">
        <v>44432</v>
      </c>
      <c r="H154" s="75" t="s">
        <v>1129</v>
      </c>
      <c r="I154" s="15">
        <v>80</v>
      </c>
      <c r="J154" s="15">
        <v>57</v>
      </c>
      <c r="K154" s="15">
        <v>22</v>
      </c>
      <c r="L154" s="15">
        <v>13</v>
      </c>
      <c r="M154" s="80">
        <v>25.08</v>
      </c>
      <c r="N154" s="70">
        <v>25</v>
      </c>
      <c r="O154" s="62">
        <v>3000</v>
      </c>
      <c r="P154" s="63">
        <f>Table2245236891011121314151617181920212224234567234568910111213[[#This Row],[PEMBULATAN]]*O154</f>
        <v>75000</v>
      </c>
    </row>
    <row r="155" spans="1:16" ht="25.5" customHeight="1" x14ac:dyDescent="0.2">
      <c r="A155" s="100"/>
      <c r="B155" s="73"/>
      <c r="C155" s="85" t="s">
        <v>1988</v>
      </c>
      <c r="D155" s="76" t="s">
        <v>1127</v>
      </c>
      <c r="E155" s="13">
        <v>44429</v>
      </c>
      <c r="F155" s="74" t="s">
        <v>1128</v>
      </c>
      <c r="G155" s="13">
        <v>44432</v>
      </c>
      <c r="H155" s="75" t="s">
        <v>1129</v>
      </c>
      <c r="I155" s="15">
        <v>55</v>
      </c>
      <c r="J155" s="15">
        <v>43</v>
      </c>
      <c r="K155" s="15">
        <v>22</v>
      </c>
      <c r="L155" s="15">
        <v>10</v>
      </c>
      <c r="M155" s="80">
        <v>13.0075</v>
      </c>
      <c r="N155" s="70">
        <v>13</v>
      </c>
      <c r="O155" s="62">
        <v>3000</v>
      </c>
      <c r="P155" s="63">
        <f>Table2245236891011121314151617181920212224234567234568910111213[[#This Row],[PEMBULATAN]]*O155</f>
        <v>39000</v>
      </c>
    </row>
    <row r="156" spans="1:16" ht="25.5" customHeight="1" x14ac:dyDescent="0.2">
      <c r="A156" s="100"/>
      <c r="B156" s="73"/>
      <c r="C156" s="85" t="s">
        <v>1989</v>
      </c>
      <c r="D156" s="76" t="s">
        <v>1127</v>
      </c>
      <c r="E156" s="13">
        <v>44429</v>
      </c>
      <c r="F156" s="74" t="s">
        <v>1128</v>
      </c>
      <c r="G156" s="13">
        <v>44432</v>
      </c>
      <c r="H156" s="75" t="s">
        <v>1129</v>
      </c>
      <c r="I156" s="15">
        <v>80</v>
      </c>
      <c r="J156" s="15">
        <v>65</v>
      </c>
      <c r="K156" s="15">
        <v>25</v>
      </c>
      <c r="L156" s="15">
        <v>27</v>
      </c>
      <c r="M156" s="80">
        <v>32.5</v>
      </c>
      <c r="N156" s="70">
        <v>33</v>
      </c>
      <c r="O156" s="62">
        <v>3000</v>
      </c>
      <c r="P156" s="63">
        <f>Table2245236891011121314151617181920212224234567234568910111213[[#This Row],[PEMBULATAN]]*O156</f>
        <v>99000</v>
      </c>
    </row>
    <row r="157" spans="1:16" ht="25.5" customHeight="1" x14ac:dyDescent="0.2">
      <c r="A157" s="100"/>
      <c r="B157" s="73"/>
      <c r="C157" s="85" t="s">
        <v>1990</v>
      </c>
      <c r="D157" s="76" t="s">
        <v>1127</v>
      </c>
      <c r="E157" s="13">
        <v>44429</v>
      </c>
      <c r="F157" s="74" t="s">
        <v>1128</v>
      </c>
      <c r="G157" s="13">
        <v>44432</v>
      </c>
      <c r="H157" s="75" t="s">
        <v>1129</v>
      </c>
      <c r="I157" s="15">
        <v>58</v>
      </c>
      <c r="J157" s="15">
        <v>57</v>
      </c>
      <c r="K157" s="15">
        <v>26</v>
      </c>
      <c r="L157" s="15">
        <v>17</v>
      </c>
      <c r="M157" s="80">
        <v>21.489000000000001</v>
      </c>
      <c r="N157" s="70">
        <v>21</v>
      </c>
      <c r="O157" s="62">
        <v>3000</v>
      </c>
      <c r="P157" s="63">
        <f>Table2245236891011121314151617181920212224234567234568910111213[[#This Row],[PEMBULATAN]]*O157</f>
        <v>63000</v>
      </c>
    </row>
    <row r="158" spans="1:16" ht="25.5" customHeight="1" x14ac:dyDescent="0.2">
      <c r="A158" s="100"/>
      <c r="B158" s="73"/>
      <c r="C158" s="85" t="s">
        <v>1991</v>
      </c>
      <c r="D158" s="76" t="s">
        <v>1127</v>
      </c>
      <c r="E158" s="13">
        <v>44429</v>
      </c>
      <c r="F158" s="74" t="s">
        <v>1128</v>
      </c>
      <c r="G158" s="13">
        <v>44432</v>
      </c>
      <c r="H158" s="75" t="s">
        <v>1129</v>
      </c>
      <c r="I158" s="15">
        <v>70</v>
      </c>
      <c r="J158" s="15">
        <v>60</v>
      </c>
      <c r="K158" s="15">
        <v>30</v>
      </c>
      <c r="L158" s="15">
        <v>14</v>
      </c>
      <c r="M158" s="80">
        <v>31.5</v>
      </c>
      <c r="N158" s="70">
        <v>32</v>
      </c>
      <c r="O158" s="62">
        <v>3000</v>
      </c>
      <c r="P158" s="63">
        <f>Table2245236891011121314151617181920212224234567234568910111213[[#This Row],[PEMBULATAN]]*O158</f>
        <v>96000</v>
      </c>
    </row>
    <row r="159" spans="1:16" ht="25.5" customHeight="1" x14ac:dyDescent="0.2">
      <c r="A159" s="100"/>
      <c r="B159" s="73"/>
      <c r="C159" s="85" t="s">
        <v>1992</v>
      </c>
      <c r="D159" s="76" t="s">
        <v>1127</v>
      </c>
      <c r="E159" s="13">
        <v>44429</v>
      </c>
      <c r="F159" s="74" t="s">
        <v>1128</v>
      </c>
      <c r="G159" s="13">
        <v>44432</v>
      </c>
      <c r="H159" s="75" t="s">
        <v>1129</v>
      </c>
      <c r="I159" s="15">
        <v>60</v>
      </c>
      <c r="J159" s="15">
        <v>40</v>
      </c>
      <c r="K159" s="15">
        <v>22</v>
      </c>
      <c r="L159" s="15">
        <v>20</v>
      </c>
      <c r="M159" s="80">
        <v>13.2</v>
      </c>
      <c r="N159" s="70">
        <v>20</v>
      </c>
      <c r="O159" s="62">
        <v>3000</v>
      </c>
      <c r="P159" s="63">
        <f>Table2245236891011121314151617181920212224234567234568910111213[[#This Row],[PEMBULATAN]]*O159</f>
        <v>60000</v>
      </c>
    </row>
    <row r="160" spans="1:16" ht="25.5" customHeight="1" x14ac:dyDescent="0.2">
      <c r="A160" s="100"/>
      <c r="B160" s="73"/>
      <c r="C160" s="85" t="s">
        <v>1993</v>
      </c>
      <c r="D160" s="76" t="s">
        <v>1127</v>
      </c>
      <c r="E160" s="13">
        <v>44429</v>
      </c>
      <c r="F160" s="74" t="s">
        <v>1128</v>
      </c>
      <c r="G160" s="13">
        <v>44432</v>
      </c>
      <c r="H160" s="75" t="s">
        <v>1129</v>
      </c>
      <c r="I160" s="15">
        <v>80</v>
      </c>
      <c r="J160" s="15">
        <v>60</v>
      </c>
      <c r="K160" s="15">
        <v>28</v>
      </c>
      <c r="L160" s="15">
        <v>11</v>
      </c>
      <c r="M160" s="80">
        <v>33.6</v>
      </c>
      <c r="N160" s="70">
        <v>34</v>
      </c>
      <c r="O160" s="62">
        <v>3000</v>
      </c>
      <c r="P160" s="63">
        <f>Table2245236891011121314151617181920212224234567234568910111213[[#This Row],[PEMBULATAN]]*O160</f>
        <v>102000</v>
      </c>
    </row>
    <row r="161" spans="1:16" ht="25.5" customHeight="1" x14ac:dyDescent="0.2">
      <c r="A161" s="100"/>
      <c r="B161" s="73"/>
      <c r="C161" s="85" t="s">
        <v>1994</v>
      </c>
      <c r="D161" s="76" t="s">
        <v>1127</v>
      </c>
      <c r="E161" s="13">
        <v>44429</v>
      </c>
      <c r="F161" s="74" t="s">
        <v>1128</v>
      </c>
      <c r="G161" s="13">
        <v>44432</v>
      </c>
      <c r="H161" s="75" t="s">
        <v>1129</v>
      </c>
      <c r="I161" s="15">
        <v>54</v>
      </c>
      <c r="J161" s="15">
        <v>44</v>
      </c>
      <c r="K161" s="15">
        <v>26</v>
      </c>
      <c r="L161" s="15">
        <v>23</v>
      </c>
      <c r="M161" s="80">
        <v>15.444000000000001</v>
      </c>
      <c r="N161" s="70">
        <v>23</v>
      </c>
      <c r="O161" s="62">
        <v>3000</v>
      </c>
      <c r="P161" s="63">
        <f>Table2245236891011121314151617181920212224234567234568910111213[[#This Row],[PEMBULATAN]]*O161</f>
        <v>69000</v>
      </c>
    </row>
    <row r="162" spans="1:16" ht="25.5" customHeight="1" x14ac:dyDescent="0.2">
      <c r="A162" s="100"/>
      <c r="B162" s="73"/>
      <c r="C162" s="85" t="s">
        <v>1995</v>
      </c>
      <c r="D162" s="76" t="s">
        <v>1127</v>
      </c>
      <c r="E162" s="13">
        <v>44429</v>
      </c>
      <c r="F162" s="74" t="s">
        <v>1128</v>
      </c>
      <c r="G162" s="13">
        <v>44432</v>
      </c>
      <c r="H162" s="75" t="s">
        <v>1129</v>
      </c>
      <c r="I162" s="15">
        <v>35</v>
      </c>
      <c r="J162" s="15">
        <v>40</v>
      </c>
      <c r="K162" s="15">
        <v>18</v>
      </c>
      <c r="L162" s="15">
        <v>17</v>
      </c>
      <c r="M162" s="80">
        <v>6.3</v>
      </c>
      <c r="N162" s="70">
        <v>17</v>
      </c>
      <c r="O162" s="62">
        <v>3000</v>
      </c>
      <c r="P162" s="63">
        <f>Table2245236891011121314151617181920212224234567234568910111213[[#This Row],[PEMBULATAN]]*O162</f>
        <v>51000</v>
      </c>
    </row>
    <row r="163" spans="1:16" ht="25.5" customHeight="1" x14ac:dyDescent="0.2">
      <c r="A163" s="100"/>
      <c r="B163" s="73"/>
      <c r="C163" s="85" t="s">
        <v>1996</v>
      </c>
      <c r="D163" s="76" t="s">
        <v>1127</v>
      </c>
      <c r="E163" s="13">
        <v>44429</v>
      </c>
      <c r="F163" s="74" t="s">
        <v>1128</v>
      </c>
      <c r="G163" s="13">
        <v>44432</v>
      </c>
      <c r="H163" s="75" t="s">
        <v>1129</v>
      </c>
      <c r="I163" s="15">
        <v>40</v>
      </c>
      <c r="J163" s="15">
        <v>30</v>
      </c>
      <c r="K163" s="15">
        <v>20</v>
      </c>
      <c r="L163" s="15">
        <v>4</v>
      </c>
      <c r="M163" s="80">
        <v>6</v>
      </c>
      <c r="N163" s="70">
        <v>6</v>
      </c>
      <c r="O163" s="62">
        <v>3000</v>
      </c>
      <c r="P163" s="63">
        <f>Table2245236891011121314151617181920212224234567234568910111213[[#This Row],[PEMBULATAN]]*O163</f>
        <v>18000</v>
      </c>
    </row>
    <row r="164" spans="1:16" ht="25.5" customHeight="1" x14ac:dyDescent="0.2">
      <c r="A164" s="100"/>
      <c r="B164" s="73"/>
      <c r="C164" s="85" t="s">
        <v>1997</v>
      </c>
      <c r="D164" s="76" t="s">
        <v>1127</v>
      </c>
      <c r="E164" s="13">
        <v>44429</v>
      </c>
      <c r="F164" s="74" t="s">
        <v>1128</v>
      </c>
      <c r="G164" s="13">
        <v>44432</v>
      </c>
      <c r="H164" s="75" t="s">
        <v>1129</v>
      </c>
      <c r="I164" s="15">
        <v>65</v>
      </c>
      <c r="J164" s="15">
        <v>42</v>
      </c>
      <c r="K164" s="15">
        <v>20</v>
      </c>
      <c r="L164" s="15">
        <v>3</v>
      </c>
      <c r="M164" s="80">
        <v>13.65</v>
      </c>
      <c r="N164" s="70">
        <v>14</v>
      </c>
      <c r="O164" s="62">
        <v>3000</v>
      </c>
      <c r="P164" s="63">
        <f>Table2245236891011121314151617181920212224234567234568910111213[[#This Row],[PEMBULATAN]]*O164</f>
        <v>42000</v>
      </c>
    </row>
    <row r="165" spans="1:16" ht="25.5" customHeight="1" x14ac:dyDescent="0.2">
      <c r="A165" s="100"/>
      <c r="B165" s="73"/>
      <c r="C165" s="85" t="s">
        <v>1998</v>
      </c>
      <c r="D165" s="76" t="s">
        <v>1127</v>
      </c>
      <c r="E165" s="13">
        <v>44429</v>
      </c>
      <c r="F165" s="74" t="s">
        <v>1128</v>
      </c>
      <c r="G165" s="13">
        <v>44432</v>
      </c>
      <c r="H165" s="75" t="s">
        <v>1129</v>
      </c>
      <c r="I165" s="15">
        <v>50</v>
      </c>
      <c r="J165" s="15">
        <v>40</v>
      </c>
      <c r="K165" s="15">
        <v>18</v>
      </c>
      <c r="L165" s="15">
        <v>5</v>
      </c>
      <c r="M165" s="80">
        <v>9</v>
      </c>
      <c r="N165" s="70">
        <v>9</v>
      </c>
      <c r="O165" s="62">
        <v>3000</v>
      </c>
      <c r="P165" s="63">
        <f>Table2245236891011121314151617181920212224234567234568910111213[[#This Row],[PEMBULATAN]]*O165</f>
        <v>27000</v>
      </c>
    </row>
    <row r="166" spans="1:16" ht="25.5" customHeight="1" x14ac:dyDescent="0.2">
      <c r="A166" s="100"/>
      <c r="B166" s="73"/>
      <c r="C166" s="85" t="s">
        <v>1999</v>
      </c>
      <c r="D166" s="76" t="s">
        <v>1127</v>
      </c>
      <c r="E166" s="13">
        <v>44429</v>
      </c>
      <c r="F166" s="74" t="s">
        <v>1128</v>
      </c>
      <c r="G166" s="13">
        <v>44432</v>
      </c>
      <c r="H166" s="75" t="s">
        <v>1129</v>
      </c>
      <c r="I166" s="15">
        <v>90</v>
      </c>
      <c r="J166" s="15">
        <v>60</v>
      </c>
      <c r="K166" s="15">
        <v>30</v>
      </c>
      <c r="L166" s="15">
        <v>15</v>
      </c>
      <c r="M166" s="80">
        <v>40.5</v>
      </c>
      <c r="N166" s="70">
        <v>41</v>
      </c>
      <c r="O166" s="62">
        <v>3000</v>
      </c>
      <c r="P166" s="63">
        <f>Table2245236891011121314151617181920212224234567234568910111213[[#This Row],[PEMBULATAN]]*O166</f>
        <v>123000</v>
      </c>
    </row>
    <row r="167" spans="1:16" ht="25.5" customHeight="1" x14ac:dyDescent="0.2">
      <c r="A167" s="100"/>
      <c r="B167" s="73"/>
      <c r="C167" s="85" t="s">
        <v>2000</v>
      </c>
      <c r="D167" s="76" t="s">
        <v>1127</v>
      </c>
      <c r="E167" s="13">
        <v>44429</v>
      </c>
      <c r="F167" s="74" t="s">
        <v>1128</v>
      </c>
      <c r="G167" s="13">
        <v>44432</v>
      </c>
      <c r="H167" s="75" t="s">
        <v>1129</v>
      </c>
      <c r="I167" s="15">
        <v>95</v>
      </c>
      <c r="J167" s="15">
        <v>65</v>
      </c>
      <c r="K167" s="15">
        <v>35</v>
      </c>
      <c r="L167" s="15">
        <v>7</v>
      </c>
      <c r="M167" s="80">
        <v>54.03125</v>
      </c>
      <c r="N167" s="70">
        <v>54</v>
      </c>
      <c r="O167" s="62">
        <v>3000</v>
      </c>
      <c r="P167" s="63">
        <f>Table2245236891011121314151617181920212224234567234568910111213[[#This Row],[PEMBULATAN]]*O167</f>
        <v>162000</v>
      </c>
    </row>
    <row r="168" spans="1:16" ht="25.5" customHeight="1" x14ac:dyDescent="0.2">
      <c r="A168" s="100"/>
      <c r="B168" s="73"/>
      <c r="C168" s="85" t="s">
        <v>2001</v>
      </c>
      <c r="D168" s="76" t="s">
        <v>1127</v>
      </c>
      <c r="E168" s="13">
        <v>44429</v>
      </c>
      <c r="F168" s="74" t="s">
        <v>1128</v>
      </c>
      <c r="G168" s="13">
        <v>44432</v>
      </c>
      <c r="H168" s="75" t="s">
        <v>1129</v>
      </c>
      <c r="I168" s="15">
        <v>80</v>
      </c>
      <c r="J168" s="15">
        <v>65</v>
      </c>
      <c r="K168" s="15">
        <v>22</v>
      </c>
      <c r="L168" s="15">
        <v>17</v>
      </c>
      <c r="M168" s="80">
        <v>28.6</v>
      </c>
      <c r="N168" s="70">
        <v>29</v>
      </c>
      <c r="O168" s="62">
        <v>3000</v>
      </c>
      <c r="P168" s="63">
        <f>Table2245236891011121314151617181920212224234567234568910111213[[#This Row],[PEMBULATAN]]*O168</f>
        <v>87000</v>
      </c>
    </row>
    <row r="169" spans="1:16" ht="25.5" customHeight="1" x14ac:dyDescent="0.2">
      <c r="A169" s="100"/>
      <c r="B169" s="73"/>
      <c r="C169" s="85" t="s">
        <v>2002</v>
      </c>
      <c r="D169" s="76" t="s">
        <v>1127</v>
      </c>
      <c r="E169" s="13">
        <v>44429</v>
      </c>
      <c r="F169" s="74" t="s">
        <v>1128</v>
      </c>
      <c r="G169" s="13">
        <v>44432</v>
      </c>
      <c r="H169" s="75" t="s">
        <v>1129</v>
      </c>
      <c r="I169" s="15">
        <v>110</v>
      </c>
      <c r="J169" s="15">
        <v>69</v>
      </c>
      <c r="K169" s="15">
        <v>27</v>
      </c>
      <c r="L169" s="15">
        <v>13</v>
      </c>
      <c r="M169" s="80">
        <v>51.232500000000002</v>
      </c>
      <c r="N169" s="70">
        <v>51</v>
      </c>
      <c r="O169" s="62">
        <v>3000</v>
      </c>
      <c r="P169" s="63">
        <f>Table2245236891011121314151617181920212224234567234568910111213[[#This Row],[PEMBULATAN]]*O169</f>
        <v>153000</v>
      </c>
    </row>
    <row r="170" spans="1:16" ht="25.5" customHeight="1" x14ac:dyDescent="0.2">
      <c r="A170" s="100"/>
      <c r="B170" s="73"/>
      <c r="C170" s="85" t="s">
        <v>2003</v>
      </c>
      <c r="D170" s="76" t="s">
        <v>1127</v>
      </c>
      <c r="E170" s="13">
        <v>44429</v>
      </c>
      <c r="F170" s="74" t="s">
        <v>1128</v>
      </c>
      <c r="G170" s="13">
        <v>44432</v>
      </c>
      <c r="H170" s="75" t="s">
        <v>1129</v>
      </c>
      <c r="I170" s="15">
        <v>85</v>
      </c>
      <c r="J170" s="15">
        <v>40</v>
      </c>
      <c r="K170" s="15">
        <v>27</v>
      </c>
      <c r="L170" s="15">
        <v>11</v>
      </c>
      <c r="M170" s="80">
        <v>22.95</v>
      </c>
      <c r="N170" s="70">
        <v>23</v>
      </c>
      <c r="O170" s="62">
        <v>3000</v>
      </c>
      <c r="P170" s="63">
        <f>Table2245236891011121314151617181920212224234567234568910111213[[#This Row],[PEMBULATAN]]*O170</f>
        <v>69000</v>
      </c>
    </row>
    <row r="171" spans="1:16" ht="25.5" customHeight="1" x14ac:dyDescent="0.2">
      <c r="A171" s="100"/>
      <c r="B171" s="73"/>
      <c r="C171" s="85" t="s">
        <v>2004</v>
      </c>
      <c r="D171" s="76" t="s">
        <v>1127</v>
      </c>
      <c r="E171" s="13">
        <v>44429</v>
      </c>
      <c r="F171" s="74" t="s">
        <v>1128</v>
      </c>
      <c r="G171" s="13">
        <v>44432</v>
      </c>
      <c r="H171" s="75" t="s">
        <v>1129</v>
      </c>
      <c r="I171" s="15">
        <v>50</v>
      </c>
      <c r="J171" s="15">
        <v>50</v>
      </c>
      <c r="K171" s="15">
        <v>25</v>
      </c>
      <c r="L171" s="15">
        <v>7</v>
      </c>
      <c r="M171" s="80">
        <v>15.625</v>
      </c>
      <c r="N171" s="70">
        <v>16</v>
      </c>
      <c r="O171" s="62">
        <v>3000</v>
      </c>
      <c r="P171" s="63">
        <f>Table2245236891011121314151617181920212224234567234568910111213[[#This Row],[PEMBULATAN]]*O171</f>
        <v>48000</v>
      </c>
    </row>
    <row r="172" spans="1:16" ht="25.5" customHeight="1" x14ac:dyDescent="0.2">
      <c r="A172" s="100"/>
      <c r="B172" s="73"/>
      <c r="C172" s="85" t="s">
        <v>2005</v>
      </c>
      <c r="D172" s="76" t="s">
        <v>1127</v>
      </c>
      <c r="E172" s="13">
        <v>44429</v>
      </c>
      <c r="F172" s="74" t="s">
        <v>1128</v>
      </c>
      <c r="G172" s="13">
        <v>44432</v>
      </c>
      <c r="H172" s="75" t="s">
        <v>1129</v>
      </c>
      <c r="I172" s="15">
        <v>77</v>
      </c>
      <c r="J172" s="15">
        <v>60</v>
      </c>
      <c r="K172" s="15">
        <v>30</v>
      </c>
      <c r="L172" s="15">
        <v>18</v>
      </c>
      <c r="M172" s="80">
        <v>34.65</v>
      </c>
      <c r="N172" s="70">
        <v>35</v>
      </c>
      <c r="O172" s="62">
        <v>3000</v>
      </c>
      <c r="P172" s="63">
        <f>Table2245236891011121314151617181920212224234567234568910111213[[#This Row],[PEMBULATAN]]*O172</f>
        <v>105000</v>
      </c>
    </row>
    <row r="173" spans="1:16" ht="25.5" customHeight="1" x14ac:dyDescent="0.2">
      <c r="A173" s="100"/>
      <c r="B173" s="73"/>
      <c r="C173" s="85" t="s">
        <v>2006</v>
      </c>
      <c r="D173" s="76" t="s">
        <v>1127</v>
      </c>
      <c r="E173" s="13">
        <v>44429</v>
      </c>
      <c r="F173" s="74" t="s">
        <v>1128</v>
      </c>
      <c r="G173" s="13">
        <v>44432</v>
      </c>
      <c r="H173" s="75" t="s">
        <v>1129</v>
      </c>
      <c r="I173" s="15">
        <v>82</v>
      </c>
      <c r="J173" s="15">
        <v>60</v>
      </c>
      <c r="K173" s="15">
        <v>25</v>
      </c>
      <c r="L173" s="15">
        <v>34</v>
      </c>
      <c r="M173" s="80">
        <v>30.75</v>
      </c>
      <c r="N173" s="70">
        <v>34</v>
      </c>
      <c r="O173" s="62">
        <v>3000</v>
      </c>
      <c r="P173" s="63">
        <f>Table2245236891011121314151617181920212224234567234568910111213[[#This Row],[PEMBULATAN]]*O173</f>
        <v>102000</v>
      </c>
    </row>
    <row r="174" spans="1:16" ht="25.5" customHeight="1" x14ac:dyDescent="0.2">
      <c r="A174" s="100"/>
      <c r="B174" s="73"/>
      <c r="C174" s="85" t="s">
        <v>2007</v>
      </c>
      <c r="D174" s="76" t="s">
        <v>1127</v>
      </c>
      <c r="E174" s="13">
        <v>44429</v>
      </c>
      <c r="F174" s="74" t="s">
        <v>1128</v>
      </c>
      <c r="G174" s="13">
        <v>44432</v>
      </c>
      <c r="H174" s="75" t="s">
        <v>1129</v>
      </c>
      <c r="I174" s="15">
        <v>95</v>
      </c>
      <c r="J174" s="15">
        <v>60</v>
      </c>
      <c r="K174" s="15">
        <v>30</v>
      </c>
      <c r="L174" s="15">
        <v>3</v>
      </c>
      <c r="M174" s="80">
        <v>42.75</v>
      </c>
      <c r="N174" s="70">
        <v>43</v>
      </c>
      <c r="O174" s="62">
        <v>3000</v>
      </c>
      <c r="P174" s="63">
        <f>Table2245236891011121314151617181920212224234567234568910111213[[#This Row],[PEMBULATAN]]*O174</f>
        <v>129000</v>
      </c>
    </row>
    <row r="175" spans="1:16" ht="25.5" customHeight="1" x14ac:dyDescent="0.2">
      <c r="A175" s="100"/>
      <c r="B175" s="73"/>
      <c r="C175" s="85" t="s">
        <v>2008</v>
      </c>
      <c r="D175" s="76" t="s">
        <v>1127</v>
      </c>
      <c r="E175" s="13">
        <v>44429</v>
      </c>
      <c r="F175" s="74" t="s">
        <v>1128</v>
      </c>
      <c r="G175" s="13">
        <v>44432</v>
      </c>
      <c r="H175" s="75" t="s">
        <v>1129</v>
      </c>
      <c r="I175" s="15">
        <v>90</v>
      </c>
      <c r="J175" s="15">
        <v>60</v>
      </c>
      <c r="K175" s="15">
        <v>27</v>
      </c>
      <c r="L175" s="15">
        <v>5</v>
      </c>
      <c r="M175" s="80">
        <v>36.450000000000003</v>
      </c>
      <c r="N175" s="70">
        <v>36</v>
      </c>
      <c r="O175" s="62">
        <v>3000</v>
      </c>
      <c r="P175" s="63">
        <f>Table2245236891011121314151617181920212224234567234568910111213[[#This Row],[PEMBULATAN]]*O175</f>
        <v>108000</v>
      </c>
    </row>
    <row r="176" spans="1:16" ht="25.5" customHeight="1" x14ac:dyDescent="0.2">
      <c r="A176" s="100"/>
      <c r="B176" s="73"/>
      <c r="C176" s="85" t="s">
        <v>2009</v>
      </c>
      <c r="D176" s="76" t="s">
        <v>1127</v>
      </c>
      <c r="E176" s="13">
        <v>44429</v>
      </c>
      <c r="F176" s="74" t="s">
        <v>1128</v>
      </c>
      <c r="G176" s="13">
        <v>44432</v>
      </c>
      <c r="H176" s="75" t="s">
        <v>1129</v>
      </c>
      <c r="I176" s="15">
        <v>90</v>
      </c>
      <c r="J176" s="15">
        <v>60</v>
      </c>
      <c r="K176" s="15">
        <v>25</v>
      </c>
      <c r="L176" s="15">
        <v>17</v>
      </c>
      <c r="M176" s="80">
        <v>33.75</v>
      </c>
      <c r="N176" s="70">
        <v>34</v>
      </c>
      <c r="O176" s="62">
        <v>3000</v>
      </c>
      <c r="P176" s="63">
        <f>Table2245236891011121314151617181920212224234567234568910111213[[#This Row],[PEMBULATAN]]*O176</f>
        <v>102000</v>
      </c>
    </row>
    <row r="177" spans="1:16" ht="25.5" customHeight="1" x14ac:dyDescent="0.2">
      <c r="A177" s="100"/>
      <c r="B177" s="73"/>
      <c r="C177" s="85" t="s">
        <v>2010</v>
      </c>
      <c r="D177" s="76" t="s">
        <v>1127</v>
      </c>
      <c r="E177" s="13">
        <v>44429</v>
      </c>
      <c r="F177" s="74" t="s">
        <v>1128</v>
      </c>
      <c r="G177" s="13">
        <v>44432</v>
      </c>
      <c r="H177" s="75" t="s">
        <v>1129</v>
      </c>
      <c r="I177" s="15">
        <v>80</v>
      </c>
      <c r="J177" s="15">
        <v>28</v>
      </c>
      <c r="K177" s="15">
        <v>19</v>
      </c>
      <c r="L177" s="15">
        <v>11</v>
      </c>
      <c r="M177" s="80">
        <v>10.64</v>
      </c>
      <c r="N177" s="70">
        <v>11</v>
      </c>
      <c r="O177" s="62">
        <v>3000</v>
      </c>
      <c r="P177" s="63">
        <f>Table2245236891011121314151617181920212224234567234568910111213[[#This Row],[PEMBULATAN]]*O177</f>
        <v>33000</v>
      </c>
    </row>
    <row r="178" spans="1:16" ht="25.5" customHeight="1" x14ac:dyDescent="0.2">
      <c r="A178" s="100"/>
      <c r="B178" s="73"/>
      <c r="C178" s="85" t="s">
        <v>2011</v>
      </c>
      <c r="D178" s="76" t="s">
        <v>1127</v>
      </c>
      <c r="E178" s="13">
        <v>44429</v>
      </c>
      <c r="F178" s="74" t="s">
        <v>1128</v>
      </c>
      <c r="G178" s="13">
        <v>44432</v>
      </c>
      <c r="H178" s="75" t="s">
        <v>1129</v>
      </c>
      <c r="I178" s="15">
        <v>50</v>
      </c>
      <c r="J178" s="15">
        <v>35</v>
      </c>
      <c r="K178" s="15">
        <v>25</v>
      </c>
      <c r="L178" s="15">
        <v>6</v>
      </c>
      <c r="M178" s="80">
        <v>10.9375</v>
      </c>
      <c r="N178" s="70">
        <v>11</v>
      </c>
      <c r="O178" s="62">
        <v>3000</v>
      </c>
      <c r="P178" s="63">
        <f>Table2245236891011121314151617181920212224234567234568910111213[[#This Row],[PEMBULATAN]]*O178</f>
        <v>33000</v>
      </c>
    </row>
    <row r="179" spans="1:16" ht="25.5" customHeight="1" x14ac:dyDescent="0.2">
      <c r="A179" s="100"/>
      <c r="B179" s="73"/>
      <c r="C179" s="85" t="s">
        <v>2012</v>
      </c>
      <c r="D179" s="76" t="s">
        <v>1127</v>
      </c>
      <c r="E179" s="13">
        <v>44429</v>
      </c>
      <c r="F179" s="74" t="s">
        <v>1128</v>
      </c>
      <c r="G179" s="13">
        <v>44432</v>
      </c>
      <c r="H179" s="75" t="s">
        <v>1129</v>
      </c>
      <c r="I179" s="15">
        <v>90</v>
      </c>
      <c r="J179" s="15">
        <v>62</v>
      </c>
      <c r="K179" s="15">
        <v>20</v>
      </c>
      <c r="L179" s="15">
        <v>27</v>
      </c>
      <c r="M179" s="80">
        <v>27.9</v>
      </c>
      <c r="N179" s="70">
        <v>28</v>
      </c>
      <c r="O179" s="62">
        <v>3000</v>
      </c>
      <c r="P179" s="63">
        <f>Table2245236891011121314151617181920212224234567234568910111213[[#This Row],[PEMBULATAN]]*O179</f>
        <v>84000</v>
      </c>
    </row>
    <row r="180" spans="1:16" ht="25.5" customHeight="1" x14ac:dyDescent="0.2">
      <c r="A180" s="100"/>
      <c r="B180" s="73"/>
      <c r="C180" s="85" t="s">
        <v>2013</v>
      </c>
      <c r="D180" s="76" t="s">
        <v>1127</v>
      </c>
      <c r="E180" s="13">
        <v>44429</v>
      </c>
      <c r="F180" s="74" t="s">
        <v>1128</v>
      </c>
      <c r="G180" s="13">
        <v>44432</v>
      </c>
      <c r="H180" s="75" t="s">
        <v>1129</v>
      </c>
      <c r="I180" s="15">
        <v>60</v>
      </c>
      <c r="J180" s="15">
        <v>60</v>
      </c>
      <c r="K180" s="15">
        <v>20</v>
      </c>
      <c r="L180" s="15">
        <v>13</v>
      </c>
      <c r="M180" s="80">
        <v>18</v>
      </c>
      <c r="N180" s="70">
        <v>18</v>
      </c>
      <c r="O180" s="62">
        <v>3000</v>
      </c>
      <c r="P180" s="63">
        <f>Table2245236891011121314151617181920212224234567234568910111213[[#This Row],[PEMBULATAN]]*O180</f>
        <v>54000</v>
      </c>
    </row>
    <row r="181" spans="1:16" ht="25.5" customHeight="1" x14ac:dyDescent="0.2">
      <c r="A181" s="100"/>
      <c r="B181" s="73"/>
      <c r="C181" s="85" t="s">
        <v>2014</v>
      </c>
      <c r="D181" s="76" t="s">
        <v>1127</v>
      </c>
      <c r="E181" s="13">
        <v>44429</v>
      </c>
      <c r="F181" s="74" t="s">
        <v>1128</v>
      </c>
      <c r="G181" s="13">
        <v>44432</v>
      </c>
      <c r="H181" s="75" t="s">
        <v>1129</v>
      </c>
      <c r="I181" s="15">
        <v>100</v>
      </c>
      <c r="J181" s="15">
        <v>60</v>
      </c>
      <c r="K181" s="15">
        <v>30</v>
      </c>
      <c r="L181" s="15">
        <v>17</v>
      </c>
      <c r="M181" s="80">
        <v>45</v>
      </c>
      <c r="N181" s="70">
        <v>45</v>
      </c>
      <c r="O181" s="62">
        <v>3000</v>
      </c>
      <c r="P181" s="63">
        <f>Table2245236891011121314151617181920212224234567234568910111213[[#This Row],[PEMBULATAN]]*O181</f>
        <v>135000</v>
      </c>
    </row>
    <row r="182" spans="1:16" ht="25.5" customHeight="1" x14ac:dyDescent="0.2">
      <c r="A182" s="100"/>
      <c r="B182" s="73"/>
      <c r="C182" s="85" t="s">
        <v>2015</v>
      </c>
      <c r="D182" s="76" t="s">
        <v>1127</v>
      </c>
      <c r="E182" s="13">
        <v>44429</v>
      </c>
      <c r="F182" s="74" t="s">
        <v>1128</v>
      </c>
      <c r="G182" s="13">
        <v>44432</v>
      </c>
      <c r="H182" s="75" t="s">
        <v>1129</v>
      </c>
      <c r="I182" s="15">
        <v>80</v>
      </c>
      <c r="J182" s="15">
        <v>60</v>
      </c>
      <c r="K182" s="15">
        <v>30</v>
      </c>
      <c r="L182" s="15">
        <v>29</v>
      </c>
      <c r="M182" s="80">
        <v>36</v>
      </c>
      <c r="N182" s="70">
        <v>36</v>
      </c>
      <c r="O182" s="62">
        <v>3000</v>
      </c>
      <c r="P182" s="63">
        <f>Table2245236891011121314151617181920212224234567234568910111213[[#This Row],[PEMBULATAN]]*O182</f>
        <v>108000</v>
      </c>
    </row>
    <row r="183" spans="1:16" ht="25.5" customHeight="1" x14ac:dyDescent="0.2">
      <c r="A183" s="100"/>
      <c r="B183" s="73"/>
      <c r="C183" s="85" t="s">
        <v>2016</v>
      </c>
      <c r="D183" s="76" t="s">
        <v>1127</v>
      </c>
      <c r="E183" s="13">
        <v>44429</v>
      </c>
      <c r="F183" s="74" t="s">
        <v>1128</v>
      </c>
      <c r="G183" s="13">
        <v>44432</v>
      </c>
      <c r="H183" s="75" t="s">
        <v>1129</v>
      </c>
      <c r="I183" s="15">
        <v>80</v>
      </c>
      <c r="J183" s="15">
        <v>60</v>
      </c>
      <c r="K183" s="15">
        <v>29</v>
      </c>
      <c r="L183" s="15">
        <v>5</v>
      </c>
      <c r="M183" s="80">
        <v>34.799999999999997</v>
      </c>
      <c r="N183" s="70">
        <v>35</v>
      </c>
      <c r="O183" s="62">
        <v>3000</v>
      </c>
      <c r="P183" s="63">
        <f>Table2245236891011121314151617181920212224234567234568910111213[[#This Row],[PEMBULATAN]]*O183</f>
        <v>105000</v>
      </c>
    </row>
    <row r="184" spans="1:16" ht="25.5" customHeight="1" x14ac:dyDescent="0.2">
      <c r="A184" s="100"/>
      <c r="B184" s="73"/>
      <c r="C184" s="85" t="s">
        <v>2017</v>
      </c>
      <c r="D184" s="76" t="s">
        <v>1127</v>
      </c>
      <c r="E184" s="13">
        <v>44429</v>
      </c>
      <c r="F184" s="74" t="s">
        <v>1128</v>
      </c>
      <c r="G184" s="13">
        <v>44432</v>
      </c>
      <c r="H184" s="75" t="s">
        <v>1129</v>
      </c>
      <c r="I184" s="15">
        <v>100</v>
      </c>
      <c r="J184" s="15">
        <v>50</v>
      </c>
      <c r="K184" s="15">
        <v>90</v>
      </c>
      <c r="L184" s="15">
        <v>13</v>
      </c>
      <c r="M184" s="80">
        <v>112.5</v>
      </c>
      <c r="N184" s="70">
        <v>113</v>
      </c>
      <c r="O184" s="62">
        <v>3000</v>
      </c>
      <c r="P184" s="63">
        <f>Table2245236891011121314151617181920212224234567234568910111213[[#This Row],[PEMBULATAN]]*O184</f>
        <v>339000</v>
      </c>
    </row>
    <row r="185" spans="1:16" ht="25.5" customHeight="1" x14ac:dyDescent="0.2">
      <c r="A185" s="100"/>
      <c r="B185" s="73"/>
      <c r="C185" s="85" t="s">
        <v>2018</v>
      </c>
      <c r="D185" s="76" t="s">
        <v>1127</v>
      </c>
      <c r="E185" s="13">
        <v>44429</v>
      </c>
      <c r="F185" s="74" t="s">
        <v>1128</v>
      </c>
      <c r="G185" s="13">
        <v>44432</v>
      </c>
      <c r="H185" s="75" t="s">
        <v>1129</v>
      </c>
      <c r="I185" s="15">
        <v>30</v>
      </c>
      <c r="J185" s="15">
        <v>20</v>
      </c>
      <c r="K185" s="15">
        <v>9</v>
      </c>
      <c r="L185" s="15">
        <v>1</v>
      </c>
      <c r="M185" s="80">
        <v>1.35</v>
      </c>
      <c r="N185" s="70">
        <v>1</v>
      </c>
      <c r="O185" s="62">
        <v>3000</v>
      </c>
      <c r="P185" s="63">
        <f>Table2245236891011121314151617181920212224234567234568910111213[[#This Row],[PEMBULATAN]]*O185</f>
        <v>3000</v>
      </c>
    </row>
    <row r="186" spans="1:16" ht="25.5" customHeight="1" x14ac:dyDescent="0.2">
      <c r="A186" s="100"/>
      <c r="B186" s="73"/>
      <c r="C186" s="85" t="s">
        <v>2019</v>
      </c>
      <c r="D186" s="76" t="s">
        <v>1127</v>
      </c>
      <c r="E186" s="13">
        <v>44429</v>
      </c>
      <c r="F186" s="74" t="s">
        <v>1128</v>
      </c>
      <c r="G186" s="13">
        <v>44432</v>
      </c>
      <c r="H186" s="75" t="s">
        <v>1129</v>
      </c>
      <c r="I186" s="15">
        <v>60</v>
      </c>
      <c r="J186" s="15">
        <v>50</v>
      </c>
      <c r="K186" s="15">
        <v>20</v>
      </c>
      <c r="L186" s="15">
        <v>2</v>
      </c>
      <c r="M186" s="80">
        <v>15</v>
      </c>
      <c r="N186" s="70">
        <v>15</v>
      </c>
      <c r="O186" s="62">
        <v>3000</v>
      </c>
      <c r="P186" s="63">
        <f>Table2245236891011121314151617181920212224234567234568910111213[[#This Row],[PEMBULATAN]]*O186</f>
        <v>45000</v>
      </c>
    </row>
    <row r="187" spans="1:16" ht="25.5" customHeight="1" x14ac:dyDescent="0.2">
      <c r="A187" s="100"/>
      <c r="B187" s="73"/>
      <c r="C187" s="85" t="s">
        <v>2020</v>
      </c>
      <c r="D187" s="76" t="s">
        <v>1127</v>
      </c>
      <c r="E187" s="13">
        <v>44429</v>
      </c>
      <c r="F187" s="74" t="s">
        <v>1128</v>
      </c>
      <c r="G187" s="13">
        <v>44432</v>
      </c>
      <c r="H187" s="75" t="s">
        <v>1129</v>
      </c>
      <c r="I187" s="15">
        <v>40</v>
      </c>
      <c r="J187" s="15">
        <v>40</v>
      </c>
      <c r="K187" s="15">
        <v>20</v>
      </c>
      <c r="L187" s="15">
        <v>2</v>
      </c>
      <c r="M187" s="80">
        <v>8</v>
      </c>
      <c r="N187" s="70">
        <v>8</v>
      </c>
      <c r="O187" s="62">
        <v>3000</v>
      </c>
      <c r="P187" s="63">
        <f>Table2245236891011121314151617181920212224234567234568910111213[[#This Row],[PEMBULATAN]]*O187</f>
        <v>24000</v>
      </c>
    </row>
    <row r="188" spans="1:16" ht="22.5" customHeight="1" x14ac:dyDescent="0.2">
      <c r="A188" s="128" t="s">
        <v>33</v>
      </c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30"/>
      <c r="M188" s="77">
        <f>SUBTOTAL(109,Table2245236891011121314151617181920212224234567234568910111213[KG VOLUME])</f>
        <v>4478.487000000001</v>
      </c>
      <c r="N188" s="66">
        <f>SUM(N3:N187)</f>
        <v>4880</v>
      </c>
      <c r="O188" s="131">
        <f>SUM(P3:P187)</f>
        <v>14640000</v>
      </c>
      <c r="P188" s="132"/>
    </row>
    <row r="189" spans="1:16" ht="22.5" customHeight="1" x14ac:dyDescent="0.2">
      <c r="A189" s="81"/>
      <c r="B189" s="54" t="s">
        <v>45</v>
      </c>
      <c r="C189" s="53"/>
      <c r="D189" s="55" t="s">
        <v>46</v>
      </c>
      <c r="E189" s="81"/>
      <c r="F189" s="81"/>
      <c r="G189" s="81"/>
      <c r="H189" s="81"/>
      <c r="I189" s="81"/>
      <c r="J189" s="81"/>
      <c r="K189" s="81"/>
      <c r="L189" s="81"/>
      <c r="M189" s="82"/>
      <c r="N189" s="84" t="s">
        <v>52</v>
      </c>
      <c r="O189" s="83"/>
      <c r="P189" s="83">
        <f>O188*10%</f>
        <v>1464000</v>
      </c>
    </row>
    <row r="190" spans="1:16" ht="22.5" customHeight="1" thickBot="1" x14ac:dyDescent="0.25">
      <c r="A190" s="81"/>
      <c r="B190" s="54"/>
      <c r="C190" s="53"/>
      <c r="D190" s="55"/>
      <c r="E190" s="81"/>
      <c r="F190" s="81"/>
      <c r="G190" s="81"/>
      <c r="H190" s="81"/>
      <c r="I190" s="81"/>
      <c r="J190" s="81"/>
      <c r="K190" s="81"/>
      <c r="L190" s="81"/>
      <c r="M190" s="82"/>
      <c r="N190" s="106" t="s">
        <v>1364</v>
      </c>
      <c r="O190" s="105"/>
      <c r="P190" s="105">
        <f>O188-P189</f>
        <v>13176000</v>
      </c>
    </row>
    <row r="191" spans="1:16" x14ac:dyDescent="0.2">
      <c r="A191" s="11"/>
      <c r="H191" s="61"/>
      <c r="N191" s="60" t="s">
        <v>34</v>
      </c>
      <c r="P191" s="67">
        <f>P190*1%</f>
        <v>131760</v>
      </c>
    </row>
    <row r="192" spans="1:16" ht="15.75" thickBot="1" x14ac:dyDescent="0.25">
      <c r="A192" s="11"/>
      <c r="H192" s="61"/>
      <c r="N192" s="60" t="s">
        <v>1363</v>
      </c>
      <c r="P192" s="69">
        <f>P190*2%</f>
        <v>263520</v>
      </c>
    </row>
    <row r="193" spans="1:16" x14ac:dyDescent="0.2">
      <c r="A193" s="11"/>
      <c r="H193" s="61"/>
      <c r="N193" s="64" t="s">
        <v>35</v>
      </c>
      <c r="O193" s="65"/>
      <c r="P193" s="68">
        <f>P190+P191-P192</f>
        <v>13044240</v>
      </c>
    </row>
    <row r="194" spans="1:16" x14ac:dyDescent="0.2">
      <c r="B194" s="54"/>
      <c r="C194" s="53"/>
      <c r="D194" s="55"/>
    </row>
    <row r="196" spans="1:16" x14ac:dyDescent="0.2">
      <c r="A196" s="11"/>
      <c r="H196" s="61"/>
      <c r="P196" s="69"/>
    </row>
    <row r="197" spans="1:16" x14ac:dyDescent="0.2">
      <c r="A197" s="11"/>
      <c r="H197" s="61"/>
      <c r="O197" s="56"/>
      <c r="P197" s="69"/>
    </row>
    <row r="198" spans="1:16" s="3" customFormat="1" x14ac:dyDescent="0.25">
      <c r="A198" s="11"/>
      <c r="B198" s="2"/>
      <c r="C198" s="2"/>
      <c r="E198" s="12"/>
      <c r="H198" s="61"/>
      <c r="N198" s="14"/>
      <c r="O198" s="14"/>
      <c r="P198" s="14"/>
    </row>
    <row r="199" spans="1:16" s="3" customFormat="1" x14ac:dyDescent="0.25">
      <c r="A199" s="11"/>
      <c r="B199" s="2"/>
      <c r="C199" s="2"/>
      <c r="E199" s="12"/>
      <c r="H199" s="61"/>
      <c r="N199" s="14"/>
      <c r="O199" s="14"/>
      <c r="P199" s="14"/>
    </row>
    <row r="200" spans="1:16" s="3" customFormat="1" x14ac:dyDescent="0.25">
      <c r="A200" s="11"/>
      <c r="B200" s="2"/>
      <c r="C200" s="2"/>
      <c r="E200" s="12"/>
      <c r="H200" s="61"/>
      <c r="N200" s="14"/>
      <c r="O200" s="14"/>
      <c r="P200" s="14"/>
    </row>
    <row r="201" spans="1:16" s="3" customFormat="1" x14ac:dyDescent="0.25">
      <c r="A201" s="11"/>
      <c r="B201" s="2"/>
      <c r="C201" s="2"/>
      <c r="E201" s="12"/>
      <c r="H201" s="61"/>
      <c r="N201" s="14"/>
      <c r="O201" s="14"/>
      <c r="P201" s="14"/>
    </row>
    <row r="202" spans="1:16" s="3" customFormat="1" x14ac:dyDescent="0.25">
      <c r="A202" s="11"/>
      <c r="B202" s="2"/>
      <c r="C202" s="2"/>
      <c r="E202" s="12"/>
      <c r="H202" s="61"/>
      <c r="N202" s="14"/>
      <c r="O202" s="14"/>
      <c r="P202" s="14"/>
    </row>
    <row r="203" spans="1:16" s="3" customFormat="1" x14ac:dyDescent="0.25">
      <c r="A203" s="11"/>
      <c r="B203" s="2"/>
      <c r="C203" s="2"/>
      <c r="E203" s="12"/>
      <c r="H203" s="61"/>
      <c r="N203" s="14"/>
      <c r="O203" s="14"/>
      <c r="P203" s="14"/>
    </row>
    <row r="204" spans="1:16" s="3" customFormat="1" x14ac:dyDescent="0.25">
      <c r="A204" s="11"/>
      <c r="B204" s="2"/>
      <c r="C204" s="2"/>
      <c r="E204" s="12"/>
      <c r="H204" s="61"/>
      <c r="N204" s="14"/>
      <c r="O204" s="14"/>
      <c r="P204" s="14"/>
    </row>
    <row r="205" spans="1:16" s="3" customFormat="1" x14ac:dyDescent="0.25">
      <c r="A205" s="11"/>
      <c r="B205" s="2"/>
      <c r="C205" s="2"/>
      <c r="E205" s="12"/>
      <c r="H205" s="61"/>
      <c r="N205" s="14"/>
      <c r="O205" s="14"/>
      <c r="P205" s="14"/>
    </row>
    <row r="206" spans="1:16" s="3" customFormat="1" x14ac:dyDescent="0.25">
      <c r="A206" s="11"/>
      <c r="B206" s="2"/>
      <c r="C206" s="2"/>
      <c r="E206" s="12"/>
      <c r="H206" s="61"/>
      <c r="N206" s="14"/>
      <c r="O206" s="14"/>
      <c r="P206" s="14"/>
    </row>
    <row r="207" spans="1:16" s="3" customFormat="1" x14ac:dyDescent="0.25">
      <c r="A207" s="11"/>
      <c r="B207" s="2"/>
      <c r="C207" s="2"/>
      <c r="E207" s="12"/>
      <c r="H207" s="61"/>
      <c r="N207" s="14"/>
      <c r="O207" s="14"/>
      <c r="P207" s="14"/>
    </row>
    <row r="208" spans="1:16" s="3" customFormat="1" x14ac:dyDescent="0.25">
      <c r="A208" s="11"/>
      <c r="B208" s="2"/>
      <c r="C208" s="2"/>
      <c r="E208" s="12"/>
      <c r="H208" s="61"/>
      <c r="N208" s="14"/>
      <c r="O208" s="14"/>
      <c r="P208" s="14"/>
    </row>
    <row r="209" spans="1:16" s="3" customFormat="1" x14ac:dyDescent="0.25">
      <c r="A209" s="11"/>
      <c r="B209" s="2"/>
      <c r="C209" s="2"/>
      <c r="E209" s="12"/>
      <c r="H209" s="61"/>
      <c r="N209" s="14"/>
      <c r="O209" s="14"/>
      <c r="P209" s="14"/>
    </row>
  </sheetData>
  <mergeCells count="3">
    <mergeCell ref="A3:A4"/>
    <mergeCell ref="A188:L188"/>
    <mergeCell ref="O188:P188"/>
  </mergeCells>
  <conditionalFormatting sqref="B3">
    <cfRule type="duplicateValues" dxfId="151" priority="1"/>
  </conditionalFormatting>
  <conditionalFormatting sqref="B4:B187">
    <cfRule type="duplicateValues" dxfId="150" priority="70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25"/>
  <sheetViews>
    <sheetView zoomScale="110" zoomScaleNormal="110" workbookViewId="0">
      <pane xSplit="3" ySplit="2" topLeftCell="D90" activePane="bottomRight" state="frozen"/>
      <selection activeCell="F3" sqref="F3"/>
      <selection pane="topRight" activeCell="F3" sqref="F3"/>
      <selection pane="bottomLeft" activeCell="F3" sqref="F3"/>
      <selection pane="bottomRight" activeCell="B3" sqref="A3:XFD10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0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27" customHeight="1" x14ac:dyDescent="0.2">
      <c r="A3" s="126" t="s">
        <v>2788</v>
      </c>
      <c r="B3" s="72" t="s">
        <v>2021</v>
      </c>
      <c r="C3" s="9" t="s">
        <v>2022</v>
      </c>
      <c r="D3" s="74" t="s">
        <v>1127</v>
      </c>
      <c r="E3" s="13">
        <v>44429</v>
      </c>
      <c r="F3" s="74" t="s">
        <v>1128</v>
      </c>
      <c r="G3" s="13">
        <v>44432</v>
      </c>
      <c r="H3" s="10" t="s">
        <v>1129</v>
      </c>
      <c r="I3" s="1">
        <v>79</v>
      </c>
      <c r="J3" s="1">
        <v>41</v>
      </c>
      <c r="K3" s="1">
        <v>3</v>
      </c>
      <c r="L3" s="1">
        <v>2</v>
      </c>
      <c r="M3" s="79">
        <v>2.4292500000000001</v>
      </c>
      <c r="N3" s="8">
        <v>2</v>
      </c>
      <c r="O3" s="62">
        <v>3000</v>
      </c>
      <c r="P3" s="63">
        <f>Table224523689101112131415161718192021222423456723456891011121314[[#This Row],[PEMBULATAN]]*O3</f>
        <v>6000</v>
      </c>
    </row>
    <row r="4" spans="1:16" ht="27" customHeight="1" x14ac:dyDescent="0.2">
      <c r="A4" s="127"/>
      <c r="B4" s="73"/>
      <c r="C4" s="9" t="s">
        <v>2023</v>
      </c>
      <c r="D4" s="74" t="s">
        <v>1127</v>
      </c>
      <c r="E4" s="13">
        <v>44429</v>
      </c>
      <c r="F4" s="74" t="s">
        <v>1128</v>
      </c>
      <c r="G4" s="13">
        <v>44432</v>
      </c>
      <c r="H4" s="10" t="s">
        <v>1129</v>
      </c>
      <c r="I4" s="1">
        <v>37</v>
      </c>
      <c r="J4" s="1">
        <v>60</v>
      </c>
      <c r="K4" s="1">
        <v>57</v>
      </c>
      <c r="L4" s="1">
        <v>10</v>
      </c>
      <c r="M4" s="79">
        <v>31.635000000000002</v>
      </c>
      <c r="N4" s="8">
        <v>32</v>
      </c>
      <c r="O4" s="62">
        <v>3000</v>
      </c>
      <c r="P4" s="63">
        <f>Table224523689101112131415161718192021222423456723456891011121314[[#This Row],[PEMBULATAN]]*O4</f>
        <v>96000</v>
      </c>
    </row>
    <row r="5" spans="1:16" ht="27" customHeight="1" x14ac:dyDescent="0.2">
      <c r="A5" s="100"/>
      <c r="B5" s="73"/>
      <c r="C5" s="85" t="s">
        <v>2024</v>
      </c>
      <c r="D5" s="76" t="s">
        <v>1127</v>
      </c>
      <c r="E5" s="13">
        <v>44429</v>
      </c>
      <c r="F5" s="74" t="s">
        <v>1128</v>
      </c>
      <c r="G5" s="13">
        <v>44432</v>
      </c>
      <c r="H5" s="75" t="s">
        <v>1129</v>
      </c>
      <c r="I5" s="15">
        <v>35</v>
      </c>
      <c r="J5" s="15">
        <v>32</v>
      </c>
      <c r="K5" s="15">
        <v>13</v>
      </c>
      <c r="L5" s="15">
        <v>2</v>
      </c>
      <c r="M5" s="80">
        <v>3.64</v>
      </c>
      <c r="N5" s="70">
        <v>4</v>
      </c>
      <c r="O5" s="62">
        <v>3000</v>
      </c>
      <c r="P5" s="63">
        <f>Table224523689101112131415161718192021222423456723456891011121314[[#This Row],[PEMBULATAN]]*O5</f>
        <v>12000</v>
      </c>
    </row>
    <row r="6" spans="1:16" ht="27" customHeight="1" x14ac:dyDescent="0.2">
      <c r="A6" s="100"/>
      <c r="B6" s="73"/>
      <c r="C6" s="90" t="s">
        <v>2025</v>
      </c>
      <c r="D6" s="91" t="s">
        <v>1127</v>
      </c>
      <c r="E6" s="92">
        <v>44429</v>
      </c>
      <c r="F6" s="93" t="s">
        <v>1128</v>
      </c>
      <c r="G6" s="92">
        <v>44432</v>
      </c>
      <c r="H6" s="94" t="s">
        <v>1129</v>
      </c>
      <c r="I6" s="95">
        <v>90</v>
      </c>
      <c r="J6" s="95">
        <v>63</v>
      </c>
      <c r="K6" s="95">
        <v>20</v>
      </c>
      <c r="L6" s="95">
        <v>16</v>
      </c>
      <c r="M6" s="96">
        <v>28.35</v>
      </c>
      <c r="N6" s="97">
        <v>28</v>
      </c>
      <c r="O6" s="62">
        <v>3000</v>
      </c>
      <c r="P6" s="63">
        <f>Table224523689101112131415161718192021222423456723456891011121314[[#This Row],[PEMBULATAN]]*O6</f>
        <v>84000</v>
      </c>
    </row>
    <row r="7" spans="1:16" ht="27" customHeight="1" x14ac:dyDescent="0.2">
      <c r="A7" s="100"/>
      <c r="B7" s="73"/>
      <c r="C7" s="90" t="s">
        <v>2026</v>
      </c>
      <c r="D7" s="91" t="s">
        <v>1127</v>
      </c>
      <c r="E7" s="92">
        <v>44429</v>
      </c>
      <c r="F7" s="93" t="s">
        <v>1128</v>
      </c>
      <c r="G7" s="92">
        <v>44432</v>
      </c>
      <c r="H7" s="94" t="s">
        <v>1129</v>
      </c>
      <c r="I7" s="95">
        <v>42</v>
      </c>
      <c r="J7" s="95">
        <v>21</v>
      </c>
      <c r="K7" s="95">
        <v>21</v>
      </c>
      <c r="L7" s="95">
        <v>2</v>
      </c>
      <c r="M7" s="96">
        <v>4.6304999999999996</v>
      </c>
      <c r="N7" s="97">
        <v>5</v>
      </c>
      <c r="O7" s="62">
        <v>3000</v>
      </c>
      <c r="P7" s="63">
        <f>Table224523689101112131415161718192021222423456723456891011121314[[#This Row],[PEMBULATAN]]*O7</f>
        <v>15000</v>
      </c>
    </row>
    <row r="8" spans="1:16" ht="27" customHeight="1" x14ac:dyDescent="0.2">
      <c r="A8" s="100"/>
      <c r="B8" s="73"/>
      <c r="C8" s="90" t="s">
        <v>2027</v>
      </c>
      <c r="D8" s="91" t="s">
        <v>1127</v>
      </c>
      <c r="E8" s="92">
        <v>44429</v>
      </c>
      <c r="F8" s="93" t="s">
        <v>1128</v>
      </c>
      <c r="G8" s="92">
        <v>44432</v>
      </c>
      <c r="H8" s="94" t="s">
        <v>1129</v>
      </c>
      <c r="I8" s="95">
        <v>62</v>
      </c>
      <c r="J8" s="95">
        <v>40</v>
      </c>
      <c r="K8" s="95">
        <v>35</v>
      </c>
      <c r="L8" s="95">
        <v>5</v>
      </c>
      <c r="M8" s="96">
        <v>21.7</v>
      </c>
      <c r="N8" s="97">
        <v>22</v>
      </c>
      <c r="O8" s="62">
        <v>3000</v>
      </c>
      <c r="P8" s="63">
        <f>Table224523689101112131415161718192021222423456723456891011121314[[#This Row],[PEMBULATAN]]*O8</f>
        <v>66000</v>
      </c>
    </row>
    <row r="9" spans="1:16" ht="27" customHeight="1" x14ac:dyDescent="0.2">
      <c r="A9" s="100"/>
      <c r="B9" s="73"/>
      <c r="C9" s="90" t="s">
        <v>2028</v>
      </c>
      <c r="D9" s="91" t="s">
        <v>1127</v>
      </c>
      <c r="E9" s="92">
        <v>44429</v>
      </c>
      <c r="F9" s="93" t="s">
        <v>1128</v>
      </c>
      <c r="G9" s="92">
        <v>44432</v>
      </c>
      <c r="H9" s="94" t="s">
        <v>1129</v>
      </c>
      <c r="I9" s="95">
        <v>65</v>
      </c>
      <c r="J9" s="95">
        <v>56</v>
      </c>
      <c r="K9" s="95">
        <v>28</v>
      </c>
      <c r="L9" s="95">
        <v>12</v>
      </c>
      <c r="M9" s="96">
        <v>25.48</v>
      </c>
      <c r="N9" s="97">
        <v>25</v>
      </c>
      <c r="O9" s="62">
        <v>3000</v>
      </c>
      <c r="P9" s="63">
        <f>Table224523689101112131415161718192021222423456723456891011121314[[#This Row],[PEMBULATAN]]*O9</f>
        <v>75000</v>
      </c>
    </row>
    <row r="10" spans="1:16" ht="27" customHeight="1" x14ac:dyDescent="0.2">
      <c r="A10" s="100"/>
      <c r="B10" s="73"/>
      <c r="C10" s="90" t="s">
        <v>2029</v>
      </c>
      <c r="D10" s="91" t="s">
        <v>1127</v>
      </c>
      <c r="E10" s="92">
        <v>44429</v>
      </c>
      <c r="F10" s="93" t="s">
        <v>1128</v>
      </c>
      <c r="G10" s="92">
        <v>44432</v>
      </c>
      <c r="H10" s="94" t="s">
        <v>1129</v>
      </c>
      <c r="I10" s="95">
        <v>82</v>
      </c>
      <c r="J10" s="95">
        <v>65</v>
      </c>
      <c r="K10" s="95">
        <v>27</v>
      </c>
      <c r="L10" s="95">
        <v>12</v>
      </c>
      <c r="M10" s="96">
        <v>35.977499999999999</v>
      </c>
      <c r="N10" s="97">
        <v>36</v>
      </c>
      <c r="O10" s="62">
        <v>3000</v>
      </c>
      <c r="P10" s="63">
        <f>Table224523689101112131415161718192021222423456723456891011121314[[#This Row],[PEMBULATAN]]*O10</f>
        <v>108000</v>
      </c>
    </row>
    <row r="11" spans="1:16" ht="27" customHeight="1" x14ac:dyDescent="0.2">
      <c r="A11" s="100"/>
      <c r="B11" s="73"/>
      <c r="C11" s="90" t="s">
        <v>2030</v>
      </c>
      <c r="D11" s="91" t="s">
        <v>1127</v>
      </c>
      <c r="E11" s="92">
        <v>44429</v>
      </c>
      <c r="F11" s="93" t="s">
        <v>1128</v>
      </c>
      <c r="G11" s="92">
        <v>44432</v>
      </c>
      <c r="H11" s="94" t="s">
        <v>1129</v>
      </c>
      <c r="I11" s="95">
        <v>78</v>
      </c>
      <c r="J11" s="95">
        <v>15</v>
      </c>
      <c r="K11" s="95">
        <v>10</v>
      </c>
      <c r="L11" s="95">
        <v>1</v>
      </c>
      <c r="M11" s="96">
        <v>2.9249999999999998</v>
      </c>
      <c r="N11" s="97">
        <v>3</v>
      </c>
      <c r="O11" s="62">
        <v>3000</v>
      </c>
      <c r="P11" s="63">
        <f>Table224523689101112131415161718192021222423456723456891011121314[[#This Row],[PEMBULATAN]]*O11</f>
        <v>9000</v>
      </c>
    </row>
    <row r="12" spans="1:16" ht="27" customHeight="1" x14ac:dyDescent="0.2">
      <c r="A12" s="100"/>
      <c r="B12" s="73"/>
      <c r="C12" s="90" t="s">
        <v>2031</v>
      </c>
      <c r="D12" s="91" t="s">
        <v>1127</v>
      </c>
      <c r="E12" s="92">
        <v>44429</v>
      </c>
      <c r="F12" s="93" t="s">
        <v>1128</v>
      </c>
      <c r="G12" s="92">
        <v>44432</v>
      </c>
      <c r="H12" s="94" t="s">
        <v>1129</v>
      </c>
      <c r="I12" s="95">
        <v>45</v>
      </c>
      <c r="J12" s="95">
        <v>27</v>
      </c>
      <c r="K12" s="95">
        <v>18</v>
      </c>
      <c r="L12" s="95">
        <v>1</v>
      </c>
      <c r="M12" s="96">
        <v>5.4675000000000002</v>
      </c>
      <c r="N12" s="97">
        <v>5</v>
      </c>
      <c r="O12" s="62">
        <v>3000</v>
      </c>
      <c r="P12" s="63">
        <f>Table224523689101112131415161718192021222423456723456891011121314[[#This Row],[PEMBULATAN]]*O12</f>
        <v>15000</v>
      </c>
    </row>
    <row r="13" spans="1:16" ht="27" customHeight="1" x14ac:dyDescent="0.2">
      <c r="A13" s="100"/>
      <c r="B13" s="73"/>
      <c r="C13" s="90" t="s">
        <v>2032</v>
      </c>
      <c r="D13" s="91" t="s">
        <v>1127</v>
      </c>
      <c r="E13" s="92">
        <v>44429</v>
      </c>
      <c r="F13" s="93" t="s">
        <v>1128</v>
      </c>
      <c r="G13" s="92">
        <v>44432</v>
      </c>
      <c r="H13" s="94" t="s">
        <v>1129</v>
      </c>
      <c r="I13" s="95">
        <v>75</v>
      </c>
      <c r="J13" s="95">
        <v>55</v>
      </c>
      <c r="K13" s="95">
        <v>35</v>
      </c>
      <c r="L13" s="95">
        <v>14</v>
      </c>
      <c r="M13" s="96">
        <v>36.09375</v>
      </c>
      <c r="N13" s="97">
        <v>36</v>
      </c>
      <c r="O13" s="62">
        <v>3000</v>
      </c>
      <c r="P13" s="63">
        <f>Table224523689101112131415161718192021222423456723456891011121314[[#This Row],[PEMBULATAN]]*O13</f>
        <v>108000</v>
      </c>
    </row>
    <row r="14" spans="1:16" ht="27" customHeight="1" x14ac:dyDescent="0.2">
      <c r="A14" s="100"/>
      <c r="B14" s="73"/>
      <c r="C14" s="90" t="s">
        <v>2033</v>
      </c>
      <c r="D14" s="91" t="s">
        <v>1127</v>
      </c>
      <c r="E14" s="92">
        <v>44429</v>
      </c>
      <c r="F14" s="93" t="s">
        <v>1128</v>
      </c>
      <c r="G14" s="92">
        <v>44432</v>
      </c>
      <c r="H14" s="94" t="s">
        <v>1129</v>
      </c>
      <c r="I14" s="95">
        <v>85</v>
      </c>
      <c r="J14" s="95">
        <v>26</v>
      </c>
      <c r="K14" s="95">
        <v>50</v>
      </c>
      <c r="L14" s="95">
        <v>14</v>
      </c>
      <c r="M14" s="96">
        <v>27.625</v>
      </c>
      <c r="N14" s="97">
        <v>28</v>
      </c>
      <c r="O14" s="62">
        <v>3000</v>
      </c>
      <c r="P14" s="63">
        <f>Table224523689101112131415161718192021222423456723456891011121314[[#This Row],[PEMBULATAN]]*O14</f>
        <v>84000</v>
      </c>
    </row>
    <row r="15" spans="1:16" ht="27" customHeight="1" x14ac:dyDescent="0.2">
      <c r="A15" s="100"/>
      <c r="B15" s="73"/>
      <c r="C15" s="90" t="s">
        <v>2034</v>
      </c>
      <c r="D15" s="91" t="s">
        <v>1127</v>
      </c>
      <c r="E15" s="92">
        <v>44429</v>
      </c>
      <c r="F15" s="93" t="s">
        <v>1128</v>
      </c>
      <c r="G15" s="92">
        <v>44432</v>
      </c>
      <c r="H15" s="94" t="s">
        <v>1129</v>
      </c>
      <c r="I15" s="95">
        <v>86</v>
      </c>
      <c r="J15" s="95">
        <v>50</v>
      </c>
      <c r="K15" s="95">
        <v>26</v>
      </c>
      <c r="L15" s="95">
        <v>16</v>
      </c>
      <c r="M15" s="96">
        <v>27.95</v>
      </c>
      <c r="N15" s="97">
        <v>28</v>
      </c>
      <c r="O15" s="62">
        <v>3000</v>
      </c>
      <c r="P15" s="63">
        <f>Table224523689101112131415161718192021222423456723456891011121314[[#This Row],[PEMBULATAN]]*O15</f>
        <v>84000</v>
      </c>
    </row>
    <row r="16" spans="1:16" ht="27" customHeight="1" x14ac:dyDescent="0.2">
      <c r="A16" s="100"/>
      <c r="B16" s="73"/>
      <c r="C16" s="90" t="s">
        <v>2035</v>
      </c>
      <c r="D16" s="91" t="s">
        <v>1127</v>
      </c>
      <c r="E16" s="92">
        <v>44429</v>
      </c>
      <c r="F16" s="93" t="s">
        <v>1128</v>
      </c>
      <c r="G16" s="92">
        <v>44432</v>
      </c>
      <c r="H16" s="94" t="s">
        <v>1129</v>
      </c>
      <c r="I16" s="95">
        <v>36</v>
      </c>
      <c r="J16" s="95">
        <v>30</v>
      </c>
      <c r="K16" s="95">
        <v>13</v>
      </c>
      <c r="L16" s="95">
        <v>2</v>
      </c>
      <c r="M16" s="96">
        <v>3.51</v>
      </c>
      <c r="N16" s="97">
        <v>4</v>
      </c>
      <c r="O16" s="62">
        <v>3000</v>
      </c>
      <c r="P16" s="63">
        <f>Table224523689101112131415161718192021222423456723456891011121314[[#This Row],[PEMBULATAN]]*O16</f>
        <v>12000</v>
      </c>
    </row>
    <row r="17" spans="1:16" ht="27" customHeight="1" x14ac:dyDescent="0.2">
      <c r="A17" s="100"/>
      <c r="B17" s="73"/>
      <c r="C17" s="90" t="s">
        <v>2036</v>
      </c>
      <c r="D17" s="91" t="s">
        <v>1127</v>
      </c>
      <c r="E17" s="92">
        <v>44429</v>
      </c>
      <c r="F17" s="93" t="s">
        <v>1128</v>
      </c>
      <c r="G17" s="92">
        <v>44432</v>
      </c>
      <c r="H17" s="94" t="s">
        <v>1129</v>
      </c>
      <c r="I17" s="95">
        <v>80</v>
      </c>
      <c r="J17" s="95">
        <v>59</v>
      </c>
      <c r="K17" s="95">
        <v>25</v>
      </c>
      <c r="L17" s="95">
        <v>11</v>
      </c>
      <c r="M17" s="96">
        <v>29.5</v>
      </c>
      <c r="N17" s="97">
        <v>30</v>
      </c>
      <c r="O17" s="62">
        <v>3000</v>
      </c>
      <c r="P17" s="63">
        <f>Table224523689101112131415161718192021222423456723456891011121314[[#This Row],[PEMBULATAN]]*O17</f>
        <v>90000</v>
      </c>
    </row>
    <row r="18" spans="1:16" ht="27" customHeight="1" x14ac:dyDescent="0.2">
      <c r="A18" s="100"/>
      <c r="B18" s="73"/>
      <c r="C18" s="90" t="s">
        <v>2037</v>
      </c>
      <c r="D18" s="91" t="s">
        <v>1127</v>
      </c>
      <c r="E18" s="92">
        <v>44429</v>
      </c>
      <c r="F18" s="93" t="s">
        <v>1128</v>
      </c>
      <c r="G18" s="92">
        <v>44432</v>
      </c>
      <c r="H18" s="94" t="s">
        <v>1129</v>
      </c>
      <c r="I18" s="95">
        <v>94</v>
      </c>
      <c r="J18" s="95">
        <v>50</v>
      </c>
      <c r="K18" s="95">
        <v>17</v>
      </c>
      <c r="L18" s="95">
        <v>10</v>
      </c>
      <c r="M18" s="96">
        <v>19.975000000000001</v>
      </c>
      <c r="N18" s="97">
        <v>20</v>
      </c>
      <c r="O18" s="62">
        <v>3000</v>
      </c>
      <c r="P18" s="63">
        <f>Table224523689101112131415161718192021222423456723456891011121314[[#This Row],[PEMBULATAN]]*O18</f>
        <v>60000</v>
      </c>
    </row>
    <row r="19" spans="1:16" ht="27" customHeight="1" x14ac:dyDescent="0.2">
      <c r="A19" s="100"/>
      <c r="B19" s="73"/>
      <c r="C19" s="90" t="s">
        <v>2038</v>
      </c>
      <c r="D19" s="91" t="s">
        <v>1127</v>
      </c>
      <c r="E19" s="92">
        <v>44429</v>
      </c>
      <c r="F19" s="93" t="s">
        <v>1128</v>
      </c>
      <c r="G19" s="92">
        <v>44432</v>
      </c>
      <c r="H19" s="94" t="s">
        <v>1129</v>
      </c>
      <c r="I19" s="95">
        <v>51</v>
      </c>
      <c r="J19" s="95">
        <v>40</v>
      </c>
      <c r="K19" s="95">
        <v>10</v>
      </c>
      <c r="L19" s="95">
        <v>8</v>
      </c>
      <c r="M19" s="96">
        <v>5.0999999999999996</v>
      </c>
      <c r="N19" s="97">
        <v>8</v>
      </c>
      <c r="O19" s="62">
        <v>3000</v>
      </c>
      <c r="P19" s="63">
        <f>Table224523689101112131415161718192021222423456723456891011121314[[#This Row],[PEMBULATAN]]*O19</f>
        <v>24000</v>
      </c>
    </row>
    <row r="20" spans="1:16" ht="27" customHeight="1" x14ac:dyDescent="0.2">
      <c r="A20" s="100"/>
      <c r="B20" s="73"/>
      <c r="C20" s="90" t="s">
        <v>2039</v>
      </c>
      <c r="D20" s="91" t="s">
        <v>1127</v>
      </c>
      <c r="E20" s="92">
        <v>44429</v>
      </c>
      <c r="F20" s="93" t="s">
        <v>1128</v>
      </c>
      <c r="G20" s="92">
        <v>44432</v>
      </c>
      <c r="H20" s="94" t="s">
        <v>1129</v>
      </c>
      <c r="I20" s="95">
        <v>90</v>
      </c>
      <c r="J20" s="95">
        <v>45</v>
      </c>
      <c r="K20" s="95">
        <v>38</v>
      </c>
      <c r="L20" s="95">
        <v>18</v>
      </c>
      <c r="M20" s="96">
        <v>38.475000000000001</v>
      </c>
      <c r="N20" s="97">
        <v>38</v>
      </c>
      <c r="O20" s="62">
        <v>3000</v>
      </c>
      <c r="P20" s="63">
        <f>Table224523689101112131415161718192021222423456723456891011121314[[#This Row],[PEMBULATAN]]*O20</f>
        <v>114000</v>
      </c>
    </row>
    <row r="21" spans="1:16" ht="27" customHeight="1" x14ac:dyDescent="0.2">
      <c r="A21" s="100"/>
      <c r="B21" s="73"/>
      <c r="C21" s="90" t="s">
        <v>2040</v>
      </c>
      <c r="D21" s="91" t="s">
        <v>1127</v>
      </c>
      <c r="E21" s="92">
        <v>44429</v>
      </c>
      <c r="F21" s="93" t="s">
        <v>1128</v>
      </c>
      <c r="G21" s="92">
        <v>44432</v>
      </c>
      <c r="H21" s="94" t="s">
        <v>1129</v>
      </c>
      <c r="I21" s="95">
        <v>56</v>
      </c>
      <c r="J21" s="95">
        <v>37</v>
      </c>
      <c r="K21" s="95">
        <v>22</v>
      </c>
      <c r="L21" s="95">
        <v>1</v>
      </c>
      <c r="M21" s="96">
        <v>11.396000000000001</v>
      </c>
      <c r="N21" s="97">
        <v>11</v>
      </c>
      <c r="O21" s="62">
        <v>3000</v>
      </c>
      <c r="P21" s="63">
        <f>Table224523689101112131415161718192021222423456723456891011121314[[#This Row],[PEMBULATAN]]*O21</f>
        <v>33000</v>
      </c>
    </row>
    <row r="22" spans="1:16" ht="27" customHeight="1" x14ac:dyDescent="0.2">
      <c r="A22" s="100"/>
      <c r="B22" s="73"/>
      <c r="C22" s="90" t="s">
        <v>2041</v>
      </c>
      <c r="D22" s="91" t="s">
        <v>1127</v>
      </c>
      <c r="E22" s="92">
        <v>44429</v>
      </c>
      <c r="F22" s="93" t="s">
        <v>1128</v>
      </c>
      <c r="G22" s="92">
        <v>44432</v>
      </c>
      <c r="H22" s="94" t="s">
        <v>1129</v>
      </c>
      <c r="I22" s="95">
        <v>84</v>
      </c>
      <c r="J22" s="95">
        <v>50</v>
      </c>
      <c r="K22" s="95">
        <v>30</v>
      </c>
      <c r="L22" s="95">
        <v>6</v>
      </c>
      <c r="M22" s="96">
        <v>31.5</v>
      </c>
      <c r="N22" s="97">
        <v>32</v>
      </c>
      <c r="O22" s="62">
        <v>3000</v>
      </c>
      <c r="P22" s="63">
        <f>Table224523689101112131415161718192021222423456723456891011121314[[#This Row],[PEMBULATAN]]*O22</f>
        <v>96000</v>
      </c>
    </row>
    <row r="23" spans="1:16" ht="27" customHeight="1" x14ac:dyDescent="0.2">
      <c r="A23" s="100"/>
      <c r="B23" s="73"/>
      <c r="C23" s="90" t="s">
        <v>2042</v>
      </c>
      <c r="D23" s="91" t="s">
        <v>1127</v>
      </c>
      <c r="E23" s="92">
        <v>44429</v>
      </c>
      <c r="F23" s="93" t="s">
        <v>1128</v>
      </c>
      <c r="G23" s="92">
        <v>44432</v>
      </c>
      <c r="H23" s="94" t="s">
        <v>1129</v>
      </c>
      <c r="I23" s="95">
        <v>82</v>
      </c>
      <c r="J23" s="95">
        <v>60</v>
      </c>
      <c r="K23" s="95">
        <v>20</v>
      </c>
      <c r="L23" s="95">
        <v>13</v>
      </c>
      <c r="M23" s="96">
        <v>24.6</v>
      </c>
      <c r="N23" s="97">
        <v>25</v>
      </c>
      <c r="O23" s="62">
        <v>3000</v>
      </c>
      <c r="P23" s="63">
        <f>Table224523689101112131415161718192021222423456723456891011121314[[#This Row],[PEMBULATAN]]*O23</f>
        <v>75000</v>
      </c>
    </row>
    <row r="24" spans="1:16" ht="27" customHeight="1" x14ac:dyDescent="0.2">
      <c r="A24" s="100"/>
      <c r="B24" s="73"/>
      <c r="C24" s="90" t="s">
        <v>2043</v>
      </c>
      <c r="D24" s="91" t="s">
        <v>1127</v>
      </c>
      <c r="E24" s="92">
        <v>44429</v>
      </c>
      <c r="F24" s="93" t="s">
        <v>1128</v>
      </c>
      <c r="G24" s="92">
        <v>44432</v>
      </c>
      <c r="H24" s="94" t="s">
        <v>1129</v>
      </c>
      <c r="I24" s="95">
        <v>50</v>
      </c>
      <c r="J24" s="95">
        <v>45</v>
      </c>
      <c r="K24" s="95">
        <v>35</v>
      </c>
      <c r="L24" s="95">
        <v>10</v>
      </c>
      <c r="M24" s="96">
        <v>19.6875</v>
      </c>
      <c r="N24" s="97">
        <v>20</v>
      </c>
      <c r="O24" s="62">
        <v>3000</v>
      </c>
      <c r="P24" s="63">
        <f>Table224523689101112131415161718192021222423456723456891011121314[[#This Row],[PEMBULATAN]]*O24</f>
        <v>60000</v>
      </c>
    </row>
    <row r="25" spans="1:16" ht="27" customHeight="1" x14ac:dyDescent="0.2">
      <c r="A25" s="100"/>
      <c r="B25" s="73"/>
      <c r="C25" s="90" t="s">
        <v>2044</v>
      </c>
      <c r="D25" s="91" t="s">
        <v>1127</v>
      </c>
      <c r="E25" s="92">
        <v>44429</v>
      </c>
      <c r="F25" s="93" t="s">
        <v>1128</v>
      </c>
      <c r="G25" s="92">
        <v>44432</v>
      </c>
      <c r="H25" s="94" t="s">
        <v>1129</v>
      </c>
      <c r="I25" s="95">
        <v>30</v>
      </c>
      <c r="J25" s="95">
        <v>30</v>
      </c>
      <c r="K25" s="95">
        <v>25</v>
      </c>
      <c r="L25" s="95">
        <v>3</v>
      </c>
      <c r="M25" s="96">
        <v>5.625</v>
      </c>
      <c r="N25" s="97">
        <v>6</v>
      </c>
      <c r="O25" s="62">
        <v>3000</v>
      </c>
      <c r="P25" s="63">
        <f>Table224523689101112131415161718192021222423456723456891011121314[[#This Row],[PEMBULATAN]]*O25</f>
        <v>18000</v>
      </c>
    </row>
    <row r="26" spans="1:16" ht="27" customHeight="1" x14ac:dyDescent="0.2">
      <c r="A26" s="100"/>
      <c r="B26" s="73"/>
      <c r="C26" s="90" t="s">
        <v>2045</v>
      </c>
      <c r="D26" s="91" t="s">
        <v>1127</v>
      </c>
      <c r="E26" s="92">
        <v>44429</v>
      </c>
      <c r="F26" s="93" t="s">
        <v>1128</v>
      </c>
      <c r="G26" s="92">
        <v>44432</v>
      </c>
      <c r="H26" s="94" t="s">
        <v>1129</v>
      </c>
      <c r="I26" s="95">
        <v>80</v>
      </c>
      <c r="J26" s="95">
        <v>50</v>
      </c>
      <c r="K26" s="95">
        <v>20</v>
      </c>
      <c r="L26" s="95">
        <v>8</v>
      </c>
      <c r="M26" s="96">
        <v>20</v>
      </c>
      <c r="N26" s="97">
        <v>20</v>
      </c>
      <c r="O26" s="62">
        <v>3000</v>
      </c>
      <c r="P26" s="63">
        <f>Table224523689101112131415161718192021222423456723456891011121314[[#This Row],[PEMBULATAN]]*O26</f>
        <v>60000</v>
      </c>
    </row>
    <row r="27" spans="1:16" ht="27" customHeight="1" x14ac:dyDescent="0.2">
      <c r="A27" s="100"/>
      <c r="B27" s="73"/>
      <c r="C27" s="90" t="s">
        <v>2046</v>
      </c>
      <c r="D27" s="91" t="s">
        <v>1127</v>
      </c>
      <c r="E27" s="92">
        <v>44429</v>
      </c>
      <c r="F27" s="93" t="s">
        <v>1128</v>
      </c>
      <c r="G27" s="92">
        <v>44432</v>
      </c>
      <c r="H27" s="94" t="s">
        <v>1129</v>
      </c>
      <c r="I27" s="95">
        <v>30</v>
      </c>
      <c r="J27" s="95">
        <v>70</v>
      </c>
      <c r="K27" s="95">
        <v>27</v>
      </c>
      <c r="L27" s="95">
        <v>6</v>
      </c>
      <c r="M27" s="96">
        <v>14.175000000000001</v>
      </c>
      <c r="N27" s="97">
        <v>14</v>
      </c>
      <c r="O27" s="62">
        <v>3000</v>
      </c>
      <c r="P27" s="63">
        <f>Table224523689101112131415161718192021222423456723456891011121314[[#This Row],[PEMBULATAN]]*O27</f>
        <v>42000</v>
      </c>
    </row>
    <row r="28" spans="1:16" ht="27" customHeight="1" x14ac:dyDescent="0.2">
      <c r="A28" s="100"/>
      <c r="B28" s="73"/>
      <c r="C28" s="90" t="s">
        <v>2047</v>
      </c>
      <c r="D28" s="91" t="s">
        <v>1127</v>
      </c>
      <c r="E28" s="92">
        <v>44429</v>
      </c>
      <c r="F28" s="93" t="s">
        <v>1128</v>
      </c>
      <c r="G28" s="92">
        <v>44432</v>
      </c>
      <c r="H28" s="94" t="s">
        <v>1129</v>
      </c>
      <c r="I28" s="95">
        <v>100</v>
      </c>
      <c r="J28" s="95">
        <v>30</v>
      </c>
      <c r="K28" s="95">
        <v>15</v>
      </c>
      <c r="L28" s="95">
        <v>6</v>
      </c>
      <c r="M28" s="96">
        <v>11.25</v>
      </c>
      <c r="N28" s="97">
        <v>11</v>
      </c>
      <c r="O28" s="62">
        <v>3000</v>
      </c>
      <c r="P28" s="63">
        <f>Table224523689101112131415161718192021222423456723456891011121314[[#This Row],[PEMBULATAN]]*O28</f>
        <v>33000</v>
      </c>
    </row>
    <row r="29" spans="1:16" ht="27" customHeight="1" x14ac:dyDescent="0.2">
      <c r="A29" s="100"/>
      <c r="B29" s="73"/>
      <c r="C29" s="90" t="s">
        <v>2048</v>
      </c>
      <c r="D29" s="91" t="s">
        <v>1127</v>
      </c>
      <c r="E29" s="92">
        <v>44429</v>
      </c>
      <c r="F29" s="93" t="s">
        <v>1128</v>
      </c>
      <c r="G29" s="92">
        <v>44432</v>
      </c>
      <c r="H29" s="94" t="s">
        <v>1129</v>
      </c>
      <c r="I29" s="95">
        <v>45</v>
      </c>
      <c r="J29" s="95">
        <v>35</v>
      </c>
      <c r="K29" s="95">
        <v>8</v>
      </c>
      <c r="L29" s="95">
        <v>1</v>
      </c>
      <c r="M29" s="96">
        <v>3.15</v>
      </c>
      <c r="N29" s="97">
        <v>3</v>
      </c>
      <c r="O29" s="62">
        <v>3000</v>
      </c>
      <c r="P29" s="63">
        <f>Table224523689101112131415161718192021222423456723456891011121314[[#This Row],[PEMBULATAN]]*O29</f>
        <v>9000</v>
      </c>
    </row>
    <row r="30" spans="1:16" ht="27" customHeight="1" x14ac:dyDescent="0.2">
      <c r="A30" s="100"/>
      <c r="B30" s="73"/>
      <c r="C30" s="90" t="s">
        <v>2049</v>
      </c>
      <c r="D30" s="91" t="s">
        <v>1127</v>
      </c>
      <c r="E30" s="92">
        <v>44429</v>
      </c>
      <c r="F30" s="93" t="s">
        <v>1128</v>
      </c>
      <c r="G30" s="92">
        <v>44432</v>
      </c>
      <c r="H30" s="94" t="s">
        <v>1129</v>
      </c>
      <c r="I30" s="95">
        <v>80</v>
      </c>
      <c r="J30" s="95">
        <v>65</v>
      </c>
      <c r="K30" s="95">
        <v>35</v>
      </c>
      <c r="L30" s="95">
        <v>12</v>
      </c>
      <c r="M30" s="96">
        <v>45.5</v>
      </c>
      <c r="N30" s="97">
        <v>46</v>
      </c>
      <c r="O30" s="62">
        <v>3000</v>
      </c>
      <c r="P30" s="63">
        <f>Table224523689101112131415161718192021222423456723456891011121314[[#This Row],[PEMBULATAN]]*O30</f>
        <v>138000</v>
      </c>
    </row>
    <row r="31" spans="1:16" ht="27" customHeight="1" x14ac:dyDescent="0.2">
      <c r="A31" s="100"/>
      <c r="B31" s="73"/>
      <c r="C31" s="90" t="s">
        <v>2050</v>
      </c>
      <c r="D31" s="91" t="s">
        <v>1127</v>
      </c>
      <c r="E31" s="92">
        <v>44429</v>
      </c>
      <c r="F31" s="93" t="s">
        <v>1128</v>
      </c>
      <c r="G31" s="92">
        <v>44432</v>
      </c>
      <c r="H31" s="94" t="s">
        <v>1129</v>
      </c>
      <c r="I31" s="95">
        <v>43</v>
      </c>
      <c r="J31" s="95">
        <v>29</v>
      </c>
      <c r="K31" s="95">
        <v>40</v>
      </c>
      <c r="L31" s="95">
        <v>1</v>
      </c>
      <c r="M31" s="96">
        <v>12.47</v>
      </c>
      <c r="N31" s="97">
        <v>12</v>
      </c>
      <c r="O31" s="62">
        <v>3000</v>
      </c>
      <c r="P31" s="63">
        <f>Table224523689101112131415161718192021222423456723456891011121314[[#This Row],[PEMBULATAN]]*O31</f>
        <v>36000</v>
      </c>
    </row>
    <row r="32" spans="1:16" ht="27" customHeight="1" x14ac:dyDescent="0.2">
      <c r="A32" s="100"/>
      <c r="B32" s="73"/>
      <c r="C32" s="90" t="s">
        <v>2051</v>
      </c>
      <c r="D32" s="91" t="s">
        <v>1127</v>
      </c>
      <c r="E32" s="92">
        <v>44429</v>
      </c>
      <c r="F32" s="93" t="s">
        <v>1128</v>
      </c>
      <c r="G32" s="92">
        <v>44432</v>
      </c>
      <c r="H32" s="94" t="s">
        <v>1129</v>
      </c>
      <c r="I32" s="95">
        <v>82</v>
      </c>
      <c r="J32" s="95">
        <v>60</v>
      </c>
      <c r="K32" s="95">
        <v>20</v>
      </c>
      <c r="L32" s="95">
        <v>13</v>
      </c>
      <c r="M32" s="96">
        <v>24.6</v>
      </c>
      <c r="N32" s="97">
        <v>25</v>
      </c>
      <c r="O32" s="62">
        <v>3000</v>
      </c>
      <c r="P32" s="63">
        <f>Table224523689101112131415161718192021222423456723456891011121314[[#This Row],[PEMBULATAN]]*O32</f>
        <v>75000</v>
      </c>
    </row>
    <row r="33" spans="1:16" ht="27" customHeight="1" x14ac:dyDescent="0.2">
      <c r="A33" s="100"/>
      <c r="B33" s="73"/>
      <c r="C33" s="90" t="s">
        <v>2052</v>
      </c>
      <c r="D33" s="91" t="s">
        <v>1127</v>
      </c>
      <c r="E33" s="92">
        <v>44429</v>
      </c>
      <c r="F33" s="93" t="s">
        <v>1128</v>
      </c>
      <c r="G33" s="92">
        <v>44432</v>
      </c>
      <c r="H33" s="94" t="s">
        <v>1129</v>
      </c>
      <c r="I33" s="95">
        <v>95</v>
      </c>
      <c r="J33" s="95">
        <v>55</v>
      </c>
      <c r="K33" s="95">
        <v>19</v>
      </c>
      <c r="L33" s="95">
        <v>22</v>
      </c>
      <c r="M33" s="96">
        <v>24.818750000000001</v>
      </c>
      <c r="N33" s="97">
        <v>25</v>
      </c>
      <c r="O33" s="62">
        <v>3000</v>
      </c>
      <c r="P33" s="63">
        <f>Table224523689101112131415161718192021222423456723456891011121314[[#This Row],[PEMBULATAN]]*O33</f>
        <v>75000</v>
      </c>
    </row>
    <row r="34" spans="1:16" ht="27" customHeight="1" x14ac:dyDescent="0.2">
      <c r="A34" s="100"/>
      <c r="B34" s="73"/>
      <c r="C34" s="90" t="s">
        <v>2053</v>
      </c>
      <c r="D34" s="91" t="s">
        <v>1127</v>
      </c>
      <c r="E34" s="92">
        <v>44429</v>
      </c>
      <c r="F34" s="93" t="s">
        <v>1128</v>
      </c>
      <c r="G34" s="92">
        <v>44432</v>
      </c>
      <c r="H34" s="94" t="s">
        <v>1129</v>
      </c>
      <c r="I34" s="95">
        <v>65</v>
      </c>
      <c r="J34" s="95">
        <v>24</v>
      </c>
      <c r="K34" s="95">
        <v>18</v>
      </c>
      <c r="L34" s="95">
        <v>2</v>
      </c>
      <c r="M34" s="96">
        <v>7.02</v>
      </c>
      <c r="N34" s="97">
        <v>7</v>
      </c>
      <c r="O34" s="62">
        <v>3000</v>
      </c>
      <c r="P34" s="63">
        <f>Table224523689101112131415161718192021222423456723456891011121314[[#This Row],[PEMBULATAN]]*O34</f>
        <v>21000</v>
      </c>
    </row>
    <row r="35" spans="1:16" ht="27" customHeight="1" x14ac:dyDescent="0.2">
      <c r="A35" s="100"/>
      <c r="B35" s="73"/>
      <c r="C35" s="90" t="s">
        <v>2054</v>
      </c>
      <c r="D35" s="91" t="s">
        <v>1127</v>
      </c>
      <c r="E35" s="92">
        <v>44429</v>
      </c>
      <c r="F35" s="93" t="s">
        <v>1128</v>
      </c>
      <c r="G35" s="92">
        <v>44432</v>
      </c>
      <c r="H35" s="94" t="s">
        <v>1129</v>
      </c>
      <c r="I35" s="95">
        <v>31</v>
      </c>
      <c r="J35" s="95">
        <v>35</v>
      </c>
      <c r="K35" s="95">
        <v>35</v>
      </c>
      <c r="L35" s="95">
        <v>7</v>
      </c>
      <c r="M35" s="96">
        <v>9.4937500000000004</v>
      </c>
      <c r="N35" s="97">
        <v>9</v>
      </c>
      <c r="O35" s="62">
        <v>3000</v>
      </c>
      <c r="P35" s="63">
        <f>Table224523689101112131415161718192021222423456723456891011121314[[#This Row],[PEMBULATAN]]*O35</f>
        <v>27000</v>
      </c>
    </row>
    <row r="36" spans="1:16" ht="27" customHeight="1" x14ac:dyDescent="0.2">
      <c r="A36" s="100"/>
      <c r="B36" s="73"/>
      <c r="C36" s="90" t="s">
        <v>2055</v>
      </c>
      <c r="D36" s="91" t="s">
        <v>1127</v>
      </c>
      <c r="E36" s="92">
        <v>44429</v>
      </c>
      <c r="F36" s="93" t="s">
        <v>1128</v>
      </c>
      <c r="G36" s="92">
        <v>44432</v>
      </c>
      <c r="H36" s="94" t="s">
        <v>1129</v>
      </c>
      <c r="I36" s="95">
        <v>89</v>
      </c>
      <c r="J36" s="95">
        <v>20</v>
      </c>
      <c r="K36" s="95">
        <v>90</v>
      </c>
      <c r="L36" s="95">
        <v>15</v>
      </c>
      <c r="M36" s="96">
        <v>40.049999999999997</v>
      </c>
      <c r="N36" s="97">
        <v>40</v>
      </c>
      <c r="O36" s="62">
        <v>3000</v>
      </c>
      <c r="P36" s="63">
        <f>Table224523689101112131415161718192021222423456723456891011121314[[#This Row],[PEMBULATAN]]*O36</f>
        <v>120000</v>
      </c>
    </row>
    <row r="37" spans="1:16" ht="27" customHeight="1" x14ac:dyDescent="0.2">
      <c r="A37" s="100"/>
      <c r="B37" s="73"/>
      <c r="C37" s="90" t="s">
        <v>2056</v>
      </c>
      <c r="D37" s="91" t="s">
        <v>1127</v>
      </c>
      <c r="E37" s="92">
        <v>44429</v>
      </c>
      <c r="F37" s="93" t="s">
        <v>1128</v>
      </c>
      <c r="G37" s="92">
        <v>44432</v>
      </c>
      <c r="H37" s="94" t="s">
        <v>1129</v>
      </c>
      <c r="I37" s="95">
        <v>65</v>
      </c>
      <c r="J37" s="95">
        <v>52</v>
      </c>
      <c r="K37" s="95">
        <v>28</v>
      </c>
      <c r="L37" s="95">
        <v>15</v>
      </c>
      <c r="M37" s="96">
        <v>23.66</v>
      </c>
      <c r="N37" s="97">
        <v>24</v>
      </c>
      <c r="O37" s="62">
        <v>3000</v>
      </c>
      <c r="P37" s="63">
        <f>Table224523689101112131415161718192021222423456723456891011121314[[#This Row],[PEMBULATAN]]*O37</f>
        <v>72000</v>
      </c>
    </row>
    <row r="38" spans="1:16" ht="27" customHeight="1" x14ac:dyDescent="0.2">
      <c r="A38" s="100"/>
      <c r="B38" s="73"/>
      <c r="C38" s="90" t="s">
        <v>2057</v>
      </c>
      <c r="D38" s="91" t="s">
        <v>1127</v>
      </c>
      <c r="E38" s="92">
        <v>44429</v>
      </c>
      <c r="F38" s="93" t="s">
        <v>1128</v>
      </c>
      <c r="G38" s="92">
        <v>44432</v>
      </c>
      <c r="H38" s="94" t="s">
        <v>1129</v>
      </c>
      <c r="I38" s="95">
        <v>95</v>
      </c>
      <c r="J38" s="95">
        <v>40</v>
      </c>
      <c r="K38" s="95">
        <v>25</v>
      </c>
      <c r="L38" s="95">
        <v>15</v>
      </c>
      <c r="M38" s="96">
        <v>23.75</v>
      </c>
      <c r="N38" s="97">
        <v>24</v>
      </c>
      <c r="O38" s="62">
        <v>3000</v>
      </c>
      <c r="P38" s="63">
        <f>Table224523689101112131415161718192021222423456723456891011121314[[#This Row],[PEMBULATAN]]*O38</f>
        <v>72000</v>
      </c>
    </row>
    <row r="39" spans="1:16" ht="27" customHeight="1" x14ac:dyDescent="0.2">
      <c r="A39" s="100"/>
      <c r="B39" s="73"/>
      <c r="C39" s="90" t="s">
        <v>2058</v>
      </c>
      <c r="D39" s="91" t="s">
        <v>1127</v>
      </c>
      <c r="E39" s="92">
        <v>44429</v>
      </c>
      <c r="F39" s="93" t="s">
        <v>1128</v>
      </c>
      <c r="G39" s="92">
        <v>44432</v>
      </c>
      <c r="H39" s="94" t="s">
        <v>1129</v>
      </c>
      <c r="I39" s="95">
        <v>42</v>
      </c>
      <c r="J39" s="95">
        <v>25</v>
      </c>
      <c r="K39" s="95">
        <v>10</v>
      </c>
      <c r="L39" s="95">
        <v>4</v>
      </c>
      <c r="M39" s="96">
        <v>2.625</v>
      </c>
      <c r="N39" s="97">
        <v>4</v>
      </c>
      <c r="O39" s="62">
        <v>3000</v>
      </c>
      <c r="P39" s="63">
        <f>Table224523689101112131415161718192021222423456723456891011121314[[#This Row],[PEMBULATAN]]*O39</f>
        <v>12000</v>
      </c>
    </row>
    <row r="40" spans="1:16" ht="27" customHeight="1" x14ac:dyDescent="0.2">
      <c r="A40" s="100"/>
      <c r="B40" s="73"/>
      <c r="C40" s="90" t="s">
        <v>2059</v>
      </c>
      <c r="D40" s="91" t="s">
        <v>1127</v>
      </c>
      <c r="E40" s="92">
        <v>44429</v>
      </c>
      <c r="F40" s="93" t="s">
        <v>1128</v>
      </c>
      <c r="G40" s="92">
        <v>44432</v>
      </c>
      <c r="H40" s="94" t="s">
        <v>1129</v>
      </c>
      <c r="I40" s="95">
        <v>64</v>
      </c>
      <c r="J40" s="95">
        <v>50</v>
      </c>
      <c r="K40" s="95">
        <v>32</v>
      </c>
      <c r="L40" s="95">
        <v>5</v>
      </c>
      <c r="M40" s="96">
        <v>25.6</v>
      </c>
      <c r="N40" s="97">
        <v>26</v>
      </c>
      <c r="O40" s="62">
        <v>3000</v>
      </c>
      <c r="P40" s="63">
        <f>Table224523689101112131415161718192021222423456723456891011121314[[#This Row],[PEMBULATAN]]*O40</f>
        <v>78000</v>
      </c>
    </row>
    <row r="41" spans="1:16" ht="27" customHeight="1" x14ac:dyDescent="0.2">
      <c r="A41" s="100"/>
      <c r="B41" s="73"/>
      <c r="C41" s="90" t="s">
        <v>2060</v>
      </c>
      <c r="D41" s="91" t="s">
        <v>1127</v>
      </c>
      <c r="E41" s="92">
        <v>44429</v>
      </c>
      <c r="F41" s="93" t="s">
        <v>1128</v>
      </c>
      <c r="G41" s="92">
        <v>44432</v>
      </c>
      <c r="H41" s="94" t="s">
        <v>1129</v>
      </c>
      <c r="I41" s="95">
        <v>63</v>
      </c>
      <c r="J41" s="95">
        <v>44</v>
      </c>
      <c r="K41" s="95">
        <v>15</v>
      </c>
      <c r="L41" s="95">
        <v>4</v>
      </c>
      <c r="M41" s="96">
        <v>10.395</v>
      </c>
      <c r="N41" s="97">
        <v>10</v>
      </c>
      <c r="O41" s="62">
        <v>3000</v>
      </c>
      <c r="P41" s="63">
        <f>Table224523689101112131415161718192021222423456723456891011121314[[#This Row],[PEMBULATAN]]*O41</f>
        <v>30000</v>
      </c>
    </row>
    <row r="42" spans="1:16" ht="27" customHeight="1" x14ac:dyDescent="0.2">
      <c r="A42" s="100"/>
      <c r="B42" s="73"/>
      <c r="C42" s="90" t="s">
        <v>2061</v>
      </c>
      <c r="D42" s="91" t="s">
        <v>1127</v>
      </c>
      <c r="E42" s="92">
        <v>44429</v>
      </c>
      <c r="F42" s="93" t="s">
        <v>1128</v>
      </c>
      <c r="G42" s="92">
        <v>44432</v>
      </c>
      <c r="H42" s="94" t="s">
        <v>1129</v>
      </c>
      <c r="I42" s="95">
        <v>92</v>
      </c>
      <c r="J42" s="95">
        <v>70</v>
      </c>
      <c r="K42" s="95">
        <v>15</v>
      </c>
      <c r="L42" s="95">
        <v>10</v>
      </c>
      <c r="M42" s="96">
        <v>24.15</v>
      </c>
      <c r="N42" s="97">
        <v>24</v>
      </c>
      <c r="O42" s="62">
        <v>3000</v>
      </c>
      <c r="P42" s="63">
        <f>Table224523689101112131415161718192021222423456723456891011121314[[#This Row],[PEMBULATAN]]*O42</f>
        <v>72000</v>
      </c>
    </row>
    <row r="43" spans="1:16" ht="27" customHeight="1" x14ac:dyDescent="0.2">
      <c r="A43" s="100"/>
      <c r="B43" s="73"/>
      <c r="C43" s="90" t="s">
        <v>2062</v>
      </c>
      <c r="D43" s="91" t="s">
        <v>1127</v>
      </c>
      <c r="E43" s="92">
        <v>44429</v>
      </c>
      <c r="F43" s="93" t="s">
        <v>1128</v>
      </c>
      <c r="G43" s="92">
        <v>44432</v>
      </c>
      <c r="H43" s="94" t="s">
        <v>1129</v>
      </c>
      <c r="I43" s="95">
        <v>80</v>
      </c>
      <c r="J43" s="95">
        <v>65</v>
      </c>
      <c r="K43" s="95">
        <v>32</v>
      </c>
      <c r="L43" s="95">
        <v>9</v>
      </c>
      <c r="M43" s="96">
        <v>41.6</v>
      </c>
      <c r="N43" s="97">
        <v>42</v>
      </c>
      <c r="O43" s="62">
        <v>3000</v>
      </c>
      <c r="P43" s="63">
        <f>Table224523689101112131415161718192021222423456723456891011121314[[#This Row],[PEMBULATAN]]*O43</f>
        <v>126000</v>
      </c>
    </row>
    <row r="44" spans="1:16" ht="27" customHeight="1" x14ac:dyDescent="0.2">
      <c r="A44" s="100"/>
      <c r="B44" s="73"/>
      <c r="C44" s="90" t="s">
        <v>2063</v>
      </c>
      <c r="D44" s="91" t="s">
        <v>1127</v>
      </c>
      <c r="E44" s="92">
        <v>44429</v>
      </c>
      <c r="F44" s="93" t="s">
        <v>1128</v>
      </c>
      <c r="G44" s="92">
        <v>44432</v>
      </c>
      <c r="H44" s="94" t="s">
        <v>1129</v>
      </c>
      <c r="I44" s="95">
        <v>42</v>
      </c>
      <c r="J44" s="95">
        <v>28</v>
      </c>
      <c r="K44" s="95">
        <v>25</v>
      </c>
      <c r="L44" s="95">
        <v>4</v>
      </c>
      <c r="M44" s="96">
        <v>7.35</v>
      </c>
      <c r="N44" s="97">
        <v>7</v>
      </c>
      <c r="O44" s="62">
        <v>3000</v>
      </c>
      <c r="P44" s="63">
        <f>Table224523689101112131415161718192021222423456723456891011121314[[#This Row],[PEMBULATAN]]*O44</f>
        <v>21000</v>
      </c>
    </row>
    <row r="45" spans="1:16" ht="27" customHeight="1" x14ac:dyDescent="0.2">
      <c r="A45" s="100"/>
      <c r="B45" s="73"/>
      <c r="C45" s="90" t="s">
        <v>2064</v>
      </c>
      <c r="D45" s="91" t="s">
        <v>1127</v>
      </c>
      <c r="E45" s="92">
        <v>44429</v>
      </c>
      <c r="F45" s="93" t="s">
        <v>1128</v>
      </c>
      <c r="G45" s="92">
        <v>44432</v>
      </c>
      <c r="H45" s="94" t="s">
        <v>1129</v>
      </c>
      <c r="I45" s="95">
        <v>34</v>
      </c>
      <c r="J45" s="95">
        <v>27</v>
      </c>
      <c r="K45" s="95">
        <v>37</v>
      </c>
      <c r="L45" s="95">
        <v>5</v>
      </c>
      <c r="M45" s="96">
        <v>8.4915000000000003</v>
      </c>
      <c r="N45" s="97">
        <v>8</v>
      </c>
      <c r="O45" s="62">
        <v>3000</v>
      </c>
      <c r="P45" s="63">
        <f>Table224523689101112131415161718192021222423456723456891011121314[[#This Row],[PEMBULATAN]]*O45</f>
        <v>24000</v>
      </c>
    </row>
    <row r="46" spans="1:16" ht="27" customHeight="1" x14ac:dyDescent="0.2">
      <c r="A46" s="100"/>
      <c r="B46" s="73"/>
      <c r="C46" s="90" t="s">
        <v>2065</v>
      </c>
      <c r="D46" s="91" t="s">
        <v>1127</v>
      </c>
      <c r="E46" s="92">
        <v>44429</v>
      </c>
      <c r="F46" s="93" t="s">
        <v>1128</v>
      </c>
      <c r="G46" s="92">
        <v>44432</v>
      </c>
      <c r="H46" s="94" t="s">
        <v>1129</v>
      </c>
      <c r="I46" s="95">
        <v>53</v>
      </c>
      <c r="J46" s="95">
        <v>40</v>
      </c>
      <c r="K46" s="95">
        <v>22</v>
      </c>
      <c r="L46" s="95">
        <v>10</v>
      </c>
      <c r="M46" s="96">
        <v>11.66</v>
      </c>
      <c r="N46" s="97">
        <v>12</v>
      </c>
      <c r="O46" s="62">
        <v>3000</v>
      </c>
      <c r="P46" s="63">
        <f>Table224523689101112131415161718192021222423456723456891011121314[[#This Row],[PEMBULATAN]]*O46</f>
        <v>36000</v>
      </c>
    </row>
    <row r="47" spans="1:16" ht="27" customHeight="1" x14ac:dyDescent="0.2">
      <c r="A47" s="100"/>
      <c r="B47" s="73"/>
      <c r="C47" s="90" t="s">
        <v>2066</v>
      </c>
      <c r="D47" s="91" t="s">
        <v>1127</v>
      </c>
      <c r="E47" s="92">
        <v>44429</v>
      </c>
      <c r="F47" s="93" t="s">
        <v>1128</v>
      </c>
      <c r="G47" s="92">
        <v>44432</v>
      </c>
      <c r="H47" s="94" t="s">
        <v>1129</v>
      </c>
      <c r="I47" s="95">
        <v>90</v>
      </c>
      <c r="J47" s="95">
        <v>50</v>
      </c>
      <c r="K47" s="95">
        <v>20</v>
      </c>
      <c r="L47" s="95">
        <v>25</v>
      </c>
      <c r="M47" s="96">
        <v>22.5</v>
      </c>
      <c r="N47" s="97">
        <v>25</v>
      </c>
      <c r="O47" s="62">
        <v>3000</v>
      </c>
      <c r="P47" s="63">
        <f>Table224523689101112131415161718192021222423456723456891011121314[[#This Row],[PEMBULATAN]]*O47</f>
        <v>75000</v>
      </c>
    </row>
    <row r="48" spans="1:16" ht="27" customHeight="1" x14ac:dyDescent="0.2">
      <c r="A48" s="100"/>
      <c r="B48" s="73"/>
      <c r="C48" s="90" t="s">
        <v>2067</v>
      </c>
      <c r="D48" s="91" t="s">
        <v>1127</v>
      </c>
      <c r="E48" s="92">
        <v>44429</v>
      </c>
      <c r="F48" s="93" t="s">
        <v>1128</v>
      </c>
      <c r="G48" s="92">
        <v>44432</v>
      </c>
      <c r="H48" s="94" t="s">
        <v>1129</v>
      </c>
      <c r="I48" s="95">
        <v>101</v>
      </c>
      <c r="J48" s="95">
        <v>40</v>
      </c>
      <c r="K48" s="95">
        <v>22</v>
      </c>
      <c r="L48" s="95">
        <v>4</v>
      </c>
      <c r="M48" s="96">
        <v>22.22</v>
      </c>
      <c r="N48" s="97">
        <v>22</v>
      </c>
      <c r="O48" s="62">
        <v>3000</v>
      </c>
      <c r="P48" s="63">
        <f>Table224523689101112131415161718192021222423456723456891011121314[[#This Row],[PEMBULATAN]]*O48</f>
        <v>66000</v>
      </c>
    </row>
    <row r="49" spans="1:16" ht="27" customHeight="1" x14ac:dyDescent="0.2">
      <c r="A49" s="100"/>
      <c r="B49" s="73"/>
      <c r="C49" s="90" t="s">
        <v>2068</v>
      </c>
      <c r="D49" s="91" t="s">
        <v>1127</v>
      </c>
      <c r="E49" s="92">
        <v>44429</v>
      </c>
      <c r="F49" s="93" t="s">
        <v>1128</v>
      </c>
      <c r="G49" s="92">
        <v>44432</v>
      </c>
      <c r="H49" s="94" t="s">
        <v>1129</v>
      </c>
      <c r="I49" s="95">
        <v>117</v>
      </c>
      <c r="J49" s="95">
        <v>15</v>
      </c>
      <c r="K49" s="95">
        <v>60</v>
      </c>
      <c r="L49" s="95">
        <v>9</v>
      </c>
      <c r="M49" s="96">
        <v>26.324999999999999</v>
      </c>
      <c r="N49" s="97">
        <v>26</v>
      </c>
      <c r="O49" s="62">
        <v>3000</v>
      </c>
      <c r="P49" s="63">
        <f>Table224523689101112131415161718192021222423456723456891011121314[[#This Row],[PEMBULATAN]]*O49</f>
        <v>78000</v>
      </c>
    </row>
    <row r="50" spans="1:16" ht="27" customHeight="1" x14ac:dyDescent="0.2">
      <c r="A50" s="100"/>
      <c r="B50" s="73"/>
      <c r="C50" s="90" t="s">
        <v>2069</v>
      </c>
      <c r="D50" s="91" t="s">
        <v>1127</v>
      </c>
      <c r="E50" s="92">
        <v>44429</v>
      </c>
      <c r="F50" s="93" t="s">
        <v>1128</v>
      </c>
      <c r="G50" s="92">
        <v>44432</v>
      </c>
      <c r="H50" s="94" t="s">
        <v>1129</v>
      </c>
      <c r="I50" s="95">
        <v>153</v>
      </c>
      <c r="J50" s="95">
        <v>13</v>
      </c>
      <c r="K50" s="95">
        <v>10</v>
      </c>
      <c r="L50" s="95">
        <v>1</v>
      </c>
      <c r="M50" s="96">
        <v>4.9725000000000001</v>
      </c>
      <c r="N50" s="97">
        <v>5</v>
      </c>
      <c r="O50" s="62">
        <v>3000</v>
      </c>
      <c r="P50" s="63">
        <f>Table224523689101112131415161718192021222423456723456891011121314[[#This Row],[PEMBULATAN]]*O50</f>
        <v>15000</v>
      </c>
    </row>
    <row r="51" spans="1:16" ht="27" customHeight="1" x14ac:dyDescent="0.2">
      <c r="A51" s="100"/>
      <c r="B51" s="73"/>
      <c r="C51" s="90" t="s">
        <v>2070</v>
      </c>
      <c r="D51" s="91" t="s">
        <v>1127</v>
      </c>
      <c r="E51" s="92">
        <v>44429</v>
      </c>
      <c r="F51" s="93" t="s">
        <v>1128</v>
      </c>
      <c r="G51" s="92">
        <v>44432</v>
      </c>
      <c r="H51" s="94" t="s">
        <v>1129</v>
      </c>
      <c r="I51" s="95">
        <v>90</v>
      </c>
      <c r="J51" s="95">
        <v>50</v>
      </c>
      <c r="K51" s="95">
        <v>26</v>
      </c>
      <c r="L51" s="95">
        <v>19</v>
      </c>
      <c r="M51" s="96">
        <v>29.25</v>
      </c>
      <c r="N51" s="97">
        <v>29</v>
      </c>
      <c r="O51" s="62">
        <v>3000</v>
      </c>
      <c r="P51" s="63">
        <f>Table224523689101112131415161718192021222423456723456891011121314[[#This Row],[PEMBULATAN]]*O51</f>
        <v>87000</v>
      </c>
    </row>
    <row r="52" spans="1:16" ht="27" customHeight="1" x14ac:dyDescent="0.2">
      <c r="A52" s="100"/>
      <c r="B52" s="73"/>
      <c r="C52" s="90" t="s">
        <v>2071</v>
      </c>
      <c r="D52" s="91" t="s">
        <v>1127</v>
      </c>
      <c r="E52" s="92">
        <v>44429</v>
      </c>
      <c r="F52" s="93" t="s">
        <v>1128</v>
      </c>
      <c r="G52" s="92">
        <v>44432</v>
      </c>
      <c r="H52" s="94" t="s">
        <v>1129</v>
      </c>
      <c r="I52" s="95">
        <v>90</v>
      </c>
      <c r="J52" s="95">
        <v>60</v>
      </c>
      <c r="K52" s="95">
        <v>20</v>
      </c>
      <c r="L52" s="95">
        <v>14</v>
      </c>
      <c r="M52" s="96">
        <v>27</v>
      </c>
      <c r="N52" s="97">
        <v>27</v>
      </c>
      <c r="O52" s="62">
        <v>3000</v>
      </c>
      <c r="P52" s="63">
        <f>Table224523689101112131415161718192021222423456723456891011121314[[#This Row],[PEMBULATAN]]*O52</f>
        <v>81000</v>
      </c>
    </row>
    <row r="53" spans="1:16" ht="27" customHeight="1" x14ac:dyDescent="0.2">
      <c r="A53" s="100"/>
      <c r="B53" s="73"/>
      <c r="C53" s="90" t="s">
        <v>2072</v>
      </c>
      <c r="D53" s="91" t="s">
        <v>1127</v>
      </c>
      <c r="E53" s="92">
        <v>44429</v>
      </c>
      <c r="F53" s="93" t="s">
        <v>1128</v>
      </c>
      <c r="G53" s="92">
        <v>44432</v>
      </c>
      <c r="H53" s="94" t="s">
        <v>1129</v>
      </c>
      <c r="I53" s="95">
        <v>93</v>
      </c>
      <c r="J53" s="95">
        <v>60</v>
      </c>
      <c r="K53" s="95">
        <v>30</v>
      </c>
      <c r="L53" s="95">
        <v>24</v>
      </c>
      <c r="M53" s="96">
        <v>41.85</v>
      </c>
      <c r="N53" s="97">
        <v>42</v>
      </c>
      <c r="O53" s="62">
        <v>3000</v>
      </c>
      <c r="P53" s="63">
        <f>Table224523689101112131415161718192021222423456723456891011121314[[#This Row],[PEMBULATAN]]*O53</f>
        <v>126000</v>
      </c>
    </row>
    <row r="54" spans="1:16" ht="27" customHeight="1" x14ac:dyDescent="0.2">
      <c r="A54" s="100"/>
      <c r="B54" s="73"/>
      <c r="C54" s="90" t="s">
        <v>2073</v>
      </c>
      <c r="D54" s="91" t="s">
        <v>1127</v>
      </c>
      <c r="E54" s="92">
        <v>44429</v>
      </c>
      <c r="F54" s="93" t="s">
        <v>1128</v>
      </c>
      <c r="G54" s="92">
        <v>44432</v>
      </c>
      <c r="H54" s="94" t="s">
        <v>1129</v>
      </c>
      <c r="I54" s="95">
        <v>81</v>
      </c>
      <c r="J54" s="95">
        <v>50</v>
      </c>
      <c r="K54" s="95">
        <v>18</v>
      </c>
      <c r="L54" s="95">
        <v>14</v>
      </c>
      <c r="M54" s="96">
        <v>18.225000000000001</v>
      </c>
      <c r="N54" s="97">
        <v>18</v>
      </c>
      <c r="O54" s="62">
        <v>3000</v>
      </c>
      <c r="P54" s="63">
        <f>Table224523689101112131415161718192021222423456723456891011121314[[#This Row],[PEMBULATAN]]*O54</f>
        <v>54000</v>
      </c>
    </row>
    <row r="55" spans="1:16" ht="27" customHeight="1" x14ac:dyDescent="0.2">
      <c r="A55" s="100"/>
      <c r="B55" s="73"/>
      <c r="C55" s="90" t="s">
        <v>2074</v>
      </c>
      <c r="D55" s="91" t="s">
        <v>1127</v>
      </c>
      <c r="E55" s="92">
        <v>44429</v>
      </c>
      <c r="F55" s="93" t="s">
        <v>1128</v>
      </c>
      <c r="G55" s="92">
        <v>44432</v>
      </c>
      <c r="H55" s="94" t="s">
        <v>1129</v>
      </c>
      <c r="I55" s="95">
        <v>50</v>
      </c>
      <c r="J55" s="95">
        <v>40</v>
      </c>
      <c r="K55" s="95">
        <v>12</v>
      </c>
      <c r="L55" s="95">
        <v>4</v>
      </c>
      <c r="M55" s="96">
        <v>6</v>
      </c>
      <c r="N55" s="97">
        <v>6</v>
      </c>
      <c r="O55" s="62">
        <v>3000</v>
      </c>
      <c r="P55" s="63">
        <f>Table224523689101112131415161718192021222423456723456891011121314[[#This Row],[PEMBULATAN]]*O55</f>
        <v>18000</v>
      </c>
    </row>
    <row r="56" spans="1:16" ht="27" customHeight="1" x14ac:dyDescent="0.2">
      <c r="A56" s="100"/>
      <c r="B56" s="73"/>
      <c r="C56" s="90" t="s">
        <v>2075</v>
      </c>
      <c r="D56" s="91" t="s">
        <v>1127</v>
      </c>
      <c r="E56" s="92">
        <v>44429</v>
      </c>
      <c r="F56" s="93" t="s">
        <v>1128</v>
      </c>
      <c r="G56" s="92">
        <v>44432</v>
      </c>
      <c r="H56" s="94" t="s">
        <v>1129</v>
      </c>
      <c r="I56" s="95">
        <v>93</v>
      </c>
      <c r="J56" s="95">
        <v>63</v>
      </c>
      <c r="K56" s="95">
        <v>26</v>
      </c>
      <c r="L56" s="95">
        <v>11</v>
      </c>
      <c r="M56" s="96">
        <v>38.083500000000001</v>
      </c>
      <c r="N56" s="97">
        <v>38</v>
      </c>
      <c r="O56" s="62">
        <v>3000</v>
      </c>
      <c r="P56" s="63">
        <f>Table224523689101112131415161718192021222423456723456891011121314[[#This Row],[PEMBULATAN]]*O56</f>
        <v>114000</v>
      </c>
    </row>
    <row r="57" spans="1:16" ht="27" customHeight="1" x14ac:dyDescent="0.2">
      <c r="A57" s="100"/>
      <c r="B57" s="73"/>
      <c r="C57" s="90" t="s">
        <v>2076</v>
      </c>
      <c r="D57" s="91" t="s">
        <v>1127</v>
      </c>
      <c r="E57" s="92">
        <v>44429</v>
      </c>
      <c r="F57" s="93" t="s">
        <v>1128</v>
      </c>
      <c r="G57" s="92">
        <v>44432</v>
      </c>
      <c r="H57" s="94" t="s">
        <v>1129</v>
      </c>
      <c r="I57" s="95">
        <v>70</v>
      </c>
      <c r="J57" s="95">
        <v>45</v>
      </c>
      <c r="K57" s="95">
        <v>13</v>
      </c>
      <c r="L57" s="95">
        <v>3</v>
      </c>
      <c r="M57" s="96">
        <v>10.237500000000001</v>
      </c>
      <c r="N57" s="97">
        <v>10</v>
      </c>
      <c r="O57" s="62">
        <v>3000</v>
      </c>
      <c r="P57" s="63">
        <f>Table224523689101112131415161718192021222423456723456891011121314[[#This Row],[PEMBULATAN]]*O57</f>
        <v>30000</v>
      </c>
    </row>
    <row r="58" spans="1:16" ht="27" customHeight="1" x14ac:dyDescent="0.2">
      <c r="A58" s="100"/>
      <c r="B58" s="73"/>
      <c r="C58" s="90" t="s">
        <v>2077</v>
      </c>
      <c r="D58" s="91" t="s">
        <v>1127</v>
      </c>
      <c r="E58" s="92">
        <v>44429</v>
      </c>
      <c r="F58" s="93" t="s">
        <v>1128</v>
      </c>
      <c r="G58" s="92">
        <v>44432</v>
      </c>
      <c r="H58" s="94" t="s">
        <v>1129</v>
      </c>
      <c r="I58" s="95">
        <v>75</v>
      </c>
      <c r="J58" s="95">
        <v>57</v>
      </c>
      <c r="K58" s="95">
        <v>37</v>
      </c>
      <c r="L58" s="95">
        <v>14</v>
      </c>
      <c r="M58" s="96">
        <v>39.543750000000003</v>
      </c>
      <c r="N58" s="97">
        <v>40</v>
      </c>
      <c r="O58" s="62">
        <v>3000</v>
      </c>
      <c r="P58" s="63">
        <f>Table224523689101112131415161718192021222423456723456891011121314[[#This Row],[PEMBULATAN]]*O58</f>
        <v>120000</v>
      </c>
    </row>
    <row r="59" spans="1:16" ht="27" customHeight="1" x14ac:dyDescent="0.2">
      <c r="A59" s="100"/>
      <c r="B59" s="73"/>
      <c r="C59" s="90" t="s">
        <v>2078</v>
      </c>
      <c r="D59" s="91" t="s">
        <v>1127</v>
      </c>
      <c r="E59" s="92">
        <v>44429</v>
      </c>
      <c r="F59" s="93" t="s">
        <v>1128</v>
      </c>
      <c r="G59" s="92">
        <v>44432</v>
      </c>
      <c r="H59" s="94" t="s">
        <v>1129</v>
      </c>
      <c r="I59" s="95">
        <v>104</v>
      </c>
      <c r="J59" s="95">
        <v>70</v>
      </c>
      <c r="K59" s="95">
        <v>15</v>
      </c>
      <c r="L59" s="95">
        <v>12</v>
      </c>
      <c r="M59" s="96">
        <v>27.3</v>
      </c>
      <c r="N59" s="97">
        <v>27</v>
      </c>
      <c r="O59" s="62">
        <v>3000</v>
      </c>
      <c r="P59" s="63">
        <f>Table224523689101112131415161718192021222423456723456891011121314[[#This Row],[PEMBULATAN]]*O59</f>
        <v>81000</v>
      </c>
    </row>
    <row r="60" spans="1:16" ht="27" customHeight="1" x14ac:dyDescent="0.2">
      <c r="A60" s="100"/>
      <c r="B60" s="73"/>
      <c r="C60" s="90" t="s">
        <v>2079</v>
      </c>
      <c r="D60" s="91" t="s">
        <v>1127</v>
      </c>
      <c r="E60" s="92">
        <v>44429</v>
      </c>
      <c r="F60" s="93" t="s">
        <v>1128</v>
      </c>
      <c r="G60" s="92">
        <v>44432</v>
      </c>
      <c r="H60" s="94" t="s">
        <v>1129</v>
      </c>
      <c r="I60" s="95">
        <v>90</v>
      </c>
      <c r="J60" s="95">
        <v>50</v>
      </c>
      <c r="K60" s="95">
        <v>25</v>
      </c>
      <c r="L60" s="95">
        <v>23</v>
      </c>
      <c r="M60" s="96">
        <v>28.125</v>
      </c>
      <c r="N60" s="97">
        <v>28</v>
      </c>
      <c r="O60" s="62">
        <v>3000</v>
      </c>
      <c r="P60" s="63">
        <f>Table224523689101112131415161718192021222423456723456891011121314[[#This Row],[PEMBULATAN]]*O60</f>
        <v>84000</v>
      </c>
    </row>
    <row r="61" spans="1:16" ht="27" customHeight="1" x14ac:dyDescent="0.2">
      <c r="A61" s="100"/>
      <c r="B61" s="73"/>
      <c r="C61" s="90" t="s">
        <v>2080</v>
      </c>
      <c r="D61" s="91" t="s">
        <v>1127</v>
      </c>
      <c r="E61" s="92">
        <v>44429</v>
      </c>
      <c r="F61" s="93" t="s">
        <v>1128</v>
      </c>
      <c r="G61" s="92">
        <v>44432</v>
      </c>
      <c r="H61" s="94" t="s">
        <v>1129</v>
      </c>
      <c r="I61" s="95">
        <v>90</v>
      </c>
      <c r="J61" s="95">
        <v>50</v>
      </c>
      <c r="K61" s="95">
        <v>20</v>
      </c>
      <c r="L61" s="95">
        <v>10</v>
      </c>
      <c r="M61" s="96">
        <v>22.5</v>
      </c>
      <c r="N61" s="97">
        <v>23</v>
      </c>
      <c r="O61" s="62">
        <v>3000</v>
      </c>
      <c r="P61" s="63">
        <f>Table224523689101112131415161718192021222423456723456891011121314[[#This Row],[PEMBULATAN]]*O61</f>
        <v>69000</v>
      </c>
    </row>
    <row r="62" spans="1:16" ht="27" customHeight="1" x14ac:dyDescent="0.2">
      <c r="A62" s="100"/>
      <c r="B62" s="73"/>
      <c r="C62" s="90" t="s">
        <v>2081</v>
      </c>
      <c r="D62" s="91" t="s">
        <v>1127</v>
      </c>
      <c r="E62" s="92">
        <v>44429</v>
      </c>
      <c r="F62" s="93" t="s">
        <v>1128</v>
      </c>
      <c r="G62" s="92">
        <v>44432</v>
      </c>
      <c r="H62" s="94" t="s">
        <v>1129</v>
      </c>
      <c r="I62" s="95">
        <v>67</v>
      </c>
      <c r="J62" s="95">
        <v>60</v>
      </c>
      <c r="K62" s="95">
        <v>30</v>
      </c>
      <c r="L62" s="95">
        <v>10</v>
      </c>
      <c r="M62" s="96">
        <v>30.15</v>
      </c>
      <c r="N62" s="97">
        <v>30</v>
      </c>
      <c r="O62" s="62">
        <v>3000</v>
      </c>
      <c r="P62" s="63">
        <f>Table224523689101112131415161718192021222423456723456891011121314[[#This Row],[PEMBULATAN]]*O62</f>
        <v>90000</v>
      </c>
    </row>
    <row r="63" spans="1:16" ht="27" customHeight="1" x14ac:dyDescent="0.2">
      <c r="A63" s="100"/>
      <c r="B63" s="73"/>
      <c r="C63" s="90" t="s">
        <v>2082</v>
      </c>
      <c r="D63" s="91" t="s">
        <v>1127</v>
      </c>
      <c r="E63" s="92">
        <v>44429</v>
      </c>
      <c r="F63" s="93" t="s">
        <v>1128</v>
      </c>
      <c r="G63" s="92">
        <v>44432</v>
      </c>
      <c r="H63" s="94" t="s">
        <v>1129</v>
      </c>
      <c r="I63" s="95">
        <v>36</v>
      </c>
      <c r="J63" s="95">
        <v>40</v>
      </c>
      <c r="K63" s="95">
        <v>24</v>
      </c>
      <c r="L63" s="95">
        <v>3</v>
      </c>
      <c r="M63" s="96">
        <v>8.64</v>
      </c>
      <c r="N63" s="97">
        <v>9</v>
      </c>
      <c r="O63" s="62">
        <v>3000</v>
      </c>
      <c r="P63" s="63">
        <f>Table224523689101112131415161718192021222423456723456891011121314[[#This Row],[PEMBULATAN]]*O63</f>
        <v>27000</v>
      </c>
    </row>
    <row r="64" spans="1:16" ht="27" customHeight="1" x14ac:dyDescent="0.2">
      <c r="A64" s="100"/>
      <c r="B64" s="73"/>
      <c r="C64" s="90" t="s">
        <v>2083</v>
      </c>
      <c r="D64" s="91" t="s">
        <v>1127</v>
      </c>
      <c r="E64" s="92">
        <v>44429</v>
      </c>
      <c r="F64" s="93" t="s">
        <v>1128</v>
      </c>
      <c r="G64" s="92">
        <v>44432</v>
      </c>
      <c r="H64" s="94" t="s">
        <v>1129</v>
      </c>
      <c r="I64" s="95">
        <v>90</v>
      </c>
      <c r="J64" s="95">
        <v>60</v>
      </c>
      <c r="K64" s="95">
        <v>30</v>
      </c>
      <c r="L64" s="95">
        <v>8</v>
      </c>
      <c r="M64" s="96">
        <v>40.5</v>
      </c>
      <c r="N64" s="97">
        <v>41</v>
      </c>
      <c r="O64" s="62">
        <v>3000</v>
      </c>
      <c r="P64" s="63">
        <f>Table224523689101112131415161718192021222423456723456891011121314[[#This Row],[PEMBULATAN]]*O64</f>
        <v>123000</v>
      </c>
    </row>
    <row r="65" spans="1:16" ht="27" customHeight="1" x14ac:dyDescent="0.2">
      <c r="A65" s="100"/>
      <c r="B65" s="73"/>
      <c r="C65" s="90" t="s">
        <v>2084</v>
      </c>
      <c r="D65" s="91" t="s">
        <v>1127</v>
      </c>
      <c r="E65" s="92">
        <v>44429</v>
      </c>
      <c r="F65" s="93" t="s">
        <v>1128</v>
      </c>
      <c r="G65" s="92">
        <v>44432</v>
      </c>
      <c r="H65" s="94" t="s">
        <v>1129</v>
      </c>
      <c r="I65" s="95">
        <v>30</v>
      </c>
      <c r="J65" s="95">
        <v>20</v>
      </c>
      <c r="K65" s="95">
        <v>10</v>
      </c>
      <c r="L65" s="95">
        <v>1</v>
      </c>
      <c r="M65" s="96">
        <v>1.5</v>
      </c>
      <c r="N65" s="97">
        <v>2</v>
      </c>
      <c r="O65" s="62">
        <v>3000</v>
      </c>
      <c r="P65" s="63">
        <f>Table224523689101112131415161718192021222423456723456891011121314[[#This Row],[PEMBULATAN]]*O65</f>
        <v>6000</v>
      </c>
    </row>
    <row r="66" spans="1:16" ht="27" customHeight="1" x14ac:dyDescent="0.2">
      <c r="A66" s="100"/>
      <c r="B66" s="73"/>
      <c r="C66" s="90" t="s">
        <v>2085</v>
      </c>
      <c r="D66" s="91" t="s">
        <v>1127</v>
      </c>
      <c r="E66" s="92">
        <v>44429</v>
      </c>
      <c r="F66" s="93" t="s">
        <v>1128</v>
      </c>
      <c r="G66" s="92">
        <v>44432</v>
      </c>
      <c r="H66" s="94" t="s">
        <v>1129</v>
      </c>
      <c r="I66" s="95">
        <v>93</v>
      </c>
      <c r="J66" s="95">
        <v>60</v>
      </c>
      <c r="K66" s="95">
        <v>40</v>
      </c>
      <c r="L66" s="95">
        <v>21</v>
      </c>
      <c r="M66" s="96">
        <v>55.8</v>
      </c>
      <c r="N66" s="97">
        <v>56</v>
      </c>
      <c r="O66" s="62">
        <v>3000</v>
      </c>
      <c r="P66" s="63">
        <f>Table224523689101112131415161718192021222423456723456891011121314[[#This Row],[PEMBULATAN]]*O66</f>
        <v>168000</v>
      </c>
    </row>
    <row r="67" spans="1:16" ht="27" customHeight="1" x14ac:dyDescent="0.2">
      <c r="A67" s="100"/>
      <c r="B67" s="73"/>
      <c r="C67" s="90" t="s">
        <v>2086</v>
      </c>
      <c r="D67" s="91" t="s">
        <v>1127</v>
      </c>
      <c r="E67" s="92">
        <v>44429</v>
      </c>
      <c r="F67" s="93" t="s">
        <v>1128</v>
      </c>
      <c r="G67" s="92">
        <v>44432</v>
      </c>
      <c r="H67" s="94" t="s">
        <v>1129</v>
      </c>
      <c r="I67" s="95">
        <v>100</v>
      </c>
      <c r="J67" s="95">
        <v>62</v>
      </c>
      <c r="K67" s="95">
        <v>30</v>
      </c>
      <c r="L67" s="95">
        <v>40</v>
      </c>
      <c r="M67" s="96">
        <v>46.5</v>
      </c>
      <c r="N67" s="97">
        <v>47</v>
      </c>
      <c r="O67" s="62">
        <v>3000</v>
      </c>
      <c r="P67" s="63">
        <f>Table224523689101112131415161718192021222423456723456891011121314[[#This Row],[PEMBULATAN]]*O67</f>
        <v>141000</v>
      </c>
    </row>
    <row r="68" spans="1:16" ht="27" customHeight="1" x14ac:dyDescent="0.2">
      <c r="A68" s="100"/>
      <c r="B68" s="73"/>
      <c r="C68" s="90" t="s">
        <v>2087</v>
      </c>
      <c r="D68" s="91" t="s">
        <v>1127</v>
      </c>
      <c r="E68" s="92">
        <v>44429</v>
      </c>
      <c r="F68" s="93" t="s">
        <v>1128</v>
      </c>
      <c r="G68" s="92">
        <v>44432</v>
      </c>
      <c r="H68" s="94" t="s">
        <v>1129</v>
      </c>
      <c r="I68" s="95">
        <v>56</v>
      </c>
      <c r="J68" s="95">
        <v>54</v>
      </c>
      <c r="K68" s="95">
        <v>27</v>
      </c>
      <c r="L68" s="95">
        <v>20</v>
      </c>
      <c r="M68" s="96">
        <v>20.411999999999999</v>
      </c>
      <c r="N68" s="97">
        <v>20</v>
      </c>
      <c r="O68" s="62">
        <v>3000</v>
      </c>
      <c r="P68" s="63">
        <f>Table224523689101112131415161718192021222423456723456891011121314[[#This Row],[PEMBULATAN]]*O68</f>
        <v>60000</v>
      </c>
    </row>
    <row r="69" spans="1:16" ht="27" customHeight="1" x14ac:dyDescent="0.2">
      <c r="A69" s="100"/>
      <c r="B69" s="73"/>
      <c r="C69" s="90" t="s">
        <v>2088</v>
      </c>
      <c r="D69" s="91" t="s">
        <v>1127</v>
      </c>
      <c r="E69" s="92">
        <v>44429</v>
      </c>
      <c r="F69" s="93" t="s">
        <v>1128</v>
      </c>
      <c r="G69" s="92">
        <v>44432</v>
      </c>
      <c r="H69" s="94" t="s">
        <v>1129</v>
      </c>
      <c r="I69" s="95">
        <v>36</v>
      </c>
      <c r="J69" s="95">
        <v>25</v>
      </c>
      <c r="K69" s="95">
        <v>18</v>
      </c>
      <c r="L69" s="95">
        <v>6</v>
      </c>
      <c r="M69" s="96">
        <v>4.05</v>
      </c>
      <c r="N69" s="97">
        <v>6</v>
      </c>
      <c r="O69" s="62">
        <v>3000</v>
      </c>
      <c r="P69" s="63">
        <f>Table224523689101112131415161718192021222423456723456891011121314[[#This Row],[PEMBULATAN]]*O69</f>
        <v>18000</v>
      </c>
    </row>
    <row r="70" spans="1:16" ht="27" customHeight="1" x14ac:dyDescent="0.2">
      <c r="A70" s="100"/>
      <c r="B70" s="73"/>
      <c r="C70" s="90" t="s">
        <v>2089</v>
      </c>
      <c r="D70" s="91" t="s">
        <v>1127</v>
      </c>
      <c r="E70" s="92">
        <v>44429</v>
      </c>
      <c r="F70" s="93" t="s">
        <v>1128</v>
      </c>
      <c r="G70" s="92">
        <v>44432</v>
      </c>
      <c r="H70" s="94" t="s">
        <v>1129</v>
      </c>
      <c r="I70" s="95">
        <v>84</v>
      </c>
      <c r="J70" s="95">
        <v>62</v>
      </c>
      <c r="K70" s="95">
        <v>3</v>
      </c>
      <c r="L70" s="95">
        <v>2</v>
      </c>
      <c r="M70" s="96">
        <v>3.9060000000000001</v>
      </c>
      <c r="N70" s="97">
        <v>4</v>
      </c>
      <c r="O70" s="62">
        <v>3000</v>
      </c>
      <c r="P70" s="63">
        <f>Table224523689101112131415161718192021222423456723456891011121314[[#This Row],[PEMBULATAN]]*O70</f>
        <v>12000</v>
      </c>
    </row>
    <row r="71" spans="1:16" ht="27" customHeight="1" x14ac:dyDescent="0.2">
      <c r="A71" s="100"/>
      <c r="B71" s="73"/>
      <c r="C71" s="90" t="s">
        <v>2090</v>
      </c>
      <c r="D71" s="91" t="s">
        <v>1127</v>
      </c>
      <c r="E71" s="92">
        <v>44429</v>
      </c>
      <c r="F71" s="93" t="s">
        <v>1128</v>
      </c>
      <c r="G71" s="92">
        <v>44432</v>
      </c>
      <c r="H71" s="94" t="s">
        <v>1129</v>
      </c>
      <c r="I71" s="95">
        <v>37</v>
      </c>
      <c r="J71" s="95">
        <v>34</v>
      </c>
      <c r="K71" s="95">
        <v>31</v>
      </c>
      <c r="L71" s="95">
        <v>5</v>
      </c>
      <c r="M71" s="96">
        <v>9.7494999999999994</v>
      </c>
      <c r="N71" s="97">
        <v>10</v>
      </c>
      <c r="O71" s="62">
        <v>3000</v>
      </c>
      <c r="P71" s="63">
        <f>Table224523689101112131415161718192021222423456723456891011121314[[#This Row],[PEMBULATAN]]*O71</f>
        <v>30000</v>
      </c>
    </row>
    <row r="72" spans="1:16" ht="27" customHeight="1" x14ac:dyDescent="0.2">
      <c r="A72" s="100"/>
      <c r="B72" s="73"/>
      <c r="C72" s="90" t="s">
        <v>2091</v>
      </c>
      <c r="D72" s="91" t="s">
        <v>1127</v>
      </c>
      <c r="E72" s="92">
        <v>44429</v>
      </c>
      <c r="F72" s="93" t="s">
        <v>1128</v>
      </c>
      <c r="G72" s="92">
        <v>44432</v>
      </c>
      <c r="H72" s="94" t="s">
        <v>1129</v>
      </c>
      <c r="I72" s="95">
        <v>80</v>
      </c>
      <c r="J72" s="95">
        <v>60</v>
      </c>
      <c r="K72" s="95">
        <v>21</v>
      </c>
      <c r="L72" s="95">
        <v>16</v>
      </c>
      <c r="M72" s="96">
        <v>25.2</v>
      </c>
      <c r="N72" s="97">
        <v>25</v>
      </c>
      <c r="O72" s="62">
        <v>3000</v>
      </c>
      <c r="P72" s="63">
        <f>Table224523689101112131415161718192021222423456723456891011121314[[#This Row],[PEMBULATAN]]*O72</f>
        <v>75000</v>
      </c>
    </row>
    <row r="73" spans="1:16" ht="27" customHeight="1" x14ac:dyDescent="0.2">
      <c r="A73" s="100"/>
      <c r="B73" s="73"/>
      <c r="C73" s="90" t="s">
        <v>2092</v>
      </c>
      <c r="D73" s="91" t="s">
        <v>1127</v>
      </c>
      <c r="E73" s="92">
        <v>44429</v>
      </c>
      <c r="F73" s="93" t="s">
        <v>1128</v>
      </c>
      <c r="G73" s="92">
        <v>44432</v>
      </c>
      <c r="H73" s="94" t="s">
        <v>1129</v>
      </c>
      <c r="I73" s="95">
        <v>57</v>
      </c>
      <c r="J73" s="95">
        <v>22</v>
      </c>
      <c r="K73" s="95">
        <v>127</v>
      </c>
      <c r="L73" s="95">
        <v>24</v>
      </c>
      <c r="M73" s="96">
        <v>39.814500000000002</v>
      </c>
      <c r="N73" s="97">
        <v>40</v>
      </c>
      <c r="O73" s="62">
        <v>3000</v>
      </c>
      <c r="P73" s="63">
        <f>Table224523689101112131415161718192021222423456723456891011121314[[#This Row],[PEMBULATAN]]*O73</f>
        <v>120000</v>
      </c>
    </row>
    <row r="74" spans="1:16" ht="27" customHeight="1" x14ac:dyDescent="0.2">
      <c r="A74" s="100"/>
      <c r="B74" s="73"/>
      <c r="C74" s="85" t="s">
        <v>2093</v>
      </c>
      <c r="D74" s="76" t="s">
        <v>1127</v>
      </c>
      <c r="E74" s="13">
        <v>44429</v>
      </c>
      <c r="F74" s="74" t="s">
        <v>1128</v>
      </c>
      <c r="G74" s="13">
        <v>44432</v>
      </c>
      <c r="H74" s="75" t="s">
        <v>1129</v>
      </c>
      <c r="I74" s="15">
        <v>67</v>
      </c>
      <c r="J74" s="15">
        <v>40</v>
      </c>
      <c r="K74" s="15">
        <v>35</v>
      </c>
      <c r="L74" s="15">
        <v>10</v>
      </c>
      <c r="M74" s="80">
        <v>23.45</v>
      </c>
      <c r="N74" s="70">
        <v>23</v>
      </c>
      <c r="O74" s="62">
        <v>3000</v>
      </c>
      <c r="P74" s="63">
        <f>Table224523689101112131415161718192021222423456723456891011121314[[#This Row],[PEMBULATAN]]*O74</f>
        <v>69000</v>
      </c>
    </row>
    <row r="75" spans="1:16" ht="27" customHeight="1" x14ac:dyDescent="0.2">
      <c r="A75" s="100"/>
      <c r="B75" s="73"/>
      <c r="C75" s="85" t="s">
        <v>2094</v>
      </c>
      <c r="D75" s="76" t="s">
        <v>1127</v>
      </c>
      <c r="E75" s="13">
        <v>44429</v>
      </c>
      <c r="F75" s="74" t="s">
        <v>1128</v>
      </c>
      <c r="G75" s="13">
        <v>44432</v>
      </c>
      <c r="H75" s="75" t="s">
        <v>1129</v>
      </c>
      <c r="I75" s="15">
        <v>38</v>
      </c>
      <c r="J75" s="15">
        <v>24</v>
      </c>
      <c r="K75" s="15">
        <v>37</v>
      </c>
      <c r="L75" s="15">
        <v>5</v>
      </c>
      <c r="M75" s="80">
        <v>8.4359999999999999</v>
      </c>
      <c r="N75" s="70">
        <v>8</v>
      </c>
      <c r="O75" s="62">
        <v>3000</v>
      </c>
      <c r="P75" s="63">
        <f>Table224523689101112131415161718192021222423456723456891011121314[[#This Row],[PEMBULATAN]]*O75</f>
        <v>24000</v>
      </c>
    </row>
    <row r="76" spans="1:16" ht="27" customHeight="1" x14ac:dyDescent="0.2">
      <c r="A76" s="100"/>
      <c r="B76" s="73"/>
      <c r="C76" s="85" t="s">
        <v>2095</v>
      </c>
      <c r="D76" s="76" t="s">
        <v>1127</v>
      </c>
      <c r="E76" s="13">
        <v>44429</v>
      </c>
      <c r="F76" s="74" t="s">
        <v>1128</v>
      </c>
      <c r="G76" s="13">
        <v>44432</v>
      </c>
      <c r="H76" s="75" t="s">
        <v>1129</v>
      </c>
      <c r="I76" s="15">
        <v>55</v>
      </c>
      <c r="J76" s="15">
        <v>20</v>
      </c>
      <c r="K76" s="15">
        <v>20</v>
      </c>
      <c r="L76" s="15">
        <v>6</v>
      </c>
      <c r="M76" s="80">
        <v>5.5</v>
      </c>
      <c r="N76" s="70">
        <v>6</v>
      </c>
      <c r="O76" s="62">
        <v>3000</v>
      </c>
      <c r="P76" s="63">
        <f>Table224523689101112131415161718192021222423456723456891011121314[[#This Row],[PEMBULATAN]]*O76</f>
        <v>18000</v>
      </c>
    </row>
    <row r="77" spans="1:16" ht="27" customHeight="1" x14ac:dyDescent="0.2">
      <c r="A77" s="100"/>
      <c r="B77" s="73"/>
      <c r="C77" s="85" t="s">
        <v>2096</v>
      </c>
      <c r="D77" s="76" t="s">
        <v>1127</v>
      </c>
      <c r="E77" s="13">
        <v>44429</v>
      </c>
      <c r="F77" s="74" t="s">
        <v>1128</v>
      </c>
      <c r="G77" s="13">
        <v>44432</v>
      </c>
      <c r="H77" s="75" t="s">
        <v>1129</v>
      </c>
      <c r="I77" s="15">
        <v>69</v>
      </c>
      <c r="J77" s="15">
        <v>25</v>
      </c>
      <c r="K77" s="15">
        <v>22</v>
      </c>
      <c r="L77" s="15">
        <v>1</v>
      </c>
      <c r="M77" s="80">
        <v>9.4875000000000007</v>
      </c>
      <c r="N77" s="70">
        <v>9</v>
      </c>
      <c r="O77" s="62">
        <v>3000</v>
      </c>
      <c r="P77" s="63">
        <f>Table224523689101112131415161718192021222423456723456891011121314[[#This Row],[PEMBULATAN]]*O77</f>
        <v>27000</v>
      </c>
    </row>
    <row r="78" spans="1:16" ht="27" customHeight="1" x14ac:dyDescent="0.2">
      <c r="A78" s="100"/>
      <c r="B78" s="73"/>
      <c r="C78" s="85" t="s">
        <v>2097</v>
      </c>
      <c r="D78" s="76" t="s">
        <v>1127</v>
      </c>
      <c r="E78" s="13">
        <v>44429</v>
      </c>
      <c r="F78" s="74" t="s">
        <v>1128</v>
      </c>
      <c r="G78" s="13">
        <v>44432</v>
      </c>
      <c r="H78" s="75" t="s">
        <v>1129</v>
      </c>
      <c r="I78" s="15">
        <v>40</v>
      </c>
      <c r="J78" s="15">
        <v>23</v>
      </c>
      <c r="K78" s="15">
        <v>25</v>
      </c>
      <c r="L78" s="15">
        <v>5</v>
      </c>
      <c r="M78" s="80">
        <v>5.75</v>
      </c>
      <c r="N78" s="70">
        <v>6</v>
      </c>
      <c r="O78" s="62">
        <v>3000</v>
      </c>
      <c r="P78" s="63">
        <f>Table224523689101112131415161718192021222423456723456891011121314[[#This Row],[PEMBULATAN]]*O78</f>
        <v>18000</v>
      </c>
    </row>
    <row r="79" spans="1:16" ht="27" customHeight="1" x14ac:dyDescent="0.2">
      <c r="A79" s="100"/>
      <c r="B79" s="73"/>
      <c r="C79" s="85" t="s">
        <v>2098</v>
      </c>
      <c r="D79" s="76" t="s">
        <v>1127</v>
      </c>
      <c r="E79" s="13">
        <v>44429</v>
      </c>
      <c r="F79" s="74" t="s">
        <v>1128</v>
      </c>
      <c r="G79" s="13">
        <v>44432</v>
      </c>
      <c r="H79" s="75" t="s">
        <v>1129</v>
      </c>
      <c r="I79" s="15">
        <v>39</v>
      </c>
      <c r="J79" s="15">
        <v>30</v>
      </c>
      <c r="K79" s="15">
        <v>35</v>
      </c>
      <c r="L79" s="15">
        <v>18</v>
      </c>
      <c r="M79" s="80">
        <v>10.237500000000001</v>
      </c>
      <c r="N79" s="70">
        <v>18</v>
      </c>
      <c r="O79" s="62">
        <v>3000</v>
      </c>
      <c r="P79" s="63">
        <f>Table224523689101112131415161718192021222423456723456891011121314[[#This Row],[PEMBULATAN]]*O79</f>
        <v>54000</v>
      </c>
    </row>
    <row r="80" spans="1:16" ht="27" customHeight="1" x14ac:dyDescent="0.2">
      <c r="A80" s="100"/>
      <c r="B80" s="73"/>
      <c r="C80" s="85" t="s">
        <v>2099</v>
      </c>
      <c r="D80" s="76" t="s">
        <v>1127</v>
      </c>
      <c r="E80" s="13">
        <v>44429</v>
      </c>
      <c r="F80" s="74" t="s">
        <v>1128</v>
      </c>
      <c r="G80" s="13">
        <v>44432</v>
      </c>
      <c r="H80" s="75" t="s">
        <v>1129</v>
      </c>
      <c r="I80" s="15">
        <v>71</v>
      </c>
      <c r="J80" s="15">
        <v>25</v>
      </c>
      <c r="K80" s="15">
        <v>5</v>
      </c>
      <c r="L80" s="15">
        <v>1</v>
      </c>
      <c r="M80" s="80">
        <v>2.21875</v>
      </c>
      <c r="N80" s="70">
        <v>2</v>
      </c>
      <c r="O80" s="62">
        <v>3000</v>
      </c>
      <c r="P80" s="63">
        <f>Table224523689101112131415161718192021222423456723456891011121314[[#This Row],[PEMBULATAN]]*O80</f>
        <v>6000</v>
      </c>
    </row>
    <row r="81" spans="1:16" ht="27" customHeight="1" x14ac:dyDescent="0.2">
      <c r="A81" s="100"/>
      <c r="B81" s="73"/>
      <c r="C81" s="85" t="s">
        <v>2100</v>
      </c>
      <c r="D81" s="76" t="s">
        <v>1127</v>
      </c>
      <c r="E81" s="13">
        <v>44429</v>
      </c>
      <c r="F81" s="74" t="s">
        <v>1128</v>
      </c>
      <c r="G81" s="13">
        <v>44432</v>
      </c>
      <c r="H81" s="75" t="s">
        <v>1129</v>
      </c>
      <c r="I81" s="15">
        <v>80</v>
      </c>
      <c r="J81" s="15">
        <v>35</v>
      </c>
      <c r="K81" s="15">
        <v>17</v>
      </c>
      <c r="L81" s="15">
        <v>2</v>
      </c>
      <c r="M81" s="80">
        <v>11.9</v>
      </c>
      <c r="N81" s="70">
        <v>12</v>
      </c>
      <c r="O81" s="62">
        <v>3000</v>
      </c>
      <c r="P81" s="63">
        <f>Table224523689101112131415161718192021222423456723456891011121314[[#This Row],[PEMBULATAN]]*O81</f>
        <v>36000</v>
      </c>
    </row>
    <row r="82" spans="1:16" ht="27" customHeight="1" x14ac:dyDescent="0.2">
      <c r="A82" s="100"/>
      <c r="B82" s="73"/>
      <c r="C82" s="85" t="s">
        <v>2101</v>
      </c>
      <c r="D82" s="76" t="s">
        <v>1127</v>
      </c>
      <c r="E82" s="13">
        <v>44429</v>
      </c>
      <c r="F82" s="74" t="s">
        <v>1128</v>
      </c>
      <c r="G82" s="13">
        <v>44432</v>
      </c>
      <c r="H82" s="75" t="s">
        <v>1129</v>
      </c>
      <c r="I82" s="15">
        <v>39</v>
      </c>
      <c r="J82" s="15">
        <v>23</v>
      </c>
      <c r="K82" s="15">
        <v>110</v>
      </c>
      <c r="L82" s="15">
        <v>18</v>
      </c>
      <c r="M82" s="80">
        <v>24.6675</v>
      </c>
      <c r="N82" s="70">
        <v>25</v>
      </c>
      <c r="O82" s="62">
        <v>3000</v>
      </c>
      <c r="P82" s="63">
        <f>Table224523689101112131415161718192021222423456723456891011121314[[#This Row],[PEMBULATAN]]*O82</f>
        <v>75000</v>
      </c>
    </row>
    <row r="83" spans="1:16" ht="27" customHeight="1" x14ac:dyDescent="0.2">
      <c r="A83" s="100"/>
      <c r="B83" s="73"/>
      <c r="C83" s="85" t="s">
        <v>2102</v>
      </c>
      <c r="D83" s="76" t="s">
        <v>1127</v>
      </c>
      <c r="E83" s="13">
        <v>44429</v>
      </c>
      <c r="F83" s="74" t="s">
        <v>1128</v>
      </c>
      <c r="G83" s="13">
        <v>44432</v>
      </c>
      <c r="H83" s="75" t="s">
        <v>1129</v>
      </c>
      <c r="I83" s="15">
        <v>49</v>
      </c>
      <c r="J83" s="15">
        <v>30</v>
      </c>
      <c r="K83" s="15">
        <v>20</v>
      </c>
      <c r="L83" s="15">
        <v>1</v>
      </c>
      <c r="M83" s="80">
        <v>7.35</v>
      </c>
      <c r="N83" s="70">
        <v>7</v>
      </c>
      <c r="O83" s="62">
        <v>3000</v>
      </c>
      <c r="P83" s="63">
        <f>Table224523689101112131415161718192021222423456723456891011121314[[#This Row],[PEMBULATAN]]*O83</f>
        <v>21000</v>
      </c>
    </row>
    <row r="84" spans="1:16" ht="27" customHeight="1" x14ac:dyDescent="0.2">
      <c r="A84" s="100"/>
      <c r="B84" s="73"/>
      <c r="C84" s="85" t="s">
        <v>2103</v>
      </c>
      <c r="D84" s="76" t="s">
        <v>1127</v>
      </c>
      <c r="E84" s="13">
        <v>44429</v>
      </c>
      <c r="F84" s="74" t="s">
        <v>1128</v>
      </c>
      <c r="G84" s="13">
        <v>44432</v>
      </c>
      <c r="H84" s="75" t="s">
        <v>1129</v>
      </c>
      <c r="I84" s="15">
        <v>38</v>
      </c>
      <c r="J84" s="15">
        <v>30</v>
      </c>
      <c r="K84" s="15">
        <v>30</v>
      </c>
      <c r="L84" s="15">
        <v>3</v>
      </c>
      <c r="M84" s="80">
        <v>8.5500000000000007</v>
      </c>
      <c r="N84" s="70">
        <v>9</v>
      </c>
      <c r="O84" s="62">
        <v>3000</v>
      </c>
      <c r="P84" s="63">
        <f>Table224523689101112131415161718192021222423456723456891011121314[[#This Row],[PEMBULATAN]]*O84</f>
        <v>27000</v>
      </c>
    </row>
    <row r="85" spans="1:16" ht="27" customHeight="1" x14ac:dyDescent="0.2">
      <c r="A85" s="100"/>
      <c r="B85" s="73"/>
      <c r="C85" s="85" t="s">
        <v>2104</v>
      </c>
      <c r="D85" s="76" t="s">
        <v>1127</v>
      </c>
      <c r="E85" s="13">
        <v>44429</v>
      </c>
      <c r="F85" s="74" t="s">
        <v>1128</v>
      </c>
      <c r="G85" s="13">
        <v>44432</v>
      </c>
      <c r="H85" s="75" t="s">
        <v>1129</v>
      </c>
      <c r="I85" s="15">
        <v>150</v>
      </c>
      <c r="J85" s="15">
        <v>36</v>
      </c>
      <c r="K85" s="15">
        <v>20</v>
      </c>
      <c r="L85" s="15">
        <v>4</v>
      </c>
      <c r="M85" s="80">
        <v>27</v>
      </c>
      <c r="N85" s="70">
        <v>27</v>
      </c>
      <c r="O85" s="62">
        <v>3000</v>
      </c>
      <c r="P85" s="63">
        <f>Table224523689101112131415161718192021222423456723456891011121314[[#This Row],[PEMBULATAN]]*O85</f>
        <v>81000</v>
      </c>
    </row>
    <row r="86" spans="1:16" ht="27" customHeight="1" x14ac:dyDescent="0.2">
      <c r="A86" s="100"/>
      <c r="B86" s="73"/>
      <c r="C86" s="85" t="s">
        <v>2105</v>
      </c>
      <c r="D86" s="76" t="s">
        <v>1127</v>
      </c>
      <c r="E86" s="13">
        <v>44429</v>
      </c>
      <c r="F86" s="74" t="s">
        <v>1128</v>
      </c>
      <c r="G86" s="13">
        <v>44432</v>
      </c>
      <c r="H86" s="75" t="s">
        <v>1129</v>
      </c>
      <c r="I86" s="15">
        <v>84</v>
      </c>
      <c r="J86" s="15">
        <v>25</v>
      </c>
      <c r="K86" s="15">
        <v>10</v>
      </c>
      <c r="L86" s="15">
        <v>2</v>
      </c>
      <c r="M86" s="80">
        <v>5.25</v>
      </c>
      <c r="N86" s="70">
        <v>5</v>
      </c>
      <c r="O86" s="62">
        <v>3000</v>
      </c>
      <c r="P86" s="63">
        <f>Table224523689101112131415161718192021222423456723456891011121314[[#This Row],[PEMBULATAN]]*O86</f>
        <v>15000</v>
      </c>
    </row>
    <row r="87" spans="1:16" ht="27" customHeight="1" x14ac:dyDescent="0.2">
      <c r="A87" s="100"/>
      <c r="B87" s="73"/>
      <c r="C87" s="85" t="s">
        <v>2106</v>
      </c>
      <c r="D87" s="76" t="s">
        <v>1127</v>
      </c>
      <c r="E87" s="13">
        <v>44429</v>
      </c>
      <c r="F87" s="74" t="s">
        <v>1128</v>
      </c>
      <c r="G87" s="13">
        <v>44432</v>
      </c>
      <c r="H87" s="75" t="s">
        <v>1129</v>
      </c>
      <c r="I87" s="15">
        <v>72</v>
      </c>
      <c r="J87" s="15">
        <v>37</v>
      </c>
      <c r="K87" s="15">
        <v>43</v>
      </c>
      <c r="L87" s="15">
        <v>2</v>
      </c>
      <c r="M87" s="80">
        <v>28.638000000000002</v>
      </c>
      <c r="N87" s="70">
        <v>29</v>
      </c>
      <c r="O87" s="62">
        <v>3000</v>
      </c>
      <c r="P87" s="63">
        <f>Table224523689101112131415161718192021222423456723456891011121314[[#This Row],[PEMBULATAN]]*O87</f>
        <v>87000</v>
      </c>
    </row>
    <row r="88" spans="1:16" ht="27" customHeight="1" x14ac:dyDescent="0.2">
      <c r="A88" s="100"/>
      <c r="B88" s="73"/>
      <c r="C88" s="85" t="s">
        <v>2107</v>
      </c>
      <c r="D88" s="76" t="s">
        <v>1127</v>
      </c>
      <c r="E88" s="13">
        <v>44429</v>
      </c>
      <c r="F88" s="74" t="s">
        <v>1128</v>
      </c>
      <c r="G88" s="13">
        <v>44432</v>
      </c>
      <c r="H88" s="75" t="s">
        <v>1129</v>
      </c>
      <c r="I88" s="15">
        <v>35</v>
      </c>
      <c r="J88" s="15">
        <v>31</v>
      </c>
      <c r="K88" s="15">
        <v>19</v>
      </c>
      <c r="L88" s="15">
        <v>1</v>
      </c>
      <c r="M88" s="80">
        <v>5.1537499999999996</v>
      </c>
      <c r="N88" s="70">
        <v>5</v>
      </c>
      <c r="O88" s="62">
        <v>3000</v>
      </c>
      <c r="P88" s="63">
        <f>Table224523689101112131415161718192021222423456723456891011121314[[#This Row],[PEMBULATAN]]*O88</f>
        <v>15000</v>
      </c>
    </row>
    <row r="89" spans="1:16" ht="27" customHeight="1" x14ac:dyDescent="0.2">
      <c r="A89" s="100"/>
      <c r="B89" s="73"/>
      <c r="C89" s="85" t="s">
        <v>2108</v>
      </c>
      <c r="D89" s="76" t="s">
        <v>1127</v>
      </c>
      <c r="E89" s="13">
        <v>44429</v>
      </c>
      <c r="F89" s="74" t="s">
        <v>1128</v>
      </c>
      <c r="G89" s="13">
        <v>44432</v>
      </c>
      <c r="H89" s="75" t="s">
        <v>1129</v>
      </c>
      <c r="I89" s="15">
        <v>49</v>
      </c>
      <c r="J89" s="15">
        <v>30</v>
      </c>
      <c r="K89" s="15">
        <v>20</v>
      </c>
      <c r="L89" s="15">
        <v>1</v>
      </c>
      <c r="M89" s="80">
        <v>7.35</v>
      </c>
      <c r="N89" s="70">
        <v>7</v>
      </c>
      <c r="O89" s="62">
        <v>3000</v>
      </c>
      <c r="P89" s="63">
        <f>Table224523689101112131415161718192021222423456723456891011121314[[#This Row],[PEMBULATAN]]*O89</f>
        <v>21000</v>
      </c>
    </row>
    <row r="90" spans="1:16" ht="27" customHeight="1" x14ac:dyDescent="0.2">
      <c r="A90" s="100"/>
      <c r="B90" s="73"/>
      <c r="C90" s="85" t="s">
        <v>2109</v>
      </c>
      <c r="D90" s="76" t="s">
        <v>1127</v>
      </c>
      <c r="E90" s="13">
        <v>44429</v>
      </c>
      <c r="F90" s="74" t="s">
        <v>1128</v>
      </c>
      <c r="G90" s="13">
        <v>44432</v>
      </c>
      <c r="H90" s="75" t="s">
        <v>1129</v>
      </c>
      <c r="I90" s="15">
        <v>72</v>
      </c>
      <c r="J90" s="15">
        <v>30</v>
      </c>
      <c r="K90" s="15">
        <v>19</v>
      </c>
      <c r="L90" s="15">
        <v>1</v>
      </c>
      <c r="M90" s="80">
        <v>10.26</v>
      </c>
      <c r="N90" s="70">
        <v>10</v>
      </c>
      <c r="O90" s="62">
        <v>3000</v>
      </c>
      <c r="P90" s="63">
        <f>Table224523689101112131415161718192021222423456723456891011121314[[#This Row],[PEMBULATAN]]*O90</f>
        <v>30000</v>
      </c>
    </row>
    <row r="91" spans="1:16" ht="27" customHeight="1" x14ac:dyDescent="0.2">
      <c r="A91" s="100"/>
      <c r="B91" s="73"/>
      <c r="C91" s="85" t="s">
        <v>2110</v>
      </c>
      <c r="D91" s="76" t="s">
        <v>1127</v>
      </c>
      <c r="E91" s="13">
        <v>44429</v>
      </c>
      <c r="F91" s="74" t="s">
        <v>1128</v>
      </c>
      <c r="G91" s="13">
        <v>44432</v>
      </c>
      <c r="H91" s="75" t="s">
        <v>1129</v>
      </c>
      <c r="I91" s="15">
        <v>55</v>
      </c>
      <c r="J91" s="15">
        <v>27</v>
      </c>
      <c r="K91" s="15">
        <v>20</v>
      </c>
      <c r="L91" s="15">
        <v>1</v>
      </c>
      <c r="M91" s="80">
        <v>7.4249999999999998</v>
      </c>
      <c r="N91" s="70">
        <v>7</v>
      </c>
      <c r="O91" s="62">
        <v>3000</v>
      </c>
      <c r="P91" s="63">
        <f>Table224523689101112131415161718192021222423456723456891011121314[[#This Row],[PEMBULATAN]]*O91</f>
        <v>21000</v>
      </c>
    </row>
    <row r="92" spans="1:16" ht="27" customHeight="1" x14ac:dyDescent="0.2">
      <c r="A92" s="100"/>
      <c r="B92" s="73"/>
      <c r="C92" s="85" t="s">
        <v>2111</v>
      </c>
      <c r="D92" s="76" t="s">
        <v>1127</v>
      </c>
      <c r="E92" s="13">
        <v>44429</v>
      </c>
      <c r="F92" s="74" t="s">
        <v>1128</v>
      </c>
      <c r="G92" s="13">
        <v>44432</v>
      </c>
      <c r="H92" s="75" t="s">
        <v>1129</v>
      </c>
      <c r="I92" s="15">
        <v>49</v>
      </c>
      <c r="J92" s="15">
        <v>30</v>
      </c>
      <c r="K92" s="15">
        <v>20</v>
      </c>
      <c r="L92" s="15">
        <v>1</v>
      </c>
      <c r="M92" s="80">
        <v>7.35</v>
      </c>
      <c r="N92" s="70">
        <v>7</v>
      </c>
      <c r="O92" s="62">
        <v>3000</v>
      </c>
      <c r="P92" s="63">
        <f>Table224523689101112131415161718192021222423456723456891011121314[[#This Row],[PEMBULATAN]]*O92</f>
        <v>21000</v>
      </c>
    </row>
    <row r="93" spans="1:16" ht="27" customHeight="1" x14ac:dyDescent="0.2">
      <c r="A93" s="100"/>
      <c r="B93" s="73"/>
      <c r="C93" s="85" t="s">
        <v>2112</v>
      </c>
      <c r="D93" s="76" t="s">
        <v>1127</v>
      </c>
      <c r="E93" s="13">
        <v>44429</v>
      </c>
      <c r="F93" s="74" t="s">
        <v>1128</v>
      </c>
      <c r="G93" s="13">
        <v>44432</v>
      </c>
      <c r="H93" s="75" t="s">
        <v>1129</v>
      </c>
      <c r="I93" s="15">
        <v>55</v>
      </c>
      <c r="J93" s="15">
        <v>27</v>
      </c>
      <c r="K93" s="15">
        <v>20</v>
      </c>
      <c r="L93" s="15">
        <v>1</v>
      </c>
      <c r="M93" s="80">
        <v>7.4249999999999998</v>
      </c>
      <c r="N93" s="70">
        <v>7</v>
      </c>
      <c r="O93" s="62">
        <v>3000</v>
      </c>
      <c r="P93" s="63">
        <f>Table224523689101112131415161718192021222423456723456891011121314[[#This Row],[PEMBULATAN]]*O93</f>
        <v>21000</v>
      </c>
    </row>
    <row r="94" spans="1:16" ht="27" customHeight="1" x14ac:dyDescent="0.2">
      <c r="A94" s="100"/>
      <c r="B94" s="73"/>
      <c r="C94" s="85" t="s">
        <v>2113</v>
      </c>
      <c r="D94" s="76" t="s">
        <v>1127</v>
      </c>
      <c r="E94" s="13">
        <v>44429</v>
      </c>
      <c r="F94" s="74" t="s">
        <v>1128</v>
      </c>
      <c r="G94" s="13">
        <v>44432</v>
      </c>
      <c r="H94" s="75" t="s">
        <v>1129</v>
      </c>
      <c r="I94" s="15">
        <v>54</v>
      </c>
      <c r="J94" s="15">
        <v>25</v>
      </c>
      <c r="K94" s="15">
        <v>20</v>
      </c>
      <c r="L94" s="15">
        <v>1</v>
      </c>
      <c r="M94" s="80">
        <v>6.75</v>
      </c>
      <c r="N94" s="70">
        <v>7</v>
      </c>
      <c r="O94" s="62">
        <v>3000</v>
      </c>
      <c r="P94" s="63">
        <f>Table224523689101112131415161718192021222423456723456891011121314[[#This Row],[PEMBULATAN]]*O94</f>
        <v>21000</v>
      </c>
    </row>
    <row r="95" spans="1:16" ht="27" customHeight="1" x14ac:dyDescent="0.2">
      <c r="A95" s="100"/>
      <c r="B95" s="73"/>
      <c r="C95" s="85" t="s">
        <v>2114</v>
      </c>
      <c r="D95" s="76" t="s">
        <v>1127</v>
      </c>
      <c r="E95" s="13">
        <v>44429</v>
      </c>
      <c r="F95" s="74" t="s">
        <v>1128</v>
      </c>
      <c r="G95" s="13">
        <v>44432</v>
      </c>
      <c r="H95" s="75" t="s">
        <v>1129</v>
      </c>
      <c r="I95" s="15">
        <v>120</v>
      </c>
      <c r="J95" s="15">
        <v>10</v>
      </c>
      <c r="K95" s="15">
        <v>10</v>
      </c>
      <c r="L95" s="15">
        <v>3</v>
      </c>
      <c r="M95" s="80">
        <v>3</v>
      </c>
      <c r="N95" s="70">
        <v>3</v>
      </c>
      <c r="O95" s="62">
        <v>3000</v>
      </c>
      <c r="P95" s="63">
        <f>Table224523689101112131415161718192021222423456723456891011121314[[#This Row],[PEMBULATAN]]*O95</f>
        <v>9000</v>
      </c>
    </row>
    <row r="96" spans="1:16" ht="27" customHeight="1" x14ac:dyDescent="0.2">
      <c r="A96" s="100"/>
      <c r="B96" s="73"/>
      <c r="C96" s="85" t="s">
        <v>2115</v>
      </c>
      <c r="D96" s="76" t="s">
        <v>1127</v>
      </c>
      <c r="E96" s="13">
        <v>44429</v>
      </c>
      <c r="F96" s="74" t="s">
        <v>1128</v>
      </c>
      <c r="G96" s="13">
        <v>44432</v>
      </c>
      <c r="H96" s="75" t="s">
        <v>1129</v>
      </c>
      <c r="I96" s="15">
        <v>42</v>
      </c>
      <c r="J96" s="15">
        <v>35</v>
      </c>
      <c r="K96" s="15">
        <v>30</v>
      </c>
      <c r="L96" s="15">
        <v>3</v>
      </c>
      <c r="M96" s="80">
        <v>11.025</v>
      </c>
      <c r="N96" s="70">
        <v>11</v>
      </c>
      <c r="O96" s="62">
        <v>3000</v>
      </c>
      <c r="P96" s="63">
        <f>Table224523689101112131415161718192021222423456723456891011121314[[#This Row],[PEMBULATAN]]*O96</f>
        <v>33000</v>
      </c>
    </row>
    <row r="97" spans="1:16" ht="27" customHeight="1" x14ac:dyDescent="0.2">
      <c r="A97" s="100"/>
      <c r="B97" s="73"/>
      <c r="C97" s="85" t="s">
        <v>2116</v>
      </c>
      <c r="D97" s="76" t="s">
        <v>1127</v>
      </c>
      <c r="E97" s="13">
        <v>44429</v>
      </c>
      <c r="F97" s="74" t="s">
        <v>1128</v>
      </c>
      <c r="G97" s="13">
        <v>44432</v>
      </c>
      <c r="H97" s="75" t="s">
        <v>1129</v>
      </c>
      <c r="I97" s="15">
        <v>120</v>
      </c>
      <c r="J97" s="15">
        <v>10</v>
      </c>
      <c r="K97" s="15">
        <v>10</v>
      </c>
      <c r="L97" s="15">
        <v>1</v>
      </c>
      <c r="M97" s="80">
        <v>3</v>
      </c>
      <c r="N97" s="70">
        <v>3</v>
      </c>
      <c r="O97" s="62">
        <v>3000</v>
      </c>
      <c r="P97" s="63">
        <f>Table224523689101112131415161718192021222423456723456891011121314[[#This Row],[PEMBULATAN]]*O97</f>
        <v>9000</v>
      </c>
    </row>
    <row r="98" spans="1:16" ht="27" customHeight="1" x14ac:dyDescent="0.2">
      <c r="A98" s="100"/>
      <c r="B98" s="73"/>
      <c r="C98" s="85" t="s">
        <v>2117</v>
      </c>
      <c r="D98" s="76" t="s">
        <v>1127</v>
      </c>
      <c r="E98" s="13">
        <v>44429</v>
      </c>
      <c r="F98" s="74" t="s">
        <v>1128</v>
      </c>
      <c r="G98" s="13">
        <v>44432</v>
      </c>
      <c r="H98" s="75" t="s">
        <v>1129</v>
      </c>
      <c r="I98" s="15">
        <v>110</v>
      </c>
      <c r="J98" s="15">
        <v>10</v>
      </c>
      <c r="K98" s="15">
        <v>10</v>
      </c>
      <c r="L98" s="15">
        <v>1</v>
      </c>
      <c r="M98" s="80">
        <v>2.75</v>
      </c>
      <c r="N98" s="70">
        <v>3</v>
      </c>
      <c r="O98" s="62">
        <v>3000</v>
      </c>
      <c r="P98" s="63">
        <f>Table224523689101112131415161718192021222423456723456891011121314[[#This Row],[PEMBULATAN]]*O98</f>
        <v>9000</v>
      </c>
    </row>
    <row r="99" spans="1:16" ht="27" customHeight="1" x14ac:dyDescent="0.2">
      <c r="A99" s="100"/>
      <c r="B99" s="73"/>
      <c r="C99" s="85" t="s">
        <v>2118</v>
      </c>
      <c r="D99" s="76" t="s">
        <v>1127</v>
      </c>
      <c r="E99" s="13">
        <v>44429</v>
      </c>
      <c r="F99" s="74" t="s">
        <v>1128</v>
      </c>
      <c r="G99" s="13">
        <v>44432</v>
      </c>
      <c r="H99" s="75" t="s">
        <v>1129</v>
      </c>
      <c r="I99" s="15">
        <v>57</v>
      </c>
      <c r="J99" s="15">
        <v>37</v>
      </c>
      <c r="K99" s="15">
        <v>48</v>
      </c>
      <c r="L99" s="15">
        <v>30</v>
      </c>
      <c r="M99" s="80">
        <v>25.308</v>
      </c>
      <c r="N99" s="70">
        <v>30</v>
      </c>
      <c r="O99" s="62">
        <v>3000</v>
      </c>
      <c r="P99" s="63">
        <f>Table224523689101112131415161718192021222423456723456891011121314[[#This Row],[PEMBULATAN]]*O99</f>
        <v>90000</v>
      </c>
    </row>
    <row r="100" spans="1:16" ht="27" customHeight="1" x14ac:dyDescent="0.2">
      <c r="A100" s="100"/>
      <c r="B100" s="73"/>
      <c r="C100" s="85" t="s">
        <v>2119</v>
      </c>
      <c r="D100" s="76" t="s">
        <v>1127</v>
      </c>
      <c r="E100" s="13">
        <v>44429</v>
      </c>
      <c r="F100" s="74" t="s">
        <v>1128</v>
      </c>
      <c r="G100" s="13">
        <v>44432</v>
      </c>
      <c r="H100" s="75" t="s">
        <v>1129</v>
      </c>
      <c r="I100" s="15">
        <v>50</v>
      </c>
      <c r="J100" s="15">
        <v>40</v>
      </c>
      <c r="K100" s="15">
        <v>20</v>
      </c>
      <c r="L100" s="15">
        <v>3</v>
      </c>
      <c r="M100" s="80">
        <v>10</v>
      </c>
      <c r="N100" s="70">
        <v>10</v>
      </c>
      <c r="O100" s="62">
        <v>3000</v>
      </c>
      <c r="P100" s="63">
        <f>Table224523689101112131415161718192021222423456723456891011121314[[#This Row],[PEMBULATAN]]*O100</f>
        <v>30000</v>
      </c>
    </row>
    <row r="101" spans="1:16" ht="27" customHeight="1" x14ac:dyDescent="0.2">
      <c r="A101" s="100"/>
      <c r="B101" s="73"/>
      <c r="C101" s="85" t="s">
        <v>2120</v>
      </c>
      <c r="D101" s="76" t="s">
        <v>1127</v>
      </c>
      <c r="E101" s="13">
        <v>44429</v>
      </c>
      <c r="F101" s="74" t="s">
        <v>1128</v>
      </c>
      <c r="G101" s="13">
        <v>44432</v>
      </c>
      <c r="H101" s="75" t="s">
        <v>1129</v>
      </c>
      <c r="I101" s="15">
        <v>153</v>
      </c>
      <c r="J101" s="15">
        <v>5</v>
      </c>
      <c r="K101" s="15">
        <v>5</v>
      </c>
      <c r="L101" s="15">
        <v>1</v>
      </c>
      <c r="M101" s="80">
        <v>0.95625000000000004</v>
      </c>
      <c r="N101" s="70">
        <v>1</v>
      </c>
      <c r="O101" s="62">
        <v>3000</v>
      </c>
      <c r="P101" s="63">
        <f>Table224523689101112131415161718192021222423456723456891011121314[[#This Row],[PEMBULATAN]]*O101</f>
        <v>3000</v>
      </c>
    </row>
    <row r="102" spans="1:16" ht="27" customHeight="1" x14ac:dyDescent="0.2">
      <c r="A102" s="100"/>
      <c r="B102" s="73"/>
      <c r="C102" s="85" t="s">
        <v>2121</v>
      </c>
      <c r="D102" s="76" t="s">
        <v>1127</v>
      </c>
      <c r="E102" s="13">
        <v>44429</v>
      </c>
      <c r="F102" s="74" t="s">
        <v>1128</v>
      </c>
      <c r="G102" s="13">
        <v>44432</v>
      </c>
      <c r="H102" s="75" t="s">
        <v>1129</v>
      </c>
      <c r="I102" s="15">
        <v>80</v>
      </c>
      <c r="J102" s="15">
        <v>40</v>
      </c>
      <c r="K102" s="15">
        <v>12</v>
      </c>
      <c r="L102" s="15">
        <v>6</v>
      </c>
      <c r="M102" s="80">
        <v>9.6</v>
      </c>
      <c r="N102" s="70">
        <v>10</v>
      </c>
      <c r="O102" s="62">
        <v>3000</v>
      </c>
      <c r="P102" s="63">
        <f>Table224523689101112131415161718192021222423456723456891011121314[[#This Row],[PEMBULATAN]]*O102</f>
        <v>30000</v>
      </c>
    </row>
    <row r="103" spans="1:16" ht="27" customHeight="1" x14ac:dyDescent="0.2">
      <c r="A103" s="100"/>
      <c r="B103" s="73"/>
      <c r="C103" s="85" t="s">
        <v>2122</v>
      </c>
      <c r="D103" s="76" t="s">
        <v>1127</v>
      </c>
      <c r="E103" s="13">
        <v>44429</v>
      </c>
      <c r="F103" s="74" t="s">
        <v>1128</v>
      </c>
      <c r="G103" s="13">
        <v>44432</v>
      </c>
      <c r="H103" s="75" t="s">
        <v>1129</v>
      </c>
      <c r="I103" s="15">
        <v>115</v>
      </c>
      <c r="J103" s="15">
        <v>23</v>
      </c>
      <c r="K103" s="15">
        <v>8</v>
      </c>
      <c r="L103" s="15">
        <v>3</v>
      </c>
      <c r="M103" s="80">
        <v>5.29</v>
      </c>
      <c r="N103" s="70">
        <v>5</v>
      </c>
      <c r="O103" s="62">
        <v>3000</v>
      </c>
      <c r="P103" s="63">
        <f>Table224523689101112131415161718192021222423456723456891011121314[[#This Row],[PEMBULATAN]]*O103</f>
        <v>15000</v>
      </c>
    </row>
    <row r="104" spans="1:16" ht="22.5" customHeight="1" x14ac:dyDescent="0.2">
      <c r="A104" s="128" t="s">
        <v>33</v>
      </c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30"/>
      <c r="M104" s="77">
        <f>SUBTOTAL(109,Table224523689101112131415161718192021222423456723456891011121314[KG VOLUME])</f>
        <v>1786.5134999999993</v>
      </c>
      <c r="N104" s="66">
        <f>SUM(N3:N103)</f>
        <v>1809</v>
      </c>
      <c r="O104" s="131">
        <f>SUM(P3:P103)</f>
        <v>5427000</v>
      </c>
      <c r="P104" s="132"/>
    </row>
    <row r="105" spans="1:16" ht="22.5" customHeight="1" x14ac:dyDescent="0.2">
      <c r="A105" s="81"/>
      <c r="B105" s="54" t="s">
        <v>45</v>
      </c>
      <c r="C105" s="53"/>
      <c r="D105" s="55" t="s">
        <v>46</v>
      </c>
      <c r="E105" s="81"/>
      <c r="F105" s="81"/>
      <c r="G105" s="81"/>
      <c r="H105" s="81"/>
      <c r="I105" s="81"/>
      <c r="J105" s="81"/>
      <c r="K105" s="81"/>
      <c r="L105" s="81"/>
      <c r="M105" s="82"/>
      <c r="N105" s="84" t="s">
        <v>52</v>
      </c>
      <c r="O105" s="83"/>
      <c r="P105" s="83">
        <f>O104*10%</f>
        <v>542700</v>
      </c>
    </row>
    <row r="106" spans="1:16" ht="22.5" customHeight="1" thickBot="1" x14ac:dyDescent="0.25">
      <c r="A106" s="81"/>
      <c r="B106" s="54"/>
      <c r="C106" s="53"/>
      <c r="D106" s="55"/>
      <c r="E106" s="81"/>
      <c r="F106" s="81"/>
      <c r="G106" s="81"/>
      <c r="H106" s="81"/>
      <c r="I106" s="81"/>
      <c r="J106" s="81"/>
      <c r="K106" s="81"/>
      <c r="L106" s="81"/>
      <c r="M106" s="82"/>
      <c r="N106" s="106" t="s">
        <v>1364</v>
      </c>
      <c r="O106" s="105"/>
      <c r="P106" s="105">
        <f>O104-P105</f>
        <v>4884300</v>
      </c>
    </row>
    <row r="107" spans="1:16" x14ac:dyDescent="0.2">
      <c r="A107" s="11"/>
      <c r="H107" s="61"/>
      <c r="N107" s="60" t="s">
        <v>34</v>
      </c>
      <c r="P107" s="67">
        <f>P106*1%</f>
        <v>48843</v>
      </c>
    </row>
    <row r="108" spans="1:16" ht="15.75" thickBot="1" x14ac:dyDescent="0.25">
      <c r="A108" s="11"/>
      <c r="H108" s="61"/>
      <c r="N108" s="60" t="s">
        <v>1363</v>
      </c>
      <c r="P108" s="69">
        <f>P106*2%</f>
        <v>97686</v>
      </c>
    </row>
    <row r="109" spans="1:16" x14ac:dyDescent="0.2">
      <c r="A109" s="11"/>
      <c r="H109" s="61"/>
      <c r="N109" s="64" t="s">
        <v>35</v>
      </c>
      <c r="O109" s="65"/>
      <c r="P109" s="68">
        <f>P106+P107-P108</f>
        <v>4835457</v>
      </c>
    </row>
    <row r="110" spans="1:16" x14ac:dyDescent="0.2">
      <c r="B110" s="54"/>
      <c r="C110" s="53"/>
      <c r="D110" s="55"/>
    </row>
    <row r="112" spans="1:16" x14ac:dyDescent="0.2">
      <c r="A112" s="11"/>
      <c r="H112" s="61"/>
      <c r="P112" s="69"/>
    </row>
    <row r="113" spans="1:16" x14ac:dyDescent="0.2">
      <c r="A113" s="11"/>
      <c r="H113" s="61"/>
      <c r="O113" s="56"/>
      <c r="P113" s="69"/>
    </row>
    <row r="114" spans="1:16" s="3" customFormat="1" x14ac:dyDescent="0.25">
      <c r="A114" s="11"/>
      <c r="B114" s="2"/>
      <c r="C114" s="2"/>
      <c r="E114" s="12"/>
      <c r="H114" s="61"/>
      <c r="N114" s="14"/>
      <c r="O114" s="14"/>
      <c r="P114" s="14"/>
    </row>
    <row r="115" spans="1:16" s="3" customFormat="1" x14ac:dyDescent="0.25">
      <c r="A115" s="11"/>
      <c r="B115" s="2"/>
      <c r="C115" s="2"/>
      <c r="E115" s="12"/>
      <c r="H115" s="61"/>
      <c r="N115" s="14"/>
      <c r="O115" s="14"/>
      <c r="P115" s="14"/>
    </row>
    <row r="116" spans="1:16" s="3" customFormat="1" x14ac:dyDescent="0.25">
      <c r="A116" s="11"/>
      <c r="B116" s="2"/>
      <c r="C116" s="2"/>
      <c r="E116" s="12"/>
      <c r="H116" s="61"/>
      <c r="N116" s="14"/>
      <c r="O116" s="14"/>
      <c r="P116" s="14"/>
    </row>
    <row r="117" spans="1:16" s="3" customFormat="1" x14ac:dyDescent="0.25">
      <c r="A117" s="11"/>
      <c r="B117" s="2"/>
      <c r="C117" s="2"/>
      <c r="E117" s="12"/>
      <c r="H117" s="61"/>
      <c r="N117" s="14"/>
      <c r="O117" s="14"/>
      <c r="P117" s="14"/>
    </row>
    <row r="118" spans="1:16" s="3" customFormat="1" x14ac:dyDescent="0.25">
      <c r="A118" s="11"/>
      <c r="B118" s="2"/>
      <c r="C118" s="2"/>
      <c r="E118" s="12"/>
      <c r="H118" s="61"/>
      <c r="N118" s="14"/>
      <c r="O118" s="14"/>
      <c r="P118" s="14"/>
    </row>
    <row r="119" spans="1:16" s="3" customFormat="1" x14ac:dyDescent="0.25">
      <c r="A119" s="11"/>
      <c r="B119" s="2"/>
      <c r="C119" s="2"/>
      <c r="E119" s="12"/>
      <c r="H119" s="61"/>
      <c r="N119" s="14"/>
      <c r="O119" s="14"/>
      <c r="P119" s="14"/>
    </row>
    <row r="120" spans="1:16" s="3" customFormat="1" x14ac:dyDescent="0.25">
      <c r="A120" s="11"/>
      <c r="B120" s="2"/>
      <c r="C120" s="2"/>
      <c r="E120" s="12"/>
      <c r="H120" s="61"/>
      <c r="N120" s="14"/>
      <c r="O120" s="14"/>
      <c r="P120" s="14"/>
    </row>
    <row r="121" spans="1:16" s="3" customFormat="1" x14ac:dyDescent="0.25">
      <c r="A121" s="11"/>
      <c r="B121" s="2"/>
      <c r="C121" s="2"/>
      <c r="E121" s="12"/>
      <c r="H121" s="61"/>
      <c r="N121" s="14"/>
      <c r="O121" s="14"/>
      <c r="P121" s="14"/>
    </row>
    <row r="122" spans="1:16" s="3" customFormat="1" x14ac:dyDescent="0.25">
      <c r="A122" s="11"/>
      <c r="B122" s="2"/>
      <c r="C122" s="2"/>
      <c r="E122" s="12"/>
      <c r="H122" s="61"/>
      <c r="N122" s="14"/>
      <c r="O122" s="14"/>
      <c r="P122" s="14"/>
    </row>
    <row r="123" spans="1:16" s="3" customFormat="1" x14ac:dyDescent="0.25">
      <c r="A123" s="11"/>
      <c r="B123" s="2"/>
      <c r="C123" s="2"/>
      <c r="E123" s="12"/>
      <c r="H123" s="61"/>
      <c r="N123" s="14"/>
      <c r="O123" s="14"/>
      <c r="P123" s="14"/>
    </row>
    <row r="124" spans="1:16" s="3" customFormat="1" x14ac:dyDescent="0.25">
      <c r="A124" s="11"/>
      <c r="B124" s="2"/>
      <c r="C124" s="2"/>
      <c r="E124" s="12"/>
      <c r="H124" s="61"/>
      <c r="N124" s="14"/>
      <c r="O124" s="14"/>
      <c r="P124" s="14"/>
    </row>
    <row r="125" spans="1:16" s="3" customFormat="1" x14ac:dyDescent="0.25">
      <c r="A125" s="11"/>
      <c r="B125" s="2"/>
      <c r="C125" s="2"/>
      <c r="E125" s="12"/>
      <c r="H125" s="61"/>
      <c r="N125" s="14"/>
      <c r="O125" s="14"/>
      <c r="P125" s="14"/>
    </row>
  </sheetData>
  <mergeCells count="3">
    <mergeCell ref="A3:A4"/>
    <mergeCell ref="A104:L104"/>
    <mergeCell ref="O104:P104"/>
  </mergeCells>
  <conditionalFormatting sqref="B3">
    <cfRule type="duplicateValues" dxfId="134" priority="1"/>
  </conditionalFormatting>
  <conditionalFormatting sqref="B4:B103">
    <cfRule type="duplicateValues" dxfId="133" priority="7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0"/>
  <sheetViews>
    <sheetView zoomScale="110" zoomScaleNormal="110" workbookViewId="0">
      <pane xSplit="3" ySplit="2" topLeftCell="D212" activePane="bottomRight" state="frozen"/>
      <selection activeCell="F3" sqref="F3"/>
      <selection pane="topRight" activeCell="F3" sqref="F3"/>
      <selection pane="bottomLeft" activeCell="F3" sqref="F3"/>
      <selection pane="bottomRight" activeCell="B3" sqref="A3:XFD21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0.28515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27" customHeight="1" x14ac:dyDescent="0.2">
      <c r="A3" s="126" t="s">
        <v>2789</v>
      </c>
      <c r="B3" s="72" t="s">
        <v>2123</v>
      </c>
      <c r="C3" s="9" t="s">
        <v>2124</v>
      </c>
      <c r="D3" s="74" t="s">
        <v>53</v>
      </c>
      <c r="E3" s="13">
        <v>44429</v>
      </c>
      <c r="F3" s="74" t="s">
        <v>2343</v>
      </c>
      <c r="G3" s="13">
        <v>44435</v>
      </c>
      <c r="H3" s="10" t="s">
        <v>2344</v>
      </c>
      <c r="I3" s="1">
        <v>53</v>
      </c>
      <c r="J3" s="1">
        <v>40</v>
      </c>
      <c r="K3" s="1">
        <v>54</v>
      </c>
      <c r="L3" s="1">
        <v>13</v>
      </c>
      <c r="M3" s="79">
        <v>28.62</v>
      </c>
      <c r="N3" s="8">
        <v>29</v>
      </c>
      <c r="O3" s="62">
        <v>3000</v>
      </c>
      <c r="P3" s="63">
        <f>Table22452368910111213141516171819202122242345672345689101112131415[[#This Row],[PEMBULATAN]]*O3</f>
        <v>87000</v>
      </c>
    </row>
    <row r="4" spans="1:16" ht="27" customHeight="1" x14ac:dyDescent="0.2">
      <c r="A4" s="127"/>
      <c r="B4" s="73"/>
      <c r="C4" s="9" t="s">
        <v>2125</v>
      </c>
      <c r="D4" s="74" t="s">
        <v>53</v>
      </c>
      <c r="E4" s="13">
        <v>44429</v>
      </c>
      <c r="F4" s="74" t="s">
        <v>2343</v>
      </c>
      <c r="G4" s="13">
        <v>44435</v>
      </c>
      <c r="H4" s="10" t="s">
        <v>2344</v>
      </c>
      <c r="I4" s="1">
        <v>66</v>
      </c>
      <c r="J4" s="1">
        <v>39</v>
      </c>
      <c r="K4" s="1">
        <v>18</v>
      </c>
      <c r="L4" s="1">
        <v>6</v>
      </c>
      <c r="M4" s="79">
        <v>11.583</v>
      </c>
      <c r="N4" s="8">
        <v>12</v>
      </c>
      <c r="O4" s="62">
        <v>3000</v>
      </c>
      <c r="P4" s="63">
        <f>Table22452368910111213141516171819202122242345672345689101112131415[[#This Row],[PEMBULATAN]]*O4</f>
        <v>36000</v>
      </c>
    </row>
    <row r="5" spans="1:16" ht="27" customHeight="1" x14ac:dyDescent="0.2">
      <c r="A5" s="100"/>
      <c r="B5" s="73"/>
      <c r="C5" s="85" t="s">
        <v>2126</v>
      </c>
      <c r="D5" s="76" t="s">
        <v>53</v>
      </c>
      <c r="E5" s="13">
        <v>44429</v>
      </c>
      <c r="F5" s="74" t="s">
        <v>2343</v>
      </c>
      <c r="G5" s="13">
        <v>44435</v>
      </c>
      <c r="H5" s="75" t="s">
        <v>2344</v>
      </c>
      <c r="I5" s="15">
        <v>63</v>
      </c>
      <c r="J5" s="15">
        <v>55</v>
      </c>
      <c r="K5" s="15">
        <v>23</v>
      </c>
      <c r="L5" s="15">
        <v>13</v>
      </c>
      <c r="M5" s="80">
        <v>19.923749999999998</v>
      </c>
      <c r="N5" s="70">
        <v>20</v>
      </c>
      <c r="O5" s="62">
        <v>3000</v>
      </c>
      <c r="P5" s="63">
        <f>Table22452368910111213141516171819202122242345672345689101112131415[[#This Row],[PEMBULATAN]]*O5</f>
        <v>60000</v>
      </c>
    </row>
    <row r="6" spans="1:16" ht="27" customHeight="1" x14ac:dyDescent="0.2">
      <c r="A6" s="100"/>
      <c r="B6" s="73"/>
      <c r="C6" s="90" t="s">
        <v>2127</v>
      </c>
      <c r="D6" s="91" t="s">
        <v>53</v>
      </c>
      <c r="E6" s="92">
        <v>44429</v>
      </c>
      <c r="F6" s="93" t="s">
        <v>2343</v>
      </c>
      <c r="G6" s="92">
        <v>44435</v>
      </c>
      <c r="H6" s="94" t="s">
        <v>2344</v>
      </c>
      <c r="I6" s="95">
        <v>68</v>
      </c>
      <c r="J6" s="95">
        <v>60</v>
      </c>
      <c r="K6" s="95">
        <v>18</v>
      </c>
      <c r="L6" s="95">
        <v>14</v>
      </c>
      <c r="M6" s="96">
        <v>18.36</v>
      </c>
      <c r="N6" s="97">
        <v>18</v>
      </c>
      <c r="O6" s="62">
        <v>3000</v>
      </c>
      <c r="P6" s="63">
        <f>Table22452368910111213141516171819202122242345672345689101112131415[[#This Row],[PEMBULATAN]]*O6</f>
        <v>54000</v>
      </c>
    </row>
    <row r="7" spans="1:16" ht="27" customHeight="1" x14ac:dyDescent="0.2">
      <c r="A7" s="100"/>
      <c r="B7" s="103"/>
      <c r="C7" s="90" t="s">
        <v>2128</v>
      </c>
      <c r="D7" s="91" t="s">
        <v>53</v>
      </c>
      <c r="E7" s="92">
        <v>44429</v>
      </c>
      <c r="F7" s="93" t="s">
        <v>2343</v>
      </c>
      <c r="G7" s="92">
        <v>44435</v>
      </c>
      <c r="H7" s="94" t="s">
        <v>2344</v>
      </c>
      <c r="I7" s="95">
        <v>24</v>
      </c>
      <c r="J7" s="95">
        <v>18</v>
      </c>
      <c r="K7" s="95">
        <v>6</v>
      </c>
      <c r="L7" s="95">
        <v>1</v>
      </c>
      <c r="M7" s="96">
        <v>0.64800000000000002</v>
      </c>
      <c r="N7" s="97">
        <v>1</v>
      </c>
      <c r="O7" s="62">
        <v>3000</v>
      </c>
      <c r="P7" s="63">
        <f>Table22452368910111213141516171819202122242345672345689101112131415[[#This Row],[PEMBULATAN]]*O7</f>
        <v>3000</v>
      </c>
    </row>
    <row r="8" spans="1:16" ht="27" customHeight="1" x14ac:dyDescent="0.2">
      <c r="A8" s="100"/>
      <c r="B8" s="103" t="s">
        <v>2129</v>
      </c>
      <c r="C8" s="90" t="s">
        <v>2130</v>
      </c>
      <c r="D8" s="91" t="s">
        <v>53</v>
      </c>
      <c r="E8" s="92">
        <v>44429</v>
      </c>
      <c r="F8" s="93" t="s">
        <v>2343</v>
      </c>
      <c r="G8" s="92">
        <v>44435</v>
      </c>
      <c r="H8" s="94" t="s">
        <v>2344</v>
      </c>
      <c r="I8" s="95">
        <v>90</v>
      </c>
      <c r="J8" s="95">
        <v>58</v>
      </c>
      <c r="K8" s="95">
        <v>33</v>
      </c>
      <c r="L8" s="95">
        <v>23</v>
      </c>
      <c r="M8" s="96">
        <v>43.064999999999998</v>
      </c>
      <c r="N8" s="97">
        <v>43</v>
      </c>
      <c r="O8" s="62">
        <v>3000</v>
      </c>
      <c r="P8" s="63">
        <f>Table22452368910111213141516171819202122242345672345689101112131415[[#This Row],[PEMBULATAN]]*O8</f>
        <v>129000</v>
      </c>
    </row>
    <row r="9" spans="1:16" ht="27" customHeight="1" x14ac:dyDescent="0.2">
      <c r="A9" s="100"/>
      <c r="B9" s="73" t="s">
        <v>2131</v>
      </c>
      <c r="C9" s="90" t="s">
        <v>2132</v>
      </c>
      <c r="D9" s="91" t="s">
        <v>53</v>
      </c>
      <c r="E9" s="92">
        <v>44429</v>
      </c>
      <c r="F9" s="93" t="s">
        <v>2343</v>
      </c>
      <c r="G9" s="92">
        <v>44435</v>
      </c>
      <c r="H9" s="94" t="s">
        <v>2344</v>
      </c>
      <c r="I9" s="95">
        <v>34</v>
      </c>
      <c r="J9" s="95">
        <v>25</v>
      </c>
      <c r="K9" s="95">
        <v>19</v>
      </c>
      <c r="L9" s="95">
        <v>2</v>
      </c>
      <c r="M9" s="96">
        <v>4.0374999999999996</v>
      </c>
      <c r="N9" s="97">
        <v>4</v>
      </c>
      <c r="O9" s="62">
        <v>3000</v>
      </c>
      <c r="P9" s="63">
        <f>Table22452368910111213141516171819202122242345672345689101112131415[[#This Row],[PEMBULATAN]]*O9</f>
        <v>12000</v>
      </c>
    </row>
    <row r="10" spans="1:16" ht="27" customHeight="1" x14ac:dyDescent="0.2">
      <c r="A10" s="100"/>
      <c r="B10" s="73"/>
      <c r="C10" s="90" t="s">
        <v>2133</v>
      </c>
      <c r="D10" s="91" t="s">
        <v>53</v>
      </c>
      <c r="E10" s="92">
        <v>44429</v>
      </c>
      <c r="F10" s="93" t="s">
        <v>2343</v>
      </c>
      <c r="G10" s="92">
        <v>44435</v>
      </c>
      <c r="H10" s="94" t="s">
        <v>2344</v>
      </c>
      <c r="I10" s="95">
        <v>52</v>
      </c>
      <c r="J10" s="95">
        <v>30</v>
      </c>
      <c r="K10" s="95">
        <v>13</v>
      </c>
      <c r="L10" s="95">
        <v>1</v>
      </c>
      <c r="M10" s="96">
        <v>5.07</v>
      </c>
      <c r="N10" s="97">
        <v>5</v>
      </c>
      <c r="O10" s="62">
        <v>3000</v>
      </c>
      <c r="P10" s="63">
        <f>Table22452368910111213141516171819202122242345672345689101112131415[[#This Row],[PEMBULATAN]]*O10</f>
        <v>15000</v>
      </c>
    </row>
    <row r="11" spans="1:16" ht="27" customHeight="1" x14ac:dyDescent="0.2">
      <c r="A11" s="100"/>
      <c r="B11" s="73"/>
      <c r="C11" s="90" t="s">
        <v>2134</v>
      </c>
      <c r="D11" s="91" t="s">
        <v>53</v>
      </c>
      <c r="E11" s="92">
        <v>44429</v>
      </c>
      <c r="F11" s="93" t="s">
        <v>2343</v>
      </c>
      <c r="G11" s="92">
        <v>44435</v>
      </c>
      <c r="H11" s="94" t="s">
        <v>2344</v>
      </c>
      <c r="I11" s="95">
        <v>53</v>
      </c>
      <c r="J11" s="95">
        <v>38</v>
      </c>
      <c r="K11" s="95">
        <v>23</v>
      </c>
      <c r="L11" s="95">
        <v>5</v>
      </c>
      <c r="M11" s="96">
        <v>11.580500000000001</v>
      </c>
      <c r="N11" s="97">
        <v>12</v>
      </c>
      <c r="O11" s="62">
        <v>3000</v>
      </c>
      <c r="P11" s="63">
        <f>Table22452368910111213141516171819202122242345672345689101112131415[[#This Row],[PEMBULATAN]]*O11</f>
        <v>36000</v>
      </c>
    </row>
    <row r="12" spans="1:16" ht="27" customHeight="1" x14ac:dyDescent="0.2">
      <c r="A12" s="100"/>
      <c r="B12" s="103"/>
      <c r="C12" s="90" t="s">
        <v>2135</v>
      </c>
      <c r="D12" s="91" t="s">
        <v>53</v>
      </c>
      <c r="E12" s="92">
        <v>44429</v>
      </c>
      <c r="F12" s="93" t="s">
        <v>2343</v>
      </c>
      <c r="G12" s="92">
        <v>44435</v>
      </c>
      <c r="H12" s="94" t="s">
        <v>2344</v>
      </c>
      <c r="I12" s="95">
        <v>42</v>
      </c>
      <c r="J12" s="95">
        <v>40</v>
      </c>
      <c r="K12" s="95">
        <v>14</v>
      </c>
      <c r="L12" s="95">
        <v>5</v>
      </c>
      <c r="M12" s="96">
        <v>5.88</v>
      </c>
      <c r="N12" s="97">
        <v>6</v>
      </c>
      <c r="O12" s="62">
        <v>3000</v>
      </c>
      <c r="P12" s="63">
        <f>Table22452368910111213141516171819202122242345672345689101112131415[[#This Row],[PEMBULATAN]]*O12</f>
        <v>18000</v>
      </c>
    </row>
    <row r="13" spans="1:16" ht="27" customHeight="1" x14ac:dyDescent="0.2">
      <c r="A13" s="100"/>
      <c r="B13" s="73" t="s">
        <v>2136</v>
      </c>
      <c r="C13" s="90" t="s">
        <v>2137</v>
      </c>
      <c r="D13" s="91" t="s">
        <v>53</v>
      </c>
      <c r="E13" s="92">
        <v>44429</v>
      </c>
      <c r="F13" s="93" t="s">
        <v>2343</v>
      </c>
      <c r="G13" s="92">
        <v>44435</v>
      </c>
      <c r="H13" s="94" t="s">
        <v>2344</v>
      </c>
      <c r="I13" s="95">
        <v>70</v>
      </c>
      <c r="J13" s="95">
        <v>55</v>
      </c>
      <c r="K13" s="95">
        <v>10</v>
      </c>
      <c r="L13" s="95">
        <v>8</v>
      </c>
      <c r="M13" s="96">
        <v>9.625</v>
      </c>
      <c r="N13" s="97">
        <v>10</v>
      </c>
      <c r="O13" s="62">
        <v>3000</v>
      </c>
      <c r="P13" s="63">
        <f>Table22452368910111213141516171819202122242345672345689101112131415[[#This Row],[PEMBULATAN]]*O13</f>
        <v>30000</v>
      </c>
    </row>
    <row r="14" spans="1:16" ht="27" customHeight="1" x14ac:dyDescent="0.2">
      <c r="A14" s="100"/>
      <c r="B14" s="73"/>
      <c r="C14" s="90" t="s">
        <v>2138</v>
      </c>
      <c r="D14" s="91" t="s">
        <v>53</v>
      </c>
      <c r="E14" s="92">
        <v>44429</v>
      </c>
      <c r="F14" s="93" t="s">
        <v>2343</v>
      </c>
      <c r="G14" s="92">
        <v>44435</v>
      </c>
      <c r="H14" s="94" t="s">
        <v>2344</v>
      </c>
      <c r="I14" s="95">
        <v>80</v>
      </c>
      <c r="J14" s="95">
        <v>63</v>
      </c>
      <c r="K14" s="95">
        <v>34</v>
      </c>
      <c r="L14" s="95">
        <v>6</v>
      </c>
      <c r="M14" s="96">
        <v>42.84</v>
      </c>
      <c r="N14" s="97">
        <v>43</v>
      </c>
      <c r="O14" s="62">
        <v>3000</v>
      </c>
      <c r="P14" s="63">
        <f>Table22452368910111213141516171819202122242345672345689101112131415[[#This Row],[PEMBULATAN]]*O14</f>
        <v>129000</v>
      </c>
    </row>
    <row r="15" spans="1:16" ht="27" customHeight="1" x14ac:dyDescent="0.2">
      <c r="A15" s="100"/>
      <c r="B15" s="73"/>
      <c r="C15" s="90" t="s">
        <v>2139</v>
      </c>
      <c r="D15" s="91" t="s">
        <v>53</v>
      </c>
      <c r="E15" s="92">
        <v>44429</v>
      </c>
      <c r="F15" s="93" t="s">
        <v>2343</v>
      </c>
      <c r="G15" s="92">
        <v>44435</v>
      </c>
      <c r="H15" s="94" t="s">
        <v>2344</v>
      </c>
      <c r="I15" s="95">
        <v>100</v>
      </c>
      <c r="J15" s="95">
        <v>65</v>
      </c>
      <c r="K15" s="95">
        <v>27</v>
      </c>
      <c r="L15" s="95">
        <v>14</v>
      </c>
      <c r="M15" s="96">
        <v>43.875</v>
      </c>
      <c r="N15" s="97">
        <v>44</v>
      </c>
      <c r="O15" s="62">
        <v>3000</v>
      </c>
      <c r="P15" s="63">
        <f>Table22452368910111213141516171819202122242345672345689101112131415[[#This Row],[PEMBULATAN]]*O15</f>
        <v>132000</v>
      </c>
    </row>
    <row r="16" spans="1:16" ht="27" customHeight="1" x14ac:dyDescent="0.2">
      <c r="A16" s="100"/>
      <c r="B16" s="73"/>
      <c r="C16" s="90" t="s">
        <v>2140</v>
      </c>
      <c r="D16" s="91" t="s">
        <v>53</v>
      </c>
      <c r="E16" s="92">
        <v>44429</v>
      </c>
      <c r="F16" s="93" t="s">
        <v>2343</v>
      </c>
      <c r="G16" s="92">
        <v>44435</v>
      </c>
      <c r="H16" s="94" t="s">
        <v>2344</v>
      </c>
      <c r="I16" s="95">
        <v>55</v>
      </c>
      <c r="J16" s="95">
        <v>50</v>
      </c>
      <c r="K16" s="95">
        <v>30</v>
      </c>
      <c r="L16" s="95">
        <v>13</v>
      </c>
      <c r="M16" s="96">
        <v>20.625</v>
      </c>
      <c r="N16" s="97">
        <v>21</v>
      </c>
      <c r="O16" s="62">
        <v>3000</v>
      </c>
      <c r="P16" s="63">
        <f>Table22452368910111213141516171819202122242345672345689101112131415[[#This Row],[PEMBULATAN]]*O16</f>
        <v>63000</v>
      </c>
    </row>
    <row r="17" spans="1:16" ht="27" customHeight="1" x14ac:dyDescent="0.2">
      <c r="A17" s="100"/>
      <c r="B17" s="73"/>
      <c r="C17" s="90" t="s">
        <v>2141</v>
      </c>
      <c r="D17" s="91" t="s">
        <v>53</v>
      </c>
      <c r="E17" s="92">
        <v>44429</v>
      </c>
      <c r="F17" s="93" t="s">
        <v>2343</v>
      </c>
      <c r="G17" s="92">
        <v>44435</v>
      </c>
      <c r="H17" s="94" t="s">
        <v>2344</v>
      </c>
      <c r="I17" s="95">
        <v>63</v>
      </c>
      <c r="J17" s="95">
        <v>55</v>
      </c>
      <c r="K17" s="95">
        <v>25</v>
      </c>
      <c r="L17" s="95">
        <v>13</v>
      </c>
      <c r="M17" s="96">
        <v>21.65625</v>
      </c>
      <c r="N17" s="97">
        <v>22</v>
      </c>
      <c r="O17" s="62">
        <v>3000</v>
      </c>
      <c r="P17" s="63">
        <f>Table22452368910111213141516171819202122242345672345689101112131415[[#This Row],[PEMBULATAN]]*O17</f>
        <v>66000</v>
      </c>
    </row>
    <row r="18" spans="1:16" ht="27" customHeight="1" x14ac:dyDescent="0.2">
      <c r="A18" s="100"/>
      <c r="B18" s="73"/>
      <c r="C18" s="90" t="s">
        <v>2142</v>
      </c>
      <c r="D18" s="91" t="s">
        <v>53</v>
      </c>
      <c r="E18" s="92">
        <v>44429</v>
      </c>
      <c r="F18" s="93" t="s">
        <v>2343</v>
      </c>
      <c r="G18" s="92">
        <v>44435</v>
      </c>
      <c r="H18" s="94" t="s">
        <v>2344</v>
      </c>
      <c r="I18" s="95">
        <v>90</v>
      </c>
      <c r="J18" s="95">
        <v>52</v>
      </c>
      <c r="K18" s="95">
        <v>35</v>
      </c>
      <c r="L18" s="95">
        <v>12</v>
      </c>
      <c r="M18" s="96">
        <v>40.950000000000003</v>
      </c>
      <c r="N18" s="97">
        <v>41</v>
      </c>
      <c r="O18" s="62">
        <v>3000</v>
      </c>
      <c r="P18" s="63">
        <f>Table22452368910111213141516171819202122242345672345689101112131415[[#This Row],[PEMBULATAN]]*O18</f>
        <v>123000</v>
      </c>
    </row>
    <row r="19" spans="1:16" ht="27" customHeight="1" x14ac:dyDescent="0.2">
      <c r="A19" s="100"/>
      <c r="B19" s="73"/>
      <c r="C19" s="90" t="s">
        <v>2143</v>
      </c>
      <c r="D19" s="91" t="s">
        <v>53</v>
      </c>
      <c r="E19" s="92">
        <v>44429</v>
      </c>
      <c r="F19" s="93" t="s">
        <v>2343</v>
      </c>
      <c r="G19" s="92">
        <v>44435</v>
      </c>
      <c r="H19" s="94" t="s">
        <v>2344</v>
      </c>
      <c r="I19" s="95">
        <v>75</v>
      </c>
      <c r="J19" s="95">
        <v>60</v>
      </c>
      <c r="K19" s="95">
        <v>25</v>
      </c>
      <c r="L19" s="95">
        <v>8</v>
      </c>
      <c r="M19" s="96">
        <v>28.125</v>
      </c>
      <c r="N19" s="97">
        <v>28</v>
      </c>
      <c r="O19" s="62">
        <v>3000</v>
      </c>
      <c r="P19" s="63">
        <f>Table22452368910111213141516171819202122242345672345689101112131415[[#This Row],[PEMBULATAN]]*O19</f>
        <v>84000</v>
      </c>
    </row>
    <row r="20" spans="1:16" ht="27" customHeight="1" x14ac:dyDescent="0.2">
      <c r="A20" s="100"/>
      <c r="B20" s="73"/>
      <c r="C20" s="90" t="s">
        <v>2144</v>
      </c>
      <c r="D20" s="91" t="s">
        <v>53</v>
      </c>
      <c r="E20" s="92">
        <v>44429</v>
      </c>
      <c r="F20" s="93" t="s">
        <v>2343</v>
      </c>
      <c r="G20" s="92">
        <v>44435</v>
      </c>
      <c r="H20" s="94" t="s">
        <v>2344</v>
      </c>
      <c r="I20" s="95">
        <v>85</v>
      </c>
      <c r="J20" s="95">
        <v>55</v>
      </c>
      <c r="K20" s="95">
        <v>24</v>
      </c>
      <c r="L20" s="95">
        <v>10</v>
      </c>
      <c r="M20" s="96">
        <v>28.05</v>
      </c>
      <c r="N20" s="97">
        <v>28</v>
      </c>
      <c r="O20" s="62">
        <v>3000</v>
      </c>
      <c r="P20" s="63">
        <f>Table22452368910111213141516171819202122242345672345689101112131415[[#This Row],[PEMBULATAN]]*O20</f>
        <v>84000</v>
      </c>
    </row>
    <row r="21" spans="1:16" ht="27" customHeight="1" x14ac:dyDescent="0.2">
      <c r="A21" s="100"/>
      <c r="B21" s="73"/>
      <c r="C21" s="90" t="s">
        <v>2145</v>
      </c>
      <c r="D21" s="91" t="s">
        <v>53</v>
      </c>
      <c r="E21" s="92">
        <v>44429</v>
      </c>
      <c r="F21" s="93" t="s">
        <v>2343</v>
      </c>
      <c r="G21" s="92">
        <v>44435</v>
      </c>
      <c r="H21" s="94" t="s">
        <v>2344</v>
      </c>
      <c r="I21" s="95">
        <v>85</v>
      </c>
      <c r="J21" s="95">
        <v>68</v>
      </c>
      <c r="K21" s="95">
        <v>33</v>
      </c>
      <c r="L21" s="95">
        <v>9</v>
      </c>
      <c r="M21" s="96">
        <v>47.685000000000002</v>
      </c>
      <c r="N21" s="97">
        <v>48</v>
      </c>
      <c r="O21" s="62">
        <v>3000</v>
      </c>
      <c r="P21" s="63">
        <f>Table22452368910111213141516171819202122242345672345689101112131415[[#This Row],[PEMBULATAN]]*O21</f>
        <v>144000</v>
      </c>
    </row>
    <row r="22" spans="1:16" ht="27" customHeight="1" x14ac:dyDescent="0.2">
      <c r="A22" s="100"/>
      <c r="B22" s="73"/>
      <c r="C22" s="90" t="s">
        <v>2146</v>
      </c>
      <c r="D22" s="91" t="s">
        <v>53</v>
      </c>
      <c r="E22" s="92">
        <v>44429</v>
      </c>
      <c r="F22" s="93" t="s">
        <v>2343</v>
      </c>
      <c r="G22" s="92">
        <v>44435</v>
      </c>
      <c r="H22" s="94" t="s">
        <v>2344</v>
      </c>
      <c r="I22" s="95">
        <v>85</v>
      </c>
      <c r="J22" s="95">
        <v>75</v>
      </c>
      <c r="K22" s="95">
        <v>35</v>
      </c>
      <c r="L22" s="95">
        <v>9</v>
      </c>
      <c r="M22" s="96">
        <v>55.78125</v>
      </c>
      <c r="N22" s="97">
        <v>56</v>
      </c>
      <c r="O22" s="62">
        <v>3000</v>
      </c>
      <c r="P22" s="63">
        <f>Table22452368910111213141516171819202122242345672345689101112131415[[#This Row],[PEMBULATAN]]*O22</f>
        <v>168000</v>
      </c>
    </row>
    <row r="23" spans="1:16" ht="27" customHeight="1" x14ac:dyDescent="0.2">
      <c r="A23" s="100"/>
      <c r="B23" s="73"/>
      <c r="C23" s="90" t="s">
        <v>2147</v>
      </c>
      <c r="D23" s="91" t="s">
        <v>53</v>
      </c>
      <c r="E23" s="92">
        <v>44429</v>
      </c>
      <c r="F23" s="93" t="s">
        <v>2343</v>
      </c>
      <c r="G23" s="92">
        <v>44435</v>
      </c>
      <c r="H23" s="94" t="s">
        <v>2344</v>
      </c>
      <c r="I23" s="95">
        <v>100</v>
      </c>
      <c r="J23" s="95">
        <v>50</v>
      </c>
      <c r="K23" s="95">
        <v>36</v>
      </c>
      <c r="L23" s="95">
        <v>24</v>
      </c>
      <c r="M23" s="96">
        <v>45</v>
      </c>
      <c r="N23" s="97">
        <v>45</v>
      </c>
      <c r="O23" s="62">
        <v>3000</v>
      </c>
      <c r="P23" s="63">
        <f>Table22452368910111213141516171819202122242345672345689101112131415[[#This Row],[PEMBULATAN]]*O23</f>
        <v>135000</v>
      </c>
    </row>
    <row r="24" spans="1:16" ht="27" customHeight="1" x14ac:dyDescent="0.2">
      <c r="A24" s="100"/>
      <c r="B24" s="73"/>
      <c r="C24" s="90" t="s">
        <v>2148</v>
      </c>
      <c r="D24" s="91" t="s">
        <v>53</v>
      </c>
      <c r="E24" s="92">
        <v>44429</v>
      </c>
      <c r="F24" s="93" t="s">
        <v>2343</v>
      </c>
      <c r="G24" s="92">
        <v>44435</v>
      </c>
      <c r="H24" s="94" t="s">
        <v>2344</v>
      </c>
      <c r="I24" s="95">
        <v>85</v>
      </c>
      <c r="J24" s="95">
        <v>75</v>
      </c>
      <c r="K24" s="95">
        <v>30</v>
      </c>
      <c r="L24" s="95">
        <v>21</v>
      </c>
      <c r="M24" s="96">
        <v>47.8125</v>
      </c>
      <c r="N24" s="97">
        <v>48</v>
      </c>
      <c r="O24" s="62">
        <v>3000</v>
      </c>
      <c r="P24" s="63">
        <f>Table22452368910111213141516171819202122242345672345689101112131415[[#This Row],[PEMBULATAN]]*O24</f>
        <v>144000</v>
      </c>
    </row>
    <row r="25" spans="1:16" ht="27" customHeight="1" x14ac:dyDescent="0.2">
      <c r="A25" s="100"/>
      <c r="B25" s="73"/>
      <c r="C25" s="90" t="s">
        <v>2149</v>
      </c>
      <c r="D25" s="91" t="s">
        <v>53</v>
      </c>
      <c r="E25" s="92">
        <v>44429</v>
      </c>
      <c r="F25" s="93" t="s">
        <v>2343</v>
      </c>
      <c r="G25" s="92">
        <v>44435</v>
      </c>
      <c r="H25" s="94" t="s">
        <v>2344</v>
      </c>
      <c r="I25" s="95">
        <v>95</v>
      </c>
      <c r="J25" s="95">
        <v>62</v>
      </c>
      <c r="K25" s="95">
        <v>25</v>
      </c>
      <c r="L25" s="95">
        <v>7</v>
      </c>
      <c r="M25" s="96">
        <v>36.8125</v>
      </c>
      <c r="N25" s="97">
        <v>37</v>
      </c>
      <c r="O25" s="62">
        <v>3000</v>
      </c>
      <c r="P25" s="63">
        <f>Table22452368910111213141516171819202122242345672345689101112131415[[#This Row],[PEMBULATAN]]*O25</f>
        <v>111000</v>
      </c>
    </row>
    <row r="26" spans="1:16" ht="27" customHeight="1" x14ac:dyDescent="0.2">
      <c r="A26" s="100"/>
      <c r="B26" s="73"/>
      <c r="C26" s="90" t="s">
        <v>2150</v>
      </c>
      <c r="D26" s="91" t="s">
        <v>53</v>
      </c>
      <c r="E26" s="92">
        <v>44429</v>
      </c>
      <c r="F26" s="93" t="s">
        <v>2343</v>
      </c>
      <c r="G26" s="92">
        <v>44435</v>
      </c>
      <c r="H26" s="94" t="s">
        <v>2344</v>
      </c>
      <c r="I26" s="95">
        <v>98</v>
      </c>
      <c r="J26" s="95">
        <v>55</v>
      </c>
      <c r="K26" s="95">
        <v>20</v>
      </c>
      <c r="L26" s="95">
        <v>6</v>
      </c>
      <c r="M26" s="96">
        <v>26.95</v>
      </c>
      <c r="N26" s="97">
        <v>27</v>
      </c>
      <c r="O26" s="62">
        <v>3000</v>
      </c>
      <c r="P26" s="63">
        <f>Table22452368910111213141516171819202122242345672345689101112131415[[#This Row],[PEMBULATAN]]*O26</f>
        <v>81000</v>
      </c>
    </row>
    <row r="27" spans="1:16" ht="27" customHeight="1" x14ac:dyDescent="0.2">
      <c r="A27" s="100"/>
      <c r="B27" s="73"/>
      <c r="C27" s="90" t="s">
        <v>2151</v>
      </c>
      <c r="D27" s="91" t="s">
        <v>53</v>
      </c>
      <c r="E27" s="92">
        <v>44429</v>
      </c>
      <c r="F27" s="93" t="s">
        <v>2343</v>
      </c>
      <c r="G27" s="92">
        <v>44435</v>
      </c>
      <c r="H27" s="94" t="s">
        <v>2344</v>
      </c>
      <c r="I27" s="95">
        <v>82</v>
      </c>
      <c r="J27" s="95">
        <v>47</v>
      </c>
      <c r="K27" s="95">
        <v>25</v>
      </c>
      <c r="L27" s="95">
        <v>12</v>
      </c>
      <c r="M27" s="96">
        <v>24.087499999999999</v>
      </c>
      <c r="N27" s="97">
        <v>24</v>
      </c>
      <c r="O27" s="62">
        <v>3000</v>
      </c>
      <c r="P27" s="63">
        <f>Table22452368910111213141516171819202122242345672345689101112131415[[#This Row],[PEMBULATAN]]*O27</f>
        <v>72000</v>
      </c>
    </row>
    <row r="28" spans="1:16" ht="27" customHeight="1" x14ac:dyDescent="0.2">
      <c r="A28" s="100"/>
      <c r="B28" s="73"/>
      <c r="C28" s="90" t="s">
        <v>2152</v>
      </c>
      <c r="D28" s="91" t="s">
        <v>53</v>
      </c>
      <c r="E28" s="92">
        <v>44429</v>
      </c>
      <c r="F28" s="93" t="s">
        <v>2343</v>
      </c>
      <c r="G28" s="92">
        <v>44435</v>
      </c>
      <c r="H28" s="94" t="s">
        <v>2344</v>
      </c>
      <c r="I28" s="95">
        <v>100</v>
      </c>
      <c r="J28" s="95">
        <v>55</v>
      </c>
      <c r="K28" s="95">
        <v>32</v>
      </c>
      <c r="L28" s="95">
        <v>11</v>
      </c>
      <c r="M28" s="96">
        <v>44</v>
      </c>
      <c r="N28" s="97">
        <v>44</v>
      </c>
      <c r="O28" s="62">
        <v>3000</v>
      </c>
      <c r="P28" s="63">
        <f>Table22452368910111213141516171819202122242345672345689101112131415[[#This Row],[PEMBULATAN]]*O28</f>
        <v>132000</v>
      </c>
    </row>
    <row r="29" spans="1:16" ht="27" customHeight="1" x14ac:dyDescent="0.2">
      <c r="A29" s="100"/>
      <c r="B29" s="73"/>
      <c r="C29" s="90" t="s">
        <v>2153</v>
      </c>
      <c r="D29" s="91" t="s">
        <v>53</v>
      </c>
      <c r="E29" s="92">
        <v>44429</v>
      </c>
      <c r="F29" s="93" t="s">
        <v>2343</v>
      </c>
      <c r="G29" s="92">
        <v>44435</v>
      </c>
      <c r="H29" s="94" t="s">
        <v>2344</v>
      </c>
      <c r="I29" s="95">
        <v>65</v>
      </c>
      <c r="J29" s="95">
        <v>60</v>
      </c>
      <c r="K29" s="95">
        <v>23</v>
      </c>
      <c r="L29" s="95">
        <v>9</v>
      </c>
      <c r="M29" s="96">
        <v>22.425000000000001</v>
      </c>
      <c r="N29" s="97">
        <v>22</v>
      </c>
      <c r="O29" s="62">
        <v>3000</v>
      </c>
      <c r="P29" s="63">
        <f>Table22452368910111213141516171819202122242345672345689101112131415[[#This Row],[PEMBULATAN]]*O29</f>
        <v>66000</v>
      </c>
    </row>
    <row r="30" spans="1:16" ht="27" customHeight="1" x14ac:dyDescent="0.2">
      <c r="A30" s="100"/>
      <c r="B30" s="73"/>
      <c r="C30" s="90" t="s">
        <v>2154</v>
      </c>
      <c r="D30" s="91" t="s">
        <v>53</v>
      </c>
      <c r="E30" s="92">
        <v>44429</v>
      </c>
      <c r="F30" s="93" t="s">
        <v>2343</v>
      </c>
      <c r="G30" s="92">
        <v>44435</v>
      </c>
      <c r="H30" s="94" t="s">
        <v>2344</v>
      </c>
      <c r="I30" s="95">
        <v>92</v>
      </c>
      <c r="J30" s="95">
        <v>55</v>
      </c>
      <c r="K30" s="95">
        <v>32</v>
      </c>
      <c r="L30" s="95">
        <v>19</v>
      </c>
      <c r="M30" s="96">
        <v>40.479999999999997</v>
      </c>
      <c r="N30" s="97">
        <v>40</v>
      </c>
      <c r="O30" s="62">
        <v>3000</v>
      </c>
      <c r="P30" s="63">
        <f>Table22452368910111213141516171819202122242345672345689101112131415[[#This Row],[PEMBULATAN]]*O30</f>
        <v>120000</v>
      </c>
    </row>
    <row r="31" spans="1:16" ht="27" customHeight="1" x14ac:dyDescent="0.2">
      <c r="A31" s="100"/>
      <c r="B31" s="73"/>
      <c r="C31" s="90" t="s">
        <v>2155</v>
      </c>
      <c r="D31" s="91" t="s">
        <v>53</v>
      </c>
      <c r="E31" s="92">
        <v>44429</v>
      </c>
      <c r="F31" s="93" t="s">
        <v>2343</v>
      </c>
      <c r="G31" s="92">
        <v>44435</v>
      </c>
      <c r="H31" s="94" t="s">
        <v>2344</v>
      </c>
      <c r="I31" s="95">
        <v>80</v>
      </c>
      <c r="J31" s="95">
        <v>55</v>
      </c>
      <c r="K31" s="95">
        <v>35</v>
      </c>
      <c r="L31" s="95">
        <v>11</v>
      </c>
      <c r="M31" s="96">
        <v>38.5</v>
      </c>
      <c r="N31" s="97">
        <v>39</v>
      </c>
      <c r="O31" s="62">
        <v>3000</v>
      </c>
      <c r="P31" s="63">
        <f>Table22452368910111213141516171819202122242345672345689101112131415[[#This Row],[PEMBULATAN]]*O31</f>
        <v>117000</v>
      </c>
    </row>
    <row r="32" spans="1:16" ht="27" customHeight="1" x14ac:dyDescent="0.2">
      <c r="A32" s="100"/>
      <c r="B32" s="73"/>
      <c r="C32" s="90" t="s">
        <v>2156</v>
      </c>
      <c r="D32" s="91" t="s">
        <v>53</v>
      </c>
      <c r="E32" s="92">
        <v>44429</v>
      </c>
      <c r="F32" s="93" t="s">
        <v>2343</v>
      </c>
      <c r="G32" s="92">
        <v>44435</v>
      </c>
      <c r="H32" s="94" t="s">
        <v>2344</v>
      </c>
      <c r="I32" s="95">
        <v>100</v>
      </c>
      <c r="J32" s="95">
        <v>60</v>
      </c>
      <c r="K32" s="95">
        <v>29</v>
      </c>
      <c r="L32" s="95">
        <v>7</v>
      </c>
      <c r="M32" s="96">
        <v>43.5</v>
      </c>
      <c r="N32" s="97">
        <v>44</v>
      </c>
      <c r="O32" s="62">
        <v>3000</v>
      </c>
      <c r="P32" s="63">
        <f>Table22452368910111213141516171819202122242345672345689101112131415[[#This Row],[PEMBULATAN]]*O32</f>
        <v>132000</v>
      </c>
    </row>
    <row r="33" spans="1:16" ht="27" customHeight="1" x14ac:dyDescent="0.2">
      <c r="A33" s="100"/>
      <c r="B33" s="73"/>
      <c r="C33" s="90" t="s">
        <v>2157</v>
      </c>
      <c r="D33" s="91" t="s">
        <v>53</v>
      </c>
      <c r="E33" s="92">
        <v>44429</v>
      </c>
      <c r="F33" s="93" t="s">
        <v>2343</v>
      </c>
      <c r="G33" s="92">
        <v>44435</v>
      </c>
      <c r="H33" s="94" t="s">
        <v>2344</v>
      </c>
      <c r="I33" s="95">
        <v>68</v>
      </c>
      <c r="J33" s="95">
        <v>42</v>
      </c>
      <c r="K33" s="95">
        <v>24</v>
      </c>
      <c r="L33" s="95">
        <v>6</v>
      </c>
      <c r="M33" s="96">
        <v>17.135999999999999</v>
      </c>
      <c r="N33" s="97">
        <v>17</v>
      </c>
      <c r="O33" s="62">
        <v>3000</v>
      </c>
      <c r="P33" s="63">
        <f>Table22452368910111213141516171819202122242345672345689101112131415[[#This Row],[PEMBULATAN]]*O33</f>
        <v>51000</v>
      </c>
    </row>
    <row r="34" spans="1:16" ht="27" customHeight="1" x14ac:dyDescent="0.2">
      <c r="A34" s="100"/>
      <c r="B34" s="73"/>
      <c r="C34" s="90" t="s">
        <v>2158</v>
      </c>
      <c r="D34" s="91" t="s">
        <v>53</v>
      </c>
      <c r="E34" s="92">
        <v>44429</v>
      </c>
      <c r="F34" s="93" t="s">
        <v>2343</v>
      </c>
      <c r="G34" s="92">
        <v>44435</v>
      </c>
      <c r="H34" s="94" t="s">
        <v>2344</v>
      </c>
      <c r="I34" s="95">
        <v>95</v>
      </c>
      <c r="J34" s="95">
        <v>52</v>
      </c>
      <c r="K34" s="95">
        <v>33</v>
      </c>
      <c r="L34" s="95">
        <v>16</v>
      </c>
      <c r="M34" s="96">
        <v>40.755000000000003</v>
      </c>
      <c r="N34" s="97">
        <v>41</v>
      </c>
      <c r="O34" s="62">
        <v>3000</v>
      </c>
      <c r="P34" s="63">
        <f>Table22452368910111213141516171819202122242345672345689101112131415[[#This Row],[PEMBULATAN]]*O34</f>
        <v>123000</v>
      </c>
    </row>
    <row r="35" spans="1:16" ht="27" customHeight="1" x14ac:dyDescent="0.2">
      <c r="A35" s="100"/>
      <c r="B35" s="73"/>
      <c r="C35" s="90" t="s">
        <v>2159</v>
      </c>
      <c r="D35" s="91" t="s">
        <v>53</v>
      </c>
      <c r="E35" s="92">
        <v>44429</v>
      </c>
      <c r="F35" s="93" t="s">
        <v>2343</v>
      </c>
      <c r="G35" s="92">
        <v>44435</v>
      </c>
      <c r="H35" s="94" t="s">
        <v>2344</v>
      </c>
      <c r="I35" s="95">
        <v>80</v>
      </c>
      <c r="J35" s="95">
        <v>63</v>
      </c>
      <c r="K35" s="95">
        <v>32</v>
      </c>
      <c r="L35" s="95">
        <v>11</v>
      </c>
      <c r="M35" s="96">
        <v>40.32</v>
      </c>
      <c r="N35" s="97">
        <v>40</v>
      </c>
      <c r="O35" s="62">
        <v>3000</v>
      </c>
      <c r="P35" s="63">
        <f>Table22452368910111213141516171819202122242345672345689101112131415[[#This Row],[PEMBULATAN]]*O35</f>
        <v>120000</v>
      </c>
    </row>
    <row r="36" spans="1:16" ht="27" customHeight="1" x14ac:dyDescent="0.2">
      <c r="A36" s="100"/>
      <c r="B36" s="73"/>
      <c r="C36" s="90" t="s">
        <v>2160</v>
      </c>
      <c r="D36" s="91" t="s">
        <v>53</v>
      </c>
      <c r="E36" s="92">
        <v>44429</v>
      </c>
      <c r="F36" s="93" t="s">
        <v>2343</v>
      </c>
      <c r="G36" s="92">
        <v>44435</v>
      </c>
      <c r="H36" s="94" t="s">
        <v>2344</v>
      </c>
      <c r="I36" s="95">
        <v>90</v>
      </c>
      <c r="J36" s="95">
        <v>55</v>
      </c>
      <c r="K36" s="95">
        <v>22</v>
      </c>
      <c r="L36" s="95">
        <v>13</v>
      </c>
      <c r="M36" s="96">
        <v>27.225000000000001</v>
      </c>
      <c r="N36" s="97">
        <v>27</v>
      </c>
      <c r="O36" s="62">
        <v>3000</v>
      </c>
      <c r="P36" s="63">
        <f>Table22452368910111213141516171819202122242345672345689101112131415[[#This Row],[PEMBULATAN]]*O36</f>
        <v>81000</v>
      </c>
    </row>
    <row r="37" spans="1:16" ht="27" customHeight="1" x14ac:dyDescent="0.2">
      <c r="A37" s="100"/>
      <c r="B37" s="73"/>
      <c r="C37" s="90" t="s">
        <v>2161</v>
      </c>
      <c r="D37" s="91" t="s">
        <v>53</v>
      </c>
      <c r="E37" s="92">
        <v>44429</v>
      </c>
      <c r="F37" s="93" t="s">
        <v>2343</v>
      </c>
      <c r="G37" s="92">
        <v>44435</v>
      </c>
      <c r="H37" s="94" t="s">
        <v>2344</v>
      </c>
      <c r="I37" s="95">
        <v>80</v>
      </c>
      <c r="J37" s="95">
        <v>60</v>
      </c>
      <c r="K37" s="95">
        <v>25</v>
      </c>
      <c r="L37" s="95">
        <v>12</v>
      </c>
      <c r="M37" s="96">
        <v>30</v>
      </c>
      <c r="N37" s="97">
        <v>30</v>
      </c>
      <c r="O37" s="62">
        <v>3000</v>
      </c>
      <c r="P37" s="63">
        <f>Table22452368910111213141516171819202122242345672345689101112131415[[#This Row],[PEMBULATAN]]*O37</f>
        <v>90000</v>
      </c>
    </row>
    <row r="38" spans="1:16" ht="27" customHeight="1" x14ac:dyDescent="0.2">
      <c r="A38" s="100"/>
      <c r="B38" s="73"/>
      <c r="C38" s="90" t="s">
        <v>2162</v>
      </c>
      <c r="D38" s="91" t="s">
        <v>53</v>
      </c>
      <c r="E38" s="92">
        <v>44429</v>
      </c>
      <c r="F38" s="93" t="s">
        <v>2343</v>
      </c>
      <c r="G38" s="92">
        <v>44435</v>
      </c>
      <c r="H38" s="94" t="s">
        <v>2344</v>
      </c>
      <c r="I38" s="95">
        <v>61</v>
      </c>
      <c r="J38" s="95">
        <v>50</v>
      </c>
      <c r="K38" s="95">
        <v>26</v>
      </c>
      <c r="L38" s="95">
        <v>4</v>
      </c>
      <c r="M38" s="96">
        <v>19.824999999999999</v>
      </c>
      <c r="N38" s="97">
        <v>20</v>
      </c>
      <c r="O38" s="62">
        <v>3000</v>
      </c>
      <c r="P38" s="63">
        <f>Table22452368910111213141516171819202122242345672345689101112131415[[#This Row],[PEMBULATAN]]*O38</f>
        <v>60000</v>
      </c>
    </row>
    <row r="39" spans="1:16" ht="27" customHeight="1" x14ac:dyDescent="0.2">
      <c r="A39" s="100"/>
      <c r="B39" s="73"/>
      <c r="C39" s="90" t="s">
        <v>2163</v>
      </c>
      <c r="D39" s="91" t="s">
        <v>53</v>
      </c>
      <c r="E39" s="92">
        <v>44429</v>
      </c>
      <c r="F39" s="93" t="s">
        <v>2343</v>
      </c>
      <c r="G39" s="92">
        <v>44435</v>
      </c>
      <c r="H39" s="94" t="s">
        <v>2344</v>
      </c>
      <c r="I39" s="95">
        <v>70</v>
      </c>
      <c r="J39" s="95">
        <v>60</v>
      </c>
      <c r="K39" s="95">
        <v>26</v>
      </c>
      <c r="L39" s="95">
        <v>7</v>
      </c>
      <c r="M39" s="96">
        <v>27.3</v>
      </c>
      <c r="N39" s="97">
        <v>27</v>
      </c>
      <c r="O39" s="62">
        <v>3000</v>
      </c>
      <c r="P39" s="63">
        <f>Table22452368910111213141516171819202122242345672345689101112131415[[#This Row],[PEMBULATAN]]*O39</f>
        <v>81000</v>
      </c>
    </row>
    <row r="40" spans="1:16" ht="27" customHeight="1" x14ac:dyDescent="0.2">
      <c r="A40" s="100"/>
      <c r="B40" s="73"/>
      <c r="C40" s="90" t="s">
        <v>2164</v>
      </c>
      <c r="D40" s="91" t="s">
        <v>53</v>
      </c>
      <c r="E40" s="92">
        <v>44429</v>
      </c>
      <c r="F40" s="93" t="s">
        <v>2343</v>
      </c>
      <c r="G40" s="92">
        <v>44435</v>
      </c>
      <c r="H40" s="94" t="s">
        <v>2344</v>
      </c>
      <c r="I40" s="95">
        <v>90</v>
      </c>
      <c r="J40" s="95">
        <v>56</v>
      </c>
      <c r="K40" s="95">
        <v>32</v>
      </c>
      <c r="L40" s="95">
        <v>21</v>
      </c>
      <c r="M40" s="96">
        <v>40.32</v>
      </c>
      <c r="N40" s="97">
        <v>40</v>
      </c>
      <c r="O40" s="62">
        <v>3000</v>
      </c>
      <c r="P40" s="63">
        <f>Table22452368910111213141516171819202122242345672345689101112131415[[#This Row],[PEMBULATAN]]*O40</f>
        <v>120000</v>
      </c>
    </row>
    <row r="41" spans="1:16" ht="27" customHeight="1" x14ac:dyDescent="0.2">
      <c r="A41" s="100"/>
      <c r="B41" s="73"/>
      <c r="C41" s="90" t="s">
        <v>2165</v>
      </c>
      <c r="D41" s="91" t="s">
        <v>53</v>
      </c>
      <c r="E41" s="92">
        <v>44429</v>
      </c>
      <c r="F41" s="93" t="s">
        <v>2343</v>
      </c>
      <c r="G41" s="92">
        <v>44435</v>
      </c>
      <c r="H41" s="94" t="s">
        <v>2344</v>
      </c>
      <c r="I41" s="95">
        <v>85</v>
      </c>
      <c r="J41" s="95">
        <v>62</v>
      </c>
      <c r="K41" s="95">
        <v>22</v>
      </c>
      <c r="L41" s="95">
        <v>8</v>
      </c>
      <c r="M41" s="96">
        <v>28.984999999999999</v>
      </c>
      <c r="N41" s="97">
        <v>29</v>
      </c>
      <c r="O41" s="62">
        <v>3000</v>
      </c>
      <c r="P41" s="63">
        <f>Table22452368910111213141516171819202122242345672345689101112131415[[#This Row],[PEMBULATAN]]*O41</f>
        <v>87000</v>
      </c>
    </row>
    <row r="42" spans="1:16" ht="27" customHeight="1" x14ac:dyDescent="0.2">
      <c r="A42" s="100"/>
      <c r="B42" s="73"/>
      <c r="C42" s="90" t="s">
        <v>2166</v>
      </c>
      <c r="D42" s="91" t="s">
        <v>53</v>
      </c>
      <c r="E42" s="92">
        <v>44429</v>
      </c>
      <c r="F42" s="93" t="s">
        <v>2343</v>
      </c>
      <c r="G42" s="92">
        <v>44435</v>
      </c>
      <c r="H42" s="94" t="s">
        <v>2344</v>
      </c>
      <c r="I42" s="95">
        <v>92</v>
      </c>
      <c r="J42" s="95">
        <v>62</v>
      </c>
      <c r="K42" s="95">
        <v>25</v>
      </c>
      <c r="L42" s="95">
        <v>10</v>
      </c>
      <c r="M42" s="96">
        <v>35.65</v>
      </c>
      <c r="N42" s="97">
        <v>36</v>
      </c>
      <c r="O42" s="62">
        <v>3000</v>
      </c>
      <c r="P42" s="63">
        <f>Table22452368910111213141516171819202122242345672345689101112131415[[#This Row],[PEMBULATAN]]*O42</f>
        <v>108000</v>
      </c>
    </row>
    <row r="43" spans="1:16" ht="27" customHeight="1" x14ac:dyDescent="0.2">
      <c r="A43" s="100"/>
      <c r="B43" s="73"/>
      <c r="C43" s="90" t="s">
        <v>2167</v>
      </c>
      <c r="D43" s="91" t="s">
        <v>53</v>
      </c>
      <c r="E43" s="92">
        <v>44429</v>
      </c>
      <c r="F43" s="93" t="s">
        <v>2343</v>
      </c>
      <c r="G43" s="92">
        <v>44435</v>
      </c>
      <c r="H43" s="94" t="s">
        <v>2344</v>
      </c>
      <c r="I43" s="95">
        <v>80</v>
      </c>
      <c r="J43" s="95">
        <v>70</v>
      </c>
      <c r="K43" s="95">
        <v>24</v>
      </c>
      <c r="L43" s="95">
        <v>12</v>
      </c>
      <c r="M43" s="96">
        <v>33.6</v>
      </c>
      <c r="N43" s="97">
        <v>34</v>
      </c>
      <c r="O43" s="62">
        <v>3000</v>
      </c>
      <c r="P43" s="63">
        <f>Table22452368910111213141516171819202122242345672345689101112131415[[#This Row],[PEMBULATAN]]*O43</f>
        <v>102000</v>
      </c>
    </row>
    <row r="44" spans="1:16" ht="27" customHeight="1" x14ac:dyDescent="0.2">
      <c r="A44" s="100"/>
      <c r="B44" s="73"/>
      <c r="C44" s="90" t="s">
        <v>2168</v>
      </c>
      <c r="D44" s="91" t="s">
        <v>53</v>
      </c>
      <c r="E44" s="92">
        <v>44429</v>
      </c>
      <c r="F44" s="93" t="s">
        <v>2343</v>
      </c>
      <c r="G44" s="92">
        <v>44435</v>
      </c>
      <c r="H44" s="94" t="s">
        <v>2344</v>
      </c>
      <c r="I44" s="95">
        <v>95</v>
      </c>
      <c r="J44" s="95">
        <v>55</v>
      </c>
      <c r="K44" s="95">
        <v>28</v>
      </c>
      <c r="L44" s="95">
        <v>28</v>
      </c>
      <c r="M44" s="96">
        <v>36.575000000000003</v>
      </c>
      <c r="N44" s="97">
        <v>37</v>
      </c>
      <c r="O44" s="62">
        <v>3000</v>
      </c>
      <c r="P44" s="63">
        <f>Table22452368910111213141516171819202122242345672345689101112131415[[#This Row],[PEMBULATAN]]*O44</f>
        <v>111000</v>
      </c>
    </row>
    <row r="45" spans="1:16" ht="27" customHeight="1" x14ac:dyDescent="0.2">
      <c r="A45" s="100"/>
      <c r="B45" s="73"/>
      <c r="C45" s="90" t="s">
        <v>2169</v>
      </c>
      <c r="D45" s="91" t="s">
        <v>53</v>
      </c>
      <c r="E45" s="92">
        <v>44429</v>
      </c>
      <c r="F45" s="93" t="s">
        <v>2343</v>
      </c>
      <c r="G45" s="92">
        <v>44435</v>
      </c>
      <c r="H45" s="94" t="s">
        <v>2344</v>
      </c>
      <c r="I45" s="95">
        <v>77</v>
      </c>
      <c r="J45" s="95">
        <v>55</v>
      </c>
      <c r="K45" s="95">
        <v>25</v>
      </c>
      <c r="L45" s="95">
        <v>7</v>
      </c>
      <c r="M45" s="96">
        <v>26.46875</v>
      </c>
      <c r="N45" s="97">
        <v>26</v>
      </c>
      <c r="O45" s="62">
        <v>3000</v>
      </c>
      <c r="P45" s="63">
        <f>Table22452368910111213141516171819202122242345672345689101112131415[[#This Row],[PEMBULATAN]]*O45</f>
        <v>78000</v>
      </c>
    </row>
    <row r="46" spans="1:16" ht="27" customHeight="1" x14ac:dyDescent="0.2">
      <c r="A46" s="100"/>
      <c r="B46" s="73"/>
      <c r="C46" s="90" t="s">
        <v>2170</v>
      </c>
      <c r="D46" s="91" t="s">
        <v>53</v>
      </c>
      <c r="E46" s="92">
        <v>44429</v>
      </c>
      <c r="F46" s="93" t="s">
        <v>2343</v>
      </c>
      <c r="G46" s="92">
        <v>44435</v>
      </c>
      <c r="H46" s="94" t="s">
        <v>2344</v>
      </c>
      <c r="I46" s="95">
        <v>70</v>
      </c>
      <c r="J46" s="95">
        <v>60</v>
      </c>
      <c r="K46" s="95">
        <v>20</v>
      </c>
      <c r="L46" s="95">
        <v>2</v>
      </c>
      <c r="M46" s="96">
        <v>21</v>
      </c>
      <c r="N46" s="97">
        <v>21</v>
      </c>
      <c r="O46" s="62">
        <v>3000</v>
      </c>
      <c r="P46" s="63">
        <f>Table22452368910111213141516171819202122242345672345689101112131415[[#This Row],[PEMBULATAN]]*O46</f>
        <v>63000</v>
      </c>
    </row>
    <row r="47" spans="1:16" ht="27" customHeight="1" x14ac:dyDescent="0.2">
      <c r="A47" s="100"/>
      <c r="B47" s="73"/>
      <c r="C47" s="90" t="s">
        <v>2171</v>
      </c>
      <c r="D47" s="91" t="s">
        <v>53</v>
      </c>
      <c r="E47" s="92">
        <v>44429</v>
      </c>
      <c r="F47" s="93" t="s">
        <v>2343</v>
      </c>
      <c r="G47" s="92">
        <v>44435</v>
      </c>
      <c r="H47" s="94" t="s">
        <v>2344</v>
      </c>
      <c r="I47" s="95">
        <v>60</v>
      </c>
      <c r="J47" s="95">
        <v>50</v>
      </c>
      <c r="K47" s="95">
        <v>17</v>
      </c>
      <c r="L47" s="95">
        <v>5</v>
      </c>
      <c r="M47" s="96">
        <v>12.75</v>
      </c>
      <c r="N47" s="97">
        <v>13</v>
      </c>
      <c r="O47" s="62">
        <v>3000</v>
      </c>
      <c r="P47" s="63">
        <f>Table22452368910111213141516171819202122242345672345689101112131415[[#This Row],[PEMBULATAN]]*O47</f>
        <v>39000</v>
      </c>
    </row>
    <row r="48" spans="1:16" ht="27" customHeight="1" x14ac:dyDescent="0.2">
      <c r="A48" s="100"/>
      <c r="B48" s="73"/>
      <c r="C48" s="90" t="s">
        <v>2172</v>
      </c>
      <c r="D48" s="91" t="s">
        <v>53</v>
      </c>
      <c r="E48" s="92">
        <v>44429</v>
      </c>
      <c r="F48" s="93" t="s">
        <v>2343</v>
      </c>
      <c r="G48" s="92">
        <v>44435</v>
      </c>
      <c r="H48" s="94" t="s">
        <v>2344</v>
      </c>
      <c r="I48" s="95">
        <v>45</v>
      </c>
      <c r="J48" s="95">
        <v>38</v>
      </c>
      <c r="K48" s="95">
        <v>32</v>
      </c>
      <c r="L48" s="95">
        <v>11</v>
      </c>
      <c r="M48" s="96">
        <v>13.68</v>
      </c>
      <c r="N48" s="97">
        <v>14</v>
      </c>
      <c r="O48" s="62">
        <v>3000</v>
      </c>
      <c r="P48" s="63">
        <f>Table22452368910111213141516171819202122242345672345689101112131415[[#This Row],[PEMBULATAN]]*O48</f>
        <v>42000</v>
      </c>
    </row>
    <row r="49" spans="1:16" ht="27" customHeight="1" x14ac:dyDescent="0.2">
      <c r="A49" s="100"/>
      <c r="B49" s="73"/>
      <c r="C49" s="90" t="s">
        <v>2173</v>
      </c>
      <c r="D49" s="91" t="s">
        <v>53</v>
      </c>
      <c r="E49" s="92">
        <v>44429</v>
      </c>
      <c r="F49" s="93" t="s">
        <v>2343</v>
      </c>
      <c r="G49" s="92">
        <v>44435</v>
      </c>
      <c r="H49" s="94" t="s">
        <v>2344</v>
      </c>
      <c r="I49" s="95">
        <v>85</v>
      </c>
      <c r="J49" s="95">
        <v>55</v>
      </c>
      <c r="K49" s="95">
        <v>23</v>
      </c>
      <c r="L49" s="95">
        <v>18</v>
      </c>
      <c r="M49" s="96">
        <v>26.881250000000001</v>
      </c>
      <c r="N49" s="97">
        <v>27</v>
      </c>
      <c r="O49" s="62">
        <v>3000</v>
      </c>
      <c r="P49" s="63">
        <f>Table22452368910111213141516171819202122242345672345689101112131415[[#This Row],[PEMBULATAN]]*O49</f>
        <v>81000</v>
      </c>
    </row>
    <row r="50" spans="1:16" ht="27" customHeight="1" x14ac:dyDescent="0.2">
      <c r="A50" s="100"/>
      <c r="B50" s="73"/>
      <c r="C50" s="90" t="s">
        <v>2174</v>
      </c>
      <c r="D50" s="91" t="s">
        <v>53</v>
      </c>
      <c r="E50" s="92">
        <v>44429</v>
      </c>
      <c r="F50" s="93" t="s">
        <v>2343</v>
      </c>
      <c r="G50" s="92">
        <v>44435</v>
      </c>
      <c r="H50" s="94" t="s">
        <v>2344</v>
      </c>
      <c r="I50" s="95">
        <v>92</v>
      </c>
      <c r="J50" s="95">
        <v>62</v>
      </c>
      <c r="K50" s="95">
        <v>20</v>
      </c>
      <c r="L50" s="95">
        <v>25</v>
      </c>
      <c r="M50" s="96">
        <v>28.52</v>
      </c>
      <c r="N50" s="97">
        <v>29</v>
      </c>
      <c r="O50" s="62">
        <v>3000</v>
      </c>
      <c r="P50" s="63">
        <f>Table22452368910111213141516171819202122242345672345689101112131415[[#This Row],[PEMBULATAN]]*O50</f>
        <v>87000</v>
      </c>
    </row>
    <row r="51" spans="1:16" ht="27" customHeight="1" x14ac:dyDescent="0.2">
      <c r="A51" s="100"/>
      <c r="B51" s="73"/>
      <c r="C51" s="90" t="s">
        <v>2175</v>
      </c>
      <c r="D51" s="91" t="s">
        <v>53</v>
      </c>
      <c r="E51" s="92">
        <v>44429</v>
      </c>
      <c r="F51" s="93" t="s">
        <v>2343</v>
      </c>
      <c r="G51" s="92">
        <v>44435</v>
      </c>
      <c r="H51" s="94" t="s">
        <v>2344</v>
      </c>
      <c r="I51" s="95">
        <v>85</v>
      </c>
      <c r="J51" s="95">
        <v>58</v>
      </c>
      <c r="K51" s="95">
        <v>25</v>
      </c>
      <c r="L51" s="95">
        <v>16</v>
      </c>
      <c r="M51" s="96">
        <v>30.8125</v>
      </c>
      <c r="N51" s="97">
        <v>31</v>
      </c>
      <c r="O51" s="62">
        <v>3000</v>
      </c>
      <c r="P51" s="63">
        <f>Table22452368910111213141516171819202122242345672345689101112131415[[#This Row],[PEMBULATAN]]*O51</f>
        <v>93000</v>
      </c>
    </row>
    <row r="52" spans="1:16" ht="27" customHeight="1" x14ac:dyDescent="0.2">
      <c r="A52" s="100"/>
      <c r="B52" s="73"/>
      <c r="C52" s="90" t="s">
        <v>2176</v>
      </c>
      <c r="D52" s="91" t="s">
        <v>53</v>
      </c>
      <c r="E52" s="92">
        <v>44429</v>
      </c>
      <c r="F52" s="93" t="s">
        <v>2343</v>
      </c>
      <c r="G52" s="92">
        <v>44435</v>
      </c>
      <c r="H52" s="94" t="s">
        <v>2344</v>
      </c>
      <c r="I52" s="95">
        <v>85</v>
      </c>
      <c r="J52" s="95">
        <v>65</v>
      </c>
      <c r="K52" s="95">
        <v>39</v>
      </c>
      <c r="L52" s="95">
        <v>18</v>
      </c>
      <c r="M52" s="96">
        <v>53.868749999999999</v>
      </c>
      <c r="N52" s="97">
        <v>54</v>
      </c>
      <c r="O52" s="62">
        <v>3000</v>
      </c>
      <c r="P52" s="63">
        <f>Table22452368910111213141516171819202122242345672345689101112131415[[#This Row],[PEMBULATAN]]*O52</f>
        <v>162000</v>
      </c>
    </row>
    <row r="53" spans="1:16" ht="27" customHeight="1" x14ac:dyDescent="0.2">
      <c r="A53" s="100"/>
      <c r="B53" s="73"/>
      <c r="C53" s="90" t="s">
        <v>2177</v>
      </c>
      <c r="D53" s="91" t="s">
        <v>53</v>
      </c>
      <c r="E53" s="92">
        <v>44429</v>
      </c>
      <c r="F53" s="93" t="s">
        <v>2343</v>
      </c>
      <c r="G53" s="92">
        <v>44435</v>
      </c>
      <c r="H53" s="94" t="s">
        <v>2344</v>
      </c>
      <c r="I53" s="95">
        <v>75</v>
      </c>
      <c r="J53" s="95">
        <v>47</v>
      </c>
      <c r="K53" s="95">
        <v>25</v>
      </c>
      <c r="L53" s="95">
        <v>8</v>
      </c>
      <c r="M53" s="96">
        <v>22.03125</v>
      </c>
      <c r="N53" s="97">
        <v>22</v>
      </c>
      <c r="O53" s="62">
        <v>3000</v>
      </c>
      <c r="P53" s="63">
        <f>Table22452368910111213141516171819202122242345672345689101112131415[[#This Row],[PEMBULATAN]]*O53</f>
        <v>66000</v>
      </c>
    </row>
    <row r="54" spans="1:16" ht="27" customHeight="1" x14ac:dyDescent="0.2">
      <c r="A54" s="100"/>
      <c r="B54" s="73"/>
      <c r="C54" s="90" t="s">
        <v>2178</v>
      </c>
      <c r="D54" s="91" t="s">
        <v>53</v>
      </c>
      <c r="E54" s="92">
        <v>44429</v>
      </c>
      <c r="F54" s="93" t="s">
        <v>2343</v>
      </c>
      <c r="G54" s="92">
        <v>44435</v>
      </c>
      <c r="H54" s="94" t="s">
        <v>2344</v>
      </c>
      <c r="I54" s="95">
        <v>70</v>
      </c>
      <c r="J54" s="95">
        <v>56</v>
      </c>
      <c r="K54" s="95">
        <v>27</v>
      </c>
      <c r="L54" s="95">
        <v>10</v>
      </c>
      <c r="M54" s="96">
        <v>26.46</v>
      </c>
      <c r="N54" s="97">
        <v>26</v>
      </c>
      <c r="O54" s="62">
        <v>3000</v>
      </c>
      <c r="P54" s="63">
        <f>Table22452368910111213141516171819202122242345672345689101112131415[[#This Row],[PEMBULATAN]]*O54</f>
        <v>78000</v>
      </c>
    </row>
    <row r="55" spans="1:16" ht="27" customHeight="1" x14ac:dyDescent="0.2">
      <c r="A55" s="100"/>
      <c r="B55" s="73"/>
      <c r="C55" s="90" t="s">
        <v>2179</v>
      </c>
      <c r="D55" s="91" t="s">
        <v>53</v>
      </c>
      <c r="E55" s="92">
        <v>44429</v>
      </c>
      <c r="F55" s="93" t="s">
        <v>2343</v>
      </c>
      <c r="G55" s="92">
        <v>44435</v>
      </c>
      <c r="H55" s="94" t="s">
        <v>2344</v>
      </c>
      <c r="I55" s="95">
        <v>62</v>
      </c>
      <c r="J55" s="95">
        <v>59</v>
      </c>
      <c r="K55" s="95">
        <v>30</v>
      </c>
      <c r="L55" s="95">
        <v>5</v>
      </c>
      <c r="M55" s="96">
        <v>27.434999999999999</v>
      </c>
      <c r="N55" s="97">
        <v>27</v>
      </c>
      <c r="O55" s="62">
        <v>3000</v>
      </c>
      <c r="P55" s="63">
        <f>Table22452368910111213141516171819202122242345672345689101112131415[[#This Row],[PEMBULATAN]]*O55</f>
        <v>81000</v>
      </c>
    </row>
    <row r="56" spans="1:16" ht="27" customHeight="1" x14ac:dyDescent="0.2">
      <c r="A56" s="100"/>
      <c r="B56" s="73"/>
      <c r="C56" s="90" t="s">
        <v>2180</v>
      </c>
      <c r="D56" s="91" t="s">
        <v>53</v>
      </c>
      <c r="E56" s="92">
        <v>44429</v>
      </c>
      <c r="F56" s="93" t="s">
        <v>2343</v>
      </c>
      <c r="G56" s="92">
        <v>44435</v>
      </c>
      <c r="H56" s="94" t="s">
        <v>2344</v>
      </c>
      <c r="I56" s="95">
        <v>45</v>
      </c>
      <c r="J56" s="95">
        <v>40</v>
      </c>
      <c r="K56" s="95">
        <v>15</v>
      </c>
      <c r="L56" s="95">
        <v>1</v>
      </c>
      <c r="M56" s="96">
        <v>6.75</v>
      </c>
      <c r="N56" s="97">
        <v>7</v>
      </c>
      <c r="O56" s="62">
        <v>3000</v>
      </c>
      <c r="P56" s="63">
        <f>Table22452368910111213141516171819202122242345672345689101112131415[[#This Row],[PEMBULATAN]]*O56</f>
        <v>21000</v>
      </c>
    </row>
    <row r="57" spans="1:16" ht="27" customHeight="1" x14ac:dyDescent="0.2">
      <c r="A57" s="100"/>
      <c r="B57" s="73"/>
      <c r="C57" s="90" t="s">
        <v>2181</v>
      </c>
      <c r="D57" s="91" t="s">
        <v>53</v>
      </c>
      <c r="E57" s="92">
        <v>44429</v>
      </c>
      <c r="F57" s="93" t="s">
        <v>2343</v>
      </c>
      <c r="G57" s="92">
        <v>44435</v>
      </c>
      <c r="H57" s="94" t="s">
        <v>2344</v>
      </c>
      <c r="I57" s="95">
        <v>107</v>
      </c>
      <c r="J57" s="95">
        <v>65</v>
      </c>
      <c r="K57" s="95">
        <v>25</v>
      </c>
      <c r="L57" s="95">
        <v>8</v>
      </c>
      <c r="M57" s="96">
        <v>43.46875</v>
      </c>
      <c r="N57" s="97">
        <v>43</v>
      </c>
      <c r="O57" s="62">
        <v>3000</v>
      </c>
      <c r="P57" s="63">
        <f>Table22452368910111213141516171819202122242345672345689101112131415[[#This Row],[PEMBULATAN]]*O57</f>
        <v>129000</v>
      </c>
    </row>
    <row r="58" spans="1:16" ht="27" customHeight="1" x14ac:dyDescent="0.2">
      <c r="A58" s="100"/>
      <c r="B58" s="73"/>
      <c r="C58" s="90" t="s">
        <v>2182</v>
      </c>
      <c r="D58" s="91" t="s">
        <v>53</v>
      </c>
      <c r="E58" s="92">
        <v>44429</v>
      </c>
      <c r="F58" s="93" t="s">
        <v>2343</v>
      </c>
      <c r="G58" s="92">
        <v>44435</v>
      </c>
      <c r="H58" s="94" t="s">
        <v>2344</v>
      </c>
      <c r="I58" s="95">
        <v>65</v>
      </c>
      <c r="J58" s="95">
        <v>40</v>
      </c>
      <c r="K58" s="95">
        <v>25</v>
      </c>
      <c r="L58" s="95">
        <v>3</v>
      </c>
      <c r="M58" s="96">
        <v>16.25</v>
      </c>
      <c r="N58" s="97">
        <v>16</v>
      </c>
      <c r="O58" s="62">
        <v>3000</v>
      </c>
      <c r="P58" s="63">
        <f>Table22452368910111213141516171819202122242345672345689101112131415[[#This Row],[PEMBULATAN]]*O58</f>
        <v>48000</v>
      </c>
    </row>
    <row r="59" spans="1:16" ht="27" customHeight="1" x14ac:dyDescent="0.2">
      <c r="A59" s="100"/>
      <c r="B59" s="73"/>
      <c r="C59" s="90" t="s">
        <v>2183</v>
      </c>
      <c r="D59" s="91" t="s">
        <v>53</v>
      </c>
      <c r="E59" s="92">
        <v>44429</v>
      </c>
      <c r="F59" s="93" t="s">
        <v>2343</v>
      </c>
      <c r="G59" s="92">
        <v>44435</v>
      </c>
      <c r="H59" s="94" t="s">
        <v>2344</v>
      </c>
      <c r="I59" s="95">
        <v>50</v>
      </c>
      <c r="J59" s="95">
        <v>39</v>
      </c>
      <c r="K59" s="95">
        <v>20</v>
      </c>
      <c r="L59" s="95">
        <v>5</v>
      </c>
      <c r="M59" s="96">
        <v>9.75</v>
      </c>
      <c r="N59" s="97">
        <v>10</v>
      </c>
      <c r="O59" s="62">
        <v>3000</v>
      </c>
      <c r="P59" s="63">
        <f>Table22452368910111213141516171819202122242345672345689101112131415[[#This Row],[PEMBULATAN]]*O59</f>
        <v>30000</v>
      </c>
    </row>
    <row r="60" spans="1:16" ht="27" customHeight="1" x14ac:dyDescent="0.2">
      <c r="A60" s="100"/>
      <c r="B60" s="73"/>
      <c r="C60" s="90" t="s">
        <v>2184</v>
      </c>
      <c r="D60" s="91" t="s">
        <v>53</v>
      </c>
      <c r="E60" s="92">
        <v>44429</v>
      </c>
      <c r="F60" s="93" t="s">
        <v>2343</v>
      </c>
      <c r="G60" s="92">
        <v>44435</v>
      </c>
      <c r="H60" s="94" t="s">
        <v>2344</v>
      </c>
      <c r="I60" s="95">
        <v>86</v>
      </c>
      <c r="J60" s="95">
        <v>60</v>
      </c>
      <c r="K60" s="95">
        <v>40</v>
      </c>
      <c r="L60" s="95">
        <v>24</v>
      </c>
      <c r="M60" s="96">
        <v>51.6</v>
      </c>
      <c r="N60" s="97">
        <v>52</v>
      </c>
      <c r="O60" s="62">
        <v>3000</v>
      </c>
      <c r="P60" s="63">
        <f>Table22452368910111213141516171819202122242345672345689101112131415[[#This Row],[PEMBULATAN]]*O60</f>
        <v>156000</v>
      </c>
    </row>
    <row r="61" spans="1:16" ht="27" customHeight="1" x14ac:dyDescent="0.2">
      <c r="A61" s="100"/>
      <c r="B61" s="73"/>
      <c r="C61" s="90" t="s">
        <v>2185</v>
      </c>
      <c r="D61" s="91" t="s">
        <v>53</v>
      </c>
      <c r="E61" s="92">
        <v>44429</v>
      </c>
      <c r="F61" s="93" t="s">
        <v>2343</v>
      </c>
      <c r="G61" s="92">
        <v>44435</v>
      </c>
      <c r="H61" s="94" t="s">
        <v>2344</v>
      </c>
      <c r="I61" s="95">
        <v>60</v>
      </c>
      <c r="J61" s="95">
        <v>40</v>
      </c>
      <c r="K61" s="95">
        <v>15</v>
      </c>
      <c r="L61" s="95">
        <v>6</v>
      </c>
      <c r="M61" s="96">
        <v>9</v>
      </c>
      <c r="N61" s="97">
        <v>9</v>
      </c>
      <c r="O61" s="62">
        <v>3000</v>
      </c>
      <c r="P61" s="63">
        <f>Table22452368910111213141516171819202122242345672345689101112131415[[#This Row],[PEMBULATAN]]*O61</f>
        <v>27000</v>
      </c>
    </row>
    <row r="62" spans="1:16" ht="27" customHeight="1" x14ac:dyDescent="0.2">
      <c r="A62" s="100"/>
      <c r="B62" s="73"/>
      <c r="C62" s="90" t="s">
        <v>2186</v>
      </c>
      <c r="D62" s="91" t="s">
        <v>53</v>
      </c>
      <c r="E62" s="92">
        <v>44429</v>
      </c>
      <c r="F62" s="93" t="s">
        <v>2343</v>
      </c>
      <c r="G62" s="92">
        <v>44435</v>
      </c>
      <c r="H62" s="94" t="s">
        <v>2344</v>
      </c>
      <c r="I62" s="95">
        <v>55</v>
      </c>
      <c r="J62" s="95">
        <v>35</v>
      </c>
      <c r="K62" s="95">
        <v>20</v>
      </c>
      <c r="L62" s="95">
        <v>4</v>
      </c>
      <c r="M62" s="96">
        <v>9.625</v>
      </c>
      <c r="N62" s="97">
        <v>10</v>
      </c>
      <c r="O62" s="62">
        <v>3000</v>
      </c>
      <c r="P62" s="63">
        <f>Table22452368910111213141516171819202122242345672345689101112131415[[#This Row],[PEMBULATAN]]*O62</f>
        <v>30000</v>
      </c>
    </row>
    <row r="63" spans="1:16" ht="27" customHeight="1" x14ac:dyDescent="0.2">
      <c r="A63" s="100"/>
      <c r="B63" s="73"/>
      <c r="C63" s="90" t="s">
        <v>2187</v>
      </c>
      <c r="D63" s="91" t="s">
        <v>53</v>
      </c>
      <c r="E63" s="92">
        <v>44429</v>
      </c>
      <c r="F63" s="93" t="s">
        <v>2343</v>
      </c>
      <c r="G63" s="92">
        <v>44435</v>
      </c>
      <c r="H63" s="94" t="s">
        <v>2344</v>
      </c>
      <c r="I63" s="95">
        <v>45</v>
      </c>
      <c r="J63" s="95">
        <v>50</v>
      </c>
      <c r="K63" s="95">
        <v>20</v>
      </c>
      <c r="L63" s="95">
        <v>7</v>
      </c>
      <c r="M63" s="96">
        <v>11.25</v>
      </c>
      <c r="N63" s="97">
        <v>11</v>
      </c>
      <c r="O63" s="62">
        <v>3000</v>
      </c>
      <c r="P63" s="63">
        <f>Table22452368910111213141516171819202122242345672345689101112131415[[#This Row],[PEMBULATAN]]*O63</f>
        <v>33000</v>
      </c>
    </row>
    <row r="64" spans="1:16" ht="27" customHeight="1" x14ac:dyDescent="0.2">
      <c r="A64" s="100"/>
      <c r="B64" s="73"/>
      <c r="C64" s="90" t="s">
        <v>2188</v>
      </c>
      <c r="D64" s="91" t="s">
        <v>53</v>
      </c>
      <c r="E64" s="92">
        <v>44429</v>
      </c>
      <c r="F64" s="93" t="s">
        <v>2343</v>
      </c>
      <c r="G64" s="92">
        <v>44435</v>
      </c>
      <c r="H64" s="94" t="s">
        <v>2344</v>
      </c>
      <c r="I64" s="95">
        <v>100</v>
      </c>
      <c r="J64" s="95">
        <v>55</v>
      </c>
      <c r="K64" s="95">
        <v>25</v>
      </c>
      <c r="L64" s="95">
        <v>10</v>
      </c>
      <c r="M64" s="96">
        <v>34.375</v>
      </c>
      <c r="N64" s="97">
        <v>34</v>
      </c>
      <c r="O64" s="62">
        <v>3000</v>
      </c>
      <c r="P64" s="63">
        <f>Table22452368910111213141516171819202122242345672345689101112131415[[#This Row],[PEMBULATAN]]*O64</f>
        <v>102000</v>
      </c>
    </row>
    <row r="65" spans="1:16" ht="27" customHeight="1" x14ac:dyDescent="0.2">
      <c r="A65" s="100"/>
      <c r="B65" s="73"/>
      <c r="C65" s="90" t="s">
        <v>2189</v>
      </c>
      <c r="D65" s="91" t="s">
        <v>53</v>
      </c>
      <c r="E65" s="92">
        <v>44429</v>
      </c>
      <c r="F65" s="93" t="s">
        <v>2343</v>
      </c>
      <c r="G65" s="92">
        <v>44435</v>
      </c>
      <c r="H65" s="94" t="s">
        <v>2344</v>
      </c>
      <c r="I65" s="95">
        <v>62</v>
      </c>
      <c r="J65" s="95">
        <v>42</v>
      </c>
      <c r="K65" s="95">
        <v>20</v>
      </c>
      <c r="L65" s="95">
        <v>7</v>
      </c>
      <c r="M65" s="96">
        <v>13.02</v>
      </c>
      <c r="N65" s="97">
        <v>13</v>
      </c>
      <c r="O65" s="62">
        <v>3000</v>
      </c>
      <c r="P65" s="63">
        <f>Table22452368910111213141516171819202122242345672345689101112131415[[#This Row],[PEMBULATAN]]*O65</f>
        <v>39000</v>
      </c>
    </row>
    <row r="66" spans="1:16" ht="27" customHeight="1" x14ac:dyDescent="0.2">
      <c r="A66" s="100"/>
      <c r="B66" s="73"/>
      <c r="C66" s="90" t="s">
        <v>2190</v>
      </c>
      <c r="D66" s="91" t="s">
        <v>53</v>
      </c>
      <c r="E66" s="92">
        <v>44429</v>
      </c>
      <c r="F66" s="93" t="s">
        <v>2343</v>
      </c>
      <c r="G66" s="92">
        <v>44435</v>
      </c>
      <c r="H66" s="94" t="s">
        <v>2344</v>
      </c>
      <c r="I66" s="95">
        <v>96</v>
      </c>
      <c r="J66" s="95">
        <v>57</v>
      </c>
      <c r="K66" s="95">
        <v>35</v>
      </c>
      <c r="L66" s="95">
        <v>20</v>
      </c>
      <c r="M66" s="96">
        <v>47.88</v>
      </c>
      <c r="N66" s="97">
        <v>48</v>
      </c>
      <c r="O66" s="62">
        <v>3000</v>
      </c>
      <c r="P66" s="63">
        <f>Table22452368910111213141516171819202122242345672345689101112131415[[#This Row],[PEMBULATAN]]*O66</f>
        <v>144000</v>
      </c>
    </row>
    <row r="67" spans="1:16" ht="27" customHeight="1" x14ac:dyDescent="0.2">
      <c r="A67" s="100"/>
      <c r="B67" s="73"/>
      <c r="C67" s="90" t="s">
        <v>2191</v>
      </c>
      <c r="D67" s="91" t="s">
        <v>53</v>
      </c>
      <c r="E67" s="92">
        <v>44429</v>
      </c>
      <c r="F67" s="93" t="s">
        <v>2343</v>
      </c>
      <c r="G67" s="92">
        <v>44435</v>
      </c>
      <c r="H67" s="94" t="s">
        <v>2344</v>
      </c>
      <c r="I67" s="95">
        <v>62</v>
      </c>
      <c r="J67" s="95">
        <v>60</v>
      </c>
      <c r="K67" s="95">
        <v>22</v>
      </c>
      <c r="L67" s="95">
        <v>9</v>
      </c>
      <c r="M67" s="96">
        <v>20.46</v>
      </c>
      <c r="N67" s="97">
        <v>20</v>
      </c>
      <c r="O67" s="62">
        <v>3000</v>
      </c>
      <c r="P67" s="63">
        <f>Table22452368910111213141516171819202122242345672345689101112131415[[#This Row],[PEMBULATAN]]*O67</f>
        <v>60000</v>
      </c>
    </row>
    <row r="68" spans="1:16" ht="27" customHeight="1" x14ac:dyDescent="0.2">
      <c r="A68" s="100"/>
      <c r="B68" s="73"/>
      <c r="C68" s="90" t="s">
        <v>2192</v>
      </c>
      <c r="D68" s="91" t="s">
        <v>53</v>
      </c>
      <c r="E68" s="92">
        <v>44429</v>
      </c>
      <c r="F68" s="93" t="s">
        <v>2343</v>
      </c>
      <c r="G68" s="92">
        <v>44435</v>
      </c>
      <c r="H68" s="94" t="s">
        <v>2344</v>
      </c>
      <c r="I68" s="95">
        <v>67</v>
      </c>
      <c r="J68" s="95">
        <v>50</v>
      </c>
      <c r="K68" s="95">
        <v>30</v>
      </c>
      <c r="L68" s="95">
        <v>13</v>
      </c>
      <c r="M68" s="96">
        <v>25.125</v>
      </c>
      <c r="N68" s="97">
        <v>25</v>
      </c>
      <c r="O68" s="62">
        <v>3000</v>
      </c>
      <c r="P68" s="63">
        <f>Table22452368910111213141516171819202122242345672345689101112131415[[#This Row],[PEMBULATAN]]*O68</f>
        <v>75000</v>
      </c>
    </row>
    <row r="69" spans="1:16" ht="27" customHeight="1" x14ac:dyDescent="0.2">
      <c r="A69" s="100"/>
      <c r="B69" s="73"/>
      <c r="C69" s="90" t="s">
        <v>2193</v>
      </c>
      <c r="D69" s="91" t="s">
        <v>53</v>
      </c>
      <c r="E69" s="92">
        <v>44429</v>
      </c>
      <c r="F69" s="93" t="s">
        <v>2343</v>
      </c>
      <c r="G69" s="92">
        <v>44435</v>
      </c>
      <c r="H69" s="94" t="s">
        <v>2344</v>
      </c>
      <c r="I69" s="95">
        <v>60</v>
      </c>
      <c r="J69" s="95">
        <v>35</v>
      </c>
      <c r="K69" s="95">
        <v>15</v>
      </c>
      <c r="L69" s="95">
        <v>5</v>
      </c>
      <c r="M69" s="96">
        <v>7.875</v>
      </c>
      <c r="N69" s="97">
        <v>8</v>
      </c>
      <c r="O69" s="62">
        <v>3000</v>
      </c>
      <c r="P69" s="63">
        <f>Table22452368910111213141516171819202122242345672345689101112131415[[#This Row],[PEMBULATAN]]*O69</f>
        <v>24000</v>
      </c>
    </row>
    <row r="70" spans="1:16" ht="27" customHeight="1" x14ac:dyDescent="0.2">
      <c r="A70" s="100"/>
      <c r="B70" s="73"/>
      <c r="C70" s="90" t="s">
        <v>2194</v>
      </c>
      <c r="D70" s="91" t="s">
        <v>53</v>
      </c>
      <c r="E70" s="92">
        <v>44429</v>
      </c>
      <c r="F70" s="93" t="s">
        <v>2343</v>
      </c>
      <c r="G70" s="92">
        <v>44435</v>
      </c>
      <c r="H70" s="94" t="s">
        <v>2344</v>
      </c>
      <c r="I70" s="95">
        <v>65</v>
      </c>
      <c r="J70" s="95">
        <v>50</v>
      </c>
      <c r="K70" s="95">
        <v>25</v>
      </c>
      <c r="L70" s="95">
        <v>11</v>
      </c>
      <c r="M70" s="96">
        <v>20.3125</v>
      </c>
      <c r="N70" s="97">
        <v>20</v>
      </c>
      <c r="O70" s="62">
        <v>3000</v>
      </c>
      <c r="P70" s="63">
        <f>Table22452368910111213141516171819202122242345672345689101112131415[[#This Row],[PEMBULATAN]]*O70</f>
        <v>60000</v>
      </c>
    </row>
    <row r="71" spans="1:16" ht="27" customHeight="1" x14ac:dyDescent="0.2">
      <c r="A71" s="100"/>
      <c r="B71" s="73"/>
      <c r="C71" s="90" t="s">
        <v>2195</v>
      </c>
      <c r="D71" s="91" t="s">
        <v>53</v>
      </c>
      <c r="E71" s="92">
        <v>44429</v>
      </c>
      <c r="F71" s="93" t="s">
        <v>2343</v>
      </c>
      <c r="G71" s="92">
        <v>44435</v>
      </c>
      <c r="H71" s="94" t="s">
        <v>2344</v>
      </c>
      <c r="I71" s="95">
        <v>55</v>
      </c>
      <c r="J71" s="95">
        <v>42</v>
      </c>
      <c r="K71" s="95">
        <v>28</v>
      </c>
      <c r="L71" s="95">
        <v>7</v>
      </c>
      <c r="M71" s="96">
        <v>16.170000000000002</v>
      </c>
      <c r="N71" s="97">
        <v>16</v>
      </c>
      <c r="O71" s="62">
        <v>3000</v>
      </c>
      <c r="P71" s="63">
        <f>Table22452368910111213141516171819202122242345672345689101112131415[[#This Row],[PEMBULATAN]]*O71</f>
        <v>48000</v>
      </c>
    </row>
    <row r="72" spans="1:16" ht="27" customHeight="1" x14ac:dyDescent="0.2">
      <c r="A72" s="100"/>
      <c r="B72" s="73"/>
      <c r="C72" s="90" t="s">
        <v>2196</v>
      </c>
      <c r="D72" s="91" t="s">
        <v>53</v>
      </c>
      <c r="E72" s="92">
        <v>44429</v>
      </c>
      <c r="F72" s="93" t="s">
        <v>2343</v>
      </c>
      <c r="G72" s="92">
        <v>44435</v>
      </c>
      <c r="H72" s="94" t="s">
        <v>2344</v>
      </c>
      <c r="I72" s="95">
        <v>62</v>
      </c>
      <c r="J72" s="95">
        <v>43</v>
      </c>
      <c r="K72" s="95">
        <v>31</v>
      </c>
      <c r="L72" s="95">
        <v>6</v>
      </c>
      <c r="M72" s="96">
        <v>20.6615</v>
      </c>
      <c r="N72" s="97">
        <v>21</v>
      </c>
      <c r="O72" s="62">
        <v>3000</v>
      </c>
      <c r="P72" s="63">
        <f>Table22452368910111213141516171819202122242345672345689101112131415[[#This Row],[PEMBULATAN]]*O72</f>
        <v>63000</v>
      </c>
    </row>
    <row r="73" spans="1:16" ht="27" customHeight="1" x14ac:dyDescent="0.2">
      <c r="A73" s="100"/>
      <c r="B73" s="73"/>
      <c r="C73" s="90" t="s">
        <v>2197</v>
      </c>
      <c r="D73" s="91" t="s">
        <v>53</v>
      </c>
      <c r="E73" s="92">
        <v>44429</v>
      </c>
      <c r="F73" s="93" t="s">
        <v>2343</v>
      </c>
      <c r="G73" s="92">
        <v>44435</v>
      </c>
      <c r="H73" s="94" t="s">
        <v>2344</v>
      </c>
      <c r="I73" s="95">
        <v>45</v>
      </c>
      <c r="J73" s="95">
        <v>30</v>
      </c>
      <c r="K73" s="95">
        <v>5</v>
      </c>
      <c r="L73" s="95">
        <v>1</v>
      </c>
      <c r="M73" s="96">
        <v>1.6875</v>
      </c>
      <c r="N73" s="97">
        <v>2</v>
      </c>
      <c r="O73" s="62">
        <v>3000</v>
      </c>
      <c r="P73" s="63">
        <f>Table22452368910111213141516171819202122242345672345689101112131415[[#This Row],[PEMBULATAN]]*O73</f>
        <v>6000</v>
      </c>
    </row>
    <row r="74" spans="1:16" ht="27" customHeight="1" x14ac:dyDescent="0.2">
      <c r="A74" s="100"/>
      <c r="B74" s="73"/>
      <c r="C74" s="85" t="s">
        <v>2198</v>
      </c>
      <c r="D74" s="76" t="s">
        <v>53</v>
      </c>
      <c r="E74" s="13">
        <v>44429</v>
      </c>
      <c r="F74" s="74" t="s">
        <v>2343</v>
      </c>
      <c r="G74" s="13">
        <v>44435</v>
      </c>
      <c r="H74" s="75" t="s">
        <v>2344</v>
      </c>
      <c r="I74" s="15">
        <v>71</v>
      </c>
      <c r="J74" s="15">
        <v>46</v>
      </c>
      <c r="K74" s="15">
        <v>16</v>
      </c>
      <c r="L74" s="15">
        <v>3</v>
      </c>
      <c r="M74" s="80">
        <v>13.064</v>
      </c>
      <c r="N74" s="70">
        <v>13</v>
      </c>
      <c r="O74" s="62">
        <v>3000</v>
      </c>
      <c r="P74" s="63">
        <f>Table22452368910111213141516171819202122242345672345689101112131415[[#This Row],[PEMBULATAN]]*O74</f>
        <v>39000</v>
      </c>
    </row>
    <row r="75" spans="1:16" ht="27" customHeight="1" x14ac:dyDescent="0.2">
      <c r="A75" s="100"/>
      <c r="B75" s="73"/>
      <c r="C75" s="85" t="s">
        <v>2199</v>
      </c>
      <c r="D75" s="76" t="s">
        <v>53</v>
      </c>
      <c r="E75" s="13">
        <v>44429</v>
      </c>
      <c r="F75" s="74" t="s">
        <v>2343</v>
      </c>
      <c r="G75" s="13">
        <v>44435</v>
      </c>
      <c r="H75" s="75" t="s">
        <v>2344</v>
      </c>
      <c r="I75" s="15">
        <v>51</v>
      </c>
      <c r="J75" s="15">
        <v>32</v>
      </c>
      <c r="K75" s="15">
        <v>14</v>
      </c>
      <c r="L75" s="15">
        <v>2</v>
      </c>
      <c r="M75" s="80">
        <v>5.7119999999999997</v>
      </c>
      <c r="N75" s="70">
        <v>6</v>
      </c>
      <c r="O75" s="62">
        <v>3000</v>
      </c>
      <c r="P75" s="63">
        <f>Table22452368910111213141516171819202122242345672345689101112131415[[#This Row],[PEMBULATAN]]*O75</f>
        <v>18000</v>
      </c>
    </row>
    <row r="76" spans="1:16" ht="27" customHeight="1" x14ac:dyDescent="0.2">
      <c r="A76" s="100"/>
      <c r="B76" s="73"/>
      <c r="C76" s="85" t="s">
        <v>2200</v>
      </c>
      <c r="D76" s="76" t="s">
        <v>53</v>
      </c>
      <c r="E76" s="13">
        <v>44429</v>
      </c>
      <c r="F76" s="74" t="s">
        <v>2343</v>
      </c>
      <c r="G76" s="13">
        <v>44435</v>
      </c>
      <c r="H76" s="75" t="s">
        <v>2344</v>
      </c>
      <c r="I76" s="15">
        <v>53</v>
      </c>
      <c r="J76" s="15">
        <v>47</v>
      </c>
      <c r="K76" s="15">
        <v>13</v>
      </c>
      <c r="L76" s="15">
        <v>5</v>
      </c>
      <c r="M76" s="80">
        <v>8.0957500000000007</v>
      </c>
      <c r="N76" s="70">
        <v>8</v>
      </c>
      <c r="O76" s="62">
        <v>3000</v>
      </c>
      <c r="P76" s="63">
        <f>Table22452368910111213141516171819202122242345672345689101112131415[[#This Row],[PEMBULATAN]]*O76</f>
        <v>24000</v>
      </c>
    </row>
    <row r="77" spans="1:16" ht="27" customHeight="1" x14ac:dyDescent="0.2">
      <c r="A77" s="100"/>
      <c r="B77" s="73"/>
      <c r="C77" s="85" t="s">
        <v>2201</v>
      </c>
      <c r="D77" s="76" t="s">
        <v>53</v>
      </c>
      <c r="E77" s="13">
        <v>44429</v>
      </c>
      <c r="F77" s="74" t="s">
        <v>2343</v>
      </c>
      <c r="G77" s="13">
        <v>44435</v>
      </c>
      <c r="H77" s="75" t="s">
        <v>2344</v>
      </c>
      <c r="I77" s="15">
        <v>62</v>
      </c>
      <c r="J77" s="15">
        <v>41</v>
      </c>
      <c r="K77" s="15">
        <v>25</v>
      </c>
      <c r="L77" s="15">
        <v>4</v>
      </c>
      <c r="M77" s="80">
        <v>15.887499999999999</v>
      </c>
      <c r="N77" s="70">
        <v>16</v>
      </c>
      <c r="O77" s="62">
        <v>3000</v>
      </c>
      <c r="P77" s="63">
        <f>Table22452368910111213141516171819202122242345672345689101112131415[[#This Row],[PEMBULATAN]]*O77</f>
        <v>48000</v>
      </c>
    </row>
    <row r="78" spans="1:16" ht="27" customHeight="1" x14ac:dyDescent="0.2">
      <c r="A78" s="100"/>
      <c r="B78" s="73"/>
      <c r="C78" s="85" t="s">
        <v>2202</v>
      </c>
      <c r="D78" s="76" t="s">
        <v>53</v>
      </c>
      <c r="E78" s="13">
        <v>44429</v>
      </c>
      <c r="F78" s="74" t="s">
        <v>2343</v>
      </c>
      <c r="G78" s="13">
        <v>44435</v>
      </c>
      <c r="H78" s="75" t="s">
        <v>2344</v>
      </c>
      <c r="I78" s="15">
        <v>48</v>
      </c>
      <c r="J78" s="15">
        <v>40</v>
      </c>
      <c r="K78" s="15">
        <v>12</v>
      </c>
      <c r="L78" s="15">
        <v>3</v>
      </c>
      <c r="M78" s="80">
        <v>5.76</v>
      </c>
      <c r="N78" s="70">
        <v>6</v>
      </c>
      <c r="O78" s="62">
        <v>3000</v>
      </c>
      <c r="P78" s="63">
        <f>Table22452368910111213141516171819202122242345672345689101112131415[[#This Row],[PEMBULATAN]]*O78</f>
        <v>18000</v>
      </c>
    </row>
    <row r="79" spans="1:16" ht="27" customHeight="1" x14ac:dyDescent="0.2">
      <c r="A79" s="100"/>
      <c r="B79" s="73"/>
      <c r="C79" s="85" t="s">
        <v>2203</v>
      </c>
      <c r="D79" s="76" t="s">
        <v>53</v>
      </c>
      <c r="E79" s="13">
        <v>44429</v>
      </c>
      <c r="F79" s="74" t="s">
        <v>2343</v>
      </c>
      <c r="G79" s="13">
        <v>44435</v>
      </c>
      <c r="H79" s="75" t="s">
        <v>2344</v>
      </c>
      <c r="I79" s="15">
        <v>40</v>
      </c>
      <c r="J79" s="15">
        <v>34</v>
      </c>
      <c r="K79" s="15">
        <v>8</v>
      </c>
      <c r="L79" s="15">
        <v>2</v>
      </c>
      <c r="M79" s="80">
        <v>2.72</v>
      </c>
      <c r="N79" s="70">
        <v>3</v>
      </c>
      <c r="O79" s="62">
        <v>3000</v>
      </c>
      <c r="P79" s="63">
        <f>Table22452368910111213141516171819202122242345672345689101112131415[[#This Row],[PEMBULATAN]]*O79</f>
        <v>9000</v>
      </c>
    </row>
    <row r="80" spans="1:16" ht="27" customHeight="1" x14ac:dyDescent="0.2">
      <c r="A80" s="100"/>
      <c r="B80" s="73"/>
      <c r="C80" s="85" t="s">
        <v>2204</v>
      </c>
      <c r="D80" s="76" t="s">
        <v>53</v>
      </c>
      <c r="E80" s="13">
        <v>44429</v>
      </c>
      <c r="F80" s="74" t="s">
        <v>2343</v>
      </c>
      <c r="G80" s="13">
        <v>44435</v>
      </c>
      <c r="H80" s="75" t="s">
        <v>2344</v>
      </c>
      <c r="I80" s="15">
        <v>85</v>
      </c>
      <c r="J80" s="15">
        <v>51</v>
      </c>
      <c r="K80" s="15">
        <v>15</v>
      </c>
      <c r="L80" s="15">
        <v>5</v>
      </c>
      <c r="M80" s="80">
        <v>16.256250000000001</v>
      </c>
      <c r="N80" s="70">
        <v>16</v>
      </c>
      <c r="O80" s="62">
        <v>3000</v>
      </c>
      <c r="P80" s="63">
        <f>Table22452368910111213141516171819202122242345672345689101112131415[[#This Row],[PEMBULATAN]]*O80</f>
        <v>48000</v>
      </c>
    </row>
    <row r="81" spans="1:16" ht="27" customHeight="1" x14ac:dyDescent="0.2">
      <c r="A81" s="100"/>
      <c r="B81" s="73"/>
      <c r="C81" s="85" t="s">
        <v>2205</v>
      </c>
      <c r="D81" s="76" t="s">
        <v>53</v>
      </c>
      <c r="E81" s="13">
        <v>44429</v>
      </c>
      <c r="F81" s="74" t="s">
        <v>2343</v>
      </c>
      <c r="G81" s="13">
        <v>44435</v>
      </c>
      <c r="H81" s="75" t="s">
        <v>2344</v>
      </c>
      <c r="I81" s="15">
        <v>82</v>
      </c>
      <c r="J81" s="15">
        <v>51</v>
      </c>
      <c r="K81" s="15">
        <v>22</v>
      </c>
      <c r="L81" s="15">
        <v>14</v>
      </c>
      <c r="M81" s="80">
        <v>23.001000000000001</v>
      </c>
      <c r="N81" s="70">
        <v>23</v>
      </c>
      <c r="O81" s="62">
        <v>3000</v>
      </c>
      <c r="P81" s="63">
        <f>Table22452368910111213141516171819202122242345672345689101112131415[[#This Row],[PEMBULATAN]]*O81</f>
        <v>69000</v>
      </c>
    </row>
    <row r="82" spans="1:16" ht="27" customHeight="1" x14ac:dyDescent="0.2">
      <c r="A82" s="100"/>
      <c r="B82" s="73"/>
      <c r="C82" s="85" t="s">
        <v>2206</v>
      </c>
      <c r="D82" s="76" t="s">
        <v>53</v>
      </c>
      <c r="E82" s="13">
        <v>44429</v>
      </c>
      <c r="F82" s="74" t="s">
        <v>2343</v>
      </c>
      <c r="G82" s="13">
        <v>44435</v>
      </c>
      <c r="H82" s="75" t="s">
        <v>2344</v>
      </c>
      <c r="I82" s="15">
        <v>42</v>
      </c>
      <c r="J82" s="15">
        <v>30</v>
      </c>
      <c r="K82" s="15">
        <v>12</v>
      </c>
      <c r="L82" s="15">
        <v>2</v>
      </c>
      <c r="M82" s="80">
        <v>3.78</v>
      </c>
      <c r="N82" s="70">
        <v>4</v>
      </c>
      <c r="O82" s="62">
        <v>3000</v>
      </c>
      <c r="P82" s="63">
        <f>Table22452368910111213141516171819202122242345672345689101112131415[[#This Row],[PEMBULATAN]]*O82</f>
        <v>12000</v>
      </c>
    </row>
    <row r="83" spans="1:16" ht="27" customHeight="1" x14ac:dyDescent="0.2">
      <c r="A83" s="100"/>
      <c r="B83" s="73"/>
      <c r="C83" s="85" t="s">
        <v>2207</v>
      </c>
      <c r="D83" s="76" t="s">
        <v>53</v>
      </c>
      <c r="E83" s="13">
        <v>44429</v>
      </c>
      <c r="F83" s="74" t="s">
        <v>2343</v>
      </c>
      <c r="G83" s="13">
        <v>44435</v>
      </c>
      <c r="H83" s="75" t="s">
        <v>2344</v>
      </c>
      <c r="I83" s="15">
        <v>62</v>
      </c>
      <c r="J83" s="15">
        <v>52</v>
      </c>
      <c r="K83" s="15">
        <v>16</v>
      </c>
      <c r="L83" s="15">
        <v>3</v>
      </c>
      <c r="M83" s="80">
        <v>12.896000000000001</v>
      </c>
      <c r="N83" s="70">
        <v>13</v>
      </c>
      <c r="O83" s="62">
        <v>3000</v>
      </c>
      <c r="P83" s="63">
        <f>Table22452368910111213141516171819202122242345672345689101112131415[[#This Row],[PEMBULATAN]]*O83</f>
        <v>39000</v>
      </c>
    </row>
    <row r="84" spans="1:16" ht="27" customHeight="1" x14ac:dyDescent="0.2">
      <c r="A84" s="100"/>
      <c r="B84" s="73"/>
      <c r="C84" s="85" t="s">
        <v>2208</v>
      </c>
      <c r="D84" s="76" t="s">
        <v>53</v>
      </c>
      <c r="E84" s="13">
        <v>44429</v>
      </c>
      <c r="F84" s="74" t="s">
        <v>2343</v>
      </c>
      <c r="G84" s="13">
        <v>44435</v>
      </c>
      <c r="H84" s="75" t="s">
        <v>2344</v>
      </c>
      <c r="I84" s="15">
        <v>101</v>
      </c>
      <c r="J84" s="15">
        <v>52</v>
      </c>
      <c r="K84" s="15">
        <v>14</v>
      </c>
      <c r="L84" s="15">
        <v>10</v>
      </c>
      <c r="M84" s="80">
        <v>18.382000000000001</v>
      </c>
      <c r="N84" s="70">
        <v>18</v>
      </c>
      <c r="O84" s="62">
        <v>3000</v>
      </c>
      <c r="P84" s="63">
        <f>Table22452368910111213141516171819202122242345672345689101112131415[[#This Row],[PEMBULATAN]]*O84</f>
        <v>54000</v>
      </c>
    </row>
    <row r="85" spans="1:16" ht="27" customHeight="1" x14ac:dyDescent="0.2">
      <c r="A85" s="100"/>
      <c r="B85" s="73"/>
      <c r="C85" s="85" t="s">
        <v>2209</v>
      </c>
      <c r="D85" s="76" t="s">
        <v>53</v>
      </c>
      <c r="E85" s="13">
        <v>44429</v>
      </c>
      <c r="F85" s="74" t="s">
        <v>2343</v>
      </c>
      <c r="G85" s="13">
        <v>44435</v>
      </c>
      <c r="H85" s="75" t="s">
        <v>2344</v>
      </c>
      <c r="I85" s="15">
        <v>78</v>
      </c>
      <c r="J85" s="15">
        <v>53</v>
      </c>
      <c r="K85" s="15">
        <v>22</v>
      </c>
      <c r="L85" s="15">
        <v>14</v>
      </c>
      <c r="M85" s="80">
        <v>22.736999999999998</v>
      </c>
      <c r="N85" s="70">
        <v>23</v>
      </c>
      <c r="O85" s="62">
        <v>3000</v>
      </c>
      <c r="P85" s="63">
        <f>Table22452368910111213141516171819202122242345672345689101112131415[[#This Row],[PEMBULATAN]]*O85</f>
        <v>69000</v>
      </c>
    </row>
    <row r="86" spans="1:16" ht="27" customHeight="1" x14ac:dyDescent="0.2">
      <c r="A86" s="100"/>
      <c r="B86" s="73"/>
      <c r="C86" s="85" t="s">
        <v>2210</v>
      </c>
      <c r="D86" s="76" t="s">
        <v>53</v>
      </c>
      <c r="E86" s="13">
        <v>44429</v>
      </c>
      <c r="F86" s="74" t="s">
        <v>2343</v>
      </c>
      <c r="G86" s="13">
        <v>44435</v>
      </c>
      <c r="H86" s="75" t="s">
        <v>2344</v>
      </c>
      <c r="I86" s="15">
        <v>84</v>
      </c>
      <c r="J86" s="15">
        <v>45</v>
      </c>
      <c r="K86" s="15">
        <v>14</v>
      </c>
      <c r="L86" s="15">
        <v>4</v>
      </c>
      <c r="M86" s="80">
        <v>13.23</v>
      </c>
      <c r="N86" s="70">
        <v>13</v>
      </c>
      <c r="O86" s="62">
        <v>3000</v>
      </c>
      <c r="P86" s="63">
        <f>Table22452368910111213141516171819202122242345672345689101112131415[[#This Row],[PEMBULATAN]]*O86</f>
        <v>39000</v>
      </c>
    </row>
    <row r="87" spans="1:16" ht="27" customHeight="1" x14ac:dyDescent="0.2">
      <c r="A87" s="100"/>
      <c r="B87" s="73"/>
      <c r="C87" s="85" t="s">
        <v>2211</v>
      </c>
      <c r="D87" s="76" t="s">
        <v>53</v>
      </c>
      <c r="E87" s="13">
        <v>44429</v>
      </c>
      <c r="F87" s="74" t="s">
        <v>2343</v>
      </c>
      <c r="G87" s="13">
        <v>44435</v>
      </c>
      <c r="H87" s="75" t="s">
        <v>2344</v>
      </c>
      <c r="I87" s="15">
        <v>84</v>
      </c>
      <c r="J87" s="15">
        <v>52</v>
      </c>
      <c r="K87" s="15">
        <v>19</v>
      </c>
      <c r="L87" s="15">
        <v>10</v>
      </c>
      <c r="M87" s="80">
        <v>20.748000000000001</v>
      </c>
      <c r="N87" s="70">
        <v>21</v>
      </c>
      <c r="O87" s="62">
        <v>3000</v>
      </c>
      <c r="P87" s="63">
        <f>Table22452368910111213141516171819202122242345672345689101112131415[[#This Row],[PEMBULATAN]]*O87</f>
        <v>63000</v>
      </c>
    </row>
    <row r="88" spans="1:16" ht="27" customHeight="1" x14ac:dyDescent="0.2">
      <c r="A88" s="100"/>
      <c r="B88" s="73"/>
      <c r="C88" s="85" t="s">
        <v>2212</v>
      </c>
      <c r="D88" s="76" t="s">
        <v>53</v>
      </c>
      <c r="E88" s="13">
        <v>44429</v>
      </c>
      <c r="F88" s="74" t="s">
        <v>2343</v>
      </c>
      <c r="G88" s="13">
        <v>44435</v>
      </c>
      <c r="H88" s="75" t="s">
        <v>2344</v>
      </c>
      <c r="I88" s="15">
        <v>85</v>
      </c>
      <c r="J88" s="15">
        <v>52</v>
      </c>
      <c r="K88" s="15">
        <v>24</v>
      </c>
      <c r="L88" s="15">
        <v>7</v>
      </c>
      <c r="M88" s="80">
        <v>26.52</v>
      </c>
      <c r="N88" s="70">
        <v>27</v>
      </c>
      <c r="O88" s="62">
        <v>3000</v>
      </c>
      <c r="P88" s="63">
        <f>Table22452368910111213141516171819202122242345672345689101112131415[[#This Row],[PEMBULATAN]]*O88</f>
        <v>81000</v>
      </c>
    </row>
    <row r="89" spans="1:16" ht="27" customHeight="1" x14ac:dyDescent="0.2">
      <c r="A89" s="100"/>
      <c r="B89" s="73"/>
      <c r="C89" s="85" t="s">
        <v>2213</v>
      </c>
      <c r="D89" s="76" t="s">
        <v>53</v>
      </c>
      <c r="E89" s="13">
        <v>44429</v>
      </c>
      <c r="F89" s="74" t="s">
        <v>2343</v>
      </c>
      <c r="G89" s="13">
        <v>44435</v>
      </c>
      <c r="H89" s="75" t="s">
        <v>2344</v>
      </c>
      <c r="I89" s="15">
        <v>80</v>
      </c>
      <c r="J89" s="15">
        <v>48</v>
      </c>
      <c r="K89" s="15">
        <v>15</v>
      </c>
      <c r="L89" s="15">
        <v>3</v>
      </c>
      <c r="M89" s="80">
        <v>14.4</v>
      </c>
      <c r="N89" s="70">
        <v>14</v>
      </c>
      <c r="O89" s="62">
        <v>3000</v>
      </c>
      <c r="P89" s="63">
        <f>Table22452368910111213141516171819202122242345672345689101112131415[[#This Row],[PEMBULATAN]]*O89</f>
        <v>42000</v>
      </c>
    </row>
    <row r="90" spans="1:16" ht="27" customHeight="1" x14ac:dyDescent="0.2">
      <c r="A90" s="100"/>
      <c r="B90" s="73"/>
      <c r="C90" s="85" t="s">
        <v>2214</v>
      </c>
      <c r="D90" s="76" t="s">
        <v>53</v>
      </c>
      <c r="E90" s="13">
        <v>44429</v>
      </c>
      <c r="F90" s="74" t="s">
        <v>2343</v>
      </c>
      <c r="G90" s="13">
        <v>44435</v>
      </c>
      <c r="H90" s="75" t="s">
        <v>2344</v>
      </c>
      <c r="I90" s="15">
        <v>62</v>
      </c>
      <c r="J90" s="15">
        <v>55</v>
      </c>
      <c r="K90" s="15">
        <v>25</v>
      </c>
      <c r="L90" s="15">
        <v>15</v>
      </c>
      <c r="M90" s="80">
        <v>21.3125</v>
      </c>
      <c r="N90" s="70">
        <v>21</v>
      </c>
      <c r="O90" s="62">
        <v>3000</v>
      </c>
      <c r="P90" s="63">
        <f>Table22452368910111213141516171819202122242345672345689101112131415[[#This Row],[PEMBULATAN]]*O90</f>
        <v>63000</v>
      </c>
    </row>
    <row r="91" spans="1:16" ht="27" customHeight="1" x14ac:dyDescent="0.2">
      <c r="A91" s="100"/>
      <c r="B91" s="73"/>
      <c r="C91" s="85" t="s">
        <v>2215</v>
      </c>
      <c r="D91" s="76" t="s">
        <v>53</v>
      </c>
      <c r="E91" s="13">
        <v>44429</v>
      </c>
      <c r="F91" s="74" t="s">
        <v>2343</v>
      </c>
      <c r="G91" s="13">
        <v>44435</v>
      </c>
      <c r="H91" s="75" t="s">
        <v>2344</v>
      </c>
      <c r="I91" s="15">
        <v>85</v>
      </c>
      <c r="J91" s="15">
        <v>57</v>
      </c>
      <c r="K91" s="15">
        <v>22</v>
      </c>
      <c r="L91" s="15">
        <v>11</v>
      </c>
      <c r="M91" s="80">
        <v>26.647500000000001</v>
      </c>
      <c r="N91" s="70">
        <v>27</v>
      </c>
      <c r="O91" s="62">
        <v>3000</v>
      </c>
      <c r="P91" s="63">
        <f>Table22452368910111213141516171819202122242345672345689101112131415[[#This Row],[PEMBULATAN]]*O91</f>
        <v>81000</v>
      </c>
    </row>
    <row r="92" spans="1:16" ht="27" customHeight="1" x14ac:dyDescent="0.2">
      <c r="A92" s="100"/>
      <c r="B92" s="73"/>
      <c r="C92" s="85" t="s">
        <v>2216</v>
      </c>
      <c r="D92" s="76" t="s">
        <v>53</v>
      </c>
      <c r="E92" s="13">
        <v>44429</v>
      </c>
      <c r="F92" s="74" t="s">
        <v>2343</v>
      </c>
      <c r="G92" s="13">
        <v>44435</v>
      </c>
      <c r="H92" s="75" t="s">
        <v>2344</v>
      </c>
      <c r="I92" s="15">
        <v>63</v>
      </c>
      <c r="J92" s="15">
        <v>55</v>
      </c>
      <c r="K92" s="15">
        <v>20</v>
      </c>
      <c r="L92" s="15">
        <v>4</v>
      </c>
      <c r="M92" s="80">
        <v>17.324999999999999</v>
      </c>
      <c r="N92" s="70">
        <v>17</v>
      </c>
      <c r="O92" s="62">
        <v>3000</v>
      </c>
      <c r="P92" s="63">
        <f>Table22452368910111213141516171819202122242345672345689101112131415[[#This Row],[PEMBULATAN]]*O92</f>
        <v>51000</v>
      </c>
    </row>
    <row r="93" spans="1:16" ht="27" customHeight="1" x14ac:dyDescent="0.2">
      <c r="A93" s="100"/>
      <c r="B93" s="73"/>
      <c r="C93" s="85" t="s">
        <v>2217</v>
      </c>
      <c r="D93" s="76" t="s">
        <v>53</v>
      </c>
      <c r="E93" s="13">
        <v>44429</v>
      </c>
      <c r="F93" s="74" t="s">
        <v>2343</v>
      </c>
      <c r="G93" s="13">
        <v>44435</v>
      </c>
      <c r="H93" s="75" t="s">
        <v>2344</v>
      </c>
      <c r="I93" s="15">
        <v>63</v>
      </c>
      <c r="J93" s="15">
        <v>62</v>
      </c>
      <c r="K93" s="15">
        <v>27</v>
      </c>
      <c r="L93" s="15">
        <v>4</v>
      </c>
      <c r="M93" s="80">
        <v>26.365500000000001</v>
      </c>
      <c r="N93" s="70">
        <v>26</v>
      </c>
      <c r="O93" s="62">
        <v>3000</v>
      </c>
      <c r="P93" s="63">
        <f>Table22452368910111213141516171819202122242345672345689101112131415[[#This Row],[PEMBULATAN]]*O93</f>
        <v>78000</v>
      </c>
    </row>
    <row r="94" spans="1:16" ht="27" customHeight="1" x14ac:dyDescent="0.2">
      <c r="A94" s="100"/>
      <c r="B94" s="73"/>
      <c r="C94" s="85" t="s">
        <v>2218</v>
      </c>
      <c r="D94" s="76" t="s">
        <v>53</v>
      </c>
      <c r="E94" s="13">
        <v>44429</v>
      </c>
      <c r="F94" s="74" t="s">
        <v>2343</v>
      </c>
      <c r="G94" s="13">
        <v>44435</v>
      </c>
      <c r="H94" s="75" t="s">
        <v>2344</v>
      </c>
      <c r="I94" s="15">
        <v>75</v>
      </c>
      <c r="J94" s="15">
        <v>60</v>
      </c>
      <c r="K94" s="15">
        <v>18</v>
      </c>
      <c r="L94" s="15">
        <v>11</v>
      </c>
      <c r="M94" s="80">
        <v>20.25</v>
      </c>
      <c r="N94" s="70">
        <v>20</v>
      </c>
      <c r="O94" s="62">
        <v>3000</v>
      </c>
      <c r="P94" s="63">
        <f>Table22452368910111213141516171819202122242345672345689101112131415[[#This Row],[PEMBULATAN]]*O94</f>
        <v>60000</v>
      </c>
    </row>
    <row r="95" spans="1:16" ht="27" customHeight="1" x14ac:dyDescent="0.2">
      <c r="A95" s="100"/>
      <c r="B95" s="73"/>
      <c r="C95" s="85" t="s">
        <v>2219</v>
      </c>
      <c r="D95" s="76" t="s">
        <v>53</v>
      </c>
      <c r="E95" s="13">
        <v>44429</v>
      </c>
      <c r="F95" s="74" t="s">
        <v>2343</v>
      </c>
      <c r="G95" s="13">
        <v>44435</v>
      </c>
      <c r="H95" s="75" t="s">
        <v>2344</v>
      </c>
      <c r="I95" s="15">
        <v>75</v>
      </c>
      <c r="J95" s="15">
        <v>55</v>
      </c>
      <c r="K95" s="15">
        <v>14</v>
      </c>
      <c r="L95" s="15">
        <v>10</v>
      </c>
      <c r="M95" s="80">
        <v>14.4375</v>
      </c>
      <c r="N95" s="70">
        <v>14</v>
      </c>
      <c r="O95" s="62">
        <v>3000</v>
      </c>
      <c r="P95" s="63">
        <f>Table22452368910111213141516171819202122242345672345689101112131415[[#This Row],[PEMBULATAN]]*O95</f>
        <v>42000</v>
      </c>
    </row>
    <row r="96" spans="1:16" ht="27" customHeight="1" x14ac:dyDescent="0.2">
      <c r="A96" s="100"/>
      <c r="B96" s="73"/>
      <c r="C96" s="85" t="s">
        <v>2220</v>
      </c>
      <c r="D96" s="76" t="s">
        <v>53</v>
      </c>
      <c r="E96" s="13">
        <v>44429</v>
      </c>
      <c r="F96" s="74" t="s">
        <v>2343</v>
      </c>
      <c r="G96" s="13">
        <v>44435</v>
      </c>
      <c r="H96" s="75" t="s">
        <v>2344</v>
      </c>
      <c r="I96" s="15">
        <v>70</v>
      </c>
      <c r="J96" s="15">
        <v>53</v>
      </c>
      <c r="K96" s="15">
        <v>20</v>
      </c>
      <c r="L96" s="15">
        <v>9</v>
      </c>
      <c r="M96" s="80">
        <v>18.55</v>
      </c>
      <c r="N96" s="70">
        <v>19</v>
      </c>
      <c r="O96" s="62">
        <v>3000</v>
      </c>
      <c r="P96" s="63">
        <f>Table22452368910111213141516171819202122242345672345689101112131415[[#This Row],[PEMBULATAN]]*O96</f>
        <v>57000</v>
      </c>
    </row>
    <row r="97" spans="1:16" ht="27" customHeight="1" x14ac:dyDescent="0.2">
      <c r="A97" s="100"/>
      <c r="B97" s="73"/>
      <c r="C97" s="85" t="s">
        <v>2221</v>
      </c>
      <c r="D97" s="76" t="s">
        <v>53</v>
      </c>
      <c r="E97" s="13">
        <v>44429</v>
      </c>
      <c r="F97" s="74" t="s">
        <v>2343</v>
      </c>
      <c r="G97" s="13">
        <v>44435</v>
      </c>
      <c r="H97" s="75" t="s">
        <v>2344</v>
      </c>
      <c r="I97" s="15">
        <v>82</v>
      </c>
      <c r="J97" s="15">
        <v>63</v>
      </c>
      <c r="K97" s="15">
        <v>17</v>
      </c>
      <c r="L97" s="15">
        <v>7</v>
      </c>
      <c r="M97" s="80">
        <v>21.955500000000001</v>
      </c>
      <c r="N97" s="70">
        <v>22</v>
      </c>
      <c r="O97" s="62">
        <v>3000</v>
      </c>
      <c r="P97" s="63">
        <f>Table22452368910111213141516171819202122242345672345689101112131415[[#This Row],[PEMBULATAN]]*O97</f>
        <v>66000</v>
      </c>
    </row>
    <row r="98" spans="1:16" ht="27" customHeight="1" x14ac:dyDescent="0.2">
      <c r="A98" s="100"/>
      <c r="B98" s="73"/>
      <c r="C98" s="85" t="s">
        <v>2222</v>
      </c>
      <c r="D98" s="76" t="s">
        <v>53</v>
      </c>
      <c r="E98" s="13">
        <v>44429</v>
      </c>
      <c r="F98" s="74" t="s">
        <v>2343</v>
      </c>
      <c r="G98" s="13">
        <v>44435</v>
      </c>
      <c r="H98" s="75" t="s">
        <v>2344</v>
      </c>
      <c r="I98" s="15">
        <v>93</v>
      </c>
      <c r="J98" s="15">
        <v>48</v>
      </c>
      <c r="K98" s="15">
        <v>22</v>
      </c>
      <c r="L98" s="15">
        <v>9</v>
      </c>
      <c r="M98" s="80">
        <v>24.552</v>
      </c>
      <c r="N98" s="70">
        <v>25</v>
      </c>
      <c r="O98" s="62">
        <v>3000</v>
      </c>
      <c r="P98" s="63">
        <f>Table22452368910111213141516171819202122242345672345689101112131415[[#This Row],[PEMBULATAN]]*O98</f>
        <v>75000</v>
      </c>
    </row>
    <row r="99" spans="1:16" ht="27" customHeight="1" x14ac:dyDescent="0.2">
      <c r="A99" s="100"/>
      <c r="B99" s="73"/>
      <c r="C99" s="85" t="s">
        <v>2223</v>
      </c>
      <c r="D99" s="76" t="s">
        <v>53</v>
      </c>
      <c r="E99" s="13">
        <v>44429</v>
      </c>
      <c r="F99" s="74" t="s">
        <v>2343</v>
      </c>
      <c r="G99" s="13">
        <v>44435</v>
      </c>
      <c r="H99" s="75" t="s">
        <v>2344</v>
      </c>
      <c r="I99" s="15">
        <v>14</v>
      </c>
      <c r="J99" s="15">
        <v>18</v>
      </c>
      <c r="K99" s="15">
        <v>5</v>
      </c>
      <c r="L99" s="15">
        <v>1</v>
      </c>
      <c r="M99" s="80">
        <v>0.315</v>
      </c>
      <c r="N99" s="70">
        <v>1</v>
      </c>
      <c r="O99" s="62">
        <v>3000</v>
      </c>
      <c r="P99" s="63">
        <f>Table22452368910111213141516171819202122242345672345689101112131415[[#This Row],[PEMBULATAN]]*O99</f>
        <v>3000</v>
      </c>
    </row>
    <row r="100" spans="1:16" ht="27" customHeight="1" x14ac:dyDescent="0.2">
      <c r="A100" s="100"/>
      <c r="B100" s="73"/>
      <c r="C100" s="85" t="s">
        <v>2224</v>
      </c>
      <c r="D100" s="76" t="s">
        <v>53</v>
      </c>
      <c r="E100" s="13">
        <v>44429</v>
      </c>
      <c r="F100" s="74" t="s">
        <v>2343</v>
      </c>
      <c r="G100" s="13">
        <v>44435</v>
      </c>
      <c r="H100" s="75" t="s">
        <v>2344</v>
      </c>
      <c r="I100" s="15">
        <v>97</v>
      </c>
      <c r="J100" s="15">
        <v>62</v>
      </c>
      <c r="K100" s="15">
        <v>20</v>
      </c>
      <c r="L100" s="15">
        <v>11</v>
      </c>
      <c r="M100" s="80">
        <v>30.07</v>
      </c>
      <c r="N100" s="70">
        <v>30</v>
      </c>
      <c r="O100" s="62">
        <v>3000</v>
      </c>
      <c r="P100" s="63">
        <f>Table22452368910111213141516171819202122242345672345689101112131415[[#This Row],[PEMBULATAN]]*O100</f>
        <v>90000</v>
      </c>
    </row>
    <row r="101" spans="1:16" ht="27" customHeight="1" x14ac:dyDescent="0.2">
      <c r="A101" s="100"/>
      <c r="B101" s="73"/>
      <c r="C101" s="85" t="s">
        <v>2225</v>
      </c>
      <c r="D101" s="76" t="s">
        <v>53</v>
      </c>
      <c r="E101" s="13">
        <v>44429</v>
      </c>
      <c r="F101" s="74" t="s">
        <v>2343</v>
      </c>
      <c r="G101" s="13">
        <v>44435</v>
      </c>
      <c r="H101" s="75" t="s">
        <v>2344</v>
      </c>
      <c r="I101" s="15">
        <v>58</v>
      </c>
      <c r="J101" s="15">
        <v>25</v>
      </c>
      <c r="K101" s="15">
        <v>22</v>
      </c>
      <c r="L101" s="15">
        <v>3</v>
      </c>
      <c r="M101" s="80">
        <v>7.9749999999999996</v>
      </c>
      <c r="N101" s="70">
        <v>8</v>
      </c>
      <c r="O101" s="62">
        <v>3000</v>
      </c>
      <c r="P101" s="63">
        <f>Table22452368910111213141516171819202122242345672345689101112131415[[#This Row],[PEMBULATAN]]*O101</f>
        <v>24000</v>
      </c>
    </row>
    <row r="102" spans="1:16" ht="27" customHeight="1" x14ac:dyDescent="0.2">
      <c r="A102" s="100"/>
      <c r="B102" s="73"/>
      <c r="C102" s="85" t="s">
        <v>2226</v>
      </c>
      <c r="D102" s="76" t="s">
        <v>53</v>
      </c>
      <c r="E102" s="13">
        <v>44429</v>
      </c>
      <c r="F102" s="74" t="s">
        <v>2343</v>
      </c>
      <c r="G102" s="13">
        <v>44435</v>
      </c>
      <c r="H102" s="75" t="s">
        <v>2344</v>
      </c>
      <c r="I102" s="15">
        <v>52</v>
      </c>
      <c r="J102" s="15">
        <v>35</v>
      </c>
      <c r="K102" s="15">
        <v>25</v>
      </c>
      <c r="L102" s="15">
        <v>4</v>
      </c>
      <c r="M102" s="80">
        <v>11.375</v>
      </c>
      <c r="N102" s="70">
        <v>11</v>
      </c>
      <c r="O102" s="62">
        <v>3000</v>
      </c>
      <c r="P102" s="63">
        <f>Table22452368910111213141516171819202122242345672345689101112131415[[#This Row],[PEMBULATAN]]*O102</f>
        <v>33000</v>
      </c>
    </row>
    <row r="103" spans="1:16" ht="27" customHeight="1" x14ac:dyDescent="0.2">
      <c r="A103" s="100"/>
      <c r="B103" s="73"/>
      <c r="C103" s="85" t="s">
        <v>2227</v>
      </c>
      <c r="D103" s="76" t="s">
        <v>53</v>
      </c>
      <c r="E103" s="13">
        <v>44429</v>
      </c>
      <c r="F103" s="74" t="s">
        <v>2343</v>
      </c>
      <c r="G103" s="13">
        <v>44435</v>
      </c>
      <c r="H103" s="75" t="s">
        <v>2344</v>
      </c>
      <c r="I103" s="15">
        <v>67</v>
      </c>
      <c r="J103" s="15">
        <v>50</v>
      </c>
      <c r="K103" s="15">
        <v>18</v>
      </c>
      <c r="L103" s="15">
        <v>5</v>
      </c>
      <c r="M103" s="80">
        <v>15.074999999999999</v>
      </c>
      <c r="N103" s="70">
        <v>15</v>
      </c>
      <c r="O103" s="62">
        <v>3000</v>
      </c>
      <c r="P103" s="63">
        <f>Table22452368910111213141516171819202122242345672345689101112131415[[#This Row],[PEMBULATAN]]*O103</f>
        <v>45000</v>
      </c>
    </row>
    <row r="104" spans="1:16" ht="27" customHeight="1" x14ac:dyDescent="0.2">
      <c r="A104" s="100"/>
      <c r="B104" s="73"/>
      <c r="C104" s="85" t="s">
        <v>2228</v>
      </c>
      <c r="D104" s="76" t="s">
        <v>53</v>
      </c>
      <c r="E104" s="13">
        <v>44429</v>
      </c>
      <c r="F104" s="74" t="s">
        <v>2343</v>
      </c>
      <c r="G104" s="13">
        <v>44435</v>
      </c>
      <c r="H104" s="75" t="s">
        <v>2344</v>
      </c>
      <c r="I104" s="15">
        <v>70</v>
      </c>
      <c r="J104" s="15">
        <v>63</v>
      </c>
      <c r="K104" s="15">
        <v>22</v>
      </c>
      <c r="L104" s="15">
        <v>10</v>
      </c>
      <c r="M104" s="80">
        <v>24.254999999999999</v>
      </c>
      <c r="N104" s="70">
        <v>24</v>
      </c>
      <c r="O104" s="62">
        <v>3000</v>
      </c>
      <c r="P104" s="63">
        <f>Table22452368910111213141516171819202122242345672345689101112131415[[#This Row],[PEMBULATAN]]*O104</f>
        <v>72000</v>
      </c>
    </row>
    <row r="105" spans="1:16" ht="27" customHeight="1" x14ac:dyDescent="0.2">
      <c r="A105" s="100"/>
      <c r="B105" s="73"/>
      <c r="C105" s="85" t="s">
        <v>2229</v>
      </c>
      <c r="D105" s="76" t="s">
        <v>53</v>
      </c>
      <c r="E105" s="13">
        <v>44429</v>
      </c>
      <c r="F105" s="74" t="s">
        <v>2343</v>
      </c>
      <c r="G105" s="13">
        <v>44435</v>
      </c>
      <c r="H105" s="75" t="s">
        <v>2344</v>
      </c>
      <c r="I105" s="15">
        <v>48</v>
      </c>
      <c r="J105" s="15">
        <v>40</v>
      </c>
      <c r="K105" s="15">
        <v>18</v>
      </c>
      <c r="L105" s="15">
        <v>4</v>
      </c>
      <c r="M105" s="80">
        <v>8.64</v>
      </c>
      <c r="N105" s="70">
        <v>9</v>
      </c>
      <c r="O105" s="62">
        <v>3000</v>
      </c>
      <c r="P105" s="63">
        <f>Table22452368910111213141516171819202122242345672345689101112131415[[#This Row],[PEMBULATAN]]*O105</f>
        <v>27000</v>
      </c>
    </row>
    <row r="106" spans="1:16" ht="27" customHeight="1" x14ac:dyDescent="0.2">
      <c r="A106" s="100"/>
      <c r="B106" s="73"/>
      <c r="C106" s="85" t="s">
        <v>2230</v>
      </c>
      <c r="D106" s="76" t="s">
        <v>53</v>
      </c>
      <c r="E106" s="13">
        <v>44429</v>
      </c>
      <c r="F106" s="74" t="s">
        <v>2343</v>
      </c>
      <c r="G106" s="13">
        <v>44435</v>
      </c>
      <c r="H106" s="75" t="s">
        <v>2344</v>
      </c>
      <c r="I106" s="15">
        <v>55</v>
      </c>
      <c r="J106" s="15">
        <v>50</v>
      </c>
      <c r="K106" s="15">
        <v>18</v>
      </c>
      <c r="L106" s="15">
        <v>8</v>
      </c>
      <c r="M106" s="80">
        <v>12.375</v>
      </c>
      <c r="N106" s="70">
        <v>12</v>
      </c>
      <c r="O106" s="62">
        <v>3000</v>
      </c>
      <c r="P106" s="63">
        <f>Table22452368910111213141516171819202122242345672345689101112131415[[#This Row],[PEMBULATAN]]*O106</f>
        <v>36000</v>
      </c>
    </row>
    <row r="107" spans="1:16" ht="27" customHeight="1" x14ac:dyDescent="0.2">
      <c r="A107" s="100"/>
      <c r="B107" s="73"/>
      <c r="C107" s="85" t="s">
        <v>2231</v>
      </c>
      <c r="D107" s="76" t="s">
        <v>53</v>
      </c>
      <c r="E107" s="13">
        <v>44429</v>
      </c>
      <c r="F107" s="74" t="s">
        <v>2343</v>
      </c>
      <c r="G107" s="13">
        <v>44435</v>
      </c>
      <c r="H107" s="75" t="s">
        <v>2344</v>
      </c>
      <c r="I107" s="15">
        <v>93</v>
      </c>
      <c r="J107" s="15">
        <v>54</v>
      </c>
      <c r="K107" s="15">
        <v>26</v>
      </c>
      <c r="L107" s="15">
        <v>13</v>
      </c>
      <c r="M107" s="80">
        <v>32.643000000000001</v>
      </c>
      <c r="N107" s="70">
        <v>33</v>
      </c>
      <c r="O107" s="62">
        <v>3000</v>
      </c>
      <c r="P107" s="63">
        <f>Table22452368910111213141516171819202122242345672345689101112131415[[#This Row],[PEMBULATAN]]*O107</f>
        <v>99000</v>
      </c>
    </row>
    <row r="108" spans="1:16" ht="27" customHeight="1" x14ac:dyDescent="0.2">
      <c r="A108" s="100"/>
      <c r="B108" s="73"/>
      <c r="C108" s="85" t="s">
        <v>2232</v>
      </c>
      <c r="D108" s="76" t="s">
        <v>53</v>
      </c>
      <c r="E108" s="13">
        <v>44429</v>
      </c>
      <c r="F108" s="74" t="s">
        <v>2343</v>
      </c>
      <c r="G108" s="13">
        <v>44435</v>
      </c>
      <c r="H108" s="75" t="s">
        <v>2344</v>
      </c>
      <c r="I108" s="15">
        <v>100</v>
      </c>
      <c r="J108" s="15">
        <v>58</v>
      </c>
      <c r="K108" s="15">
        <v>27</v>
      </c>
      <c r="L108" s="15">
        <v>31</v>
      </c>
      <c r="M108" s="80">
        <v>39.15</v>
      </c>
      <c r="N108" s="70">
        <v>39</v>
      </c>
      <c r="O108" s="62">
        <v>3000</v>
      </c>
      <c r="P108" s="63">
        <f>Table22452368910111213141516171819202122242345672345689101112131415[[#This Row],[PEMBULATAN]]*O108</f>
        <v>117000</v>
      </c>
    </row>
    <row r="109" spans="1:16" ht="27" customHeight="1" x14ac:dyDescent="0.2">
      <c r="A109" s="100"/>
      <c r="B109" s="73"/>
      <c r="C109" s="85" t="s">
        <v>2233</v>
      </c>
      <c r="D109" s="76" t="s">
        <v>53</v>
      </c>
      <c r="E109" s="13">
        <v>44429</v>
      </c>
      <c r="F109" s="74" t="s">
        <v>2343</v>
      </c>
      <c r="G109" s="13">
        <v>44435</v>
      </c>
      <c r="H109" s="75" t="s">
        <v>2344</v>
      </c>
      <c r="I109" s="15">
        <v>53</v>
      </c>
      <c r="J109" s="15">
        <v>34</v>
      </c>
      <c r="K109" s="15">
        <v>15</v>
      </c>
      <c r="L109" s="15">
        <v>2</v>
      </c>
      <c r="M109" s="80">
        <v>6.7575000000000003</v>
      </c>
      <c r="N109" s="70">
        <v>7</v>
      </c>
      <c r="O109" s="62">
        <v>3000</v>
      </c>
      <c r="P109" s="63">
        <f>Table22452368910111213141516171819202122242345672345689101112131415[[#This Row],[PEMBULATAN]]*O109</f>
        <v>21000</v>
      </c>
    </row>
    <row r="110" spans="1:16" ht="27" customHeight="1" x14ac:dyDescent="0.2">
      <c r="A110" s="100"/>
      <c r="B110" s="73"/>
      <c r="C110" s="85" t="s">
        <v>2234</v>
      </c>
      <c r="D110" s="76" t="s">
        <v>53</v>
      </c>
      <c r="E110" s="13">
        <v>44429</v>
      </c>
      <c r="F110" s="74" t="s">
        <v>2343</v>
      </c>
      <c r="G110" s="13">
        <v>44435</v>
      </c>
      <c r="H110" s="75" t="s">
        <v>2344</v>
      </c>
      <c r="I110" s="15">
        <v>98</v>
      </c>
      <c r="J110" s="15">
        <v>60</v>
      </c>
      <c r="K110" s="15">
        <v>37</v>
      </c>
      <c r="L110" s="15">
        <v>30</v>
      </c>
      <c r="M110" s="80">
        <v>54.39</v>
      </c>
      <c r="N110" s="70">
        <v>54</v>
      </c>
      <c r="O110" s="62">
        <v>3000</v>
      </c>
      <c r="P110" s="63">
        <f>Table22452368910111213141516171819202122242345672345689101112131415[[#This Row],[PEMBULATAN]]*O110</f>
        <v>162000</v>
      </c>
    </row>
    <row r="111" spans="1:16" ht="27" customHeight="1" x14ac:dyDescent="0.2">
      <c r="A111" s="100"/>
      <c r="B111" s="73"/>
      <c r="C111" s="85" t="s">
        <v>2235</v>
      </c>
      <c r="D111" s="76" t="s">
        <v>53</v>
      </c>
      <c r="E111" s="13">
        <v>44429</v>
      </c>
      <c r="F111" s="74" t="s">
        <v>2343</v>
      </c>
      <c r="G111" s="13">
        <v>44435</v>
      </c>
      <c r="H111" s="75" t="s">
        <v>2344</v>
      </c>
      <c r="I111" s="15">
        <v>95</v>
      </c>
      <c r="J111" s="15">
        <v>62</v>
      </c>
      <c r="K111" s="15">
        <v>20</v>
      </c>
      <c r="L111" s="15">
        <v>27</v>
      </c>
      <c r="M111" s="80">
        <v>29.45</v>
      </c>
      <c r="N111" s="70">
        <v>29</v>
      </c>
      <c r="O111" s="62">
        <v>3000</v>
      </c>
      <c r="P111" s="63">
        <f>Table22452368910111213141516171819202122242345672345689101112131415[[#This Row],[PEMBULATAN]]*O111</f>
        <v>87000</v>
      </c>
    </row>
    <row r="112" spans="1:16" ht="27" customHeight="1" x14ac:dyDescent="0.2">
      <c r="A112" s="100"/>
      <c r="B112" s="73"/>
      <c r="C112" s="85" t="s">
        <v>2236</v>
      </c>
      <c r="D112" s="76" t="s">
        <v>53</v>
      </c>
      <c r="E112" s="13">
        <v>44429</v>
      </c>
      <c r="F112" s="74" t="s">
        <v>2343</v>
      </c>
      <c r="G112" s="13">
        <v>44435</v>
      </c>
      <c r="H112" s="75" t="s">
        <v>2344</v>
      </c>
      <c r="I112" s="15">
        <v>105</v>
      </c>
      <c r="J112" s="15">
        <v>65</v>
      </c>
      <c r="K112" s="15">
        <v>33</v>
      </c>
      <c r="L112" s="15">
        <v>25</v>
      </c>
      <c r="M112" s="80">
        <v>56.306249999999999</v>
      </c>
      <c r="N112" s="70">
        <v>56</v>
      </c>
      <c r="O112" s="62">
        <v>3000</v>
      </c>
      <c r="P112" s="63">
        <f>Table22452368910111213141516171819202122242345672345689101112131415[[#This Row],[PEMBULATAN]]*O112</f>
        <v>168000</v>
      </c>
    </row>
    <row r="113" spans="1:16" ht="27" customHeight="1" x14ac:dyDescent="0.2">
      <c r="A113" s="100"/>
      <c r="B113" s="73"/>
      <c r="C113" s="85" t="s">
        <v>2237</v>
      </c>
      <c r="D113" s="76" t="s">
        <v>53</v>
      </c>
      <c r="E113" s="13">
        <v>44429</v>
      </c>
      <c r="F113" s="74" t="s">
        <v>2343</v>
      </c>
      <c r="G113" s="13">
        <v>44435</v>
      </c>
      <c r="H113" s="75" t="s">
        <v>2344</v>
      </c>
      <c r="I113" s="15">
        <v>96</v>
      </c>
      <c r="J113" s="15">
        <v>55</v>
      </c>
      <c r="K113" s="15">
        <v>30</v>
      </c>
      <c r="L113" s="15">
        <v>17</v>
      </c>
      <c r="M113" s="80">
        <v>39.6</v>
      </c>
      <c r="N113" s="70">
        <v>40</v>
      </c>
      <c r="O113" s="62">
        <v>3000</v>
      </c>
      <c r="P113" s="63">
        <f>Table22452368910111213141516171819202122242345672345689101112131415[[#This Row],[PEMBULATAN]]*O113</f>
        <v>120000</v>
      </c>
    </row>
    <row r="114" spans="1:16" ht="27" customHeight="1" x14ac:dyDescent="0.2">
      <c r="A114" s="100"/>
      <c r="B114" s="73"/>
      <c r="C114" s="85" t="s">
        <v>2238</v>
      </c>
      <c r="D114" s="76" t="s">
        <v>53</v>
      </c>
      <c r="E114" s="13">
        <v>44429</v>
      </c>
      <c r="F114" s="74" t="s">
        <v>2343</v>
      </c>
      <c r="G114" s="13">
        <v>44435</v>
      </c>
      <c r="H114" s="75" t="s">
        <v>2344</v>
      </c>
      <c r="I114" s="15">
        <v>95</v>
      </c>
      <c r="J114" s="15">
        <v>37</v>
      </c>
      <c r="K114" s="15">
        <v>33</v>
      </c>
      <c r="L114" s="15">
        <v>32</v>
      </c>
      <c r="M114" s="80">
        <v>28.998750000000001</v>
      </c>
      <c r="N114" s="70">
        <v>32</v>
      </c>
      <c r="O114" s="62">
        <v>3000</v>
      </c>
      <c r="P114" s="63">
        <f>Table22452368910111213141516171819202122242345672345689101112131415[[#This Row],[PEMBULATAN]]*O114</f>
        <v>96000</v>
      </c>
    </row>
    <row r="115" spans="1:16" ht="27" customHeight="1" x14ac:dyDescent="0.2">
      <c r="A115" s="100"/>
      <c r="B115" s="73"/>
      <c r="C115" s="85" t="s">
        <v>2239</v>
      </c>
      <c r="D115" s="76" t="s">
        <v>53</v>
      </c>
      <c r="E115" s="13">
        <v>44429</v>
      </c>
      <c r="F115" s="74" t="s">
        <v>2343</v>
      </c>
      <c r="G115" s="13">
        <v>44435</v>
      </c>
      <c r="H115" s="75" t="s">
        <v>2344</v>
      </c>
      <c r="I115" s="15">
        <v>78</v>
      </c>
      <c r="J115" s="15">
        <v>56</v>
      </c>
      <c r="K115" s="15">
        <v>29</v>
      </c>
      <c r="L115" s="15">
        <v>35</v>
      </c>
      <c r="M115" s="80">
        <v>31.667999999999999</v>
      </c>
      <c r="N115" s="70">
        <v>35</v>
      </c>
      <c r="O115" s="62">
        <v>3000</v>
      </c>
      <c r="P115" s="63">
        <f>Table22452368910111213141516171819202122242345672345689101112131415[[#This Row],[PEMBULATAN]]*O115</f>
        <v>105000</v>
      </c>
    </row>
    <row r="116" spans="1:16" ht="27" customHeight="1" x14ac:dyDescent="0.2">
      <c r="A116" s="100"/>
      <c r="B116" s="73"/>
      <c r="C116" s="85" t="s">
        <v>2240</v>
      </c>
      <c r="D116" s="76" t="s">
        <v>53</v>
      </c>
      <c r="E116" s="13">
        <v>44429</v>
      </c>
      <c r="F116" s="74" t="s">
        <v>2343</v>
      </c>
      <c r="G116" s="13">
        <v>44435</v>
      </c>
      <c r="H116" s="75" t="s">
        <v>2344</v>
      </c>
      <c r="I116" s="15">
        <v>105</v>
      </c>
      <c r="J116" s="15">
        <v>80</v>
      </c>
      <c r="K116" s="15">
        <v>38</v>
      </c>
      <c r="L116" s="15">
        <v>42</v>
      </c>
      <c r="M116" s="80">
        <v>79.8</v>
      </c>
      <c r="N116" s="70">
        <v>80</v>
      </c>
      <c r="O116" s="62">
        <v>3000</v>
      </c>
      <c r="P116" s="63">
        <f>Table22452368910111213141516171819202122242345672345689101112131415[[#This Row],[PEMBULATAN]]*O116</f>
        <v>240000</v>
      </c>
    </row>
    <row r="117" spans="1:16" ht="27" customHeight="1" x14ac:dyDescent="0.2">
      <c r="A117" s="100"/>
      <c r="B117" s="73"/>
      <c r="C117" s="85" t="s">
        <v>2241</v>
      </c>
      <c r="D117" s="76" t="s">
        <v>53</v>
      </c>
      <c r="E117" s="13">
        <v>44429</v>
      </c>
      <c r="F117" s="74" t="s">
        <v>2343</v>
      </c>
      <c r="G117" s="13">
        <v>44435</v>
      </c>
      <c r="H117" s="75" t="s">
        <v>2344</v>
      </c>
      <c r="I117" s="15">
        <v>100</v>
      </c>
      <c r="J117" s="15">
        <v>60</v>
      </c>
      <c r="K117" s="15">
        <v>27</v>
      </c>
      <c r="L117" s="15">
        <v>34</v>
      </c>
      <c r="M117" s="80">
        <v>40.5</v>
      </c>
      <c r="N117" s="70">
        <v>41</v>
      </c>
      <c r="O117" s="62">
        <v>3000</v>
      </c>
      <c r="P117" s="63">
        <f>Table22452368910111213141516171819202122242345672345689101112131415[[#This Row],[PEMBULATAN]]*O117</f>
        <v>123000</v>
      </c>
    </row>
    <row r="118" spans="1:16" ht="27" customHeight="1" x14ac:dyDescent="0.2">
      <c r="A118" s="100"/>
      <c r="B118" s="73"/>
      <c r="C118" s="85" t="s">
        <v>2242</v>
      </c>
      <c r="D118" s="76" t="s">
        <v>53</v>
      </c>
      <c r="E118" s="13">
        <v>44429</v>
      </c>
      <c r="F118" s="74" t="s">
        <v>2343</v>
      </c>
      <c r="G118" s="13">
        <v>44435</v>
      </c>
      <c r="H118" s="75" t="s">
        <v>2344</v>
      </c>
      <c r="I118" s="15">
        <v>78</v>
      </c>
      <c r="J118" s="15">
        <v>55</v>
      </c>
      <c r="K118" s="15">
        <v>25</v>
      </c>
      <c r="L118" s="15">
        <v>11</v>
      </c>
      <c r="M118" s="80">
        <v>26.8125</v>
      </c>
      <c r="N118" s="70">
        <v>27</v>
      </c>
      <c r="O118" s="62">
        <v>3000</v>
      </c>
      <c r="P118" s="63">
        <f>Table22452368910111213141516171819202122242345672345689101112131415[[#This Row],[PEMBULATAN]]*O118</f>
        <v>81000</v>
      </c>
    </row>
    <row r="119" spans="1:16" ht="27" customHeight="1" x14ac:dyDescent="0.2">
      <c r="A119" s="100"/>
      <c r="B119" s="73"/>
      <c r="C119" s="85" t="s">
        <v>2243</v>
      </c>
      <c r="D119" s="76" t="s">
        <v>53</v>
      </c>
      <c r="E119" s="13">
        <v>44429</v>
      </c>
      <c r="F119" s="74" t="s">
        <v>2343</v>
      </c>
      <c r="G119" s="13">
        <v>44435</v>
      </c>
      <c r="H119" s="75" t="s">
        <v>2344</v>
      </c>
      <c r="I119" s="15">
        <v>74</v>
      </c>
      <c r="J119" s="15">
        <v>58</v>
      </c>
      <c r="K119" s="15">
        <v>18</v>
      </c>
      <c r="L119" s="15">
        <v>7</v>
      </c>
      <c r="M119" s="80">
        <v>19.314</v>
      </c>
      <c r="N119" s="70">
        <v>19</v>
      </c>
      <c r="O119" s="62">
        <v>3000</v>
      </c>
      <c r="P119" s="63">
        <f>Table22452368910111213141516171819202122242345672345689101112131415[[#This Row],[PEMBULATAN]]*O119</f>
        <v>57000</v>
      </c>
    </row>
    <row r="120" spans="1:16" ht="27" customHeight="1" x14ac:dyDescent="0.2">
      <c r="A120" s="100"/>
      <c r="B120" s="73"/>
      <c r="C120" s="85" t="s">
        <v>2244</v>
      </c>
      <c r="D120" s="76" t="s">
        <v>53</v>
      </c>
      <c r="E120" s="13">
        <v>44429</v>
      </c>
      <c r="F120" s="74" t="s">
        <v>2343</v>
      </c>
      <c r="G120" s="13">
        <v>44435</v>
      </c>
      <c r="H120" s="75" t="s">
        <v>2344</v>
      </c>
      <c r="I120" s="15">
        <v>88</v>
      </c>
      <c r="J120" s="15">
        <v>68</v>
      </c>
      <c r="K120" s="15">
        <v>24</v>
      </c>
      <c r="L120" s="15">
        <v>10</v>
      </c>
      <c r="M120" s="80">
        <v>35.904000000000003</v>
      </c>
      <c r="N120" s="70">
        <v>36</v>
      </c>
      <c r="O120" s="62">
        <v>3000</v>
      </c>
      <c r="P120" s="63">
        <f>Table22452368910111213141516171819202122242345672345689101112131415[[#This Row],[PEMBULATAN]]*O120</f>
        <v>108000</v>
      </c>
    </row>
    <row r="121" spans="1:16" ht="27" customHeight="1" x14ac:dyDescent="0.2">
      <c r="A121" s="100"/>
      <c r="B121" s="73"/>
      <c r="C121" s="85" t="s">
        <v>2245</v>
      </c>
      <c r="D121" s="76" t="s">
        <v>53</v>
      </c>
      <c r="E121" s="13">
        <v>44429</v>
      </c>
      <c r="F121" s="74" t="s">
        <v>2343</v>
      </c>
      <c r="G121" s="13">
        <v>44435</v>
      </c>
      <c r="H121" s="75" t="s">
        <v>2344</v>
      </c>
      <c r="I121" s="15">
        <v>90</v>
      </c>
      <c r="J121" s="15">
        <v>67</v>
      </c>
      <c r="K121" s="15">
        <v>23</v>
      </c>
      <c r="L121" s="15">
        <v>10</v>
      </c>
      <c r="M121" s="80">
        <v>34.672499999999999</v>
      </c>
      <c r="N121" s="70">
        <v>35</v>
      </c>
      <c r="O121" s="62">
        <v>3000</v>
      </c>
      <c r="P121" s="63">
        <f>Table22452368910111213141516171819202122242345672345689101112131415[[#This Row],[PEMBULATAN]]*O121</f>
        <v>105000</v>
      </c>
    </row>
    <row r="122" spans="1:16" ht="27" customHeight="1" x14ac:dyDescent="0.2">
      <c r="A122" s="100"/>
      <c r="B122" s="73"/>
      <c r="C122" s="85" t="s">
        <v>2246</v>
      </c>
      <c r="D122" s="76" t="s">
        <v>53</v>
      </c>
      <c r="E122" s="13">
        <v>44429</v>
      </c>
      <c r="F122" s="74" t="s">
        <v>2343</v>
      </c>
      <c r="G122" s="13">
        <v>44435</v>
      </c>
      <c r="H122" s="75" t="s">
        <v>2344</v>
      </c>
      <c r="I122" s="15">
        <v>100</v>
      </c>
      <c r="J122" s="15">
        <v>47</v>
      </c>
      <c r="K122" s="15">
        <v>17</v>
      </c>
      <c r="L122" s="15">
        <v>14</v>
      </c>
      <c r="M122" s="80">
        <v>19.975000000000001</v>
      </c>
      <c r="N122" s="70">
        <v>20</v>
      </c>
      <c r="O122" s="62">
        <v>3000</v>
      </c>
      <c r="P122" s="63">
        <f>Table22452368910111213141516171819202122242345672345689101112131415[[#This Row],[PEMBULATAN]]*O122</f>
        <v>60000</v>
      </c>
    </row>
    <row r="123" spans="1:16" ht="27" customHeight="1" x14ac:dyDescent="0.2">
      <c r="A123" s="100"/>
      <c r="B123" s="73"/>
      <c r="C123" s="85" t="s">
        <v>2247</v>
      </c>
      <c r="D123" s="76" t="s">
        <v>53</v>
      </c>
      <c r="E123" s="13">
        <v>44429</v>
      </c>
      <c r="F123" s="74" t="s">
        <v>2343</v>
      </c>
      <c r="G123" s="13">
        <v>44435</v>
      </c>
      <c r="H123" s="75" t="s">
        <v>2344</v>
      </c>
      <c r="I123" s="15">
        <v>76</v>
      </c>
      <c r="J123" s="15">
        <v>60</v>
      </c>
      <c r="K123" s="15">
        <v>17</v>
      </c>
      <c r="L123" s="15">
        <v>10</v>
      </c>
      <c r="M123" s="80">
        <v>19.38</v>
      </c>
      <c r="N123" s="70">
        <v>19</v>
      </c>
      <c r="O123" s="62">
        <v>3000</v>
      </c>
      <c r="P123" s="63">
        <f>Table22452368910111213141516171819202122242345672345689101112131415[[#This Row],[PEMBULATAN]]*O123</f>
        <v>57000</v>
      </c>
    </row>
    <row r="124" spans="1:16" ht="27" customHeight="1" x14ac:dyDescent="0.2">
      <c r="A124" s="100"/>
      <c r="B124" s="73"/>
      <c r="C124" s="85" t="s">
        <v>2248</v>
      </c>
      <c r="D124" s="76" t="s">
        <v>53</v>
      </c>
      <c r="E124" s="13">
        <v>44429</v>
      </c>
      <c r="F124" s="74" t="s">
        <v>2343</v>
      </c>
      <c r="G124" s="13">
        <v>44435</v>
      </c>
      <c r="H124" s="75" t="s">
        <v>2344</v>
      </c>
      <c r="I124" s="15">
        <v>70</v>
      </c>
      <c r="J124" s="15">
        <v>58</v>
      </c>
      <c r="K124" s="15">
        <v>20</v>
      </c>
      <c r="L124" s="15">
        <v>7</v>
      </c>
      <c r="M124" s="80">
        <v>20.3</v>
      </c>
      <c r="N124" s="70">
        <v>20</v>
      </c>
      <c r="O124" s="62">
        <v>3000</v>
      </c>
      <c r="P124" s="63">
        <f>Table22452368910111213141516171819202122242345672345689101112131415[[#This Row],[PEMBULATAN]]*O124</f>
        <v>60000</v>
      </c>
    </row>
    <row r="125" spans="1:16" ht="27" customHeight="1" x14ac:dyDescent="0.2">
      <c r="A125" s="100"/>
      <c r="B125" s="73"/>
      <c r="C125" s="85" t="s">
        <v>2249</v>
      </c>
      <c r="D125" s="76" t="s">
        <v>53</v>
      </c>
      <c r="E125" s="13">
        <v>44429</v>
      </c>
      <c r="F125" s="74" t="s">
        <v>2343</v>
      </c>
      <c r="G125" s="13">
        <v>44435</v>
      </c>
      <c r="H125" s="75" t="s">
        <v>2344</v>
      </c>
      <c r="I125" s="15">
        <v>98</v>
      </c>
      <c r="J125" s="15">
        <v>60</v>
      </c>
      <c r="K125" s="15">
        <v>33</v>
      </c>
      <c r="L125" s="15">
        <v>17</v>
      </c>
      <c r="M125" s="80">
        <v>48.51</v>
      </c>
      <c r="N125" s="70">
        <v>49</v>
      </c>
      <c r="O125" s="62">
        <v>3000</v>
      </c>
      <c r="P125" s="63">
        <f>Table22452368910111213141516171819202122242345672345689101112131415[[#This Row],[PEMBULATAN]]*O125</f>
        <v>147000</v>
      </c>
    </row>
    <row r="126" spans="1:16" ht="27" customHeight="1" x14ac:dyDescent="0.2">
      <c r="A126" s="100"/>
      <c r="B126" s="73"/>
      <c r="C126" s="85" t="s">
        <v>2250</v>
      </c>
      <c r="D126" s="76" t="s">
        <v>53</v>
      </c>
      <c r="E126" s="13">
        <v>44429</v>
      </c>
      <c r="F126" s="74" t="s">
        <v>2343</v>
      </c>
      <c r="G126" s="13">
        <v>44435</v>
      </c>
      <c r="H126" s="75" t="s">
        <v>2344</v>
      </c>
      <c r="I126" s="15">
        <v>80</v>
      </c>
      <c r="J126" s="15">
        <v>65</v>
      </c>
      <c r="K126" s="15">
        <v>18</v>
      </c>
      <c r="L126" s="15">
        <v>8</v>
      </c>
      <c r="M126" s="80">
        <v>23.4</v>
      </c>
      <c r="N126" s="70">
        <v>23</v>
      </c>
      <c r="O126" s="62">
        <v>3000</v>
      </c>
      <c r="P126" s="63">
        <f>Table22452368910111213141516171819202122242345672345689101112131415[[#This Row],[PEMBULATAN]]*O126</f>
        <v>69000</v>
      </c>
    </row>
    <row r="127" spans="1:16" ht="27" customHeight="1" x14ac:dyDescent="0.2">
      <c r="A127" s="100"/>
      <c r="B127" s="73"/>
      <c r="C127" s="85" t="s">
        <v>2251</v>
      </c>
      <c r="D127" s="76" t="s">
        <v>53</v>
      </c>
      <c r="E127" s="13">
        <v>44429</v>
      </c>
      <c r="F127" s="74" t="s">
        <v>2343</v>
      </c>
      <c r="G127" s="13">
        <v>44435</v>
      </c>
      <c r="H127" s="75" t="s">
        <v>2344</v>
      </c>
      <c r="I127" s="15">
        <v>98</v>
      </c>
      <c r="J127" s="15">
        <v>54</v>
      </c>
      <c r="K127" s="15">
        <v>38</v>
      </c>
      <c r="L127" s="15">
        <v>41</v>
      </c>
      <c r="M127" s="80">
        <v>50.274000000000001</v>
      </c>
      <c r="N127" s="70">
        <v>50</v>
      </c>
      <c r="O127" s="62">
        <v>3000</v>
      </c>
      <c r="P127" s="63">
        <f>Table22452368910111213141516171819202122242345672345689101112131415[[#This Row],[PEMBULATAN]]*O127</f>
        <v>150000</v>
      </c>
    </row>
    <row r="128" spans="1:16" ht="27" customHeight="1" x14ac:dyDescent="0.2">
      <c r="A128" s="100"/>
      <c r="B128" s="73"/>
      <c r="C128" s="85" t="s">
        <v>2252</v>
      </c>
      <c r="D128" s="76" t="s">
        <v>53</v>
      </c>
      <c r="E128" s="13">
        <v>44429</v>
      </c>
      <c r="F128" s="74" t="s">
        <v>2343</v>
      </c>
      <c r="G128" s="13">
        <v>44435</v>
      </c>
      <c r="H128" s="75" t="s">
        <v>2344</v>
      </c>
      <c r="I128" s="15">
        <v>100</v>
      </c>
      <c r="J128" s="15">
        <v>63</v>
      </c>
      <c r="K128" s="15">
        <v>30</v>
      </c>
      <c r="L128" s="15">
        <v>28</v>
      </c>
      <c r="M128" s="80">
        <v>47.25</v>
      </c>
      <c r="N128" s="70">
        <v>47</v>
      </c>
      <c r="O128" s="62">
        <v>3000</v>
      </c>
      <c r="P128" s="63">
        <f>Table22452368910111213141516171819202122242345672345689101112131415[[#This Row],[PEMBULATAN]]*O128</f>
        <v>141000</v>
      </c>
    </row>
    <row r="129" spans="1:16" ht="27" customHeight="1" x14ac:dyDescent="0.2">
      <c r="A129" s="100"/>
      <c r="B129" s="73"/>
      <c r="C129" s="85" t="s">
        <v>2253</v>
      </c>
      <c r="D129" s="76" t="s">
        <v>53</v>
      </c>
      <c r="E129" s="13">
        <v>44429</v>
      </c>
      <c r="F129" s="74" t="s">
        <v>2343</v>
      </c>
      <c r="G129" s="13">
        <v>44435</v>
      </c>
      <c r="H129" s="75" t="s">
        <v>2344</v>
      </c>
      <c r="I129" s="15">
        <v>95</v>
      </c>
      <c r="J129" s="15">
        <v>62</v>
      </c>
      <c r="K129" s="15">
        <v>24</v>
      </c>
      <c r="L129" s="15">
        <v>13</v>
      </c>
      <c r="M129" s="80">
        <v>35.340000000000003</v>
      </c>
      <c r="N129" s="70">
        <v>35</v>
      </c>
      <c r="O129" s="62">
        <v>3000</v>
      </c>
      <c r="P129" s="63">
        <f>Table22452368910111213141516171819202122242345672345689101112131415[[#This Row],[PEMBULATAN]]*O129</f>
        <v>105000</v>
      </c>
    </row>
    <row r="130" spans="1:16" ht="27" customHeight="1" x14ac:dyDescent="0.2">
      <c r="A130" s="100"/>
      <c r="B130" s="73"/>
      <c r="C130" s="85" t="s">
        <v>2254</v>
      </c>
      <c r="D130" s="76" t="s">
        <v>53</v>
      </c>
      <c r="E130" s="13">
        <v>44429</v>
      </c>
      <c r="F130" s="74" t="s">
        <v>2343</v>
      </c>
      <c r="G130" s="13">
        <v>44435</v>
      </c>
      <c r="H130" s="75" t="s">
        <v>2344</v>
      </c>
      <c r="I130" s="15">
        <v>105</v>
      </c>
      <c r="J130" s="15">
        <v>65</v>
      </c>
      <c r="K130" s="15">
        <v>20</v>
      </c>
      <c r="L130" s="15">
        <v>16</v>
      </c>
      <c r="M130" s="80">
        <v>34.125</v>
      </c>
      <c r="N130" s="70">
        <v>34</v>
      </c>
      <c r="O130" s="62">
        <v>3000</v>
      </c>
      <c r="P130" s="63">
        <f>Table22452368910111213141516171819202122242345672345689101112131415[[#This Row],[PEMBULATAN]]*O130</f>
        <v>102000</v>
      </c>
    </row>
    <row r="131" spans="1:16" ht="27" customHeight="1" x14ac:dyDescent="0.2">
      <c r="A131" s="100"/>
      <c r="B131" s="73"/>
      <c r="C131" s="85" t="s">
        <v>2255</v>
      </c>
      <c r="D131" s="76" t="s">
        <v>53</v>
      </c>
      <c r="E131" s="13">
        <v>44429</v>
      </c>
      <c r="F131" s="74" t="s">
        <v>2343</v>
      </c>
      <c r="G131" s="13">
        <v>44435</v>
      </c>
      <c r="H131" s="75" t="s">
        <v>2344</v>
      </c>
      <c r="I131" s="15">
        <v>90</v>
      </c>
      <c r="J131" s="15">
        <v>58</v>
      </c>
      <c r="K131" s="15">
        <v>20</v>
      </c>
      <c r="L131" s="15">
        <v>19</v>
      </c>
      <c r="M131" s="80">
        <v>26.1</v>
      </c>
      <c r="N131" s="70">
        <v>26</v>
      </c>
      <c r="O131" s="62">
        <v>3000</v>
      </c>
      <c r="P131" s="63">
        <f>Table22452368910111213141516171819202122242345672345689101112131415[[#This Row],[PEMBULATAN]]*O131</f>
        <v>78000</v>
      </c>
    </row>
    <row r="132" spans="1:16" ht="27" customHeight="1" x14ac:dyDescent="0.2">
      <c r="A132" s="100"/>
      <c r="B132" s="73"/>
      <c r="C132" s="85" t="s">
        <v>2256</v>
      </c>
      <c r="D132" s="76" t="s">
        <v>53</v>
      </c>
      <c r="E132" s="13">
        <v>44429</v>
      </c>
      <c r="F132" s="74" t="s">
        <v>2343</v>
      </c>
      <c r="G132" s="13">
        <v>44435</v>
      </c>
      <c r="H132" s="75" t="s">
        <v>2344</v>
      </c>
      <c r="I132" s="15">
        <v>88</v>
      </c>
      <c r="J132" s="15">
        <v>73</v>
      </c>
      <c r="K132" s="15">
        <v>30</v>
      </c>
      <c r="L132" s="15">
        <v>45</v>
      </c>
      <c r="M132" s="80">
        <v>48.18</v>
      </c>
      <c r="N132" s="70">
        <v>48</v>
      </c>
      <c r="O132" s="62">
        <v>3000</v>
      </c>
      <c r="P132" s="63">
        <f>Table22452368910111213141516171819202122242345672345689101112131415[[#This Row],[PEMBULATAN]]*O132</f>
        <v>144000</v>
      </c>
    </row>
    <row r="133" spans="1:16" ht="27" customHeight="1" x14ac:dyDescent="0.2">
      <c r="A133" s="100"/>
      <c r="B133" s="73"/>
      <c r="C133" s="85" t="s">
        <v>2257</v>
      </c>
      <c r="D133" s="76" t="s">
        <v>53</v>
      </c>
      <c r="E133" s="13">
        <v>44429</v>
      </c>
      <c r="F133" s="74" t="s">
        <v>2343</v>
      </c>
      <c r="G133" s="13">
        <v>44435</v>
      </c>
      <c r="H133" s="75" t="s">
        <v>2344</v>
      </c>
      <c r="I133" s="15">
        <v>85</v>
      </c>
      <c r="J133" s="15">
        <v>60</v>
      </c>
      <c r="K133" s="15">
        <v>18</v>
      </c>
      <c r="L133" s="15">
        <v>18</v>
      </c>
      <c r="M133" s="80">
        <v>22.95</v>
      </c>
      <c r="N133" s="70">
        <v>23</v>
      </c>
      <c r="O133" s="62">
        <v>3000</v>
      </c>
      <c r="P133" s="63">
        <f>Table22452368910111213141516171819202122242345672345689101112131415[[#This Row],[PEMBULATAN]]*O133</f>
        <v>69000</v>
      </c>
    </row>
    <row r="134" spans="1:16" ht="27" customHeight="1" x14ac:dyDescent="0.2">
      <c r="A134" s="100"/>
      <c r="B134" s="73"/>
      <c r="C134" s="85" t="s">
        <v>2258</v>
      </c>
      <c r="D134" s="76" t="s">
        <v>53</v>
      </c>
      <c r="E134" s="13">
        <v>44429</v>
      </c>
      <c r="F134" s="74" t="s">
        <v>2343</v>
      </c>
      <c r="G134" s="13">
        <v>44435</v>
      </c>
      <c r="H134" s="75" t="s">
        <v>2344</v>
      </c>
      <c r="I134" s="15">
        <v>95</v>
      </c>
      <c r="J134" s="15">
        <v>53</v>
      </c>
      <c r="K134" s="15">
        <v>40</v>
      </c>
      <c r="L134" s="15">
        <v>13</v>
      </c>
      <c r="M134" s="80">
        <v>50.35</v>
      </c>
      <c r="N134" s="70">
        <v>50</v>
      </c>
      <c r="O134" s="62">
        <v>3000</v>
      </c>
      <c r="P134" s="63">
        <f>Table22452368910111213141516171819202122242345672345689101112131415[[#This Row],[PEMBULATAN]]*O134</f>
        <v>150000</v>
      </c>
    </row>
    <row r="135" spans="1:16" ht="27" customHeight="1" x14ac:dyDescent="0.2">
      <c r="A135" s="100"/>
      <c r="B135" s="73"/>
      <c r="C135" s="85" t="s">
        <v>2259</v>
      </c>
      <c r="D135" s="76" t="s">
        <v>53</v>
      </c>
      <c r="E135" s="13">
        <v>44429</v>
      </c>
      <c r="F135" s="74" t="s">
        <v>2343</v>
      </c>
      <c r="G135" s="13">
        <v>44435</v>
      </c>
      <c r="H135" s="75" t="s">
        <v>2344</v>
      </c>
      <c r="I135" s="15">
        <v>93</v>
      </c>
      <c r="J135" s="15">
        <v>53</v>
      </c>
      <c r="K135" s="15">
        <v>38</v>
      </c>
      <c r="L135" s="15">
        <v>20</v>
      </c>
      <c r="M135" s="80">
        <v>46.825499999999998</v>
      </c>
      <c r="N135" s="70">
        <v>47</v>
      </c>
      <c r="O135" s="62">
        <v>3000</v>
      </c>
      <c r="P135" s="63">
        <f>Table22452368910111213141516171819202122242345672345689101112131415[[#This Row],[PEMBULATAN]]*O135</f>
        <v>141000</v>
      </c>
    </row>
    <row r="136" spans="1:16" ht="27" customHeight="1" x14ac:dyDescent="0.2">
      <c r="A136" s="100"/>
      <c r="B136" s="73"/>
      <c r="C136" s="85" t="s">
        <v>2260</v>
      </c>
      <c r="D136" s="76" t="s">
        <v>53</v>
      </c>
      <c r="E136" s="13">
        <v>44429</v>
      </c>
      <c r="F136" s="74" t="s">
        <v>2343</v>
      </c>
      <c r="G136" s="13">
        <v>44435</v>
      </c>
      <c r="H136" s="75" t="s">
        <v>2344</v>
      </c>
      <c r="I136" s="15">
        <v>88</v>
      </c>
      <c r="J136" s="15">
        <v>55</v>
      </c>
      <c r="K136" s="15">
        <v>28</v>
      </c>
      <c r="L136" s="15">
        <v>14</v>
      </c>
      <c r="M136" s="80">
        <v>33.880000000000003</v>
      </c>
      <c r="N136" s="70">
        <v>34</v>
      </c>
      <c r="O136" s="62">
        <v>3000</v>
      </c>
      <c r="P136" s="63">
        <f>Table22452368910111213141516171819202122242345672345689101112131415[[#This Row],[PEMBULATAN]]*O136</f>
        <v>102000</v>
      </c>
    </row>
    <row r="137" spans="1:16" ht="27" customHeight="1" x14ac:dyDescent="0.2">
      <c r="A137" s="100"/>
      <c r="B137" s="73"/>
      <c r="C137" s="85" t="s">
        <v>2261</v>
      </c>
      <c r="D137" s="76" t="s">
        <v>53</v>
      </c>
      <c r="E137" s="13">
        <v>44429</v>
      </c>
      <c r="F137" s="74" t="s">
        <v>2343</v>
      </c>
      <c r="G137" s="13">
        <v>44435</v>
      </c>
      <c r="H137" s="75" t="s">
        <v>2344</v>
      </c>
      <c r="I137" s="15">
        <v>85</v>
      </c>
      <c r="J137" s="15">
        <v>54</v>
      </c>
      <c r="K137" s="15">
        <v>20</v>
      </c>
      <c r="L137" s="15">
        <v>13</v>
      </c>
      <c r="M137" s="80">
        <v>22.95</v>
      </c>
      <c r="N137" s="70">
        <v>23</v>
      </c>
      <c r="O137" s="62">
        <v>3000</v>
      </c>
      <c r="P137" s="63">
        <f>Table22452368910111213141516171819202122242345672345689101112131415[[#This Row],[PEMBULATAN]]*O137</f>
        <v>69000</v>
      </c>
    </row>
    <row r="138" spans="1:16" ht="27" customHeight="1" x14ac:dyDescent="0.2">
      <c r="A138" s="100"/>
      <c r="B138" s="73"/>
      <c r="C138" s="85" t="s">
        <v>2262</v>
      </c>
      <c r="D138" s="76" t="s">
        <v>53</v>
      </c>
      <c r="E138" s="13">
        <v>44429</v>
      </c>
      <c r="F138" s="74" t="s">
        <v>2343</v>
      </c>
      <c r="G138" s="13">
        <v>44435</v>
      </c>
      <c r="H138" s="75" t="s">
        <v>2344</v>
      </c>
      <c r="I138" s="15">
        <v>70</v>
      </c>
      <c r="J138" s="15">
        <v>50</v>
      </c>
      <c r="K138" s="15">
        <v>22</v>
      </c>
      <c r="L138" s="15">
        <v>10</v>
      </c>
      <c r="M138" s="80">
        <v>19.25</v>
      </c>
      <c r="N138" s="70">
        <v>19</v>
      </c>
      <c r="O138" s="62">
        <v>3000</v>
      </c>
      <c r="P138" s="63">
        <f>Table22452368910111213141516171819202122242345672345689101112131415[[#This Row],[PEMBULATAN]]*O138</f>
        <v>57000</v>
      </c>
    </row>
    <row r="139" spans="1:16" ht="27" customHeight="1" x14ac:dyDescent="0.2">
      <c r="A139" s="100"/>
      <c r="B139" s="73"/>
      <c r="C139" s="85" t="s">
        <v>2263</v>
      </c>
      <c r="D139" s="76" t="s">
        <v>53</v>
      </c>
      <c r="E139" s="13">
        <v>44429</v>
      </c>
      <c r="F139" s="74" t="s">
        <v>2343</v>
      </c>
      <c r="G139" s="13">
        <v>44435</v>
      </c>
      <c r="H139" s="75" t="s">
        <v>2344</v>
      </c>
      <c r="I139" s="15">
        <v>102</v>
      </c>
      <c r="J139" s="15">
        <v>60</v>
      </c>
      <c r="K139" s="15">
        <v>34</v>
      </c>
      <c r="L139" s="15">
        <v>20</v>
      </c>
      <c r="M139" s="80">
        <v>52.02</v>
      </c>
      <c r="N139" s="70">
        <v>52</v>
      </c>
      <c r="O139" s="62">
        <v>3000</v>
      </c>
      <c r="P139" s="63">
        <f>Table22452368910111213141516171819202122242345672345689101112131415[[#This Row],[PEMBULATAN]]*O139</f>
        <v>156000</v>
      </c>
    </row>
    <row r="140" spans="1:16" ht="27" customHeight="1" x14ac:dyDescent="0.2">
      <c r="A140" s="100"/>
      <c r="B140" s="73"/>
      <c r="C140" s="85" t="s">
        <v>2264</v>
      </c>
      <c r="D140" s="76" t="s">
        <v>53</v>
      </c>
      <c r="E140" s="13">
        <v>44429</v>
      </c>
      <c r="F140" s="74" t="s">
        <v>2343</v>
      </c>
      <c r="G140" s="13">
        <v>44435</v>
      </c>
      <c r="H140" s="75" t="s">
        <v>2344</v>
      </c>
      <c r="I140" s="15">
        <v>97</v>
      </c>
      <c r="J140" s="15">
        <v>60</v>
      </c>
      <c r="K140" s="15">
        <v>34</v>
      </c>
      <c r="L140" s="15">
        <v>15</v>
      </c>
      <c r="M140" s="80">
        <v>49.47</v>
      </c>
      <c r="N140" s="70">
        <v>49</v>
      </c>
      <c r="O140" s="62">
        <v>3000</v>
      </c>
      <c r="P140" s="63">
        <f>Table22452368910111213141516171819202122242345672345689101112131415[[#This Row],[PEMBULATAN]]*O140</f>
        <v>147000</v>
      </c>
    </row>
    <row r="141" spans="1:16" ht="27" customHeight="1" x14ac:dyDescent="0.2">
      <c r="A141" s="100"/>
      <c r="B141" s="73"/>
      <c r="C141" s="85" t="s">
        <v>2265</v>
      </c>
      <c r="D141" s="76" t="s">
        <v>53</v>
      </c>
      <c r="E141" s="13">
        <v>44429</v>
      </c>
      <c r="F141" s="74" t="s">
        <v>2343</v>
      </c>
      <c r="G141" s="13">
        <v>44435</v>
      </c>
      <c r="H141" s="75" t="s">
        <v>2344</v>
      </c>
      <c r="I141" s="15">
        <v>90</v>
      </c>
      <c r="J141" s="15">
        <v>58</v>
      </c>
      <c r="K141" s="15">
        <v>20</v>
      </c>
      <c r="L141" s="15">
        <v>5</v>
      </c>
      <c r="M141" s="80">
        <v>26.1</v>
      </c>
      <c r="N141" s="70">
        <v>26</v>
      </c>
      <c r="O141" s="62">
        <v>3000</v>
      </c>
      <c r="P141" s="63">
        <f>Table22452368910111213141516171819202122242345672345689101112131415[[#This Row],[PEMBULATAN]]*O141</f>
        <v>78000</v>
      </c>
    </row>
    <row r="142" spans="1:16" ht="27" customHeight="1" x14ac:dyDescent="0.2">
      <c r="A142" s="100"/>
      <c r="B142" s="73"/>
      <c r="C142" s="85" t="s">
        <v>2266</v>
      </c>
      <c r="D142" s="76" t="s">
        <v>53</v>
      </c>
      <c r="E142" s="13">
        <v>44429</v>
      </c>
      <c r="F142" s="74" t="s">
        <v>2343</v>
      </c>
      <c r="G142" s="13">
        <v>44435</v>
      </c>
      <c r="H142" s="75" t="s">
        <v>2344</v>
      </c>
      <c r="I142" s="15">
        <v>34</v>
      </c>
      <c r="J142" s="15">
        <v>34</v>
      </c>
      <c r="K142" s="15">
        <v>30</v>
      </c>
      <c r="L142" s="15">
        <v>6</v>
      </c>
      <c r="M142" s="80">
        <v>8.67</v>
      </c>
      <c r="N142" s="70">
        <v>9</v>
      </c>
      <c r="O142" s="62">
        <v>3000</v>
      </c>
      <c r="P142" s="63">
        <f>Table22452368910111213141516171819202122242345672345689101112131415[[#This Row],[PEMBULATAN]]*O142</f>
        <v>27000</v>
      </c>
    </row>
    <row r="143" spans="1:16" ht="27" customHeight="1" x14ac:dyDescent="0.2">
      <c r="A143" s="100"/>
      <c r="B143" s="73"/>
      <c r="C143" s="85" t="s">
        <v>2267</v>
      </c>
      <c r="D143" s="76" t="s">
        <v>53</v>
      </c>
      <c r="E143" s="13">
        <v>44429</v>
      </c>
      <c r="F143" s="74" t="s">
        <v>2343</v>
      </c>
      <c r="G143" s="13">
        <v>44435</v>
      </c>
      <c r="H143" s="75" t="s">
        <v>2344</v>
      </c>
      <c r="I143" s="15">
        <v>50</v>
      </c>
      <c r="J143" s="15">
        <v>22</v>
      </c>
      <c r="K143" s="15">
        <v>17</v>
      </c>
      <c r="L143" s="15">
        <v>1</v>
      </c>
      <c r="M143" s="80">
        <v>4.6749999999999998</v>
      </c>
      <c r="N143" s="70">
        <v>5</v>
      </c>
      <c r="O143" s="62">
        <v>3000</v>
      </c>
      <c r="P143" s="63">
        <f>Table22452368910111213141516171819202122242345672345689101112131415[[#This Row],[PEMBULATAN]]*O143</f>
        <v>15000</v>
      </c>
    </row>
    <row r="144" spans="1:16" ht="27" customHeight="1" x14ac:dyDescent="0.2">
      <c r="A144" s="100"/>
      <c r="B144" s="73"/>
      <c r="C144" s="85" t="s">
        <v>2268</v>
      </c>
      <c r="D144" s="76" t="s">
        <v>53</v>
      </c>
      <c r="E144" s="13">
        <v>44429</v>
      </c>
      <c r="F144" s="74" t="s">
        <v>2343</v>
      </c>
      <c r="G144" s="13">
        <v>44435</v>
      </c>
      <c r="H144" s="75" t="s">
        <v>2344</v>
      </c>
      <c r="I144" s="15">
        <v>127</v>
      </c>
      <c r="J144" s="15">
        <v>10</v>
      </c>
      <c r="K144" s="15">
        <v>8</v>
      </c>
      <c r="L144" s="15">
        <v>2</v>
      </c>
      <c r="M144" s="80">
        <v>2.54</v>
      </c>
      <c r="N144" s="70">
        <v>3</v>
      </c>
      <c r="O144" s="62">
        <v>3000</v>
      </c>
      <c r="P144" s="63">
        <f>Table22452368910111213141516171819202122242345672345689101112131415[[#This Row],[PEMBULATAN]]*O144</f>
        <v>9000</v>
      </c>
    </row>
    <row r="145" spans="1:16" ht="27" customHeight="1" x14ac:dyDescent="0.2">
      <c r="A145" s="100"/>
      <c r="B145" s="73"/>
      <c r="C145" s="85" t="s">
        <v>2269</v>
      </c>
      <c r="D145" s="76" t="s">
        <v>53</v>
      </c>
      <c r="E145" s="13">
        <v>44429</v>
      </c>
      <c r="F145" s="74" t="s">
        <v>2343</v>
      </c>
      <c r="G145" s="13">
        <v>44435</v>
      </c>
      <c r="H145" s="75" t="s">
        <v>2344</v>
      </c>
      <c r="I145" s="15">
        <v>50</v>
      </c>
      <c r="J145" s="15">
        <v>34</v>
      </c>
      <c r="K145" s="15">
        <v>27</v>
      </c>
      <c r="L145" s="15">
        <v>6</v>
      </c>
      <c r="M145" s="80">
        <v>11.475</v>
      </c>
      <c r="N145" s="70">
        <v>11</v>
      </c>
      <c r="O145" s="62">
        <v>3000</v>
      </c>
      <c r="P145" s="63">
        <f>Table22452368910111213141516171819202122242345672345689101112131415[[#This Row],[PEMBULATAN]]*O145</f>
        <v>33000</v>
      </c>
    </row>
    <row r="146" spans="1:16" ht="27" customHeight="1" x14ac:dyDescent="0.2">
      <c r="A146" s="100"/>
      <c r="B146" s="73"/>
      <c r="C146" s="85" t="s">
        <v>2270</v>
      </c>
      <c r="D146" s="76" t="s">
        <v>53</v>
      </c>
      <c r="E146" s="13">
        <v>44429</v>
      </c>
      <c r="F146" s="74" t="s">
        <v>2343</v>
      </c>
      <c r="G146" s="13">
        <v>44435</v>
      </c>
      <c r="H146" s="75" t="s">
        <v>2344</v>
      </c>
      <c r="I146" s="15">
        <v>93</v>
      </c>
      <c r="J146" s="15">
        <v>18</v>
      </c>
      <c r="K146" s="15">
        <v>10</v>
      </c>
      <c r="L146" s="15">
        <v>10</v>
      </c>
      <c r="M146" s="80">
        <v>4.1849999999999996</v>
      </c>
      <c r="N146" s="70">
        <v>10</v>
      </c>
      <c r="O146" s="62">
        <v>3000</v>
      </c>
      <c r="P146" s="63">
        <f>Table22452368910111213141516171819202122242345672345689101112131415[[#This Row],[PEMBULATAN]]*O146</f>
        <v>30000</v>
      </c>
    </row>
    <row r="147" spans="1:16" ht="27" customHeight="1" x14ac:dyDescent="0.2">
      <c r="A147" s="100"/>
      <c r="B147" s="73"/>
      <c r="C147" s="85" t="s">
        <v>2271</v>
      </c>
      <c r="D147" s="76" t="s">
        <v>53</v>
      </c>
      <c r="E147" s="13">
        <v>44429</v>
      </c>
      <c r="F147" s="74" t="s">
        <v>2343</v>
      </c>
      <c r="G147" s="13">
        <v>44435</v>
      </c>
      <c r="H147" s="75" t="s">
        <v>2344</v>
      </c>
      <c r="I147" s="15">
        <v>112</v>
      </c>
      <c r="J147" s="15">
        <v>22</v>
      </c>
      <c r="K147" s="15">
        <v>13</v>
      </c>
      <c r="L147" s="15">
        <v>5</v>
      </c>
      <c r="M147" s="80">
        <v>8.0079999999999991</v>
      </c>
      <c r="N147" s="70">
        <v>8</v>
      </c>
      <c r="O147" s="62">
        <v>3000</v>
      </c>
      <c r="P147" s="63">
        <f>Table22452368910111213141516171819202122242345672345689101112131415[[#This Row],[PEMBULATAN]]*O147</f>
        <v>24000</v>
      </c>
    </row>
    <row r="148" spans="1:16" ht="27" customHeight="1" x14ac:dyDescent="0.2">
      <c r="A148" s="100"/>
      <c r="B148" s="73"/>
      <c r="C148" s="85" t="s">
        <v>2272</v>
      </c>
      <c r="D148" s="76" t="s">
        <v>53</v>
      </c>
      <c r="E148" s="13">
        <v>44429</v>
      </c>
      <c r="F148" s="74" t="s">
        <v>2343</v>
      </c>
      <c r="G148" s="13">
        <v>44435</v>
      </c>
      <c r="H148" s="75" t="s">
        <v>2344</v>
      </c>
      <c r="I148" s="15">
        <v>57</v>
      </c>
      <c r="J148" s="15">
        <v>57</v>
      </c>
      <c r="K148" s="15">
        <v>32</v>
      </c>
      <c r="L148" s="15">
        <v>2</v>
      </c>
      <c r="M148" s="80">
        <v>25.992000000000001</v>
      </c>
      <c r="N148" s="70">
        <v>26</v>
      </c>
      <c r="O148" s="62">
        <v>3000</v>
      </c>
      <c r="P148" s="63">
        <f>Table22452368910111213141516171819202122242345672345689101112131415[[#This Row],[PEMBULATAN]]*O148</f>
        <v>78000</v>
      </c>
    </row>
    <row r="149" spans="1:16" ht="27" customHeight="1" x14ac:dyDescent="0.2">
      <c r="A149" s="100"/>
      <c r="B149" s="73"/>
      <c r="C149" s="85" t="s">
        <v>2273</v>
      </c>
      <c r="D149" s="76" t="s">
        <v>53</v>
      </c>
      <c r="E149" s="13">
        <v>44429</v>
      </c>
      <c r="F149" s="74" t="s">
        <v>2343</v>
      </c>
      <c r="G149" s="13">
        <v>44435</v>
      </c>
      <c r="H149" s="75" t="s">
        <v>2344</v>
      </c>
      <c r="I149" s="15">
        <v>31</v>
      </c>
      <c r="J149" s="15">
        <v>28</v>
      </c>
      <c r="K149" s="15">
        <v>18</v>
      </c>
      <c r="L149" s="15">
        <v>2</v>
      </c>
      <c r="M149" s="80">
        <v>3.9060000000000001</v>
      </c>
      <c r="N149" s="70">
        <v>4</v>
      </c>
      <c r="O149" s="62">
        <v>3000</v>
      </c>
      <c r="P149" s="63">
        <f>Table22452368910111213141516171819202122242345672345689101112131415[[#This Row],[PEMBULATAN]]*O149</f>
        <v>12000</v>
      </c>
    </row>
    <row r="150" spans="1:16" ht="27" customHeight="1" x14ac:dyDescent="0.2">
      <c r="A150" s="100"/>
      <c r="B150" s="73"/>
      <c r="C150" s="85" t="s">
        <v>2274</v>
      </c>
      <c r="D150" s="76" t="s">
        <v>53</v>
      </c>
      <c r="E150" s="13">
        <v>44429</v>
      </c>
      <c r="F150" s="74" t="s">
        <v>2343</v>
      </c>
      <c r="G150" s="13">
        <v>44435</v>
      </c>
      <c r="H150" s="75" t="s">
        <v>2344</v>
      </c>
      <c r="I150" s="15">
        <v>63</v>
      </c>
      <c r="J150" s="15">
        <v>38</v>
      </c>
      <c r="K150" s="15">
        <v>17</v>
      </c>
      <c r="L150" s="15">
        <v>6</v>
      </c>
      <c r="M150" s="80">
        <v>10.1745</v>
      </c>
      <c r="N150" s="70">
        <v>10</v>
      </c>
      <c r="O150" s="62">
        <v>3000</v>
      </c>
      <c r="P150" s="63">
        <f>Table22452368910111213141516171819202122242345672345689101112131415[[#This Row],[PEMBULATAN]]*O150</f>
        <v>30000</v>
      </c>
    </row>
    <row r="151" spans="1:16" ht="27" customHeight="1" x14ac:dyDescent="0.2">
      <c r="A151" s="100"/>
      <c r="B151" s="73"/>
      <c r="C151" s="85" t="s">
        <v>2275</v>
      </c>
      <c r="D151" s="76" t="s">
        <v>53</v>
      </c>
      <c r="E151" s="13">
        <v>44429</v>
      </c>
      <c r="F151" s="74" t="s">
        <v>2343</v>
      </c>
      <c r="G151" s="13">
        <v>44435</v>
      </c>
      <c r="H151" s="75" t="s">
        <v>2344</v>
      </c>
      <c r="I151" s="15">
        <v>108</v>
      </c>
      <c r="J151" s="15">
        <v>30</v>
      </c>
      <c r="K151" s="15">
        <v>8</v>
      </c>
      <c r="L151" s="15">
        <v>1</v>
      </c>
      <c r="M151" s="80">
        <v>6.48</v>
      </c>
      <c r="N151" s="70">
        <v>6</v>
      </c>
      <c r="O151" s="62">
        <v>3000</v>
      </c>
      <c r="P151" s="63">
        <f>Table22452368910111213141516171819202122242345672345689101112131415[[#This Row],[PEMBULATAN]]*O151</f>
        <v>18000</v>
      </c>
    </row>
    <row r="152" spans="1:16" ht="27" customHeight="1" x14ac:dyDescent="0.2">
      <c r="A152" s="100"/>
      <c r="B152" s="73"/>
      <c r="C152" s="85" t="s">
        <v>2276</v>
      </c>
      <c r="D152" s="76" t="s">
        <v>53</v>
      </c>
      <c r="E152" s="13">
        <v>44429</v>
      </c>
      <c r="F152" s="74" t="s">
        <v>2343</v>
      </c>
      <c r="G152" s="13">
        <v>44435</v>
      </c>
      <c r="H152" s="75" t="s">
        <v>2344</v>
      </c>
      <c r="I152" s="15">
        <v>50</v>
      </c>
      <c r="J152" s="15">
        <v>33</v>
      </c>
      <c r="K152" s="15">
        <v>20</v>
      </c>
      <c r="L152" s="15">
        <v>7</v>
      </c>
      <c r="M152" s="80">
        <v>8.25</v>
      </c>
      <c r="N152" s="70">
        <v>8</v>
      </c>
      <c r="O152" s="62">
        <v>3000</v>
      </c>
      <c r="P152" s="63">
        <f>Table22452368910111213141516171819202122242345672345689101112131415[[#This Row],[PEMBULATAN]]*O152</f>
        <v>24000</v>
      </c>
    </row>
    <row r="153" spans="1:16" ht="27" customHeight="1" x14ac:dyDescent="0.2">
      <c r="A153" s="100"/>
      <c r="B153" s="73"/>
      <c r="C153" s="85" t="s">
        <v>2277</v>
      </c>
      <c r="D153" s="76" t="s">
        <v>53</v>
      </c>
      <c r="E153" s="13">
        <v>44429</v>
      </c>
      <c r="F153" s="74" t="s">
        <v>2343</v>
      </c>
      <c r="G153" s="13">
        <v>44435</v>
      </c>
      <c r="H153" s="75" t="s">
        <v>2344</v>
      </c>
      <c r="I153" s="15">
        <v>121</v>
      </c>
      <c r="J153" s="15">
        <v>60</v>
      </c>
      <c r="K153" s="15">
        <v>1</v>
      </c>
      <c r="L153" s="15">
        <v>2</v>
      </c>
      <c r="M153" s="80">
        <v>1.8149999999999999</v>
      </c>
      <c r="N153" s="70">
        <v>2</v>
      </c>
      <c r="O153" s="62">
        <v>3000</v>
      </c>
      <c r="P153" s="63">
        <f>Table22452368910111213141516171819202122242345672345689101112131415[[#This Row],[PEMBULATAN]]*O153</f>
        <v>6000</v>
      </c>
    </row>
    <row r="154" spans="1:16" ht="27" customHeight="1" x14ac:dyDescent="0.2">
      <c r="A154" s="100"/>
      <c r="B154" s="73"/>
      <c r="C154" s="85" t="s">
        <v>2278</v>
      </c>
      <c r="D154" s="76" t="s">
        <v>53</v>
      </c>
      <c r="E154" s="13">
        <v>44429</v>
      </c>
      <c r="F154" s="74" t="s">
        <v>2343</v>
      </c>
      <c r="G154" s="13">
        <v>44435</v>
      </c>
      <c r="H154" s="75" t="s">
        <v>2344</v>
      </c>
      <c r="I154" s="15">
        <v>57</v>
      </c>
      <c r="J154" s="15">
        <v>28</v>
      </c>
      <c r="K154" s="15">
        <v>46</v>
      </c>
      <c r="L154" s="15">
        <v>10</v>
      </c>
      <c r="M154" s="80">
        <v>18.353999999999999</v>
      </c>
      <c r="N154" s="70">
        <v>18</v>
      </c>
      <c r="O154" s="62">
        <v>3000</v>
      </c>
      <c r="P154" s="63">
        <f>Table22452368910111213141516171819202122242345672345689101112131415[[#This Row],[PEMBULATAN]]*O154</f>
        <v>54000</v>
      </c>
    </row>
    <row r="155" spans="1:16" ht="27" customHeight="1" x14ac:dyDescent="0.2">
      <c r="A155" s="100"/>
      <c r="B155" s="73"/>
      <c r="C155" s="85" t="s">
        <v>2279</v>
      </c>
      <c r="D155" s="76" t="s">
        <v>53</v>
      </c>
      <c r="E155" s="13">
        <v>44429</v>
      </c>
      <c r="F155" s="74" t="s">
        <v>2343</v>
      </c>
      <c r="G155" s="13">
        <v>44435</v>
      </c>
      <c r="H155" s="75" t="s">
        <v>2344</v>
      </c>
      <c r="I155" s="15">
        <v>82</v>
      </c>
      <c r="J155" s="15">
        <v>30</v>
      </c>
      <c r="K155" s="15">
        <v>24</v>
      </c>
      <c r="L155" s="15">
        <v>10</v>
      </c>
      <c r="M155" s="80">
        <v>14.76</v>
      </c>
      <c r="N155" s="70">
        <v>15</v>
      </c>
      <c r="O155" s="62">
        <v>3000</v>
      </c>
      <c r="P155" s="63">
        <f>Table22452368910111213141516171819202122242345672345689101112131415[[#This Row],[PEMBULATAN]]*O155</f>
        <v>45000</v>
      </c>
    </row>
    <row r="156" spans="1:16" ht="27" customHeight="1" x14ac:dyDescent="0.2">
      <c r="A156" s="100"/>
      <c r="B156" s="73"/>
      <c r="C156" s="85" t="s">
        <v>2280</v>
      </c>
      <c r="D156" s="76" t="s">
        <v>53</v>
      </c>
      <c r="E156" s="13">
        <v>44429</v>
      </c>
      <c r="F156" s="74" t="s">
        <v>2343</v>
      </c>
      <c r="G156" s="13">
        <v>44435</v>
      </c>
      <c r="H156" s="75" t="s">
        <v>2344</v>
      </c>
      <c r="I156" s="15">
        <v>62</v>
      </c>
      <c r="J156" s="15">
        <v>36</v>
      </c>
      <c r="K156" s="15">
        <v>13</v>
      </c>
      <c r="L156" s="15">
        <v>1</v>
      </c>
      <c r="M156" s="80">
        <v>7.2539999999999996</v>
      </c>
      <c r="N156" s="70">
        <v>7</v>
      </c>
      <c r="O156" s="62">
        <v>3000</v>
      </c>
      <c r="P156" s="63">
        <f>Table22452368910111213141516171819202122242345672345689101112131415[[#This Row],[PEMBULATAN]]*O156</f>
        <v>21000</v>
      </c>
    </row>
    <row r="157" spans="1:16" ht="27" customHeight="1" x14ac:dyDescent="0.2">
      <c r="A157" s="100"/>
      <c r="B157" s="73"/>
      <c r="C157" s="85" t="s">
        <v>2281</v>
      </c>
      <c r="D157" s="76" t="s">
        <v>53</v>
      </c>
      <c r="E157" s="13">
        <v>44429</v>
      </c>
      <c r="F157" s="74" t="s">
        <v>2343</v>
      </c>
      <c r="G157" s="13">
        <v>44435</v>
      </c>
      <c r="H157" s="75" t="s">
        <v>2344</v>
      </c>
      <c r="I157" s="15">
        <v>90</v>
      </c>
      <c r="J157" s="15">
        <v>40</v>
      </c>
      <c r="K157" s="15">
        <v>9</v>
      </c>
      <c r="L157" s="15">
        <v>2</v>
      </c>
      <c r="M157" s="80">
        <v>8.1</v>
      </c>
      <c r="N157" s="70">
        <v>8</v>
      </c>
      <c r="O157" s="62">
        <v>3000</v>
      </c>
      <c r="P157" s="63">
        <f>Table22452368910111213141516171819202122242345672345689101112131415[[#This Row],[PEMBULATAN]]*O157</f>
        <v>24000</v>
      </c>
    </row>
    <row r="158" spans="1:16" ht="27" customHeight="1" x14ac:dyDescent="0.2">
      <c r="A158" s="100"/>
      <c r="B158" s="73"/>
      <c r="C158" s="85" t="s">
        <v>2282</v>
      </c>
      <c r="D158" s="76" t="s">
        <v>53</v>
      </c>
      <c r="E158" s="13">
        <v>44429</v>
      </c>
      <c r="F158" s="74" t="s">
        <v>2343</v>
      </c>
      <c r="G158" s="13">
        <v>44435</v>
      </c>
      <c r="H158" s="75" t="s">
        <v>2344</v>
      </c>
      <c r="I158" s="15">
        <v>48</v>
      </c>
      <c r="J158" s="15">
        <v>48</v>
      </c>
      <c r="K158" s="15">
        <v>28</v>
      </c>
      <c r="L158" s="15">
        <v>2</v>
      </c>
      <c r="M158" s="80">
        <v>16.128</v>
      </c>
      <c r="N158" s="70">
        <v>16</v>
      </c>
      <c r="O158" s="62">
        <v>3000</v>
      </c>
      <c r="P158" s="63">
        <f>Table22452368910111213141516171819202122242345672345689101112131415[[#This Row],[PEMBULATAN]]*O158</f>
        <v>48000</v>
      </c>
    </row>
    <row r="159" spans="1:16" ht="27" customHeight="1" x14ac:dyDescent="0.2">
      <c r="A159" s="100"/>
      <c r="B159" s="73"/>
      <c r="C159" s="85" t="s">
        <v>2283</v>
      </c>
      <c r="D159" s="76" t="s">
        <v>53</v>
      </c>
      <c r="E159" s="13">
        <v>44429</v>
      </c>
      <c r="F159" s="74" t="s">
        <v>2343</v>
      </c>
      <c r="G159" s="13">
        <v>44435</v>
      </c>
      <c r="H159" s="75" t="s">
        <v>2344</v>
      </c>
      <c r="I159" s="15">
        <v>66</v>
      </c>
      <c r="J159" s="15">
        <v>30</v>
      </c>
      <c r="K159" s="15">
        <v>28</v>
      </c>
      <c r="L159" s="15">
        <v>2</v>
      </c>
      <c r="M159" s="80">
        <v>13.86</v>
      </c>
      <c r="N159" s="70">
        <v>14</v>
      </c>
      <c r="O159" s="62">
        <v>3000</v>
      </c>
      <c r="P159" s="63">
        <f>Table22452368910111213141516171819202122242345672345689101112131415[[#This Row],[PEMBULATAN]]*O159</f>
        <v>42000</v>
      </c>
    </row>
    <row r="160" spans="1:16" ht="27" customHeight="1" x14ac:dyDescent="0.2">
      <c r="A160" s="100"/>
      <c r="B160" s="73"/>
      <c r="C160" s="85" t="s">
        <v>2284</v>
      </c>
      <c r="D160" s="76" t="s">
        <v>53</v>
      </c>
      <c r="E160" s="13">
        <v>44429</v>
      </c>
      <c r="F160" s="74" t="s">
        <v>2343</v>
      </c>
      <c r="G160" s="13">
        <v>44435</v>
      </c>
      <c r="H160" s="75" t="s">
        <v>2344</v>
      </c>
      <c r="I160" s="15">
        <v>48</v>
      </c>
      <c r="J160" s="15">
        <v>48</v>
      </c>
      <c r="K160" s="15">
        <v>28</v>
      </c>
      <c r="L160" s="15">
        <v>1</v>
      </c>
      <c r="M160" s="80">
        <v>16.128</v>
      </c>
      <c r="N160" s="70">
        <v>16</v>
      </c>
      <c r="O160" s="62">
        <v>3000</v>
      </c>
      <c r="P160" s="63">
        <f>Table22452368910111213141516171819202122242345672345689101112131415[[#This Row],[PEMBULATAN]]*O160</f>
        <v>48000</v>
      </c>
    </row>
    <row r="161" spans="1:16" ht="27" customHeight="1" x14ac:dyDescent="0.2">
      <c r="A161" s="100"/>
      <c r="B161" s="73"/>
      <c r="C161" s="85" t="s">
        <v>2285</v>
      </c>
      <c r="D161" s="76" t="s">
        <v>53</v>
      </c>
      <c r="E161" s="13">
        <v>44429</v>
      </c>
      <c r="F161" s="74" t="s">
        <v>2343</v>
      </c>
      <c r="G161" s="13">
        <v>44435</v>
      </c>
      <c r="H161" s="75" t="s">
        <v>2344</v>
      </c>
      <c r="I161" s="15">
        <v>48</v>
      </c>
      <c r="J161" s="15">
        <v>48</v>
      </c>
      <c r="K161" s="15">
        <v>28</v>
      </c>
      <c r="L161" s="15">
        <v>1</v>
      </c>
      <c r="M161" s="80">
        <v>16.128</v>
      </c>
      <c r="N161" s="70">
        <v>16</v>
      </c>
      <c r="O161" s="62">
        <v>3000</v>
      </c>
      <c r="P161" s="63">
        <f>Table22452368910111213141516171819202122242345672345689101112131415[[#This Row],[PEMBULATAN]]*O161</f>
        <v>48000</v>
      </c>
    </row>
    <row r="162" spans="1:16" ht="27" customHeight="1" x14ac:dyDescent="0.2">
      <c r="A162" s="100"/>
      <c r="B162" s="73"/>
      <c r="C162" s="85" t="s">
        <v>2286</v>
      </c>
      <c r="D162" s="76" t="s">
        <v>53</v>
      </c>
      <c r="E162" s="13">
        <v>44429</v>
      </c>
      <c r="F162" s="74" t="s">
        <v>2343</v>
      </c>
      <c r="G162" s="13">
        <v>44435</v>
      </c>
      <c r="H162" s="75" t="s">
        <v>2344</v>
      </c>
      <c r="I162" s="15">
        <v>37</v>
      </c>
      <c r="J162" s="15">
        <v>28</v>
      </c>
      <c r="K162" s="15">
        <v>25</v>
      </c>
      <c r="L162" s="15">
        <v>5</v>
      </c>
      <c r="M162" s="80">
        <v>6.4749999999999996</v>
      </c>
      <c r="N162" s="70">
        <v>6</v>
      </c>
      <c r="O162" s="62">
        <v>3000</v>
      </c>
      <c r="P162" s="63">
        <f>Table22452368910111213141516171819202122242345672345689101112131415[[#This Row],[PEMBULATAN]]*O162</f>
        <v>18000</v>
      </c>
    </row>
    <row r="163" spans="1:16" ht="27" customHeight="1" x14ac:dyDescent="0.2">
      <c r="A163" s="100"/>
      <c r="B163" s="73"/>
      <c r="C163" s="85" t="s">
        <v>2287</v>
      </c>
      <c r="D163" s="76" t="s">
        <v>53</v>
      </c>
      <c r="E163" s="13">
        <v>44429</v>
      </c>
      <c r="F163" s="74" t="s">
        <v>2343</v>
      </c>
      <c r="G163" s="13">
        <v>44435</v>
      </c>
      <c r="H163" s="75" t="s">
        <v>2344</v>
      </c>
      <c r="I163" s="15">
        <v>62</v>
      </c>
      <c r="J163" s="15">
        <v>40</v>
      </c>
      <c r="K163" s="15">
        <v>20</v>
      </c>
      <c r="L163" s="15">
        <v>7</v>
      </c>
      <c r="M163" s="80">
        <v>12.4</v>
      </c>
      <c r="N163" s="70">
        <v>12</v>
      </c>
      <c r="O163" s="62">
        <v>3000</v>
      </c>
      <c r="P163" s="63">
        <f>Table22452368910111213141516171819202122242345672345689101112131415[[#This Row],[PEMBULATAN]]*O163</f>
        <v>36000</v>
      </c>
    </row>
    <row r="164" spans="1:16" ht="27" customHeight="1" x14ac:dyDescent="0.2">
      <c r="A164" s="100"/>
      <c r="B164" s="73"/>
      <c r="C164" s="85" t="s">
        <v>2288</v>
      </c>
      <c r="D164" s="76" t="s">
        <v>53</v>
      </c>
      <c r="E164" s="13">
        <v>44429</v>
      </c>
      <c r="F164" s="74" t="s">
        <v>2343</v>
      </c>
      <c r="G164" s="13">
        <v>44435</v>
      </c>
      <c r="H164" s="75" t="s">
        <v>2344</v>
      </c>
      <c r="I164" s="15">
        <v>65</v>
      </c>
      <c r="J164" s="15">
        <v>30</v>
      </c>
      <c r="K164" s="15">
        <v>32</v>
      </c>
      <c r="L164" s="15">
        <v>10</v>
      </c>
      <c r="M164" s="80">
        <v>15.6</v>
      </c>
      <c r="N164" s="70">
        <v>16</v>
      </c>
      <c r="O164" s="62">
        <v>3000</v>
      </c>
      <c r="P164" s="63">
        <f>Table22452368910111213141516171819202122242345672345689101112131415[[#This Row],[PEMBULATAN]]*O164</f>
        <v>48000</v>
      </c>
    </row>
    <row r="165" spans="1:16" ht="27" customHeight="1" x14ac:dyDescent="0.2">
      <c r="A165" s="100"/>
      <c r="B165" s="73"/>
      <c r="C165" s="85" t="s">
        <v>2289</v>
      </c>
      <c r="D165" s="76" t="s">
        <v>53</v>
      </c>
      <c r="E165" s="13">
        <v>44429</v>
      </c>
      <c r="F165" s="74" t="s">
        <v>2343</v>
      </c>
      <c r="G165" s="13">
        <v>44435</v>
      </c>
      <c r="H165" s="75" t="s">
        <v>2344</v>
      </c>
      <c r="I165" s="15">
        <v>100</v>
      </c>
      <c r="J165" s="15">
        <v>38</v>
      </c>
      <c r="K165" s="15">
        <v>30</v>
      </c>
      <c r="L165" s="15">
        <v>21</v>
      </c>
      <c r="M165" s="80">
        <v>28.5</v>
      </c>
      <c r="N165" s="70">
        <v>29</v>
      </c>
      <c r="O165" s="62">
        <v>3000</v>
      </c>
      <c r="P165" s="63">
        <f>Table22452368910111213141516171819202122242345672345689101112131415[[#This Row],[PEMBULATAN]]*O165</f>
        <v>87000</v>
      </c>
    </row>
    <row r="166" spans="1:16" ht="27" customHeight="1" x14ac:dyDescent="0.2">
      <c r="A166" s="100"/>
      <c r="B166" s="73"/>
      <c r="C166" s="85" t="s">
        <v>2290</v>
      </c>
      <c r="D166" s="76" t="s">
        <v>53</v>
      </c>
      <c r="E166" s="13">
        <v>44429</v>
      </c>
      <c r="F166" s="74" t="s">
        <v>2343</v>
      </c>
      <c r="G166" s="13">
        <v>44435</v>
      </c>
      <c r="H166" s="75" t="s">
        <v>2344</v>
      </c>
      <c r="I166" s="15">
        <v>44</v>
      </c>
      <c r="J166" s="15">
        <v>36</v>
      </c>
      <c r="K166" s="15">
        <v>24</v>
      </c>
      <c r="L166" s="15">
        <v>10</v>
      </c>
      <c r="M166" s="80">
        <v>9.5039999999999996</v>
      </c>
      <c r="N166" s="70">
        <v>10</v>
      </c>
      <c r="O166" s="62">
        <v>3000</v>
      </c>
      <c r="P166" s="63">
        <f>Table22452368910111213141516171819202122242345672345689101112131415[[#This Row],[PEMBULATAN]]*O166</f>
        <v>30000</v>
      </c>
    </row>
    <row r="167" spans="1:16" ht="27" customHeight="1" x14ac:dyDescent="0.2">
      <c r="A167" s="100"/>
      <c r="B167" s="73"/>
      <c r="C167" s="85" t="s">
        <v>2291</v>
      </c>
      <c r="D167" s="76" t="s">
        <v>53</v>
      </c>
      <c r="E167" s="13">
        <v>44429</v>
      </c>
      <c r="F167" s="74" t="s">
        <v>2343</v>
      </c>
      <c r="G167" s="13">
        <v>44435</v>
      </c>
      <c r="H167" s="75" t="s">
        <v>2344</v>
      </c>
      <c r="I167" s="15">
        <v>66</v>
      </c>
      <c r="J167" s="15">
        <v>46</v>
      </c>
      <c r="K167" s="15">
        <v>5</v>
      </c>
      <c r="L167" s="15">
        <v>3</v>
      </c>
      <c r="M167" s="80">
        <v>3.7949999999999999</v>
      </c>
      <c r="N167" s="70">
        <v>4</v>
      </c>
      <c r="O167" s="62">
        <v>3000</v>
      </c>
      <c r="P167" s="63">
        <f>Table22452368910111213141516171819202122242345672345689101112131415[[#This Row],[PEMBULATAN]]*O167</f>
        <v>12000</v>
      </c>
    </row>
    <row r="168" spans="1:16" ht="27" customHeight="1" x14ac:dyDescent="0.2">
      <c r="A168" s="100"/>
      <c r="B168" s="73"/>
      <c r="C168" s="85" t="s">
        <v>2292</v>
      </c>
      <c r="D168" s="76" t="s">
        <v>53</v>
      </c>
      <c r="E168" s="13">
        <v>44429</v>
      </c>
      <c r="F168" s="74" t="s">
        <v>2343</v>
      </c>
      <c r="G168" s="13">
        <v>44435</v>
      </c>
      <c r="H168" s="75" t="s">
        <v>2344</v>
      </c>
      <c r="I168" s="15">
        <v>86</v>
      </c>
      <c r="J168" s="15">
        <v>30</v>
      </c>
      <c r="K168" s="15">
        <v>13</v>
      </c>
      <c r="L168" s="15">
        <v>2</v>
      </c>
      <c r="M168" s="80">
        <v>8.3849999999999998</v>
      </c>
      <c r="N168" s="70">
        <v>8</v>
      </c>
      <c r="O168" s="62">
        <v>3000</v>
      </c>
      <c r="P168" s="63">
        <f>Table22452368910111213141516171819202122242345672345689101112131415[[#This Row],[PEMBULATAN]]*O168</f>
        <v>24000</v>
      </c>
    </row>
    <row r="169" spans="1:16" ht="27" customHeight="1" x14ac:dyDescent="0.2">
      <c r="A169" s="100"/>
      <c r="B169" s="73"/>
      <c r="C169" s="85" t="s">
        <v>2293</v>
      </c>
      <c r="D169" s="76" t="s">
        <v>53</v>
      </c>
      <c r="E169" s="13">
        <v>44429</v>
      </c>
      <c r="F169" s="74" t="s">
        <v>2343</v>
      </c>
      <c r="G169" s="13">
        <v>44435</v>
      </c>
      <c r="H169" s="75" t="s">
        <v>2344</v>
      </c>
      <c r="I169" s="15">
        <v>57</v>
      </c>
      <c r="J169" s="15">
        <v>42</v>
      </c>
      <c r="K169" s="15">
        <v>28</v>
      </c>
      <c r="L169" s="15">
        <v>10</v>
      </c>
      <c r="M169" s="80">
        <v>16.757999999999999</v>
      </c>
      <c r="N169" s="70">
        <v>17</v>
      </c>
      <c r="O169" s="62">
        <v>3000</v>
      </c>
      <c r="P169" s="63">
        <f>Table22452368910111213141516171819202122242345672345689101112131415[[#This Row],[PEMBULATAN]]*O169</f>
        <v>51000</v>
      </c>
    </row>
    <row r="170" spans="1:16" ht="27" customHeight="1" x14ac:dyDescent="0.2">
      <c r="A170" s="100"/>
      <c r="B170" s="73"/>
      <c r="C170" s="85" t="s">
        <v>2294</v>
      </c>
      <c r="D170" s="76" t="s">
        <v>53</v>
      </c>
      <c r="E170" s="13">
        <v>44429</v>
      </c>
      <c r="F170" s="74" t="s">
        <v>2343</v>
      </c>
      <c r="G170" s="13">
        <v>44435</v>
      </c>
      <c r="H170" s="75" t="s">
        <v>2344</v>
      </c>
      <c r="I170" s="15">
        <v>40</v>
      </c>
      <c r="J170" s="15">
        <v>28</v>
      </c>
      <c r="K170" s="15">
        <v>19</v>
      </c>
      <c r="L170" s="15">
        <v>7</v>
      </c>
      <c r="M170" s="80">
        <v>5.32</v>
      </c>
      <c r="N170" s="70">
        <v>7</v>
      </c>
      <c r="O170" s="62">
        <v>3000</v>
      </c>
      <c r="P170" s="63">
        <f>Table22452368910111213141516171819202122242345672345689101112131415[[#This Row],[PEMBULATAN]]*O170</f>
        <v>21000</v>
      </c>
    </row>
    <row r="171" spans="1:16" ht="27" customHeight="1" x14ac:dyDescent="0.2">
      <c r="A171" s="100"/>
      <c r="B171" s="73"/>
      <c r="C171" s="85" t="s">
        <v>2295</v>
      </c>
      <c r="D171" s="76" t="s">
        <v>53</v>
      </c>
      <c r="E171" s="13">
        <v>44429</v>
      </c>
      <c r="F171" s="74" t="s">
        <v>2343</v>
      </c>
      <c r="G171" s="13">
        <v>44435</v>
      </c>
      <c r="H171" s="75" t="s">
        <v>2344</v>
      </c>
      <c r="I171" s="15">
        <v>77</v>
      </c>
      <c r="J171" s="15">
        <v>28</v>
      </c>
      <c r="K171" s="15">
        <v>18</v>
      </c>
      <c r="L171" s="15">
        <v>9</v>
      </c>
      <c r="M171" s="80">
        <v>9.702</v>
      </c>
      <c r="N171" s="70">
        <v>10</v>
      </c>
      <c r="O171" s="62">
        <v>3000</v>
      </c>
      <c r="P171" s="63">
        <f>Table22452368910111213141516171819202122242345672345689101112131415[[#This Row],[PEMBULATAN]]*O171</f>
        <v>30000</v>
      </c>
    </row>
    <row r="172" spans="1:16" ht="27" customHeight="1" x14ac:dyDescent="0.2">
      <c r="A172" s="100"/>
      <c r="B172" s="73"/>
      <c r="C172" s="85" t="s">
        <v>2296</v>
      </c>
      <c r="D172" s="76" t="s">
        <v>53</v>
      </c>
      <c r="E172" s="13">
        <v>44429</v>
      </c>
      <c r="F172" s="74" t="s">
        <v>2343</v>
      </c>
      <c r="G172" s="13">
        <v>44435</v>
      </c>
      <c r="H172" s="75" t="s">
        <v>2344</v>
      </c>
      <c r="I172" s="15">
        <v>92</v>
      </c>
      <c r="J172" s="15">
        <v>8</v>
      </c>
      <c r="K172" s="15">
        <v>8</v>
      </c>
      <c r="L172" s="15">
        <v>1</v>
      </c>
      <c r="M172" s="80">
        <v>1.472</v>
      </c>
      <c r="N172" s="70">
        <v>1</v>
      </c>
      <c r="O172" s="62">
        <v>3000</v>
      </c>
      <c r="P172" s="63">
        <f>Table22452368910111213141516171819202122242345672345689101112131415[[#This Row],[PEMBULATAN]]*O172</f>
        <v>3000</v>
      </c>
    </row>
    <row r="173" spans="1:16" ht="27" customHeight="1" x14ac:dyDescent="0.2">
      <c r="A173" s="100"/>
      <c r="B173" s="73"/>
      <c r="C173" s="85" t="s">
        <v>2297</v>
      </c>
      <c r="D173" s="76" t="s">
        <v>53</v>
      </c>
      <c r="E173" s="13">
        <v>44429</v>
      </c>
      <c r="F173" s="74" t="s">
        <v>2343</v>
      </c>
      <c r="G173" s="13">
        <v>44435</v>
      </c>
      <c r="H173" s="75" t="s">
        <v>2344</v>
      </c>
      <c r="I173" s="15">
        <v>154</v>
      </c>
      <c r="J173" s="15">
        <v>61</v>
      </c>
      <c r="K173" s="15">
        <v>19</v>
      </c>
      <c r="L173" s="15">
        <v>40</v>
      </c>
      <c r="M173" s="80">
        <v>44.621499999999997</v>
      </c>
      <c r="N173" s="70">
        <v>45</v>
      </c>
      <c r="O173" s="62">
        <v>3000</v>
      </c>
      <c r="P173" s="63">
        <f>Table22452368910111213141516171819202122242345672345689101112131415[[#This Row],[PEMBULATAN]]*O173</f>
        <v>135000</v>
      </c>
    </row>
    <row r="174" spans="1:16" ht="27" customHeight="1" x14ac:dyDescent="0.2">
      <c r="A174" s="100"/>
      <c r="B174" s="73"/>
      <c r="C174" s="85" t="s">
        <v>2298</v>
      </c>
      <c r="D174" s="76" t="s">
        <v>53</v>
      </c>
      <c r="E174" s="13">
        <v>44429</v>
      </c>
      <c r="F174" s="74" t="s">
        <v>2343</v>
      </c>
      <c r="G174" s="13">
        <v>44435</v>
      </c>
      <c r="H174" s="75" t="s">
        <v>2344</v>
      </c>
      <c r="I174" s="15">
        <v>65</v>
      </c>
      <c r="J174" s="15">
        <v>43</v>
      </c>
      <c r="K174" s="15">
        <v>25</v>
      </c>
      <c r="L174" s="15">
        <v>10</v>
      </c>
      <c r="M174" s="80">
        <v>17.46875</v>
      </c>
      <c r="N174" s="70">
        <v>17</v>
      </c>
      <c r="O174" s="62">
        <v>3000</v>
      </c>
      <c r="P174" s="63">
        <f>Table22452368910111213141516171819202122242345672345689101112131415[[#This Row],[PEMBULATAN]]*O174</f>
        <v>51000</v>
      </c>
    </row>
    <row r="175" spans="1:16" ht="27" customHeight="1" x14ac:dyDescent="0.2">
      <c r="A175" s="100"/>
      <c r="B175" s="73"/>
      <c r="C175" s="85" t="s">
        <v>2299</v>
      </c>
      <c r="D175" s="76" t="s">
        <v>53</v>
      </c>
      <c r="E175" s="13">
        <v>44429</v>
      </c>
      <c r="F175" s="74" t="s">
        <v>2343</v>
      </c>
      <c r="G175" s="13">
        <v>44435</v>
      </c>
      <c r="H175" s="75" t="s">
        <v>2344</v>
      </c>
      <c r="I175" s="15">
        <v>56</v>
      </c>
      <c r="J175" s="15">
        <v>42</v>
      </c>
      <c r="K175" s="15">
        <v>6</v>
      </c>
      <c r="L175" s="15">
        <v>1</v>
      </c>
      <c r="M175" s="80">
        <v>3.528</v>
      </c>
      <c r="N175" s="70">
        <v>4</v>
      </c>
      <c r="O175" s="62">
        <v>3000</v>
      </c>
      <c r="P175" s="63">
        <f>Table22452368910111213141516171819202122242345672345689101112131415[[#This Row],[PEMBULATAN]]*O175</f>
        <v>12000</v>
      </c>
    </row>
    <row r="176" spans="1:16" ht="27" customHeight="1" x14ac:dyDescent="0.2">
      <c r="A176" s="100"/>
      <c r="B176" s="73"/>
      <c r="C176" s="85" t="s">
        <v>2300</v>
      </c>
      <c r="D176" s="76" t="s">
        <v>53</v>
      </c>
      <c r="E176" s="13">
        <v>44429</v>
      </c>
      <c r="F176" s="74" t="s">
        <v>2343</v>
      </c>
      <c r="G176" s="13">
        <v>44435</v>
      </c>
      <c r="H176" s="75" t="s">
        <v>2344</v>
      </c>
      <c r="I176" s="15">
        <v>62</v>
      </c>
      <c r="J176" s="15">
        <v>40</v>
      </c>
      <c r="K176" s="15">
        <v>15</v>
      </c>
      <c r="L176" s="15">
        <v>7</v>
      </c>
      <c r="M176" s="80">
        <v>9.3000000000000007</v>
      </c>
      <c r="N176" s="70">
        <v>9</v>
      </c>
      <c r="O176" s="62">
        <v>3000</v>
      </c>
      <c r="P176" s="63">
        <f>Table22452368910111213141516171819202122242345672345689101112131415[[#This Row],[PEMBULATAN]]*O176</f>
        <v>27000</v>
      </c>
    </row>
    <row r="177" spans="1:16" ht="27" customHeight="1" x14ac:dyDescent="0.2">
      <c r="A177" s="100"/>
      <c r="B177" s="73"/>
      <c r="C177" s="85" t="s">
        <v>2301</v>
      </c>
      <c r="D177" s="76" t="s">
        <v>53</v>
      </c>
      <c r="E177" s="13">
        <v>44429</v>
      </c>
      <c r="F177" s="74" t="s">
        <v>2343</v>
      </c>
      <c r="G177" s="13">
        <v>44435</v>
      </c>
      <c r="H177" s="75" t="s">
        <v>2344</v>
      </c>
      <c r="I177" s="15">
        <v>44</v>
      </c>
      <c r="J177" s="15">
        <v>33</v>
      </c>
      <c r="K177" s="15">
        <v>26</v>
      </c>
      <c r="L177" s="15">
        <v>8</v>
      </c>
      <c r="M177" s="80">
        <v>9.4380000000000006</v>
      </c>
      <c r="N177" s="70">
        <v>9</v>
      </c>
      <c r="O177" s="62">
        <v>3000</v>
      </c>
      <c r="P177" s="63">
        <f>Table22452368910111213141516171819202122242345672345689101112131415[[#This Row],[PEMBULATAN]]*O177</f>
        <v>27000</v>
      </c>
    </row>
    <row r="178" spans="1:16" ht="27" customHeight="1" x14ac:dyDescent="0.2">
      <c r="A178" s="100"/>
      <c r="B178" s="73"/>
      <c r="C178" s="85" t="s">
        <v>2302</v>
      </c>
      <c r="D178" s="76" t="s">
        <v>53</v>
      </c>
      <c r="E178" s="13">
        <v>44429</v>
      </c>
      <c r="F178" s="74" t="s">
        <v>2343</v>
      </c>
      <c r="G178" s="13">
        <v>44435</v>
      </c>
      <c r="H178" s="75" t="s">
        <v>2344</v>
      </c>
      <c r="I178" s="15">
        <v>36</v>
      </c>
      <c r="J178" s="15">
        <v>25</v>
      </c>
      <c r="K178" s="15">
        <v>18</v>
      </c>
      <c r="L178" s="15">
        <v>6</v>
      </c>
      <c r="M178" s="80">
        <v>4.05</v>
      </c>
      <c r="N178" s="70">
        <v>6</v>
      </c>
      <c r="O178" s="62">
        <v>3000</v>
      </c>
      <c r="P178" s="63">
        <f>Table22452368910111213141516171819202122242345672345689101112131415[[#This Row],[PEMBULATAN]]*O178</f>
        <v>18000</v>
      </c>
    </row>
    <row r="179" spans="1:16" ht="27" customHeight="1" x14ac:dyDescent="0.2">
      <c r="A179" s="100"/>
      <c r="B179" s="73"/>
      <c r="C179" s="85" t="s">
        <v>2303</v>
      </c>
      <c r="D179" s="76" t="s">
        <v>53</v>
      </c>
      <c r="E179" s="13">
        <v>44429</v>
      </c>
      <c r="F179" s="74" t="s">
        <v>2343</v>
      </c>
      <c r="G179" s="13">
        <v>44435</v>
      </c>
      <c r="H179" s="75" t="s">
        <v>2344</v>
      </c>
      <c r="I179" s="15">
        <v>105</v>
      </c>
      <c r="J179" s="15">
        <v>14</v>
      </c>
      <c r="K179" s="15">
        <v>14</v>
      </c>
      <c r="L179" s="15">
        <v>2</v>
      </c>
      <c r="M179" s="80">
        <v>5.1449999999999996</v>
      </c>
      <c r="N179" s="70">
        <v>5</v>
      </c>
      <c r="O179" s="62">
        <v>3000</v>
      </c>
      <c r="P179" s="63">
        <f>Table22452368910111213141516171819202122242345672345689101112131415[[#This Row],[PEMBULATAN]]*O179</f>
        <v>15000</v>
      </c>
    </row>
    <row r="180" spans="1:16" ht="27" customHeight="1" x14ac:dyDescent="0.2">
      <c r="A180" s="100"/>
      <c r="B180" s="73"/>
      <c r="C180" s="85" t="s">
        <v>2304</v>
      </c>
      <c r="D180" s="76" t="s">
        <v>53</v>
      </c>
      <c r="E180" s="13">
        <v>44429</v>
      </c>
      <c r="F180" s="74" t="s">
        <v>2343</v>
      </c>
      <c r="G180" s="13">
        <v>44435</v>
      </c>
      <c r="H180" s="75" t="s">
        <v>2344</v>
      </c>
      <c r="I180" s="15">
        <v>77</v>
      </c>
      <c r="J180" s="15">
        <v>36</v>
      </c>
      <c r="K180" s="15">
        <v>39</v>
      </c>
      <c r="L180" s="15">
        <v>4</v>
      </c>
      <c r="M180" s="80">
        <v>27.027000000000001</v>
      </c>
      <c r="N180" s="70">
        <v>27</v>
      </c>
      <c r="O180" s="62">
        <v>3000</v>
      </c>
      <c r="P180" s="63">
        <f>Table22452368910111213141516171819202122242345672345689101112131415[[#This Row],[PEMBULATAN]]*O180</f>
        <v>81000</v>
      </c>
    </row>
    <row r="181" spans="1:16" ht="27" customHeight="1" x14ac:dyDescent="0.2">
      <c r="A181" s="100"/>
      <c r="B181" s="73"/>
      <c r="C181" s="85" t="s">
        <v>2305</v>
      </c>
      <c r="D181" s="76" t="s">
        <v>53</v>
      </c>
      <c r="E181" s="13">
        <v>44429</v>
      </c>
      <c r="F181" s="74" t="s">
        <v>2343</v>
      </c>
      <c r="G181" s="13">
        <v>44435</v>
      </c>
      <c r="H181" s="75" t="s">
        <v>2344</v>
      </c>
      <c r="I181" s="15">
        <v>48</v>
      </c>
      <c r="J181" s="15">
        <v>48</v>
      </c>
      <c r="K181" s="15">
        <v>28</v>
      </c>
      <c r="L181" s="15">
        <v>1</v>
      </c>
      <c r="M181" s="80">
        <v>16.128</v>
      </c>
      <c r="N181" s="70">
        <v>16</v>
      </c>
      <c r="O181" s="62">
        <v>3000</v>
      </c>
      <c r="P181" s="63">
        <f>Table22452368910111213141516171819202122242345672345689101112131415[[#This Row],[PEMBULATAN]]*O181</f>
        <v>48000</v>
      </c>
    </row>
    <row r="182" spans="1:16" ht="27" customHeight="1" x14ac:dyDescent="0.2">
      <c r="A182" s="100"/>
      <c r="B182" s="73"/>
      <c r="C182" s="85" t="s">
        <v>2306</v>
      </c>
      <c r="D182" s="76" t="s">
        <v>53</v>
      </c>
      <c r="E182" s="13">
        <v>44429</v>
      </c>
      <c r="F182" s="74" t="s">
        <v>2343</v>
      </c>
      <c r="G182" s="13">
        <v>44435</v>
      </c>
      <c r="H182" s="75" t="s">
        <v>2344</v>
      </c>
      <c r="I182" s="15">
        <v>58</v>
      </c>
      <c r="J182" s="15">
        <v>18</v>
      </c>
      <c r="K182" s="15">
        <v>14</v>
      </c>
      <c r="L182" s="15">
        <v>2</v>
      </c>
      <c r="M182" s="80">
        <v>3.6539999999999999</v>
      </c>
      <c r="N182" s="70">
        <v>4</v>
      </c>
      <c r="O182" s="62">
        <v>3000</v>
      </c>
      <c r="P182" s="63">
        <f>Table22452368910111213141516171819202122242345672345689101112131415[[#This Row],[PEMBULATAN]]*O182</f>
        <v>12000</v>
      </c>
    </row>
    <row r="183" spans="1:16" ht="27" customHeight="1" x14ac:dyDescent="0.2">
      <c r="A183" s="100"/>
      <c r="B183" s="73"/>
      <c r="C183" s="85" t="s">
        <v>2307</v>
      </c>
      <c r="D183" s="76" t="s">
        <v>53</v>
      </c>
      <c r="E183" s="13">
        <v>44429</v>
      </c>
      <c r="F183" s="74" t="s">
        <v>2343</v>
      </c>
      <c r="G183" s="13">
        <v>44435</v>
      </c>
      <c r="H183" s="75" t="s">
        <v>2344</v>
      </c>
      <c r="I183" s="15">
        <v>38</v>
      </c>
      <c r="J183" s="15">
        <v>34</v>
      </c>
      <c r="K183" s="15">
        <v>24</v>
      </c>
      <c r="L183" s="15">
        <v>7</v>
      </c>
      <c r="M183" s="80">
        <v>7.7519999999999998</v>
      </c>
      <c r="N183" s="70">
        <v>8</v>
      </c>
      <c r="O183" s="62">
        <v>3000</v>
      </c>
      <c r="P183" s="63">
        <f>Table22452368910111213141516171819202122242345672345689101112131415[[#This Row],[PEMBULATAN]]*O183</f>
        <v>24000</v>
      </c>
    </row>
    <row r="184" spans="1:16" ht="27" customHeight="1" x14ac:dyDescent="0.2">
      <c r="A184" s="100"/>
      <c r="B184" s="73"/>
      <c r="C184" s="85" t="s">
        <v>2308</v>
      </c>
      <c r="D184" s="76" t="s">
        <v>53</v>
      </c>
      <c r="E184" s="13">
        <v>44429</v>
      </c>
      <c r="F184" s="74" t="s">
        <v>2343</v>
      </c>
      <c r="G184" s="13">
        <v>44435</v>
      </c>
      <c r="H184" s="75" t="s">
        <v>2344</v>
      </c>
      <c r="I184" s="15">
        <v>74</v>
      </c>
      <c r="J184" s="15">
        <v>31</v>
      </c>
      <c r="K184" s="15">
        <v>73</v>
      </c>
      <c r="L184" s="15">
        <v>34</v>
      </c>
      <c r="M184" s="80">
        <v>41.865499999999997</v>
      </c>
      <c r="N184" s="70">
        <v>42</v>
      </c>
      <c r="O184" s="62">
        <v>3000</v>
      </c>
      <c r="P184" s="63">
        <f>Table22452368910111213141516171819202122242345672345689101112131415[[#This Row],[PEMBULATAN]]*O184</f>
        <v>126000</v>
      </c>
    </row>
    <row r="185" spans="1:16" ht="27" customHeight="1" x14ac:dyDescent="0.2">
      <c r="A185" s="100"/>
      <c r="B185" s="73"/>
      <c r="C185" s="85" t="s">
        <v>2309</v>
      </c>
      <c r="D185" s="76" t="s">
        <v>53</v>
      </c>
      <c r="E185" s="13">
        <v>44429</v>
      </c>
      <c r="F185" s="74" t="s">
        <v>2343</v>
      </c>
      <c r="G185" s="13">
        <v>44435</v>
      </c>
      <c r="H185" s="75" t="s">
        <v>2344</v>
      </c>
      <c r="I185" s="15">
        <v>34</v>
      </c>
      <c r="J185" s="15">
        <v>37</v>
      </c>
      <c r="K185" s="15">
        <v>22</v>
      </c>
      <c r="L185" s="15">
        <v>7</v>
      </c>
      <c r="M185" s="80">
        <v>6.9189999999999996</v>
      </c>
      <c r="N185" s="70">
        <v>7</v>
      </c>
      <c r="O185" s="62">
        <v>3000</v>
      </c>
      <c r="P185" s="63">
        <f>Table22452368910111213141516171819202122242345672345689101112131415[[#This Row],[PEMBULATAN]]*O185</f>
        <v>21000</v>
      </c>
    </row>
    <row r="186" spans="1:16" ht="27" customHeight="1" x14ac:dyDescent="0.2">
      <c r="A186" s="100"/>
      <c r="B186" s="73"/>
      <c r="C186" s="85" t="s">
        <v>2310</v>
      </c>
      <c r="D186" s="76" t="s">
        <v>53</v>
      </c>
      <c r="E186" s="13">
        <v>44429</v>
      </c>
      <c r="F186" s="74" t="s">
        <v>2343</v>
      </c>
      <c r="G186" s="13">
        <v>44435</v>
      </c>
      <c r="H186" s="75" t="s">
        <v>2344</v>
      </c>
      <c r="I186" s="15">
        <v>40</v>
      </c>
      <c r="J186" s="15">
        <v>38</v>
      </c>
      <c r="K186" s="15">
        <v>53</v>
      </c>
      <c r="L186" s="15">
        <v>16</v>
      </c>
      <c r="M186" s="80">
        <v>20.14</v>
      </c>
      <c r="N186" s="70">
        <v>20</v>
      </c>
      <c r="O186" s="62">
        <v>3000</v>
      </c>
      <c r="P186" s="63">
        <f>Table22452368910111213141516171819202122242345672345689101112131415[[#This Row],[PEMBULATAN]]*O186</f>
        <v>60000</v>
      </c>
    </row>
    <row r="187" spans="1:16" ht="27" customHeight="1" x14ac:dyDescent="0.2">
      <c r="A187" s="100"/>
      <c r="B187" s="73"/>
      <c r="C187" s="85" t="s">
        <v>2311</v>
      </c>
      <c r="D187" s="76" t="s">
        <v>53</v>
      </c>
      <c r="E187" s="13">
        <v>44429</v>
      </c>
      <c r="F187" s="74" t="s">
        <v>2343</v>
      </c>
      <c r="G187" s="13">
        <v>44435</v>
      </c>
      <c r="H187" s="75" t="s">
        <v>2344</v>
      </c>
      <c r="I187" s="15">
        <v>46</v>
      </c>
      <c r="J187" s="15">
        <v>18</v>
      </c>
      <c r="K187" s="15">
        <v>26</v>
      </c>
      <c r="L187" s="15">
        <v>6</v>
      </c>
      <c r="M187" s="80">
        <v>5.3819999999999997</v>
      </c>
      <c r="N187" s="70">
        <v>6</v>
      </c>
      <c r="O187" s="62">
        <v>3000</v>
      </c>
      <c r="P187" s="63">
        <f>Table22452368910111213141516171819202122242345672345689101112131415[[#This Row],[PEMBULATAN]]*O187</f>
        <v>18000</v>
      </c>
    </row>
    <row r="188" spans="1:16" ht="27" customHeight="1" x14ac:dyDescent="0.2">
      <c r="A188" s="100"/>
      <c r="B188" s="73"/>
      <c r="C188" s="85" t="s">
        <v>2312</v>
      </c>
      <c r="D188" s="76" t="s">
        <v>53</v>
      </c>
      <c r="E188" s="13">
        <v>44429</v>
      </c>
      <c r="F188" s="74" t="s">
        <v>2343</v>
      </c>
      <c r="G188" s="13">
        <v>44435</v>
      </c>
      <c r="H188" s="75" t="s">
        <v>2344</v>
      </c>
      <c r="I188" s="15">
        <v>50</v>
      </c>
      <c r="J188" s="15">
        <v>46</v>
      </c>
      <c r="K188" s="15">
        <v>20</v>
      </c>
      <c r="L188" s="15">
        <v>10</v>
      </c>
      <c r="M188" s="80">
        <v>11.5</v>
      </c>
      <c r="N188" s="70">
        <v>12</v>
      </c>
      <c r="O188" s="62">
        <v>3000</v>
      </c>
      <c r="P188" s="63">
        <f>Table22452368910111213141516171819202122242345672345689101112131415[[#This Row],[PEMBULATAN]]*O188</f>
        <v>36000</v>
      </c>
    </row>
    <row r="189" spans="1:16" ht="27" customHeight="1" x14ac:dyDescent="0.2">
      <c r="A189" s="100"/>
      <c r="B189" s="73"/>
      <c r="C189" s="85" t="s">
        <v>2313</v>
      </c>
      <c r="D189" s="76" t="s">
        <v>53</v>
      </c>
      <c r="E189" s="13">
        <v>44429</v>
      </c>
      <c r="F189" s="74" t="s">
        <v>2343</v>
      </c>
      <c r="G189" s="13">
        <v>44435</v>
      </c>
      <c r="H189" s="75" t="s">
        <v>2344</v>
      </c>
      <c r="I189" s="15">
        <v>30</v>
      </c>
      <c r="J189" s="15">
        <v>23</v>
      </c>
      <c r="K189" s="15">
        <v>32</v>
      </c>
      <c r="L189" s="15">
        <v>6</v>
      </c>
      <c r="M189" s="80">
        <v>5.52</v>
      </c>
      <c r="N189" s="70">
        <v>6</v>
      </c>
      <c r="O189" s="62">
        <v>3000</v>
      </c>
      <c r="P189" s="63">
        <f>Table22452368910111213141516171819202122242345672345689101112131415[[#This Row],[PEMBULATAN]]*O189</f>
        <v>18000</v>
      </c>
    </row>
    <row r="190" spans="1:16" ht="27" customHeight="1" x14ac:dyDescent="0.2">
      <c r="A190" s="100"/>
      <c r="B190" s="73"/>
      <c r="C190" s="85" t="s">
        <v>2314</v>
      </c>
      <c r="D190" s="76" t="s">
        <v>53</v>
      </c>
      <c r="E190" s="13">
        <v>44429</v>
      </c>
      <c r="F190" s="74" t="s">
        <v>2343</v>
      </c>
      <c r="G190" s="13">
        <v>44435</v>
      </c>
      <c r="H190" s="75" t="s">
        <v>2344</v>
      </c>
      <c r="I190" s="15">
        <v>45</v>
      </c>
      <c r="J190" s="15">
        <v>32</v>
      </c>
      <c r="K190" s="15">
        <v>57</v>
      </c>
      <c r="L190" s="15">
        <v>33</v>
      </c>
      <c r="M190" s="80">
        <v>20.52</v>
      </c>
      <c r="N190" s="70">
        <v>33</v>
      </c>
      <c r="O190" s="62">
        <v>3000</v>
      </c>
      <c r="P190" s="63">
        <f>Table22452368910111213141516171819202122242345672345689101112131415[[#This Row],[PEMBULATAN]]*O190</f>
        <v>99000</v>
      </c>
    </row>
    <row r="191" spans="1:16" ht="27" customHeight="1" x14ac:dyDescent="0.2">
      <c r="A191" s="100"/>
      <c r="B191" s="73"/>
      <c r="C191" s="85" t="s">
        <v>2315</v>
      </c>
      <c r="D191" s="76" t="s">
        <v>53</v>
      </c>
      <c r="E191" s="13">
        <v>44429</v>
      </c>
      <c r="F191" s="74" t="s">
        <v>2343</v>
      </c>
      <c r="G191" s="13">
        <v>44435</v>
      </c>
      <c r="H191" s="75" t="s">
        <v>2344</v>
      </c>
      <c r="I191" s="15">
        <v>78</v>
      </c>
      <c r="J191" s="15">
        <v>52</v>
      </c>
      <c r="K191" s="15">
        <v>30</v>
      </c>
      <c r="L191" s="15">
        <v>29</v>
      </c>
      <c r="M191" s="80">
        <v>30.42</v>
      </c>
      <c r="N191" s="70">
        <v>30</v>
      </c>
      <c r="O191" s="62">
        <v>3000</v>
      </c>
      <c r="P191" s="63">
        <f>Table22452368910111213141516171819202122242345672345689101112131415[[#This Row],[PEMBULATAN]]*O191</f>
        <v>90000</v>
      </c>
    </row>
    <row r="192" spans="1:16" ht="27" customHeight="1" x14ac:dyDescent="0.2">
      <c r="A192" s="100"/>
      <c r="B192" s="73"/>
      <c r="C192" s="85" t="s">
        <v>2316</v>
      </c>
      <c r="D192" s="76" t="s">
        <v>53</v>
      </c>
      <c r="E192" s="13">
        <v>44429</v>
      </c>
      <c r="F192" s="74" t="s">
        <v>2343</v>
      </c>
      <c r="G192" s="13">
        <v>44435</v>
      </c>
      <c r="H192" s="75" t="s">
        <v>2344</v>
      </c>
      <c r="I192" s="15">
        <v>40</v>
      </c>
      <c r="J192" s="15">
        <v>37</v>
      </c>
      <c r="K192" s="15">
        <v>15</v>
      </c>
      <c r="L192" s="15">
        <v>3</v>
      </c>
      <c r="M192" s="80">
        <v>5.55</v>
      </c>
      <c r="N192" s="70">
        <v>6</v>
      </c>
      <c r="O192" s="62">
        <v>3000</v>
      </c>
      <c r="P192" s="63">
        <f>Table22452368910111213141516171819202122242345672345689101112131415[[#This Row],[PEMBULATAN]]*O192</f>
        <v>18000</v>
      </c>
    </row>
    <row r="193" spans="1:16" ht="27" customHeight="1" x14ac:dyDescent="0.2">
      <c r="A193" s="100"/>
      <c r="B193" s="73"/>
      <c r="C193" s="85" t="s">
        <v>2317</v>
      </c>
      <c r="D193" s="76" t="s">
        <v>53</v>
      </c>
      <c r="E193" s="13">
        <v>44429</v>
      </c>
      <c r="F193" s="74" t="s">
        <v>2343</v>
      </c>
      <c r="G193" s="13">
        <v>44435</v>
      </c>
      <c r="H193" s="75" t="s">
        <v>2344</v>
      </c>
      <c r="I193" s="15">
        <v>62</v>
      </c>
      <c r="J193" s="15">
        <v>28</v>
      </c>
      <c r="K193" s="15">
        <v>12</v>
      </c>
      <c r="L193" s="15">
        <v>2</v>
      </c>
      <c r="M193" s="80">
        <v>5.2080000000000002</v>
      </c>
      <c r="N193" s="70">
        <v>5</v>
      </c>
      <c r="O193" s="62">
        <v>3000</v>
      </c>
      <c r="P193" s="63">
        <f>Table22452368910111213141516171819202122242345672345689101112131415[[#This Row],[PEMBULATAN]]*O193</f>
        <v>15000</v>
      </c>
    </row>
    <row r="194" spans="1:16" ht="27" customHeight="1" x14ac:dyDescent="0.2">
      <c r="A194" s="100"/>
      <c r="B194" s="73"/>
      <c r="C194" s="71" t="s">
        <v>2318</v>
      </c>
      <c r="D194" s="76" t="s">
        <v>53</v>
      </c>
      <c r="E194" s="13">
        <v>44429</v>
      </c>
      <c r="F194" s="74" t="s">
        <v>2343</v>
      </c>
      <c r="G194" s="13">
        <v>44435</v>
      </c>
      <c r="H194" s="75" t="s">
        <v>2344</v>
      </c>
      <c r="I194" s="15">
        <v>32</v>
      </c>
      <c r="J194" s="15">
        <v>27</v>
      </c>
      <c r="K194" s="15">
        <v>37</v>
      </c>
      <c r="L194" s="15">
        <v>17</v>
      </c>
      <c r="M194" s="80">
        <v>7.992</v>
      </c>
      <c r="N194" s="70">
        <v>17</v>
      </c>
      <c r="O194" s="62">
        <v>3000</v>
      </c>
      <c r="P194" s="63">
        <f>Table22452368910111213141516171819202122242345672345689101112131415[[#This Row],[PEMBULATAN]]*O194</f>
        <v>51000</v>
      </c>
    </row>
    <row r="195" spans="1:16" ht="27" customHeight="1" x14ac:dyDescent="0.2">
      <c r="A195" s="100"/>
      <c r="B195" s="73"/>
      <c r="C195" s="71" t="s">
        <v>2319</v>
      </c>
      <c r="D195" s="76" t="s">
        <v>53</v>
      </c>
      <c r="E195" s="13">
        <v>44429</v>
      </c>
      <c r="F195" s="74" t="s">
        <v>2343</v>
      </c>
      <c r="G195" s="13">
        <v>44435</v>
      </c>
      <c r="H195" s="75" t="s">
        <v>2344</v>
      </c>
      <c r="I195" s="15">
        <v>57</v>
      </c>
      <c r="J195" s="15">
        <v>20</v>
      </c>
      <c r="K195" s="15">
        <v>12</v>
      </c>
      <c r="L195" s="15">
        <v>2</v>
      </c>
      <c r="M195" s="80">
        <v>3.42</v>
      </c>
      <c r="N195" s="70">
        <v>3</v>
      </c>
      <c r="O195" s="62">
        <v>3000</v>
      </c>
      <c r="P195" s="63">
        <f>Table22452368910111213141516171819202122242345672345689101112131415[[#This Row],[PEMBULATAN]]*O195</f>
        <v>9000</v>
      </c>
    </row>
    <row r="196" spans="1:16" ht="27" customHeight="1" x14ac:dyDescent="0.2">
      <c r="A196" s="100"/>
      <c r="B196" s="73"/>
      <c r="C196" s="71" t="s">
        <v>2320</v>
      </c>
      <c r="D196" s="76" t="s">
        <v>53</v>
      </c>
      <c r="E196" s="13">
        <v>44429</v>
      </c>
      <c r="F196" s="74" t="s">
        <v>2343</v>
      </c>
      <c r="G196" s="13">
        <v>44435</v>
      </c>
      <c r="H196" s="75" t="s">
        <v>2344</v>
      </c>
      <c r="I196" s="15">
        <v>44</v>
      </c>
      <c r="J196" s="15">
        <v>44</v>
      </c>
      <c r="K196" s="15">
        <v>5</v>
      </c>
      <c r="L196" s="15">
        <v>9</v>
      </c>
      <c r="M196" s="80">
        <v>2.42</v>
      </c>
      <c r="N196" s="70">
        <v>9</v>
      </c>
      <c r="O196" s="62">
        <v>3000</v>
      </c>
      <c r="P196" s="63">
        <f>Table22452368910111213141516171819202122242345672345689101112131415[[#This Row],[PEMBULATAN]]*O196</f>
        <v>27000</v>
      </c>
    </row>
    <row r="197" spans="1:16" ht="27" customHeight="1" x14ac:dyDescent="0.2">
      <c r="A197" s="100"/>
      <c r="B197" s="73"/>
      <c r="C197" s="71" t="s">
        <v>2321</v>
      </c>
      <c r="D197" s="76" t="s">
        <v>53</v>
      </c>
      <c r="E197" s="13">
        <v>44429</v>
      </c>
      <c r="F197" s="74" t="s">
        <v>2343</v>
      </c>
      <c r="G197" s="13">
        <v>44435</v>
      </c>
      <c r="H197" s="75" t="s">
        <v>2344</v>
      </c>
      <c r="I197" s="15">
        <v>83</v>
      </c>
      <c r="J197" s="15">
        <v>12</v>
      </c>
      <c r="K197" s="15">
        <v>8</v>
      </c>
      <c r="L197" s="15">
        <v>1</v>
      </c>
      <c r="M197" s="80">
        <v>1.992</v>
      </c>
      <c r="N197" s="70">
        <v>2</v>
      </c>
      <c r="O197" s="62">
        <v>3000</v>
      </c>
      <c r="P197" s="63">
        <f>Table22452368910111213141516171819202122242345672345689101112131415[[#This Row],[PEMBULATAN]]*O197</f>
        <v>6000</v>
      </c>
    </row>
    <row r="198" spans="1:16" ht="27" customHeight="1" x14ac:dyDescent="0.2">
      <c r="A198" s="100"/>
      <c r="B198" s="73"/>
      <c r="C198" s="71" t="s">
        <v>2322</v>
      </c>
      <c r="D198" s="76" t="s">
        <v>53</v>
      </c>
      <c r="E198" s="13">
        <v>44429</v>
      </c>
      <c r="F198" s="74" t="s">
        <v>2343</v>
      </c>
      <c r="G198" s="13">
        <v>44435</v>
      </c>
      <c r="H198" s="75" t="s">
        <v>2344</v>
      </c>
      <c r="I198" s="15">
        <v>83</v>
      </c>
      <c r="J198" s="15">
        <v>38</v>
      </c>
      <c r="K198" s="15">
        <v>28</v>
      </c>
      <c r="L198" s="15">
        <v>3</v>
      </c>
      <c r="M198" s="80">
        <v>22.077999999999999</v>
      </c>
      <c r="N198" s="70">
        <v>22</v>
      </c>
      <c r="O198" s="62">
        <v>3000</v>
      </c>
      <c r="P198" s="63">
        <f>Table22452368910111213141516171819202122242345672345689101112131415[[#This Row],[PEMBULATAN]]*O198</f>
        <v>66000</v>
      </c>
    </row>
    <row r="199" spans="1:16" ht="27" customHeight="1" x14ac:dyDescent="0.2">
      <c r="A199" s="100"/>
      <c r="B199" s="73"/>
      <c r="C199" s="71" t="s">
        <v>2323</v>
      </c>
      <c r="D199" s="76" t="s">
        <v>53</v>
      </c>
      <c r="E199" s="13">
        <v>44429</v>
      </c>
      <c r="F199" s="74" t="s">
        <v>2343</v>
      </c>
      <c r="G199" s="13">
        <v>44435</v>
      </c>
      <c r="H199" s="75" t="s">
        <v>2344</v>
      </c>
      <c r="I199" s="15">
        <v>72</v>
      </c>
      <c r="J199" s="15">
        <v>9</v>
      </c>
      <c r="K199" s="15">
        <v>9</v>
      </c>
      <c r="L199" s="15">
        <v>2</v>
      </c>
      <c r="M199" s="80">
        <v>1.458</v>
      </c>
      <c r="N199" s="70">
        <v>2</v>
      </c>
      <c r="O199" s="62">
        <v>3000</v>
      </c>
      <c r="P199" s="63">
        <f>Table22452368910111213141516171819202122242345672345689101112131415[[#This Row],[PEMBULATAN]]*O199</f>
        <v>6000</v>
      </c>
    </row>
    <row r="200" spans="1:16" ht="27" customHeight="1" x14ac:dyDescent="0.2">
      <c r="A200" s="100"/>
      <c r="B200" s="73"/>
      <c r="C200" s="71" t="s">
        <v>2324</v>
      </c>
      <c r="D200" s="76" t="s">
        <v>53</v>
      </c>
      <c r="E200" s="13">
        <v>44429</v>
      </c>
      <c r="F200" s="74" t="s">
        <v>2343</v>
      </c>
      <c r="G200" s="13">
        <v>44435</v>
      </c>
      <c r="H200" s="75" t="s">
        <v>2344</v>
      </c>
      <c r="I200" s="15">
        <v>46</v>
      </c>
      <c r="J200" s="15">
        <v>32</v>
      </c>
      <c r="K200" s="15">
        <v>30</v>
      </c>
      <c r="L200" s="15">
        <v>7</v>
      </c>
      <c r="M200" s="80">
        <v>11.04</v>
      </c>
      <c r="N200" s="70">
        <v>11</v>
      </c>
      <c r="O200" s="62">
        <v>3000</v>
      </c>
      <c r="P200" s="63">
        <f>Table22452368910111213141516171819202122242345672345689101112131415[[#This Row],[PEMBULATAN]]*O200</f>
        <v>33000</v>
      </c>
    </row>
    <row r="201" spans="1:16" ht="27" customHeight="1" x14ac:dyDescent="0.2">
      <c r="A201" s="100"/>
      <c r="B201" s="73"/>
      <c r="C201" s="71" t="s">
        <v>2325</v>
      </c>
      <c r="D201" s="76" t="s">
        <v>53</v>
      </c>
      <c r="E201" s="13">
        <v>44429</v>
      </c>
      <c r="F201" s="74" t="s">
        <v>2343</v>
      </c>
      <c r="G201" s="13">
        <v>44435</v>
      </c>
      <c r="H201" s="75" t="s">
        <v>2344</v>
      </c>
      <c r="I201" s="15">
        <v>44</v>
      </c>
      <c r="J201" s="15">
        <v>33</v>
      </c>
      <c r="K201" s="15">
        <v>50</v>
      </c>
      <c r="L201" s="15">
        <v>13</v>
      </c>
      <c r="M201" s="80">
        <v>18.149999999999999</v>
      </c>
      <c r="N201" s="70">
        <v>18</v>
      </c>
      <c r="O201" s="62">
        <v>3000</v>
      </c>
      <c r="P201" s="63">
        <f>Table22452368910111213141516171819202122242345672345689101112131415[[#This Row],[PEMBULATAN]]*O201</f>
        <v>54000</v>
      </c>
    </row>
    <row r="202" spans="1:16" ht="27" customHeight="1" x14ac:dyDescent="0.2">
      <c r="A202" s="100"/>
      <c r="B202" s="73"/>
      <c r="C202" s="71" t="s">
        <v>2326</v>
      </c>
      <c r="D202" s="76" t="s">
        <v>53</v>
      </c>
      <c r="E202" s="13">
        <v>44429</v>
      </c>
      <c r="F202" s="74" t="s">
        <v>2343</v>
      </c>
      <c r="G202" s="13">
        <v>44435</v>
      </c>
      <c r="H202" s="75" t="s">
        <v>2344</v>
      </c>
      <c r="I202" s="15">
        <v>35</v>
      </c>
      <c r="J202" s="15">
        <v>33</v>
      </c>
      <c r="K202" s="15">
        <v>23</v>
      </c>
      <c r="L202" s="15">
        <v>5</v>
      </c>
      <c r="M202" s="80">
        <v>6.6412500000000003</v>
      </c>
      <c r="N202" s="70">
        <v>7</v>
      </c>
      <c r="O202" s="62">
        <v>3000</v>
      </c>
      <c r="P202" s="63">
        <f>Table22452368910111213141516171819202122242345672345689101112131415[[#This Row],[PEMBULATAN]]*O202</f>
        <v>21000</v>
      </c>
    </row>
    <row r="203" spans="1:16" ht="27" customHeight="1" x14ac:dyDescent="0.2">
      <c r="A203" s="100"/>
      <c r="B203" s="73"/>
      <c r="C203" s="71" t="s">
        <v>2327</v>
      </c>
      <c r="D203" s="76" t="s">
        <v>53</v>
      </c>
      <c r="E203" s="13">
        <v>44429</v>
      </c>
      <c r="F203" s="74" t="s">
        <v>2343</v>
      </c>
      <c r="G203" s="13">
        <v>44435</v>
      </c>
      <c r="H203" s="75" t="s">
        <v>2344</v>
      </c>
      <c r="I203" s="15">
        <v>35</v>
      </c>
      <c r="J203" s="15">
        <v>28</v>
      </c>
      <c r="K203" s="15">
        <v>12</v>
      </c>
      <c r="L203" s="15">
        <v>6</v>
      </c>
      <c r="M203" s="80">
        <v>2.94</v>
      </c>
      <c r="N203" s="70">
        <v>6</v>
      </c>
      <c r="O203" s="62">
        <v>3000</v>
      </c>
      <c r="P203" s="63">
        <f>Table22452368910111213141516171819202122242345672345689101112131415[[#This Row],[PEMBULATAN]]*O203</f>
        <v>18000</v>
      </c>
    </row>
    <row r="204" spans="1:16" ht="27" customHeight="1" x14ac:dyDescent="0.2">
      <c r="A204" s="100"/>
      <c r="B204" s="73"/>
      <c r="C204" s="71" t="s">
        <v>2328</v>
      </c>
      <c r="D204" s="76" t="s">
        <v>53</v>
      </c>
      <c r="E204" s="13">
        <v>44429</v>
      </c>
      <c r="F204" s="74" t="s">
        <v>2343</v>
      </c>
      <c r="G204" s="13">
        <v>44435</v>
      </c>
      <c r="H204" s="75" t="s">
        <v>2344</v>
      </c>
      <c r="I204" s="15">
        <v>32</v>
      </c>
      <c r="J204" s="15">
        <v>32</v>
      </c>
      <c r="K204" s="15">
        <v>18</v>
      </c>
      <c r="L204" s="15">
        <v>9</v>
      </c>
      <c r="M204" s="80">
        <v>4.6079999999999997</v>
      </c>
      <c r="N204" s="70">
        <v>9</v>
      </c>
      <c r="O204" s="62">
        <v>3000</v>
      </c>
      <c r="P204" s="63">
        <f>Table22452368910111213141516171819202122242345672345689101112131415[[#This Row],[PEMBULATAN]]*O204</f>
        <v>27000</v>
      </c>
    </row>
    <row r="205" spans="1:16" ht="27" customHeight="1" x14ac:dyDescent="0.2">
      <c r="A205" s="100"/>
      <c r="B205" s="73"/>
      <c r="C205" s="71" t="s">
        <v>2329</v>
      </c>
      <c r="D205" s="76" t="s">
        <v>53</v>
      </c>
      <c r="E205" s="13">
        <v>44429</v>
      </c>
      <c r="F205" s="74" t="s">
        <v>2343</v>
      </c>
      <c r="G205" s="13">
        <v>44435</v>
      </c>
      <c r="H205" s="75" t="s">
        <v>2344</v>
      </c>
      <c r="I205" s="15">
        <v>123</v>
      </c>
      <c r="J205" s="15">
        <v>10</v>
      </c>
      <c r="K205" s="15">
        <v>10</v>
      </c>
      <c r="L205" s="15">
        <v>2</v>
      </c>
      <c r="M205" s="80">
        <v>3.0750000000000002</v>
      </c>
      <c r="N205" s="70">
        <v>3</v>
      </c>
      <c r="O205" s="62">
        <v>3000</v>
      </c>
      <c r="P205" s="63">
        <f>Table22452368910111213141516171819202122242345672345689101112131415[[#This Row],[PEMBULATAN]]*O205</f>
        <v>9000</v>
      </c>
    </row>
    <row r="206" spans="1:16" ht="27" customHeight="1" x14ac:dyDescent="0.2">
      <c r="A206" s="100"/>
      <c r="B206" s="73"/>
      <c r="C206" s="71" t="s">
        <v>2330</v>
      </c>
      <c r="D206" s="76" t="s">
        <v>53</v>
      </c>
      <c r="E206" s="13">
        <v>44429</v>
      </c>
      <c r="F206" s="74" t="s">
        <v>2343</v>
      </c>
      <c r="G206" s="13">
        <v>44435</v>
      </c>
      <c r="H206" s="75" t="s">
        <v>2344</v>
      </c>
      <c r="I206" s="15">
        <v>117</v>
      </c>
      <c r="J206" s="15">
        <v>24</v>
      </c>
      <c r="K206" s="15">
        <v>7</v>
      </c>
      <c r="L206" s="15">
        <v>4</v>
      </c>
      <c r="M206" s="80">
        <v>4.9139999999999997</v>
      </c>
      <c r="N206" s="70">
        <v>5</v>
      </c>
      <c r="O206" s="62">
        <v>3000</v>
      </c>
      <c r="P206" s="63">
        <f>Table22452368910111213141516171819202122242345672345689101112131415[[#This Row],[PEMBULATAN]]*O206</f>
        <v>15000</v>
      </c>
    </row>
    <row r="207" spans="1:16" ht="27" customHeight="1" x14ac:dyDescent="0.2">
      <c r="A207" s="100"/>
      <c r="B207" s="73"/>
      <c r="C207" s="71" t="s">
        <v>2331</v>
      </c>
      <c r="D207" s="76" t="s">
        <v>53</v>
      </c>
      <c r="E207" s="13">
        <v>44429</v>
      </c>
      <c r="F207" s="74" t="s">
        <v>2343</v>
      </c>
      <c r="G207" s="13">
        <v>44435</v>
      </c>
      <c r="H207" s="75" t="s">
        <v>2344</v>
      </c>
      <c r="I207" s="15">
        <v>52</v>
      </c>
      <c r="J207" s="15">
        <v>20</v>
      </c>
      <c r="K207" s="15">
        <v>20</v>
      </c>
      <c r="L207" s="15">
        <v>3</v>
      </c>
      <c r="M207" s="80">
        <v>5.2</v>
      </c>
      <c r="N207" s="70">
        <v>5</v>
      </c>
      <c r="O207" s="62">
        <v>3000</v>
      </c>
      <c r="P207" s="63">
        <f>Table22452368910111213141516171819202122242345672345689101112131415[[#This Row],[PEMBULATAN]]*O207</f>
        <v>15000</v>
      </c>
    </row>
    <row r="208" spans="1:16" ht="27" customHeight="1" x14ac:dyDescent="0.2">
      <c r="A208" s="100"/>
      <c r="B208" s="73"/>
      <c r="C208" s="71" t="s">
        <v>2332</v>
      </c>
      <c r="D208" s="76" t="s">
        <v>53</v>
      </c>
      <c r="E208" s="13">
        <v>44429</v>
      </c>
      <c r="F208" s="74" t="s">
        <v>2343</v>
      </c>
      <c r="G208" s="13">
        <v>44435</v>
      </c>
      <c r="H208" s="75" t="s">
        <v>2344</v>
      </c>
      <c r="I208" s="15">
        <v>100</v>
      </c>
      <c r="J208" s="15">
        <v>42</v>
      </c>
      <c r="K208" s="15">
        <v>20</v>
      </c>
      <c r="L208" s="15">
        <v>5</v>
      </c>
      <c r="M208" s="80">
        <v>21</v>
      </c>
      <c r="N208" s="70">
        <v>21</v>
      </c>
      <c r="O208" s="62">
        <v>3000</v>
      </c>
      <c r="P208" s="63">
        <f>Table22452368910111213141516171819202122242345672345689101112131415[[#This Row],[PEMBULATAN]]*O208</f>
        <v>63000</v>
      </c>
    </row>
    <row r="209" spans="1:16" ht="27" customHeight="1" x14ac:dyDescent="0.2">
      <c r="A209" s="100"/>
      <c r="B209" s="73"/>
      <c r="C209" s="71" t="s">
        <v>2333</v>
      </c>
      <c r="D209" s="76" t="s">
        <v>53</v>
      </c>
      <c r="E209" s="13">
        <v>44429</v>
      </c>
      <c r="F209" s="74" t="s">
        <v>2343</v>
      </c>
      <c r="G209" s="13">
        <v>44435</v>
      </c>
      <c r="H209" s="75" t="s">
        <v>2344</v>
      </c>
      <c r="I209" s="15">
        <v>64</v>
      </c>
      <c r="J209" s="15">
        <v>32</v>
      </c>
      <c r="K209" s="15">
        <v>30</v>
      </c>
      <c r="L209" s="15">
        <v>7</v>
      </c>
      <c r="M209" s="80">
        <v>15.36</v>
      </c>
      <c r="N209" s="70">
        <v>15</v>
      </c>
      <c r="O209" s="62">
        <v>3000</v>
      </c>
      <c r="P209" s="63">
        <f>Table22452368910111213141516171819202122242345672345689101112131415[[#This Row],[PEMBULATAN]]*O209</f>
        <v>45000</v>
      </c>
    </row>
    <row r="210" spans="1:16" ht="27" customHeight="1" x14ac:dyDescent="0.2">
      <c r="A210" s="100"/>
      <c r="B210" s="73"/>
      <c r="C210" s="71" t="s">
        <v>2334</v>
      </c>
      <c r="D210" s="76" t="s">
        <v>53</v>
      </c>
      <c r="E210" s="13">
        <v>44429</v>
      </c>
      <c r="F210" s="74" t="s">
        <v>2343</v>
      </c>
      <c r="G210" s="13">
        <v>44435</v>
      </c>
      <c r="H210" s="75" t="s">
        <v>2344</v>
      </c>
      <c r="I210" s="15">
        <v>63</v>
      </c>
      <c r="J210" s="15">
        <v>42</v>
      </c>
      <c r="K210" s="15">
        <v>21</v>
      </c>
      <c r="L210" s="15">
        <v>12</v>
      </c>
      <c r="M210" s="80">
        <v>13.891500000000001</v>
      </c>
      <c r="N210" s="70">
        <v>14</v>
      </c>
      <c r="O210" s="62">
        <v>3000</v>
      </c>
      <c r="P210" s="63">
        <f>Table22452368910111213141516171819202122242345672345689101112131415[[#This Row],[PEMBULATAN]]*O210</f>
        <v>42000</v>
      </c>
    </row>
    <row r="211" spans="1:16" ht="27" customHeight="1" x14ac:dyDescent="0.2">
      <c r="A211" s="100"/>
      <c r="B211" s="73"/>
      <c r="C211" s="71" t="s">
        <v>2335</v>
      </c>
      <c r="D211" s="76" t="s">
        <v>53</v>
      </c>
      <c r="E211" s="13">
        <v>44429</v>
      </c>
      <c r="F211" s="74" t="s">
        <v>2343</v>
      </c>
      <c r="G211" s="13">
        <v>44435</v>
      </c>
      <c r="H211" s="75" t="s">
        <v>2344</v>
      </c>
      <c r="I211" s="15">
        <v>134</v>
      </c>
      <c r="J211" s="15">
        <v>72</v>
      </c>
      <c r="K211" s="15">
        <v>22</v>
      </c>
      <c r="L211" s="15">
        <v>30</v>
      </c>
      <c r="M211" s="80">
        <v>53.064</v>
      </c>
      <c r="N211" s="70">
        <v>53</v>
      </c>
      <c r="O211" s="62">
        <v>3000</v>
      </c>
      <c r="P211" s="63">
        <f>Table22452368910111213141516171819202122242345672345689101112131415[[#This Row],[PEMBULATAN]]*O211</f>
        <v>159000</v>
      </c>
    </row>
    <row r="212" spans="1:16" ht="27" customHeight="1" x14ac:dyDescent="0.2">
      <c r="A212" s="100"/>
      <c r="B212" s="73"/>
      <c r="C212" s="71" t="s">
        <v>2336</v>
      </c>
      <c r="D212" s="76" t="s">
        <v>53</v>
      </c>
      <c r="E212" s="13">
        <v>44429</v>
      </c>
      <c r="F212" s="74" t="s">
        <v>2343</v>
      </c>
      <c r="G212" s="13">
        <v>44435</v>
      </c>
      <c r="H212" s="75" t="s">
        <v>2344</v>
      </c>
      <c r="I212" s="15">
        <v>44</v>
      </c>
      <c r="J212" s="15">
        <v>33</v>
      </c>
      <c r="K212" s="15">
        <v>50</v>
      </c>
      <c r="L212" s="15">
        <v>13</v>
      </c>
      <c r="M212" s="80">
        <v>18.149999999999999</v>
      </c>
      <c r="N212" s="70">
        <v>18</v>
      </c>
      <c r="O212" s="62">
        <v>3000</v>
      </c>
      <c r="P212" s="63">
        <f>Table22452368910111213141516171819202122242345672345689101112131415[[#This Row],[PEMBULATAN]]*O212</f>
        <v>54000</v>
      </c>
    </row>
    <row r="213" spans="1:16" ht="27" customHeight="1" x14ac:dyDescent="0.2">
      <c r="A213" s="100"/>
      <c r="B213" s="73"/>
      <c r="C213" s="71" t="s">
        <v>2337</v>
      </c>
      <c r="D213" s="76" t="s">
        <v>53</v>
      </c>
      <c r="E213" s="13">
        <v>44429</v>
      </c>
      <c r="F213" s="74" t="s">
        <v>2343</v>
      </c>
      <c r="G213" s="13">
        <v>44435</v>
      </c>
      <c r="H213" s="75" t="s">
        <v>2344</v>
      </c>
      <c r="I213" s="15">
        <v>50</v>
      </c>
      <c r="J213" s="15">
        <v>40</v>
      </c>
      <c r="K213" s="15">
        <v>36</v>
      </c>
      <c r="L213" s="15">
        <v>16</v>
      </c>
      <c r="M213" s="80">
        <v>18</v>
      </c>
      <c r="N213" s="70">
        <v>18</v>
      </c>
      <c r="O213" s="62">
        <v>3000</v>
      </c>
      <c r="P213" s="63">
        <f>Table22452368910111213141516171819202122242345672345689101112131415[[#This Row],[PEMBULATAN]]*O213</f>
        <v>54000</v>
      </c>
    </row>
    <row r="214" spans="1:16" ht="27" customHeight="1" x14ac:dyDescent="0.2">
      <c r="A214" s="100"/>
      <c r="B214" s="73"/>
      <c r="C214" s="71" t="s">
        <v>2338</v>
      </c>
      <c r="D214" s="76" t="s">
        <v>53</v>
      </c>
      <c r="E214" s="13">
        <v>44429</v>
      </c>
      <c r="F214" s="74" t="s">
        <v>2343</v>
      </c>
      <c r="G214" s="13">
        <v>44435</v>
      </c>
      <c r="H214" s="75" t="s">
        <v>2344</v>
      </c>
      <c r="I214" s="15">
        <v>44</v>
      </c>
      <c r="J214" s="15">
        <v>42</v>
      </c>
      <c r="K214" s="15">
        <v>67</v>
      </c>
      <c r="L214" s="15">
        <v>15</v>
      </c>
      <c r="M214" s="80">
        <v>30.954000000000001</v>
      </c>
      <c r="N214" s="70">
        <v>31</v>
      </c>
      <c r="O214" s="62">
        <v>3000</v>
      </c>
      <c r="P214" s="63">
        <f>Table22452368910111213141516171819202122242345672345689101112131415[[#This Row],[PEMBULATAN]]*O214</f>
        <v>93000</v>
      </c>
    </row>
    <row r="215" spans="1:16" ht="27" customHeight="1" x14ac:dyDescent="0.2">
      <c r="A215" s="100"/>
      <c r="B215" s="73"/>
      <c r="C215" s="71" t="s">
        <v>2339</v>
      </c>
      <c r="D215" s="76" t="s">
        <v>53</v>
      </c>
      <c r="E215" s="13">
        <v>44429</v>
      </c>
      <c r="F215" s="74" t="s">
        <v>2343</v>
      </c>
      <c r="G215" s="13">
        <v>44435</v>
      </c>
      <c r="H215" s="75" t="s">
        <v>2344</v>
      </c>
      <c r="I215" s="15">
        <v>85</v>
      </c>
      <c r="J215" s="15">
        <v>60</v>
      </c>
      <c r="K215" s="15">
        <v>30</v>
      </c>
      <c r="L215" s="15">
        <v>24</v>
      </c>
      <c r="M215" s="80">
        <v>38.25</v>
      </c>
      <c r="N215" s="70">
        <v>38</v>
      </c>
      <c r="O215" s="62">
        <v>3000</v>
      </c>
      <c r="P215" s="63">
        <f>Table22452368910111213141516171819202122242345672345689101112131415[[#This Row],[PEMBULATAN]]*O215</f>
        <v>114000</v>
      </c>
    </row>
    <row r="216" spans="1:16" ht="27" customHeight="1" x14ac:dyDescent="0.2">
      <c r="A216" s="100"/>
      <c r="B216" s="73"/>
      <c r="C216" s="71" t="s">
        <v>2340</v>
      </c>
      <c r="D216" s="76" t="s">
        <v>53</v>
      </c>
      <c r="E216" s="13">
        <v>44429</v>
      </c>
      <c r="F216" s="74" t="s">
        <v>2343</v>
      </c>
      <c r="G216" s="13">
        <v>44435</v>
      </c>
      <c r="H216" s="75" t="s">
        <v>2344</v>
      </c>
      <c r="I216" s="15">
        <v>80</v>
      </c>
      <c r="J216" s="15">
        <v>58</v>
      </c>
      <c r="K216" s="15">
        <v>29</v>
      </c>
      <c r="L216" s="15">
        <v>8</v>
      </c>
      <c r="M216" s="80">
        <v>33.64</v>
      </c>
      <c r="N216" s="70">
        <v>34</v>
      </c>
      <c r="O216" s="62">
        <v>3000</v>
      </c>
      <c r="P216" s="63">
        <f>Table22452368910111213141516171819202122242345672345689101112131415[[#This Row],[PEMBULATAN]]*O216</f>
        <v>102000</v>
      </c>
    </row>
    <row r="217" spans="1:16" ht="27" customHeight="1" x14ac:dyDescent="0.2">
      <c r="A217" s="100"/>
      <c r="B217" s="73"/>
      <c r="C217" s="71" t="s">
        <v>2341</v>
      </c>
      <c r="D217" s="76" t="s">
        <v>53</v>
      </c>
      <c r="E217" s="13">
        <v>44429</v>
      </c>
      <c r="F217" s="74" t="s">
        <v>2343</v>
      </c>
      <c r="G217" s="13">
        <v>44435</v>
      </c>
      <c r="H217" s="75" t="s">
        <v>2344</v>
      </c>
      <c r="I217" s="15">
        <v>155</v>
      </c>
      <c r="J217" s="15">
        <v>58</v>
      </c>
      <c r="K217" s="15">
        <v>38</v>
      </c>
      <c r="L217" s="15">
        <v>8</v>
      </c>
      <c r="M217" s="80">
        <v>85.405000000000001</v>
      </c>
      <c r="N217" s="70">
        <v>85</v>
      </c>
      <c r="O217" s="62">
        <v>3000</v>
      </c>
      <c r="P217" s="63">
        <f>Table22452368910111213141516171819202122242345672345689101112131415[[#This Row],[PEMBULATAN]]*O217</f>
        <v>255000</v>
      </c>
    </row>
    <row r="218" spans="1:16" ht="27" customHeight="1" x14ac:dyDescent="0.2">
      <c r="A218" s="100"/>
      <c r="B218" s="73"/>
      <c r="C218" s="71" t="s">
        <v>2342</v>
      </c>
      <c r="D218" s="76" t="s">
        <v>53</v>
      </c>
      <c r="E218" s="13">
        <v>44429</v>
      </c>
      <c r="F218" s="74" t="s">
        <v>2343</v>
      </c>
      <c r="G218" s="13">
        <v>44435</v>
      </c>
      <c r="H218" s="75" t="s">
        <v>2344</v>
      </c>
      <c r="I218" s="15">
        <v>118</v>
      </c>
      <c r="J218" s="15">
        <v>32</v>
      </c>
      <c r="K218" s="15">
        <v>23</v>
      </c>
      <c r="L218" s="15">
        <v>5</v>
      </c>
      <c r="M218" s="80">
        <v>21.712</v>
      </c>
      <c r="N218" s="70">
        <v>22</v>
      </c>
      <c r="O218" s="62">
        <v>3000</v>
      </c>
      <c r="P218" s="63">
        <f>Table22452368910111213141516171819202122242345672345689101112131415[[#This Row],[PEMBULATAN]]*O218</f>
        <v>66000</v>
      </c>
    </row>
    <row r="219" spans="1:16" ht="22.5" customHeight="1" x14ac:dyDescent="0.2">
      <c r="A219" s="128" t="s">
        <v>33</v>
      </c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30"/>
      <c r="M219" s="77">
        <f>SUBTOTAL(109,Table22452368910111213141516171819202122242345672345689101112131415[KG VOLUME])</f>
        <v>4738.9525000000012</v>
      </c>
      <c r="N219" s="66">
        <f>SUM(N3:N218)</f>
        <v>4793</v>
      </c>
      <c r="O219" s="131">
        <f>SUM(P3:P218)</f>
        <v>14379000</v>
      </c>
      <c r="P219" s="132"/>
    </row>
    <row r="220" spans="1:16" ht="22.5" customHeight="1" x14ac:dyDescent="0.2">
      <c r="A220" s="81"/>
      <c r="B220" s="54" t="s">
        <v>45</v>
      </c>
      <c r="C220" s="53"/>
      <c r="D220" s="55" t="s">
        <v>46</v>
      </c>
      <c r="E220" s="81"/>
      <c r="F220" s="81"/>
      <c r="G220" s="81"/>
      <c r="H220" s="81"/>
      <c r="I220" s="81"/>
      <c r="J220" s="81"/>
      <c r="K220" s="81"/>
      <c r="L220" s="81"/>
      <c r="M220" s="82"/>
      <c r="N220" s="84" t="s">
        <v>52</v>
      </c>
      <c r="O220" s="83"/>
      <c r="P220" s="83">
        <f>O219*10%</f>
        <v>1437900</v>
      </c>
    </row>
    <row r="221" spans="1:16" ht="22.5" customHeight="1" thickBot="1" x14ac:dyDescent="0.25">
      <c r="A221" s="81"/>
      <c r="B221" s="54"/>
      <c r="C221" s="53"/>
      <c r="D221" s="55"/>
      <c r="E221" s="81"/>
      <c r="F221" s="81"/>
      <c r="G221" s="81"/>
      <c r="H221" s="81"/>
      <c r="I221" s="81"/>
      <c r="J221" s="81"/>
      <c r="K221" s="81"/>
      <c r="L221" s="81"/>
      <c r="M221" s="82"/>
      <c r="N221" s="106" t="s">
        <v>1364</v>
      </c>
      <c r="O221" s="105"/>
      <c r="P221" s="105">
        <f>O219-P220</f>
        <v>12941100</v>
      </c>
    </row>
    <row r="222" spans="1:16" x14ac:dyDescent="0.2">
      <c r="A222" s="11"/>
      <c r="H222" s="61"/>
      <c r="N222" s="60" t="s">
        <v>34</v>
      </c>
      <c r="P222" s="67">
        <f>P221*1%</f>
        <v>129411</v>
      </c>
    </row>
    <row r="223" spans="1:16" ht="15.75" thickBot="1" x14ac:dyDescent="0.25">
      <c r="A223" s="11"/>
      <c r="H223" s="61"/>
      <c r="N223" s="60" t="s">
        <v>1363</v>
      </c>
      <c r="P223" s="69">
        <f>P221*2%</f>
        <v>258822</v>
      </c>
    </row>
    <row r="224" spans="1:16" x14ac:dyDescent="0.2">
      <c r="A224" s="11"/>
      <c r="H224" s="61"/>
      <c r="N224" s="64" t="s">
        <v>35</v>
      </c>
      <c r="O224" s="65"/>
      <c r="P224" s="68">
        <f>P221+P222-P223</f>
        <v>12811689</v>
      </c>
    </row>
    <row r="225" spans="1:16" x14ac:dyDescent="0.2">
      <c r="B225" s="54"/>
      <c r="C225" s="53"/>
      <c r="D225" s="55"/>
    </row>
    <row r="227" spans="1:16" x14ac:dyDescent="0.2">
      <c r="A227" s="11"/>
      <c r="H227" s="61"/>
      <c r="P227" s="69"/>
    </row>
    <row r="228" spans="1:16" x14ac:dyDescent="0.2">
      <c r="A228" s="11"/>
      <c r="H228" s="61"/>
      <c r="O228" s="56"/>
      <c r="P228" s="69"/>
    </row>
    <row r="229" spans="1:16" s="3" customFormat="1" x14ac:dyDescent="0.25">
      <c r="A229" s="11"/>
      <c r="B229" s="2"/>
      <c r="C229" s="2"/>
      <c r="E229" s="12"/>
      <c r="H229" s="61"/>
      <c r="N229" s="14"/>
      <c r="O229" s="14"/>
      <c r="P229" s="14"/>
    </row>
    <row r="230" spans="1:16" s="3" customFormat="1" x14ac:dyDescent="0.25">
      <c r="A230" s="11"/>
      <c r="B230" s="2"/>
      <c r="C230" s="2"/>
      <c r="E230" s="12"/>
      <c r="H230" s="61"/>
      <c r="N230" s="14"/>
      <c r="O230" s="14"/>
      <c r="P230" s="14"/>
    </row>
    <row r="231" spans="1:16" s="3" customFormat="1" x14ac:dyDescent="0.25">
      <c r="A231" s="11"/>
      <c r="B231" s="2"/>
      <c r="C231" s="2"/>
      <c r="E231" s="12"/>
      <c r="H231" s="61"/>
      <c r="N231" s="14"/>
      <c r="O231" s="14"/>
      <c r="P231" s="14"/>
    </row>
    <row r="232" spans="1:16" s="3" customFormat="1" x14ac:dyDescent="0.25">
      <c r="A232" s="11"/>
      <c r="B232" s="2"/>
      <c r="C232" s="2"/>
      <c r="E232" s="12"/>
      <c r="H232" s="61"/>
      <c r="N232" s="14"/>
      <c r="O232" s="14"/>
      <c r="P232" s="14"/>
    </row>
    <row r="233" spans="1:16" s="3" customFormat="1" x14ac:dyDescent="0.25">
      <c r="A233" s="11"/>
      <c r="B233" s="2"/>
      <c r="C233" s="2"/>
      <c r="E233" s="12"/>
      <c r="H233" s="61"/>
      <c r="N233" s="14"/>
      <c r="O233" s="14"/>
      <c r="P233" s="14"/>
    </row>
    <row r="234" spans="1:16" s="3" customFormat="1" x14ac:dyDescent="0.25">
      <c r="A234" s="11"/>
      <c r="B234" s="2"/>
      <c r="C234" s="2"/>
      <c r="E234" s="12"/>
      <c r="H234" s="61"/>
      <c r="N234" s="14"/>
      <c r="O234" s="14"/>
      <c r="P234" s="14"/>
    </row>
    <row r="235" spans="1:16" s="3" customFormat="1" x14ac:dyDescent="0.25">
      <c r="A235" s="11"/>
      <c r="B235" s="2"/>
      <c r="C235" s="2"/>
      <c r="E235" s="12"/>
      <c r="H235" s="61"/>
      <c r="N235" s="14"/>
      <c r="O235" s="14"/>
      <c r="P235" s="14"/>
    </row>
    <row r="236" spans="1:16" s="3" customFormat="1" x14ac:dyDescent="0.25">
      <c r="A236" s="11"/>
      <c r="B236" s="2"/>
      <c r="C236" s="2"/>
      <c r="E236" s="12"/>
      <c r="H236" s="61"/>
      <c r="N236" s="14"/>
      <c r="O236" s="14"/>
      <c r="P236" s="14"/>
    </row>
    <row r="237" spans="1:16" s="3" customFormat="1" x14ac:dyDescent="0.25">
      <c r="A237" s="11"/>
      <c r="B237" s="2"/>
      <c r="C237" s="2"/>
      <c r="E237" s="12"/>
      <c r="H237" s="61"/>
      <c r="N237" s="14"/>
      <c r="O237" s="14"/>
      <c r="P237" s="14"/>
    </row>
    <row r="238" spans="1:16" s="3" customFormat="1" x14ac:dyDescent="0.25">
      <c r="A238" s="11"/>
      <c r="B238" s="2"/>
      <c r="C238" s="2"/>
      <c r="E238" s="12"/>
      <c r="H238" s="61"/>
      <c r="N238" s="14"/>
      <c r="O238" s="14"/>
      <c r="P238" s="14"/>
    </row>
    <row r="239" spans="1:16" s="3" customFormat="1" x14ac:dyDescent="0.25">
      <c r="A239" s="11"/>
      <c r="B239" s="2"/>
      <c r="C239" s="2"/>
      <c r="E239" s="12"/>
      <c r="H239" s="61"/>
      <c r="N239" s="14"/>
      <c r="O239" s="14"/>
      <c r="P239" s="14"/>
    </row>
    <row r="240" spans="1:16" s="3" customFormat="1" x14ac:dyDescent="0.25">
      <c r="A240" s="11"/>
      <c r="B240" s="2"/>
      <c r="C240" s="2"/>
      <c r="E240" s="12"/>
      <c r="H240" s="61"/>
      <c r="N240" s="14"/>
      <c r="O240" s="14"/>
      <c r="P240" s="14"/>
    </row>
  </sheetData>
  <mergeCells count="3">
    <mergeCell ref="A3:A4"/>
    <mergeCell ref="A219:L219"/>
    <mergeCell ref="O219:P219"/>
  </mergeCells>
  <conditionalFormatting sqref="B3">
    <cfRule type="duplicateValues" dxfId="117" priority="1"/>
  </conditionalFormatting>
  <conditionalFormatting sqref="B4:B218">
    <cfRule type="duplicateValues" dxfId="116" priority="7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1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A219" sqref="A3:XFD21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9.42578125" style="3" customWidth="1"/>
    <col min="7" max="7" width="9.5703125" style="3" customWidth="1"/>
    <col min="8" max="8" width="15.285156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32.25" customHeight="1" x14ac:dyDescent="0.2">
      <c r="A3" s="126" t="s">
        <v>2790</v>
      </c>
      <c r="B3" s="72" t="s">
        <v>2345</v>
      </c>
      <c r="C3" s="9" t="s">
        <v>2346</v>
      </c>
      <c r="D3" s="74" t="s">
        <v>1127</v>
      </c>
      <c r="E3" s="13">
        <v>44430</v>
      </c>
      <c r="F3" s="74" t="s">
        <v>2565</v>
      </c>
      <c r="G3" s="13">
        <v>44432</v>
      </c>
      <c r="H3" s="10" t="s">
        <v>2566</v>
      </c>
      <c r="I3" s="1">
        <v>75</v>
      </c>
      <c r="J3" s="1">
        <v>60</v>
      </c>
      <c r="K3" s="1">
        <v>30</v>
      </c>
      <c r="L3" s="1">
        <v>13</v>
      </c>
      <c r="M3" s="79">
        <v>33.75</v>
      </c>
      <c r="N3" s="8">
        <v>34</v>
      </c>
      <c r="O3" s="62">
        <v>3000</v>
      </c>
      <c r="P3" s="63">
        <f>Table2245236891011121314151617181920212224234567234568910111213141516[[#This Row],[PEMBULATAN]]*O3</f>
        <v>102000</v>
      </c>
    </row>
    <row r="4" spans="1:16" ht="32.25" customHeight="1" x14ac:dyDescent="0.2">
      <c r="A4" s="127"/>
      <c r="B4" s="73"/>
      <c r="C4" s="9" t="s">
        <v>2347</v>
      </c>
      <c r="D4" s="74" t="s">
        <v>1127</v>
      </c>
      <c r="E4" s="13">
        <v>44430</v>
      </c>
      <c r="F4" s="74" t="s">
        <v>2565</v>
      </c>
      <c r="G4" s="13">
        <v>44432</v>
      </c>
      <c r="H4" s="10" t="s">
        <v>2566</v>
      </c>
      <c r="I4" s="1">
        <v>20</v>
      </c>
      <c r="J4" s="1">
        <v>20</v>
      </c>
      <c r="K4" s="1">
        <v>7</v>
      </c>
      <c r="L4" s="1">
        <v>2</v>
      </c>
      <c r="M4" s="79">
        <v>0.7</v>
      </c>
      <c r="N4" s="8">
        <v>2</v>
      </c>
      <c r="O4" s="62">
        <v>3000</v>
      </c>
      <c r="P4" s="63">
        <f>Table2245236891011121314151617181920212224234567234568910111213141516[[#This Row],[PEMBULATAN]]*O4</f>
        <v>6000</v>
      </c>
    </row>
    <row r="5" spans="1:16" ht="32.25" customHeight="1" x14ac:dyDescent="0.2">
      <c r="A5" s="100"/>
      <c r="B5" s="73"/>
      <c r="C5" s="85" t="s">
        <v>2348</v>
      </c>
      <c r="D5" s="76" t="s">
        <v>1127</v>
      </c>
      <c r="E5" s="13">
        <v>44430</v>
      </c>
      <c r="F5" s="74" t="s">
        <v>2565</v>
      </c>
      <c r="G5" s="13">
        <v>44432</v>
      </c>
      <c r="H5" s="75" t="s">
        <v>2566</v>
      </c>
      <c r="I5" s="15">
        <v>90</v>
      </c>
      <c r="J5" s="15">
        <v>55</v>
      </c>
      <c r="K5" s="15">
        <v>30</v>
      </c>
      <c r="L5" s="15">
        <v>15</v>
      </c>
      <c r="M5" s="80">
        <v>37.125</v>
      </c>
      <c r="N5" s="70">
        <v>37</v>
      </c>
      <c r="O5" s="62">
        <v>3000</v>
      </c>
      <c r="P5" s="63">
        <f>Table2245236891011121314151617181920212224234567234568910111213141516[[#This Row],[PEMBULATAN]]*O5</f>
        <v>111000</v>
      </c>
    </row>
    <row r="6" spans="1:16" ht="32.25" customHeight="1" x14ac:dyDescent="0.2">
      <c r="A6" s="100"/>
      <c r="B6" s="73"/>
      <c r="C6" s="90" t="s">
        <v>2349</v>
      </c>
      <c r="D6" s="91" t="s">
        <v>1127</v>
      </c>
      <c r="E6" s="92">
        <v>44430</v>
      </c>
      <c r="F6" s="93" t="s">
        <v>2565</v>
      </c>
      <c r="G6" s="92">
        <v>44432</v>
      </c>
      <c r="H6" s="94" t="s">
        <v>2566</v>
      </c>
      <c r="I6" s="95">
        <v>50</v>
      </c>
      <c r="J6" s="95">
        <v>30</v>
      </c>
      <c r="K6" s="95">
        <v>15</v>
      </c>
      <c r="L6" s="95">
        <v>3</v>
      </c>
      <c r="M6" s="96">
        <v>5.625</v>
      </c>
      <c r="N6" s="97">
        <v>6</v>
      </c>
      <c r="O6" s="62">
        <v>3000</v>
      </c>
      <c r="P6" s="63">
        <f>Table2245236891011121314151617181920212224234567234568910111213141516[[#This Row],[PEMBULATAN]]*O6</f>
        <v>18000</v>
      </c>
    </row>
    <row r="7" spans="1:16" ht="32.25" customHeight="1" x14ac:dyDescent="0.2">
      <c r="A7" s="100"/>
      <c r="B7" s="73"/>
      <c r="C7" s="90" t="s">
        <v>2350</v>
      </c>
      <c r="D7" s="91" t="s">
        <v>1127</v>
      </c>
      <c r="E7" s="92">
        <v>44430</v>
      </c>
      <c r="F7" s="93" t="s">
        <v>2565</v>
      </c>
      <c r="G7" s="92">
        <v>44432</v>
      </c>
      <c r="H7" s="94" t="s">
        <v>2566</v>
      </c>
      <c r="I7" s="95">
        <v>40</v>
      </c>
      <c r="J7" s="95">
        <v>33</v>
      </c>
      <c r="K7" s="95">
        <v>17</v>
      </c>
      <c r="L7" s="95">
        <v>2</v>
      </c>
      <c r="M7" s="96">
        <v>5.61</v>
      </c>
      <c r="N7" s="97">
        <v>6</v>
      </c>
      <c r="O7" s="62">
        <v>3000</v>
      </c>
      <c r="P7" s="63">
        <f>Table2245236891011121314151617181920212224234567234568910111213141516[[#This Row],[PEMBULATAN]]*O7</f>
        <v>18000</v>
      </c>
    </row>
    <row r="8" spans="1:16" ht="32.25" customHeight="1" x14ac:dyDescent="0.2">
      <c r="A8" s="100"/>
      <c r="B8" s="103"/>
      <c r="C8" s="90" t="s">
        <v>2351</v>
      </c>
      <c r="D8" s="91" t="s">
        <v>1127</v>
      </c>
      <c r="E8" s="92">
        <v>44430</v>
      </c>
      <c r="F8" s="93" t="s">
        <v>2565</v>
      </c>
      <c r="G8" s="92">
        <v>44432</v>
      </c>
      <c r="H8" s="94" t="s">
        <v>2566</v>
      </c>
      <c r="I8" s="95">
        <v>100</v>
      </c>
      <c r="J8" s="95">
        <v>50</v>
      </c>
      <c r="K8" s="95">
        <v>40</v>
      </c>
      <c r="L8" s="95">
        <v>23</v>
      </c>
      <c r="M8" s="96">
        <v>50</v>
      </c>
      <c r="N8" s="97">
        <v>50</v>
      </c>
      <c r="O8" s="62">
        <v>3000</v>
      </c>
      <c r="P8" s="63">
        <f>Table2245236891011121314151617181920212224234567234568910111213141516[[#This Row],[PEMBULATAN]]*O8</f>
        <v>150000</v>
      </c>
    </row>
    <row r="9" spans="1:16" ht="32.25" customHeight="1" x14ac:dyDescent="0.2">
      <c r="A9" s="100"/>
      <c r="B9" s="104" t="s">
        <v>2352</v>
      </c>
      <c r="C9" s="90" t="s">
        <v>2353</v>
      </c>
      <c r="D9" s="91" t="s">
        <v>1127</v>
      </c>
      <c r="E9" s="92">
        <v>44430</v>
      </c>
      <c r="F9" s="93" t="s">
        <v>2565</v>
      </c>
      <c r="G9" s="92">
        <v>44432</v>
      </c>
      <c r="H9" s="94" t="s">
        <v>2566</v>
      </c>
      <c r="I9" s="95">
        <v>60</v>
      </c>
      <c r="J9" s="95">
        <v>40</v>
      </c>
      <c r="K9" s="95">
        <v>23</v>
      </c>
      <c r="L9" s="95">
        <v>6</v>
      </c>
      <c r="M9" s="96">
        <v>13.8</v>
      </c>
      <c r="N9" s="97">
        <v>14</v>
      </c>
      <c r="O9" s="62">
        <v>3000</v>
      </c>
      <c r="P9" s="63">
        <f>Table2245236891011121314151617181920212224234567234568910111213141516[[#This Row],[PEMBULATAN]]*O9</f>
        <v>42000</v>
      </c>
    </row>
    <row r="10" spans="1:16" ht="32.25" customHeight="1" x14ac:dyDescent="0.2">
      <c r="A10" s="100"/>
      <c r="B10" s="73" t="s">
        <v>2354</v>
      </c>
      <c r="C10" s="90" t="s">
        <v>2355</v>
      </c>
      <c r="D10" s="91" t="s">
        <v>1127</v>
      </c>
      <c r="E10" s="92">
        <v>44430</v>
      </c>
      <c r="F10" s="93" t="s">
        <v>2565</v>
      </c>
      <c r="G10" s="92">
        <v>44432</v>
      </c>
      <c r="H10" s="94" t="s">
        <v>2566</v>
      </c>
      <c r="I10" s="95">
        <v>90</v>
      </c>
      <c r="J10" s="95">
        <v>47</v>
      </c>
      <c r="K10" s="95">
        <v>33</v>
      </c>
      <c r="L10" s="95">
        <v>17</v>
      </c>
      <c r="M10" s="96">
        <v>34.897500000000001</v>
      </c>
      <c r="N10" s="97">
        <v>35</v>
      </c>
      <c r="O10" s="62">
        <v>3000</v>
      </c>
      <c r="P10" s="63">
        <f>Table2245236891011121314151617181920212224234567234568910111213141516[[#This Row],[PEMBULATAN]]*O10</f>
        <v>105000</v>
      </c>
    </row>
    <row r="11" spans="1:16" ht="32.25" customHeight="1" x14ac:dyDescent="0.2">
      <c r="A11" s="100"/>
      <c r="B11" s="73"/>
      <c r="C11" s="90" t="s">
        <v>2356</v>
      </c>
      <c r="D11" s="91" t="s">
        <v>1127</v>
      </c>
      <c r="E11" s="92">
        <v>44430</v>
      </c>
      <c r="F11" s="93" t="s">
        <v>2565</v>
      </c>
      <c r="G11" s="92">
        <v>44432</v>
      </c>
      <c r="H11" s="94" t="s">
        <v>2566</v>
      </c>
      <c r="I11" s="95">
        <v>93</v>
      </c>
      <c r="J11" s="95">
        <v>51</v>
      </c>
      <c r="K11" s="95">
        <v>23</v>
      </c>
      <c r="L11" s="95">
        <v>8</v>
      </c>
      <c r="M11" s="96">
        <v>27.27225</v>
      </c>
      <c r="N11" s="97">
        <v>27</v>
      </c>
      <c r="O11" s="62">
        <v>3000</v>
      </c>
      <c r="P11" s="63">
        <f>Table2245236891011121314151617181920212224234567234568910111213141516[[#This Row],[PEMBULATAN]]*O11</f>
        <v>81000</v>
      </c>
    </row>
    <row r="12" spans="1:16" ht="32.25" customHeight="1" x14ac:dyDescent="0.2">
      <c r="A12" s="100"/>
      <c r="B12" s="73"/>
      <c r="C12" s="90" t="s">
        <v>2357</v>
      </c>
      <c r="D12" s="91" t="s">
        <v>1127</v>
      </c>
      <c r="E12" s="92">
        <v>44430</v>
      </c>
      <c r="F12" s="93" t="s">
        <v>2565</v>
      </c>
      <c r="G12" s="92">
        <v>44432</v>
      </c>
      <c r="H12" s="94" t="s">
        <v>2566</v>
      </c>
      <c r="I12" s="95">
        <v>90</v>
      </c>
      <c r="J12" s="95">
        <v>53</v>
      </c>
      <c r="K12" s="95">
        <v>32</v>
      </c>
      <c r="L12" s="95">
        <v>8</v>
      </c>
      <c r="M12" s="96">
        <v>38.159999999999997</v>
      </c>
      <c r="N12" s="97">
        <v>38</v>
      </c>
      <c r="O12" s="62">
        <v>3000</v>
      </c>
      <c r="P12" s="63">
        <f>Table2245236891011121314151617181920212224234567234568910111213141516[[#This Row],[PEMBULATAN]]*O12</f>
        <v>114000</v>
      </c>
    </row>
    <row r="13" spans="1:16" ht="32.25" customHeight="1" x14ac:dyDescent="0.2">
      <c r="A13" s="100"/>
      <c r="B13" s="73"/>
      <c r="C13" s="90" t="s">
        <v>2358</v>
      </c>
      <c r="D13" s="91" t="s">
        <v>1127</v>
      </c>
      <c r="E13" s="92">
        <v>44430</v>
      </c>
      <c r="F13" s="93" t="s">
        <v>2565</v>
      </c>
      <c r="G13" s="92">
        <v>44432</v>
      </c>
      <c r="H13" s="94" t="s">
        <v>2566</v>
      </c>
      <c r="I13" s="95">
        <v>90</v>
      </c>
      <c r="J13" s="95">
        <v>61</v>
      </c>
      <c r="K13" s="95">
        <v>15</v>
      </c>
      <c r="L13" s="95">
        <v>6</v>
      </c>
      <c r="M13" s="96">
        <v>20.587499999999999</v>
      </c>
      <c r="N13" s="97">
        <v>21</v>
      </c>
      <c r="O13" s="62">
        <v>3000</v>
      </c>
      <c r="P13" s="63">
        <f>Table2245236891011121314151617181920212224234567234568910111213141516[[#This Row],[PEMBULATAN]]*O13</f>
        <v>63000</v>
      </c>
    </row>
    <row r="14" spans="1:16" ht="32.25" customHeight="1" x14ac:dyDescent="0.2">
      <c r="A14" s="100"/>
      <c r="B14" s="73"/>
      <c r="C14" s="90" t="s">
        <v>2359</v>
      </c>
      <c r="D14" s="91" t="s">
        <v>1127</v>
      </c>
      <c r="E14" s="92">
        <v>44430</v>
      </c>
      <c r="F14" s="93" t="s">
        <v>2565</v>
      </c>
      <c r="G14" s="92">
        <v>44432</v>
      </c>
      <c r="H14" s="94" t="s">
        <v>2566</v>
      </c>
      <c r="I14" s="95">
        <v>101</v>
      </c>
      <c r="J14" s="95">
        <v>53</v>
      </c>
      <c r="K14" s="95">
        <v>22</v>
      </c>
      <c r="L14" s="95">
        <v>10</v>
      </c>
      <c r="M14" s="96">
        <v>29.441500000000001</v>
      </c>
      <c r="N14" s="97">
        <v>29</v>
      </c>
      <c r="O14" s="62">
        <v>3000</v>
      </c>
      <c r="P14" s="63">
        <f>Table2245236891011121314151617181920212224234567234568910111213141516[[#This Row],[PEMBULATAN]]*O14</f>
        <v>87000</v>
      </c>
    </row>
    <row r="15" spans="1:16" ht="32.25" customHeight="1" x14ac:dyDescent="0.2">
      <c r="A15" s="100"/>
      <c r="B15" s="73"/>
      <c r="C15" s="90" t="s">
        <v>2360</v>
      </c>
      <c r="D15" s="91" t="s">
        <v>1127</v>
      </c>
      <c r="E15" s="92">
        <v>44430</v>
      </c>
      <c r="F15" s="93" t="s">
        <v>2565</v>
      </c>
      <c r="G15" s="92">
        <v>44432</v>
      </c>
      <c r="H15" s="94" t="s">
        <v>2566</v>
      </c>
      <c r="I15" s="95">
        <v>10</v>
      </c>
      <c r="J15" s="95">
        <v>15</v>
      </c>
      <c r="K15" s="95">
        <v>15</v>
      </c>
      <c r="L15" s="95">
        <v>5</v>
      </c>
      <c r="M15" s="96">
        <v>0.5625</v>
      </c>
      <c r="N15" s="97">
        <v>5</v>
      </c>
      <c r="O15" s="62">
        <v>3000</v>
      </c>
      <c r="P15" s="63">
        <f>Table2245236891011121314151617181920212224234567234568910111213141516[[#This Row],[PEMBULATAN]]*O15</f>
        <v>15000</v>
      </c>
    </row>
    <row r="16" spans="1:16" ht="32.25" customHeight="1" x14ac:dyDescent="0.2">
      <c r="A16" s="100"/>
      <c r="B16" s="73"/>
      <c r="C16" s="90" t="s">
        <v>2361</v>
      </c>
      <c r="D16" s="91" t="s">
        <v>1127</v>
      </c>
      <c r="E16" s="92">
        <v>44430</v>
      </c>
      <c r="F16" s="93" t="s">
        <v>2565</v>
      </c>
      <c r="G16" s="92">
        <v>44432</v>
      </c>
      <c r="H16" s="94" t="s">
        <v>2566</v>
      </c>
      <c r="I16" s="95">
        <v>138</v>
      </c>
      <c r="J16" s="95">
        <v>10</v>
      </c>
      <c r="K16" s="95">
        <v>10</v>
      </c>
      <c r="L16" s="95">
        <v>2</v>
      </c>
      <c r="M16" s="96">
        <v>3.45</v>
      </c>
      <c r="N16" s="97">
        <v>3</v>
      </c>
      <c r="O16" s="62">
        <v>3000</v>
      </c>
      <c r="P16" s="63">
        <f>Table2245236891011121314151617181920212224234567234568910111213141516[[#This Row],[PEMBULATAN]]*O16</f>
        <v>9000</v>
      </c>
    </row>
    <row r="17" spans="1:16" ht="32.25" customHeight="1" x14ac:dyDescent="0.2">
      <c r="A17" s="100"/>
      <c r="B17" s="73"/>
      <c r="C17" s="90" t="s">
        <v>2362</v>
      </c>
      <c r="D17" s="91" t="s">
        <v>1127</v>
      </c>
      <c r="E17" s="92">
        <v>44430</v>
      </c>
      <c r="F17" s="93" t="s">
        <v>2565</v>
      </c>
      <c r="G17" s="92">
        <v>44432</v>
      </c>
      <c r="H17" s="94" t="s">
        <v>2566</v>
      </c>
      <c r="I17" s="95">
        <v>142</v>
      </c>
      <c r="J17" s="95">
        <v>10</v>
      </c>
      <c r="K17" s="95">
        <v>10</v>
      </c>
      <c r="L17" s="95">
        <v>2</v>
      </c>
      <c r="M17" s="96">
        <v>3.55</v>
      </c>
      <c r="N17" s="97">
        <v>4</v>
      </c>
      <c r="O17" s="62">
        <v>3000</v>
      </c>
      <c r="P17" s="63">
        <f>Table2245236891011121314151617181920212224234567234568910111213141516[[#This Row],[PEMBULATAN]]*O17</f>
        <v>12000</v>
      </c>
    </row>
    <row r="18" spans="1:16" ht="32.25" customHeight="1" x14ac:dyDescent="0.2">
      <c r="A18" s="100"/>
      <c r="B18" s="73"/>
      <c r="C18" s="90" t="s">
        <v>2363</v>
      </c>
      <c r="D18" s="91" t="s">
        <v>1127</v>
      </c>
      <c r="E18" s="92">
        <v>44430</v>
      </c>
      <c r="F18" s="93" t="s">
        <v>2565</v>
      </c>
      <c r="G18" s="92">
        <v>44432</v>
      </c>
      <c r="H18" s="94" t="s">
        <v>2566</v>
      </c>
      <c r="I18" s="95">
        <v>138</v>
      </c>
      <c r="J18" s="95">
        <v>8</v>
      </c>
      <c r="K18" s="95">
        <v>8</v>
      </c>
      <c r="L18" s="95">
        <v>1</v>
      </c>
      <c r="M18" s="96">
        <v>2.2080000000000002</v>
      </c>
      <c r="N18" s="97">
        <v>2</v>
      </c>
      <c r="O18" s="62">
        <v>3000</v>
      </c>
      <c r="P18" s="63">
        <f>Table2245236891011121314151617181920212224234567234568910111213141516[[#This Row],[PEMBULATAN]]*O18</f>
        <v>6000</v>
      </c>
    </row>
    <row r="19" spans="1:16" ht="32.25" customHeight="1" x14ac:dyDescent="0.2">
      <c r="A19" s="100"/>
      <c r="B19" s="73"/>
      <c r="C19" s="90" t="s">
        <v>2364</v>
      </c>
      <c r="D19" s="91" t="s">
        <v>1127</v>
      </c>
      <c r="E19" s="92">
        <v>44430</v>
      </c>
      <c r="F19" s="93" t="s">
        <v>2565</v>
      </c>
      <c r="G19" s="92">
        <v>44432</v>
      </c>
      <c r="H19" s="94" t="s">
        <v>2566</v>
      </c>
      <c r="I19" s="95">
        <v>105</v>
      </c>
      <c r="J19" s="95">
        <v>70</v>
      </c>
      <c r="K19" s="95">
        <v>30</v>
      </c>
      <c r="L19" s="95">
        <v>17</v>
      </c>
      <c r="M19" s="96">
        <v>55.125</v>
      </c>
      <c r="N19" s="97">
        <v>55</v>
      </c>
      <c r="O19" s="62">
        <v>3000</v>
      </c>
      <c r="P19" s="63">
        <f>Table2245236891011121314151617181920212224234567234568910111213141516[[#This Row],[PEMBULATAN]]*O19</f>
        <v>165000</v>
      </c>
    </row>
    <row r="20" spans="1:16" ht="32.25" customHeight="1" x14ac:dyDescent="0.2">
      <c r="A20" s="100"/>
      <c r="B20" s="73"/>
      <c r="C20" s="90" t="s">
        <v>2365</v>
      </c>
      <c r="D20" s="91" t="s">
        <v>1127</v>
      </c>
      <c r="E20" s="92">
        <v>44430</v>
      </c>
      <c r="F20" s="93" t="s">
        <v>2565</v>
      </c>
      <c r="G20" s="92">
        <v>44432</v>
      </c>
      <c r="H20" s="94" t="s">
        <v>2566</v>
      </c>
      <c r="I20" s="95">
        <v>84</v>
      </c>
      <c r="J20" s="95">
        <v>62</v>
      </c>
      <c r="K20" s="95">
        <v>20</v>
      </c>
      <c r="L20" s="95">
        <v>10</v>
      </c>
      <c r="M20" s="96">
        <v>26.04</v>
      </c>
      <c r="N20" s="97">
        <v>26</v>
      </c>
      <c r="O20" s="62">
        <v>3000</v>
      </c>
      <c r="P20" s="63">
        <f>Table2245236891011121314151617181920212224234567234568910111213141516[[#This Row],[PEMBULATAN]]*O20</f>
        <v>78000</v>
      </c>
    </row>
    <row r="21" spans="1:16" ht="32.25" customHeight="1" x14ac:dyDescent="0.2">
      <c r="A21" s="100"/>
      <c r="B21" s="73"/>
      <c r="C21" s="90" t="s">
        <v>2366</v>
      </c>
      <c r="D21" s="91" t="s">
        <v>1127</v>
      </c>
      <c r="E21" s="92">
        <v>44430</v>
      </c>
      <c r="F21" s="93" t="s">
        <v>2565</v>
      </c>
      <c r="G21" s="92">
        <v>44432</v>
      </c>
      <c r="H21" s="94" t="s">
        <v>2566</v>
      </c>
      <c r="I21" s="95">
        <v>90</v>
      </c>
      <c r="J21" s="95">
        <v>50</v>
      </c>
      <c r="K21" s="95">
        <v>15</v>
      </c>
      <c r="L21" s="95">
        <v>8</v>
      </c>
      <c r="M21" s="96">
        <v>16.875</v>
      </c>
      <c r="N21" s="97">
        <v>17</v>
      </c>
      <c r="O21" s="62">
        <v>3000</v>
      </c>
      <c r="P21" s="63">
        <f>Table2245236891011121314151617181920212224234567234568910111213141516[[#This Row],[PEMBULATAN]]*O21</f>
        <v>51000</v>
      </c>
    </row>
    <row r="22" spans="1:16" ht="32.25" customHeight="1" x14ac:dyDescent="0.2">
      <c r="A22" s="100"/>
      <c r="B22" s="73"/>
      <c r="C22" s="90" t="s">
        <v>2367</v>
      </c>
      <c r="D22" s="91" t="s">
        <v>1127</v>
      </c>
      <c r="E22" s="92">
        <v>44430</v>
      </c>
      <c r="F22" s="93" t="s">
        <v>2565</v>
      </c>
      <c r="G22" s="92">
        <v>44432</v>
      </c>
      <c r="H22" s="94" t="s">
        <v>2566</v>
      </c>
      <c r="I22" s="95">
        <v>90</v>
      </c>
      <c r="J22" s="95">
        <v>54</v>
      </c>
      <c r="K22" s="95">
        <v>35</v>
      </c>
      <c r="L22" s="95">
        <v>19</v>
      </c>
      <c r="M22" s="96">
        <v>42.524999999999999</v>
      </c>
      <c r="N22" s="97">
        <v>43</v>
      </c>
      <c r="O22" s="62">
        <v>3000</v>
      </c>
      <c r="P22" s="63">
        <f>Table2245236891011121314151617181920212224234567234568910111213141516[[#This Row],[PEMBULATAN]]*O22</f>
        <v>129000</v>
      </c>
    </row>
    <row r="23" spans="1:16" ht="32.25" customHeight="1" x14ac:dyDescent="0.2">
      <c r="A23" s="100"/>
      <c r="B23" s="73"/>
      <c r="C23" s="90" t="s">
        <v>2368</v>
      </c>
      <c r="D23" s="91" t="s">
        <v>1127</v>
      </c>
      <c r="E23" s="92">
        <v>44430</v>
      </c>
      <c r="F23" s="93" t="s">
        <v>2565</v>
      </c>
      <c r="G23" s="92">
        <v>44432</v>
      </c>
      <c r="H23" s="94" t="s">
        <v>2566</v>
      </c>
      <c r="I23" s="95">
        <v>110</v>
      </c>
      <c r="J23" s="95">
        <v>57</v>
      </c>
      <c r="K23" s="95">
        <v>31</v>
      </c>
      <c r="L23" s="95">
        <v>34</v>
      </c>
      <c r="M23" s="96">
        <v>48.592500000000001</v>
      </c>
      <c r="N23" s="97">
        <v>49</v>
      </c>
      <c r="O23" s="62">
        <v>3000</v>
      </c>
      <c r="P23" s="63">
        <f>Table2245236891011121314151617181920212224234567234568910111213141516[[#This Row],[PEMBULATAN]]*O23</f>
        <v>147000</v>
      </c>
    </row>
    <row r="24" spans="1:16" ht="32.25" customHeight="1" x14ac:dyDescent="0.2">
      <c r="A24" s="100"/>
      <c r="B24" s="73"/>
      <c r="C24" s="90" t="s">
        <v>2369</v>
      </c>
      <c r="D24" s="91" t="s">
        <v>1127</v>
      </c>
      <c r="E24" s="92">
        <v>44430</v>
      </c>
      <c r="F24" s="93" t="s">
        <v>2565</v>
      </c>
      <c r="G24" s="92">
        <v>44432</v>
      </c>
      <c r="H24" s="94" t="s">
        <v>2566</v>
      </c>
      <c r="I24" s="95">
        <v>42</v>
      </c>
      <c r="J24" s="95">
        <v>28</v>
      </c>
      <c r="K24" s="95">
        <v>23</v>
      </c>
      <c r="L24" s="95">
        <v>7</v>
      </c>
      <c r="M24" s="96">
        <v>6.7619999999999996</v>
      </c>
      <c r="N24" s="97">
        <v>7</v>
      </c>
      <c r="O24" s="62">
        <v>3000</v>
      </c>
      <c r="P24" s="63">
        <f>Table2245236891011121314151617181920212224234567234568910111213141516[[#This Row],[PEMBULATAN]]*O24</f>
        <v>21000</v>
      </c>
    </row>
    <row r="25" spans="1:16" ht="32.25" customHeight="1" x14ac:dyDescent="0.2">
      <c r="A25" s="100"/>
      <c r="B25" s="73"/>
      <c r="C25" s="90" t="s">
        <v>2370</v>
      </c>
      <c r="D25" s="91" t="s">
        <v>1127</v>
      </c>
      <c r="E25" s="92">
        <v>44430</v>
      </c>
      <c r="F25" s="93" t="s">
        <v>2565</v>
      </c>
      <c r="G25" s="92">
        <v>44432</v>
      </c>
      <c r="H25" s="94" t="s">
        <v>2566</v>
      </c>
      <c r="I25" s="95">
        <v>95</v>
      </c>
      <c r="J25" s="95">
        <v>63</v>
      </c>
      <c r="K25" s="95">
        <v>24</v>
      </c>
      <c r="L25" s="95">
        <v>28</v>
      </c>
      <c r="M25" s="96">
        <v>35.909999999999997</v>
      </c>
      <c r="N25" s="97">
        <v>36</v>
      </c>
      <c r="O25" s="62">
        <v>3000</v>
      </c>
      <c r="P25" s="63">
        <f>Table2245236891011121314151617181920212224234567234568910111213141516[[#This Row],[PEMBULATAN]]*O25</f>
        <v>108000</v>
      </c>
    </row>
    <row r="26" spans="1:16" ht="32.25" customHeight="1" x14ac:dyDescent="0.2">
      <c r="A26" s="100"/>
      <c r="B26" s="73"/>
      <c r="C26" s="90" t="s">
        <v>2371</v>
      </c>
      <c r="D26" s="91" t="s">
        <v>1127</v>
      </c>
      <c r="E26" s="92">
        <v>44430</v>
      </c>
      <c r="F26" s="93" t="s">
        <v>2565</v>
      </c>
      <c r="G26" s="92">
        <v>44432</v>
      </c>
      <c r="H26" s="94" t="s">
        <v>2566</v>
      </c>
      <c r="I26" s="95">
        <v>91</v>
      </c>
      <c r="J26" s="95">
        <v>30</v>
      </c>
      <c r="K26" s="95">
        <v>15</v>
      </c>
      <c r="L26" s="95">
        <v>6</v>
      </c>
      <c r="M26" s="96">
        <v>10.237500000000001</v>
      </c>
      <c r="N26" s="97">
        <v>10</v>
      </c>
      <c r="O26" s="62">
        <v>3000</v>
      </c>
      <c r="P26" s="63">
        <f>Table2245236891011121314151617181920212224234567234568910111213141516[[#This Row],[PEMBULATAN]]*O26</f>
        <v>30000</v>
      </c>
    </row>
    <row r="27" spans="1:16" ht="32.25" customHeight="1" x14ac:dyDescent="0.2">
      <c r="A27" s="100"/>
      <c r="B27" s="73"/>
      <c r="C27" s="90" t="s">
        <v>2372</v>
      </c>
      <c r="D27" s="91" t="s">
        <v>1127</v>
      </c>
      <c r="E27" s="92">
        <v>44430</v>
      </c>
      <c r="F27" s="93" t="s">
        <v>2565</v>
      </c>
      <c r="G27" s="92">
        <v>44432</v>
      </c>
      <c r="H27" s="94" t="s">
        <v>2566</v>
      </c>
      <c r="I27" s="95">
        <v>100</v>
      </c>
      <c r="J27" s="95">
        <v>63</v>
      </c>
      <c r="K27" s="95">
        <v>24</v>
      </c>
      <c r="L27" s="95">
        <v>23</v>
      </c>
      <c r="M27" s="96">
        <v>37.799999999999997</v>
      </c>
      <c r="N27" s="97">
        <v>38</v>
      </c>
      <c r="O27" s="62">
        <v>3000</v>
      </c>
      <c r="P27" s="63">
        <f>Table2245236891011121314151617181920212224234567234568910111213141516[[#This Row],[PEMBULATAN]]*O27</f>
        <v>114000</v>
      </c>
    </row>
    <row r="28" spans="1:16" ht="32.25" customHeight="1" x14ac:dyDescent="0.2">
      <c r="A28" s="100"/>
      <c r="B28" s="73"/>
      <c r="C28" s="90" t="s">
        <v>2373</v>
      </c>
      <c r="D28" s="91" t="s">
        <v>1127</v>
      </c>
      <c r="E28" s="92">
        <v>44430</v>
      </c>
      <c r="F28" s="93" t="s">
        <v>2565</v>
      </c>
      <c r="G28" s="92">
        <v>44432</v>
      </c>
      <c r="H28" s="94" t="s">
        <v>2566</v>
      </c>
      <c r="I28" s="95">
        <v>66</v>
      </c>
      <c r="J28" s="95">
        <v>53</v>
      </c>
      <c r="K28" s="95">
        <v>36</v>
      </c>
      <c r="L28" s="95">
        <v>9</v>
      </c>
      <c r="M28" s="96">
        <v>31.481999999999999</v>
      </c>
      <c r="N28" s="97">
        <v>31</v>
      </c>
      <c r="O28" s="62">
        <v>3000</v>
      </c>
      <c r="P28" s="63">
        <f>Table2245236891011121314151617181920212224234567234568910111213141516[[#This Row],[PEMBULATAN]]*O28</f>
        <v>93000</v>
      </c>
    </row>
    <row r="29" spans="1:16" ht="32.25" customHeight="1" x14ac:dyDescent="0.2">
      <c r="A29" s="100"/>
      <c r="B29" s="73"/>
      <c r="C29" s="90" t="s">
        <v>2374</v>
      </c>
      <c r="D29" s="91" t="s">
        <v>1127</v>
      </c>
      <c r="E29" s="92">
        <v>44430</v>
      </c>
      <c r="F29" s="93" t="s">
        <v>2565</v>
      </c>
      <c r="G29" s="92">
        <v>44432</v>
      </c>
      <c r="H29" s="94" t="s">
        <v>2566</v>
      </c>
      <c r="I29" s="95">
        <v>90</v>
      </c>
      <c r="J29" s="95">
        <v>54</v>
      </c>
      <c r="K29" s="95">
        <v>24</v>
      </c>
      <c r="L29" s="95">
        <v>11</v>
      </c>
      <c r="M29" s="96">
        <v>29.16</v>
      </c>
      <c r="N29" s="97">
        <v>29</v>
      </c>
      <c r="O29" s="62">
        <v>3000</v>
      </c>
      <c r="P29" s="63">
        <f>Table2245236891011121314151617181920212224234567234568910111213141516[[#This Row],[PEMBULATAN]]*O29</f>
        <v>87000</v>
      </c>
    </row>
    <row r="30" spans="1:16" ht="32.25" customHeight="1" x14ac:dyDescent="0.2">
      <c r="A30" s="100"/>
      <c r="B30" s="73"/>
      <c r="C30" s="90" t="s">
        <v>2375</v>
      </c>
      <c r="D30" s="91" t="s">
        <v>1127</v>
      </c>
      <c r="E30" s="92">
        <v>44430</v>
      </c>
      <c r="F30" s="93" t="s">
        <v>2565</v>
      </c>
      <c r="G30" s="92">
        <v>44432</v>
      </c>
      <c r="H30" s="94" t="s">
        <v>2566</v>
      </c>
      <c r="I30" s="95">
        <v>30</v>
      </c>
      <c r="J30" s="95">
        <v>27</v>
      </c>
      <c r="K30" s="95">
        <v>21</v>
      </c>
      <c r="L30" s="95">
        <v>6</v>
      </c>
      <c r="M30" s="96">
        <v>4.2525000000000004</v>
      </c>
      <c r="N30" s="97">
        <v>6</v>
      </c>
      <c r="O30" s="62">
        <v>3000</v>
      </c>
      <c r="P30" s="63">
        <f>Table2245236891011121314151617181920212224234567234568910111213141516[[#This Row],[PEMBULATAN]]*O30</f>
        <v>18000</v>
      </c>
    </row>
    <row r="31" spans="1:16" ht="32.25" customHeight="1" x14ac:dyDescent="0.2">
      <c r="A31" s="100"/>
      <c r="B31" s="73"/>
      <c r="C31" s="90" t="s">
        <v>2376</v>
      </c>
      <c r="D31" s="91" t="s">
        <v>1127</v>
      </c>
      <c r="E31" s="92">
        <v>44430</v>
      </c>
      <c r="F31" s="93" t="s">
        <v>2565</v>
      </c>
      <c r="G31" s="92">
        <v>44432</v>
      </c>
      <c r="H31" s="94" t="s">
        <v>2566</v>
      </c>
      <c r="I31" s="95">
        <v>93</v>
      </c>
      <c r="J31" s="95">
        <v>51</v>
      </c>
      <c r="K31" s="95">
        <v>22</v>
      </c>
      <c r="L31" s="95">
        <v>25</v>
      </c>
      <c r="M31" s="96">
        <v>26.086500000000001</v>
      </c>
      <c r="N31" s="97">
        <v>26</v>
      </c>
      <c r="O31" s="62">
        <v>3000</v>
      </c>
      <c r="P31" s="63">
        <f>Table2245236891011121314151617181920212224234567234568910111213141516[[#This Row],[PEMBULATAN]]*O31</f>
        <v>78000</v>
      </c>
    </row>
    <row r="32" spans="1:16" ht="32.25" customHeight="1" x14ac:dyDescent="0.2">
      <c r="A32" s="100"/>
      <c r="B32" s="73"/>
      <c r="C32" s="90" t="s">
        <v>2377</v>
      </c>
      <c r="D32" s="91" t="s">
        <v>1127</v>
      </c>
      <c r="E32" s="92">
        <v>44430</v>
      </c>
      <c r="F32" s="93" t="s">
        <v>2565</v>
      </c>
      <c r="G32" s="92">
        <v>44432</v>
      </c>
      <c r="H32" s="94" t="s">
        <v>2566</v>
      </c>
      <c r="I32" s="95">
        <v>90</v>
      </c>
      <c r="J32" s="95">
        <v>51</v>
      </c>
      <c r="K32" s="95">
        <v>20</v>
      </c>
      <c r="L32" s="95">
        <v>27</v>
      </c>
      <c r="M32" s="96">
        <v>22.95</v>
      </c>
      <c r="N32" s="97">
        <v>27</v>
      </c>
      <c r="O32" s="62">
        <v>3000</v>
      </c>
      <c r="P32" s="63">
        <f>Table2245236891011121314151617181920212224234567234568910111213141516[[#This Row],[PEMBULATAN]]*O32</f>
        <v>81000</v>
      </c>
    </row>
    <row r="33" spans="1:16" ht="32.25" customHeight="1" x14ac:dyDescent="0.2">
      <c r="A33" s="100"/>
      <c r="B33" s="73"/>
      <c r="C33" s="90" t="s">
        <v>2378</v>
      </c>
      <c r="D33" s="91" t="s">
        <v>1127</v>
      </c>
      <c r="E33" s="92">
        <v>44430</v>
      </c>
      <c r="F33" s="93" t="s">
        <v>2565</v>
      </c>
      <c r="G33" s="92">
        <v>44432</v>
      </c>
      <c r="H33" s="94" t="s">
        <v>2566</v>
      </c>
      <c r="I33" s="95">
        <v>83</v>
      </c>
      <c r="J33" s="95">
        <v>50</v>
      </c>
      <c r="K33" s="95">
        <v>25</v>
      </c>
      <c r="L33" s="95">
        <v>9</v>
      </c>
      <c r="M33" s="96">
        <v>25.9375</v>
      </c>
      <c r="N33" s="97">
        <v>26</v>
      </c>
      <c r="O33" s="62">
        <v>3000</v>
      </c>
      <c r="P33" s="63">
        <f>Table2245236891011121314151617181920212224234567234568910111213141516[[#This Row],[PEMBULATAN]]*O33</f>
        <v>78000</v>
      </c>
    </row>
    <row r="34" spans="1:16" ht="32.25" customHeight="1" x14ac:dyDescent="0.2">
      <c r="A34" s="100"/>
      <c r="B34" s="73"/>
      <c r="C34" s="90" t="s">
        <v>2379</v>
      </c>
      <c r="D34" s="91" t="s">
        <v>1127</v>
      </c>
      <c r="E34" s="92">
        <v>44430</v>
      </c>
      <c r="F34" s="93" t="s">
        <v>2565</v>
      </c>
      <c r="G34" s="92">
        <v>44432</v>
      </c>
      <c r="H34" s="94" t="s">
        <v>2566</v>
      </c>
      <c r="I34" s="95">
        <v>53</v>
      </c>
      <c r="J34" s="95">
        <v>35</v>
      </c>
      <c r="K34" s="95">
        <v>12</v>
      </c>
      <c r="L34" s="95">
        <v>4</v>
      </c>
      <c r="M34" s="96">
        <v>5.5650000000000004</v>
      </c>
      <c r="N34" s="97">
        <v>6</v>
      </c>
      <c r="O34" s="62">
        <v>3000</v>
      </c>
      <c r="P34" s="63">
        <f>Table2245236891011121314151617181920212224234567234568910111213141516[[#This Row],[PEMBULATAN]]*O34</f>
        <v>18000</v>
      </c>
    </row>
    <row r="35" spans="1:16" ht="32.25" customHeight="1" x14ac:dyDescent="0.2">
      <c r="A35" s="100"/>
      <c r="B35" s="73"/>
      <c r="C35" s="90" t="s">
        <v>2380</v>
      </c>
      <c r="D35" s="91" t="s">
        <v>1127</v>
      </c>
      <c r="E35" s="92">
        <v>44430</v>
      </c>
      <c r="F35" s="93" t="s">
        <v>2565</v>
      </c>
      <c r="G35" s="92">
        <v>44432</v>
      </c>
      <c r="H35" s="94" t="s">
        <v>2566</v>
      </c>
      <c r="I35" s="95">
        <v>62</v>
      </c>
      <c r="J35" s="95">
        <v>10</v>
      </c>
      <c r="K35" s="95">
        <v>11</v>
      </c>
      <c r="L35" s="95">
        <v>2</v>
      </c>
      <c r="M35" s="96">
        <v>1.7050000000000001</v>
      </c>
      <c r="N35" s="97">
        <v>2</v>
      </c>
      <c r="O35" s="62">
        <v>3000</v>
      </c>
      <c r="P35" s="63">
        <f>Table2245236891011121314151617181920212224234567234568910111213141516[[#This Row],[PEMBULATAN]]*O35</f>
        <v>6000</v>
      </c>
    </row>
    <row r="36" spans="1:16" ht="32.25" customHeight="1" x14ac:dyDescent="0.2">
      <c r="A36" s="100"/>
      <c r="B36" s="73"/>
      <c r="C36" s="90" t="s">
        <v>2381</v>
      </c>
      <c r="D36" s="91" t="s">
        <v>1127</v>
      </c>
      <c r="E36" s="92">
        <v>44430</v>
      </c>
      <c r="F36" s="93" t="s">
        <v>2565</v>
      </c>
      <c r="G36" s="92">
        <v>44432</v>
      </c>
      <c r="H36" s="94" t="s">
        <v>2566</v>
      </c>
      <c r="I36" s="95">
        <v>105</v>
      </c>
      <c r="J36" s="95">
        <v>52</v>
      </c>
      <c r="K36" s="95">
        <v>30</v>
      </c>
      <c r="L36" s="95">
        <v>15</v>
      </c>
      <c r="M36" s="96">
        <v>40.950000000000003</v>
      </c>
      <c r="N36" s="97">
        <v>41</v>
      </c>
      <c r="O36" s="62">
        <v>3000</v>
      </c>
      <c r="P36" s="63">
        <f>Table2245236891011121314151617181920212224234567234568910111213141516[[#This Row],[PEMBULATAN]]*O36</f>
        <v>123000</v>
      </c>
    </row>
    <row r="37" spans="1:16" ht="32.25" customHeight="1" x14ac:dyDescent="0.2">
      <c r="A37" s="100"/>
      <c r="B37" s="73"/>
      <c r="C37" s="90" t="s">
        <v>2382</v>
      </c>
      <c r="D37" s="91" t="s">
        <v>1127</v>
      </c>
      <c r="E37" s="92">
        <v>44430</v>
      </c>
      <c r="F37" s="93" t="s">
        <v>2565</v>
      </c>
      <c r="G37" s="92">
        <v>44432</v>
      </c>
      <c r="H37" s="94" t="s">
        <v>2566</v>
      </c>
      <c r="I37" s="95">
        <v>93</v>
      </c>
      <c r="J37" s="95">
        <v>54</v>
      </c>
      <c r="K37" s="95">
        <v>13</v>
      </c>
      <c r="L37" s="95">
        <v>9</v>
      </c>
      <c r="M37" s="96">
        <v>16.3215</v>
      </c>
      <c r="N37" s="97">
        <v>16</v>
      </c>
      <c r="O37" s="62">
        <v>3000</v>
      </c>
      <c r="P37" s="63">
        <f>Table2245236891011121314151617181920212224234567234568910111213141516[[#This Row],[PEMBULATAN]]*O37</f>
        <v>48000</v>
      </c>
    </row>
    <row r="38" spans="1:16" ht="32.25" customHeight="1" x14ac:dyDescent="0.2">
      <c r="A38" s="100"/>
      <c r="B38" s="73"/>
      <c r="C38" s="90" t="s">
        <v>2383</v>
      </c>
      <c r="D38" s="91" t="s">
        <v>1127</v>
      </c>
      <c r="E38" s="92">
        <v>44430</v>
      </c>
      <c r="F38" s="93" t="s">
        <v>2565</v>
      </c>
      <c r="G38" s="92">
        <v>44432</v>
      </c>
      <c r="H38" s="94" t="s">
        <v>2566</v>
      </c>
      <c r="I38" s="95">
        <v>60</v>
      </c>
      <c r="J38" s="95">
        <v>53</v>
      </c>
      <c r="K38" s="95">
        <v>20</v>
      </c>
      <c r="L38" s="95">
        <v>3</v>
      </c>
      <c r="M38" s="96">
        <v>15.9</v>
      </c>
      <c r="N38" s="97">
        <v>16</v>
      </c>
      <c r="O38" s="62">
        <v>3000</v>
      </c>
      <c r="P38" s="63">
        <f>Table2245236891011121314151617181920212224234567234568910111213141516[[#This Row],[PEMBULATAN]]*O38</f>
        <v>48000</v>
      </c>
    </row>
    <row r="39" spans="1:16" ht="32.25" customHeight="1" x14ac:dyDescent="0.2">
      <c r="A39" s="100"/>
      <c r="B39" s="73"/>
      <c r="C39" s="90" t="s">
        <v>2384</v>
      </c>
      <c r="D39" s="91" t="s">
        <v>1127</v>
      </c>
      <c r="E39" s="92">
        <v>44430</v>
      </c>
      <c r="F39" s="93" t="s">
        <v>2565</v>
      </c>
      <c r="G39" s="92">
        <v>44432</v>
      </c>
      <c r="H39" s="94" t="s">
        <v>2566</v>
      </c>
      <c r="I39" s="95">
        <v>100</v>
      </c>
      <c r="J39" s="95">
        <v>53</v>
      </c>
      <c r="K39" s="95">
        <v>20</v>
      </c>
      <c r="L39" s="95">
        <v>8</v>
      </c>
      <c r="M39" s="96">
        <v>26.5</v>
      </c>
      <c r="N39" s="97">
        <v>27</v>
      </c>
      <c r="O39" s="62">
        <v>3000</v>
      </c>
      <c r="P39" s="63">
        <f>Table2245236891011121314151617181920212224234567234568910111213141516[[#This Row],[PEMBULATAN]]*O39</f>
        <v>81000</v>
      </c>
    </row>
    <row r="40" spans="1:16" ht="32.25" customHeight="1" x14ac:dyDescent="0.2">
      <c r="A40" s="100"/>
      <c r="B40" s="73"/>
      <c r="C40" s="90" t="s">
        <v>2385</v>
      </c>
      <c r="D40" s="91" t="s">
        <v>1127</v>
      </c>
      <c r="E40" s="92">
        <v>44430</v>
      </c>
      <c r="F40" s="93" t="s">
        <v>2565</v>
      </c>
      <c r="G40" s="92">
        <v>44432</v>
      </c>
      <c r="H40" s="94" t="s">
        <v>2566</v>
      </c>
      <c r="I40" s="95">
        <v>80</v>
      </c>
      <c r="J40" s="95">
        <v>50</v>
      </c>
      <c r="K40" s="95">
        <v>10</v>
      </c>
      <c r="L40" s="95">
        <v>6</v>
      </c>
      <c r="M40" s="96">
        <v>10</v>
      </c>
      <c r="N40" s="97">
        <v>10</v>
      </c>
      <c r="O40" s="62">
        <v>3000</v>
      </c>
      <c r="P40" s="63">
        <f>Table2245236891011121314151617181920212224234567234568910111213141516[[#This Row],[PEMBULATAN]]*O40</f>
        <v>30000</v>
      </c>
    </row>
    <row r="41" spans="1:16" ht="32.25" customHeight="1" x14ac:dyDescent="0.2">
      <c r="A41" s="100"/>
      <c r="B41" s="73"/>
      <c r="C41" s="90" t="s">
        <v>2386</v>
      </c>
      <c r="D41" s="91" t="s">
        <v>1127</v>
      </c>
      <c r="E41" s="92">
        <v>44430</v>
      </c>
      <c r="F41" s="93" t="s">
        <v>2565</v>
      </c>
      <c r="G41" s="92">
        <v>44432</v>
      </c>
      <c r="H41" s="94" t="s">
        <v>2566</v>
      </c>
      <c r="I41" s="95">
        <v>100</v>
      </c>
      <c r="J41" s="95">
        <v>54</v>
      </c>
      <c r="K41" s="95">
        <v>22</v>
      </c>
      <c r="L41" s="95">
        <v>13</v>
      </c>
      <c r="M41" s="96">
        <v>29.7</v>
      </c>
      <c r="N41" s="97">
        <v>30</v>
      </c>
      <c r="O41" s="62">
        <v>3000</v>
      </c>
      <c r="P41" s="63">
        <f>Table2245236891011121314151617181920212224234567234568910111213141516[[#This Row],[PEMBULATAN]]*O41</f>
        <v>90000</v>
      </c>
    </row>
    <row r="42" spans="1:16" ht="32.25" customHeight="1" x14ac:dyDescent="0.2">
      <c r="A42" s="100"/>
      <c r="B42" s="73"/>
      <c r="C42" s="90" t="s">
        <v>2387</v>
      </c>
      <c r="D42" s="91" t="s">
        <v>1127</v>
      </c>
      <c r="E42" s="92">
        <v>44430</v>
      </c>
      <c r="F42" s="93" t="s">
        <v>2565</v>
      </c>
      <c r="G42" s="92">
        <v>44432</v>
      </c>
      <c r="H42" s="94" t="s">
        <v>2566</v>
      </c>
      <c r="I42" s="95">
        <v>93</v>
      </c>
      <c r="J42" s="95">
        <v>60</v>
      </c>
      <c r="K42" s="95">
        <v>21</v>
      </c>
      <c r="L42" s="95">
        <v>20</v>
      </c>
      <c r="M42" s="96">
        <v>29.295000000000002</v>
      </c>
      <c r="N42" s="97">
        <v>29</v>
      </c>
      <c r="O42" s="62">
        <v>3000</v>
      </c>
      <c r="P42" s="63">
        <f>Table2245236891011121314151617181920212224234567234568910111213141516[[#This Row],[PEMBULATAN]]*O42</f>
        <v>87000</v>
      </c>
    </row>
    <row r="43" spans="1:16" ht="32.25" customHeight="1" x14ac:dyDescent="0.2">
      <c r="A43" s="100"/>
      <c r="B43" s="73"/>
      <c r="C43" s="90" t="s">
        <v>2388</v>
      </c>
      <c r="D43" s="91" t="s">
        <v>1127</v>
      </c>
      <c r="E43" s="92">
        <v>44430</v>
      </c>
      <c r="F43" s="93" t="s">
        <v>2565</v>
      </c>
      <c r="G43" s="92">
        <v>44432</v>
      </c>
      <c r="H43" s="94" t="s">
        <v>2566</v>
      </c>
      <c r="I43" s="95">
        <v>136</v>
      </c>
      <c r="J43" s="95">
        <v>30</v>
      </c>
      <c r="K43" s="95">
        <v>20</v>
      </c>
      <c r="L43" s="95">
        <v>5</v>
      </c>
      <c r="M43" s="96">
        <v>20.399999999999999</v>
      </c>
      <c r="N43" s="97">
        <v>20</v>
      </c>
      <c r="O43" s="62">
        <v>3000</v>
      </c>
      <c r="P43" s="63">
        <f>Table2245236891011121314151617181920212224234567234568910111213141516[[#This Row],[PEMBULATAN]]*O43</f>
        <v>60000</v>
      </c>
    </row>
    <row r="44" spans="1:16" ht="32.25" customHeight="1" x14ac:dyDescent="0.2">
      <c r="A44" s="100"/>
      <c r="B44" s="73"/>
      <c r="C44" s="90" t="s">
        <v>2389</v>
      </c>
      <c r="D44" s="91" t="s">
        <v>1127</v>
      </c>
      <c r="E44" s="92">
        <v>44430</v>
      </c>
      <c r="F44" s="93" t="s">
        <v>2565</v>
      </c>
      <c r="G44" s="92">
        <v>44432</v>
      </c>
      <c r="H44" s="94" t="s">
        <v>2566</v>
      </c>
      <c r="I44" s="95">
        <v>60</v>
      </c>
      <c r="J44" s="95">
        <v>70</v>
      </c>
      <c r="K44" s="95">
        <v>30</v>
      </c>
      <c r="L44" s="95">
        <v>6</v>
      </c>
      <c r="M44" s="96">
        <v>31.5</v>
      </c>
      <c r="N44" s="97">
        <v>32</v>
      </c>
      <c r="O44" s="62">
        <v>3000</v>
      </c>
      <c r="P44" s="63">
        <f>Table2245236891011121314151617181920212224234567234568910111213141516[[#This Row],[PEMBULATAN]]*O44</f>
        <v>96000</v>
      </c>
    </row>
    <row r="45" spans="1:16" ht="32.25" customHeight="1" x14ac:dyDescent="0.2">
      <c r="A45" s="100"/>
      <c r="B45" s="73"/>
      <c r="C45" s="90" t="s">
        <v>2390</v>
      </c>
      <c r="D45" s="91" t="s">
        <v>1127</v>
      </c>
      <c r="E45" s="92">
        <v>44430</v>
      </c>
      <c r="F45" s="93" t="s">
        <v>2565</v>
      </c>
      <c r="G45" s="92">
        <v>44432</v>
      </c>
      <c r="H45" s="94" t="s">
        <v>2566</v>
      </c>
      <c r="I45" s="95">
        <v>60</v>
      </c>
      <c r="J45" s="95">
        <v>35</v>
      </c>
      <c r="K45" s="95">
        <v>16</v>
      </c>
      <c r="L45" s="95">
        <v>5</v>
      </c>
      <c r="M45" s="96">
        <v>8.4</v>
      </c>
      <c r="N45" s="97">
        <v>8</v>
      </c>
      <c r="O45" s="62">
        <v>3000</v>
      </c>
      <c r="P45" s="63">
        <f>Table2245236891011121314151617181920212224234567234568910111213141516[[#This Row],[PEMBULATAN]]*O45</f>
        <v>24000</v>
      </c>
    </row>
    <row r="46" spans="1:16" ht="32.25" customHeight="1" x14ac:dyDescent="0.2">
      <c r="A46" s="100"/>
      <c r="B46" s="73"/>
      <c r="C46" s="90" t="s">
        <v>2391</v>
      </c>
      <c r="D46" s="91" t="s">
        <v>1127</v>
      </c>
      <c r="E46" s="92">
        <v>44430</v>
      </c>
      <c r="F46" s="93" t="s">
        <v>2565</v>
      </c>
      <c r="G46" s="92">
        <v>44432</v>
      </c>
      <c r="H46" s="94" t="s">
        <v>2566</v>
      </c>
      <c r="I46" s="95">
        <v>95</v>
      </c>
      <c r="J46" s="95">
        <v>60</v>
      </c>
      <c r="K46" s="95">
        <v>23</v>
      </c>
      <c r="L46" s="95">
        <v>9</v>
      </c>
      <c r="M46" s="96">
        <v>32.774999999999999</v>
      </c>
      <c r="N46" s="97">
        <v>33</v>
      </c>
      <c r="O46" s="62">
        <v>3000</v>
      </c>
      <c r="P46" s="63">
        <f>Table2245236891011121314151617181920212224234567234568910111213141516[[#This Row],[PEMBULATAN]]*O46</f>
        <v>99000</v>
      </c>
    </row>
    <row r="47" spans="1:16" ht="32.25" customHeight="1" x14ac:dyDescent="0.2">
      <c r="A47" s="100"/>
      <c r="B47" s="73"/>
      <c r="C47" s="90" t="s">
        <v>2392</v>
      </c>
      <c r="D47" s="91" t="s">
        <v>1127</v>
      </c>
      <c r="E47" s="92">
        <v>44430</v>
      </c>
      <c r="F47" s="93" t="s">
        <v>2565</v>
      </c>
      <c r="G47" s="92">
        <v>44432</v>
      </c>
      <c r="H47" s="94" t="s">
        <v>2566</v>
      </c>
      <c r="I47" s="95">
        <v>80</v>
      </c>
      <c r="J47" s="95">
        <v>51</v>
      </c>
      <c r="K47" s="95">
        <v>23</v>
      </c>
      <c r="L47" s="95">
        <v>11</v>
      </c>
      <c r="M47" s="96">
        <v>23.46</v>
      </c>
      <c r="N47" s="97">
        <v>23</v>
      </c>
      <c r="O47" s="62">
        <v>3000</v>
      </c>
      <c r="P47" s="63">
        <f>Table2245236891011121314151617181920212224234567234568910111213141516[[#This Row],[PEMBULATAN]]*O47</f>
        <v>69000</v>
      </c>
    </row>
    <row r="48" spans="1:16" ht="32.25" customHeight="1" x14ac:dyDescent="0.2">
      <c r="A48" s="100"/>
      <c r="B48" s="73"/>
      <c r="C48" s="90" t="s">
        <v>2393</v>
      </c>
      <c r="D48" s="91" t="s">
        <v>1127</v>
      </c>
      <c r="E48" s="92">
        <v>44430</v>
      </c>
      <c r="F48" s="93" t="s">
        <v>2565</v>
      </c>
      <c r="G48" s="92">
        <v>44432</v>
      </c>
      <c r="H48" s="94" t="s">
        <v>2566</v>
      </c>
      <c r="I48" s="95">
        <v>100</v>
      </c>
      <c r="J48" s="95">
        <v>61</v>
      </c>
      <c r="K48" s="95">
        <v>32</v>
      </c>
      <c r="L48" s="95">
        <v>18</v>
      </c>
      <c r="M48" s="96">
        <v>48.8</v>
      </c>
      <c r="N48" s="97">
        <v>49</v>
      </c>
      <c r="O48" s="62">
        <v>3000</v>
      </c>
      <c r="P48" s="63">
        <f>Table2245236891011121314151617181920212224234567234568910111213141516[[#This Row],[PEMBULATAN]]*O48</f>
        <v>147000</v>
      </c>
    </row>
    <row r="49" spans="1:16" ht="32.25" customHeight="1" x14ac:dyDescent="0.2">
      <c r="A49" s="100"/>
      <c r="B49" s="73"/>
      <c r="C49" s="90" t="s">
        <v>2394</v>
      </c>
      <c r="D49" s="91" t="s">
        <v>1127</v>
      </c>
      <c r="E49" s="92">
        <v>44430</v>
      </c>
      <c r="F49" s="93" t="s">
        <v>2565</v>
      </c>
      <c r="G49" s="92">
        <v>44432</v>
      </c>
      <c r="H49" s="94" t="s">
        <v>2566</v>
      </c>
      <c r="I49" s="95">
        <v>100</v>
      </c>
      <c r="J49" s="95">
        <v>53</v>
      </c>
      <c r="K49" s="95">
        <v>20</v>
      </c>
      <c r="L49" s="95">
        <v>11</v>
      </c>
      <c r="M49" s="96">
        <v>26.5</v>
      </c>
      <c r="N49" s="97">
        <v>27</v>
      </c>
      <c r="O49" s="62">
        <v>3000</v>
      </c>
      <c r="P49" s="63">
        <f>Table2245236891011121314151617181920212224234567234568910111213141516[[#This Row],[PEMBULATAN]]*O49</f>
        <v>81000</v>
      </c>
    </row>
    <row r="50" spans="1:16" ht="32.25" customHeight="1" x14ac:dyDescent="0.2">
      <c r="A50" s="100"/>
      <c r="B50" s="73"/>
      <c r="C50" s="90" t="s">
        <v>2395</v>
      </c>
      <c r="D50" s="91" t="s">
        <v>1127</v>
      </c>
      <c r="E50" s="92">
        <v>44430</v>
      </c>
      <c r="F50" s="93" t="s">
        <v>2565</v>
      </c>
      <c r="G50" s="92">
        <v>44432</v>
      </c>
      <c r="H50" s="94" t="s">
        <v>2566</v>
      </c>
      <c r="I50" s="95">
        <v>112</v>
      </c>
      <c r="J50" s="95">
        <v>60</v>
      </c>
      <c r="K50" s="95">
        <v>31</v>
      </c>
      <c r="L50" s="95">
        <v>27</v>
      </c>
      <c r="M50" s="96">
        <v>52.08</v>
      </c>
      <c r="N50" s="97">
        <v>52</v>
      </c>
      <c r="O50" s="62">
        <v>3000</v>
      </c>
      <c r="P50" s="63">
        <f>Table2245236891011121314151617181920212224234567234568910111213141516[[#This Row],[PEMBULATAN]]*O50</f>
        <v>156000</v>
      </c>
    </row>
    <row r="51" spans="1:16" ht="32.25" customHeight="1" x14ac:dyDescent="0.2">
      <c r="A51" s="100"/>
      <c r="B51" s="73"/>
      <c r="C51" s="90" t="s">
        <v>2396</v>
      </c>
      <c r="D51" s="91" t="s">
        <v>1127</v>
      </c>
      <c r="E51" s="92">
        <v>44430</v>
      </c>
      <c r="F51" s="93" t="s">
        <v>2565</v>
      </c>
      <c r="G51" s="92">
        <v>44432</v>
      </c>
      <c r="H51" s="94" t="s">
        <v>2566</v>
      </c>
      <c r="I51" s="95">
        <v>90</v>
      </c>
      <c r="J51" s="95">
        <v>41</v>
      </c>
      <c r="K51" s="95">
        <v>42</v>
      </c>
      <c r="L51" s="95">
        <v>13</v>
      </c>
      <c r="M51" s="96">
        <v>38.744999999999997</v>
      </c>
      <c r="N51" s="97">
        <v>39</v>
      </c>
      <c r="O51" s="62">
        <v>3000</v>
      </c>
      <c r="P51" s="63">
        <f>Table2245236891011121314151617181920212224234567234568910111213141516[[#This Row],[PEMBULATAN]]*O51</f>
        <v>117000</v>
      </c>
    </row>
    <row r="52" spans="1:16" ht="32.25" customHeight="1" x14ac:dyDescent="0.2">
      <c r="A52" s="100"/>
      <c r="B52" s="73"/>
      <c r="C52" s="90" t="s">
        <v>2397</v>
      </c>
      <c r="D52" s="91" t="s">
        <v>1127</v>
      </c>
      <c r="E52" s="92">
        <v>44430</v>
      </c>
      <c r="F52" s="93" t="s">
        <v>2565</v>
      </c>
      <c r="G52" s="92">
        <v>44432</v>
      </c>
      <c r="H52" s="94" t="s">
        <v>2566</v>
      </c>
      <c r="I52" s="95">
        <v>91</v>
      </c>
      <c r="J52" s="95">
        <v>52</v>
      </c>
      <c r="K52" s="95">
        <v>23</v>
      </c>
      <c r="L52" s="95">
        <v>10</v>
      </c>
      <c r="M52" s="96">
        <v>27.209</v>
      </c>
      <c r="N52" s="97">
        <v>27</v>
      </c>
      <c r="O52" s="62">
        <v>3000</v>
      </c>
      <c r="P52" s="63">
        <f>Table2245236891011121314151617181920212224234567234568910111213141516[[#This Row],[PEMBULATAN]]*O52</f>
        <v>81000</v>
      </c>
    </row>
    <row r="53" spans="1:16" ht="32.25" customHeight="1" x14ac:dyDescent="0.2">
      <c r="A53" s="100"/>
      <c r="B53" s="73"/>
      <c r="C53" s="90" t="s">
        <v>2398</v>
      </c>
      <c r="D53" s="91" t="s">
        <v>1127</v>
      </c>
      <c r="E53" s="92">
        <v>44430</v>
      </c>
      <c r="F53" s="93" t="s">
        <v>2565</v>
      </c>
      <c r="G53" s="92">
        <v>44432</v>
      </c>
      <c r="H53" s="94" t="s">
        <v>2566</v>
      </c>
      <c r="I53" s="95">
        <v>90</v>
      </c>
      <c r="J53" s="95">
        <v>60</v>
      </c>
      <c r="K53" s="95">
        <v>23</v>
      </c>
      <c r="L53" s="95">
        <v>11</v>
      </c>
      <c r="M53" s="96">
        <v>31.05</v>
      </c>
      <c r="N53" s="97">
        <v>31</v>
      </c>
      <c r="O53" s="62">
        <v>3000</v>
      </c>
      <c r="P53" s="63">
        <f>Table2245236891011121314151617181920212224234567234568910111213141516[[#This Row],[PEMBULATAN]]*O53</f>
        <v>93000</v>
      </c>
    </row>
    <row r="54" spans="1:16" ht="32.25" customHeight="1" x14ac:dyDescent="0.2">
      <c r="A54" s="100"/>
      <c r="B54" s="73"/>
      <c r="C54" s="90" t="s">
        <v>2399</v>
      </c>
      <c r="D54" s="91" t="s">
        <v>1127</v>
      </c>
      <c r="E54" s="92">
        <v>44430</v>
      </c>
      <c r="F54" s="93" t="s">
        <v>2565</v>
      </c>
      <c r="G54" s="92">
        <v>44432</v>
      </c>
      <c r="H54" s="94" t="s">
        <v>2566</v>
      </c>
      <c r="I54" s="95">
        <v>70</v>
      </c>
      <c r="J54" s="95">
        <v>43</v>
      </c>
      <c r="K54" s="95">
        <v>34</v>
      </c>
      <c r="L54" s="95">
        <v>15</v>
      </c>
      <c r="M54" s="96">
        <v>25.585000000000001</v>
      </c>
      <c r="N54" s="97">
        <v>26</v>
      </c>
      <c r="O54" s="62">
        <v>3000</v>
      </c>
      <c r="P54" s="63">
        <f>Table2245236891011121314151617181920212224234567234568910111213141516[[#This Row],[PEMBULATAN]]*O54</f>
        <v>78000</v>
      </c>
    </row>
    <row r="55" spans="1:16" ht="32.25" customHeight="1" x14ac:dyDescent="0.2">
      <c r="A55" s="100"/>
      <c r="B55" s="73"/>
      <c r="C55" s="90" t="s">
        <v>2400</v>
      </c>
      <c r="D55" s="91" t="s">
        <v>1127</v>
      </c>
      <c r="E55" s="92">
        <v>44430</v>
      </c>
      <c r="F55" s="93" t="s">
        <v>2565</v>
      </c>
      <c r="G55" s="92">
        <v>44432</v>
      </c>
      <c r="H55" s="94" t="s">
        <v>2566</v>
      </c>
      <c r="I55" s="95">
        <v>106</v>
      </c>
      <c r="J55" s="95">
        <v>32</v>
      </c>
      <c r="K55" s="95">
        <v>14</v>
      </c>
      <c r="L55" s="95">
        <v>4</v>
      </c>
      <c r="M55" s="96">
        <v>11.872</v>
      </c>
      <c r="N55" s="97">
        <v>12</v>
      </c>
      <c r="O55" s="62">
        <v>3000</v>
      </c>
      <c r="P55" s="63">
        <f>Table2245236891011121314151617181920212224234567234568910111213141516[[#This Row],[PEMBULATAN]]*O55</f>
        <v>36000</v>
      </c>
    </row>
    <row r="56" spans="1:16" ht="32.25" customHeight="1" x14ac:dyDescent="0.2">
      <c r="A56" s="100"/>
      <c r="B56" s="73"/>
      <c r="C56" s="90" t="s">
        <v>2401</v>
      </c>
      <c r="D56" s="91" t="s">
        <v>1127</v>
      </c>
      <c r="E56" s="92">
        <v>44430</v>
      </c>
      <c r="F56" s="93" t="s">
        <v>2565</v>
      </c>
      <c r="G56" s="92">
        <v>44432</v>
      </c>
      <c r="H56" s="94" t="s">
        <v>2566</v>
      </c>
      <c r="I56" s="95">
        <v>83</v>
      </c>
      <c r="J56" s="95">
        <v>60</v>
      </c>
      <c r="K56" s="95">
        <v>15</v>
      </c>
      <c r="L56" s="95">
        <v>7</v>
      </c>
      <c r="M56" s="96">
        <v>18.675000000000001</v>
      </c>
      <c r="N56" s="97">
        <v>19</v>
      </c>
      <c r="O56" s="62">
        <v>3000</v>
      </c>
      <c r="P56" s="63">
        <f>Table2245236891011121314151617181920212224234567234568910111213141516[[#This Row],[PEMBULATAN]]*O56</f>
        <v>57000</v>
      </c>
    </row>
    <row r="57" spans="1:16" ht="32.25" customHeight="1" x14ac:dyDescent="0.2">
      <c r="A57" s="100"/>
      <c r="B57" s="73"/>
      <c r="C57" s="90" t="s">
        <v>2402</v>
      </c>
      <c r="D57" s="91" t="s">
        <v>1127</v>
      </c>
      <c r="E57" s="92">
        <v>44430</v>
      </c>
      <c r="F57" s="93" t="s">
        <v>2565</v>
      </c>
      <c r="G57" s="92">
        <v>44432</v>
      </c>
      <c r="H57" s="94" t="s">
        <v>2566</v>
      </c>
      <c r="I57" s="95">
        <v>80</v>
      </c>
      <c r="J57" s="95">
        <v>42</v>
      </c>
      <c r="K57" s="95">
        <v>33</v>
      </c>
      <c r="L57" s="95">
        <v>5</v>
      </c>
      <c r="M57" s="96">
        <v>27.72</v>
      </c>
      <c r="N57" s="97">
        <v>28</v>
      </c>
      <c r="O57" s="62">
        <v>3000</v>
      </c>
      <c r="P57" s="63">
        <f>Table2245236891011121314151617181920212224234567234568910111213141516[[#This Row],[PEMBULATAN]]*O57</f>
        <v>84000</v>
      </c>
    </row>
    <row r="58" spans="1:16" ht="32.25" customHeight="1" x14ac:dyDescent="0.2">
      <c r="A58" s="100"/>
      <c r="B58" s="73"/>
      <c r="C58" s="90" t="s">
        <v>2403</v>
      </c>
      <c r="D58" s="91" t="s">
        <v>1127</v>
      </c>
      <c r="E58" s="92">
        <v>44430</v>
      </c>
      <c r="F58" s="93" t="s">
        <v>2565</v>
      </c>
      <c r="G58" s="92">
        <v>44432</v>
      </c>
      <c r="H58" s="94" t="s">
        <v>2566</v>
      </c>
      <c r="I58" s="95">
        <v>97</v>
      </c>
      <c r="J58" s="95">
        <v>55</v>
      </c>
      <c r="K58" s="95">
        <v>27</v>
      </c>
      <c r="L58" s="95">
        <v>10</v>
      </c>
      <c r="M58" s="96">
        <v>36.011249999999997</v>
      </c>
      <c r="N58" s="97">
        <v>36</v>
      </c>
      <c r="O58" s="62">
        <v>3000</v>
      </c>
      <c r="P58" s="63">
        <f>Table2245236891011121314151617181920212224234567234568910111213141516[[#This Row],[PEMBULATAN]]*O58</f>
        <v>108000</v>
      </c>
    </row>
    <row r="59" spans="1:16" ht="32.25" customHeight="1" x14ac:dyDescent="0.2">
      <c r="A59" s="100"/>
      <c r="B59" s="73"/>
      <c r="C59" s="90" t="s">
        <v>2404</v>
      </c>
      <c r="D59" s="91" t="s">
        <v>1127</v>
      </c>
      <c r="E59" s="92">
        <v>44430</v>
      </c>
      <c r="F59" s="93" t="s">
        <v>2565</v>
      </c>
      <c r="G59" s="92">
        <v>44432</v>
      </c>
      <c r="H59" s="94" t="s">
        <v>2566</v>
      </c>
      <c r="I59" s="95">
        <v>90</v>
      </c>
      <c r="J59" s="95">
        <v>91</v>
      </c>
      <c r="K59" s="95">
        <v>23</v>
      </c>
      <c r="L59" s="95">
        <v>9</v>
      </c>
      <c r="M59" s="96">
        <v>47.092500000000001</v>
      </c>
      <c r="N59" s="97">
        <v>47</v>
      </c>
      <c r="O59" s="62">
        <v>3000</v>
      </c>
      <c r="P59" s="63">
        <f>Table2245236891011121314151617181920212224234567234568910111213141516[[#This Row],[PEMBULATAN]]*O59</f>
        <v>141000</v>
      </c>
    </row>
    <row r="60" spans="1:16" ht="32.25" customHeight="1" x14ac:dyDescent="0.2">
      <c r="A60" s="100"/>
      <c r="B60" s="73"/>
      <c r="C60" s="90" t="s">
        <v>2405</v>
      </c>
      <c r="D60" s="91" t="s">
        <v>1127</v>
      </c>
      <c r="E60" s="92">
        <v>44430</v>
      </c>
      <c r="F60" s="93" t="s">
        <v>2565</v>
      </c>
      <c r="G60" s="92">
        <v>44432</v>
      </c>
      <c r="H60" s="94" t="s">
        <v>2566</v>
      </c>
      <c r="I60" s="95">
        <v>96</v>
      </c>
      <c r="J60" s="95">
        <v>46</v>
      </c>
      <c r="K60" s="95">
        <v>1</v>
      </c>
      <c r="L60" s="95">
        <v>1</v>
      </c>
      <c r="M60" s="96">
        <v>1.1040000000000001</v>
      </c>
      <c r="N60" s="97">
        <v>1</v>
      </c>
      <c r="O60" s="62">
        <v>3000</v>
      </c>
      <c r="P60" s="63">
        <f>Table2245236891011121314151617181920212224234567234568910111213141516[[#This Row],[PEMBULATAN]]*O60</f>
        <v>3000</v>
      </c>
    </row>
    <row r="61" spans="1:16" ht="32.25" customHeight="1" x14ac:dyDescent="0.2">
      <c r="A61" s="100"/>
      <c r="B61" s="73"/>
      <c r="C61" s="90" t="s">
        <v>2406</v>
      </c>
      <c r="D61" s="91" t="s">
        <v>1127</v>
      </c>
      <c r="E61" s="92">
        <v>44430</v>
      </c>
      <c r="F61" s="93" t="s">
        <v>2565</v>
      </c>
      <c r="G61" s="92">
        <v>44432</v>
      </c>
      <c r="H61" s="94" t="s">
        <v>2566</v>
      </c>
      <c r="I61" s="95">
        <v>90</v>
      </c>
      <c r="J61" s="95">
        <v>62</v>
      </c>
      <c r="K61" s="95">
        <v>26</v>
      </c>
      <c r="L61" s="95">
        <v>15</v>
      </c>
      <c r="M61" s="96">
        <v>36.270000000000003</v>
      </c>
      <c r="N61" s="97">
        <v>36</v>
      </c>
      <c r="O61" s="62">
        <v>3000</v>
      </c>
      <c r="P61" s="63">
        <f>Table2245236891011121314151617181920212224234567234568910111213141516[[#This Row],[PEMBULATAN]]*O61</f>
        <v>108000</v>
      </c>
    </row>
    <row r="62" spans="1:16" ht="32.25" customHeight="1" x14ac:dyDescent="0.2">
      <c r="A62" s="100"/>
      <c r="B62" s="73"/>
      <c r="C62" s="90" t="s">
        <v>2407</v>
      </c>
      <c r="D62" s="91" t="s">
        <v>1127</v>
      </c>
      <c r="E62" s="92">
        <v>44430</v>
      </c>
      <c r="F62" s="93" t="s">
        <v>2565</v>
      </c>
      <c r="G62" s="92">
        <v>44432</v>
      </c>
      <c r="H62" s="94" t="s">
        <v>2566</v>
      </c>
      <c r="I62" s="95">
        <v>70</v>
      </c>
      <c r="J62" s="95">
        <v>33</v>
      </c>
      <c r="K62" s="95">
        <v>20</v>
      </c>
      <c r="L62" s="95">
        <v>1</v>
      </c>
      <c r="M62" s="96">
        <v>11.55</v>
      </c>
      <c r="N62" s="97">
        <v>12</v>
      </c>
      <c r="O62" s="62">
        <v>3000</v>
      </c>
      <c r="P62" s="63">
        <f>Table2245236891011121314151617181920212224234567234568910111213141516[[#This Row],[PEMBULATAN]]*O62</f>
        <v>36000</v>
      </c>
    </row>
    <row r="63" spans="1:16" ht="32.25" customHeight="1" x14ac:dyDescent="0.2">
      <c r="A63" s="100"/>
      <c r="B63" s="73"/>
      <c r="C63" s="90" t="s">
        <v>2408</v>
      </c>
      <c r="D63" s="91" t="s">
        <v>1127</v>
      </c>
      <c r="E63" s="92">
        <v>44430</v>
      </c>
      <c r="F63" s="93" t="s">
        <v>2565</v>
      </c>
      <c r="G63" s="92">
        <v>44432</v>
      </c>
      <c r="H63" s="94" t="s">
        <v>2566</v>
      </c>
      <c r="I63" s="95">
        <v>50</v>
      </c>
      <c r="J63" s="95">
        <v>31</v>
      </c>
      <c r="K63" s="95">
        <v>15</v>
      </c>
      <c r="L63" s="95">
        <v>1</v>
      </c>
      <c r="M63" s="96">
        <v>5.8125</v>
      </c>
      <c r="N63" s="97">
        <v>6</v>
      </c>
      <c r="O63" s="62">
        <v>3000</v>
      </c>
      <c r="P63" s="63">
        <f>Table2245236891011121314151617181920212224234567234568910111213141516[[#This Row],[PEMBULATAN]]*O63</f>
        <v>18000</v>
      </c>
    </row>
    <row r="64" spans="1:16" ht="32.25" customHeight="1" x14ac:dyDescent="0.2">
      <c r="A64" s="100"/>
      <c r="B64" s="73"/>
      <c r="C64" s="90" t="s">
        <v>2409</v>
      </c>
      <c r="D64" s="91" t="s">
        <v>1127</v>
      </c>
      <c r="E64" s="92">
        <v>44430</v>
      </c>
      <c r="F64" s="93" t="s">
        <v>2565</v>
      </c>
      <c r="G64" s="92">
        <v>44432</v>
      </c>
      <c r="H64" s="94" t="s">
        <v>2566</v>
      </c>
      <c r="I64" s="95">
        <v>90</v>
      </c>
      <c r="J64" s="95">
        <v>64</v>
      </c>
      <c r="K64" s="95">
        <v>20</v>
      </c>
      <c r="L64" s="95">
        <v>12</v>
      </c>
      <c r="M64" s="96">
        <v>28.8</v>
      </c>
      <c r="N64" s="97">
        <v>29</v>
      </c>
      <c r="O64" s="62">
        <v>3000</v>
      </c>
      <c r="P64" s="63">
        <f>Table2245236891011121314151617181920212224234567234568910111213141516[[#This Row],[PEMBULATAN]]*O64</f>
        <v>87000</v>
      </c>
    </row>
    <row r="65" spans="1:16" ht="32.25" customHeight="1" x14ac:dyDescent="0.2">
      <c r="A65" s="100"/>
      <c r="B65" s="73"/>
      <c r="C65" s="90" t="s">
        <v>2410</v>
      </c>
      <c r="D65" s="91" t="s">
        <v>1127</v>
      </c>
      <c r="E65" s="92">
        <v>44430</v>
      </c>
      <c r="F65" s="93" t="s">
        <v>2565</v>
      </c>
      <c r="G65" s="92">
        <v>44432</v>
      </c>
      <c r="H65" s="94" t="s">
        <v>2566</v>
      </c>
      <c r="I65" s="95">
        <v>101</v>
      </c>
      <c r="J65" s="95">
        <v>60</v>
      </c>
      <c r="K65" s="95">
        <v>31</v>
      </c>
      <c r="L65" s="95">
        <v>12</v>
      </c>
      <c r="M65" s="96">
        <v>46.965000000000003</v>
      </c>
      <c r="N65" s="97">
        <v>47</v>
      </c>
      <c r="O65" s="62">
        <v>3000</v>
      </c>
      <c r="P65" s="63">
        <f>Table2245236891011121314151617181920212224234567234568910111213141516[[#This Row],[PEMBULATAN]]*O65</f>
        <v>141000</v>
      </c>
    </row>
    <row r="66" spans="1:16" ht="32.25" customHeight="1" x14ac:dyDescent="0.2">
      <c r="A66" s="100"/>
      <c r="B66" s="73"/>
      <c r="C66" s="90" t="s">
        <v>2411</v>
      </c>
      <c r="D66" s="91" t="s">
        <v>1127</v>
      </c>
      <c r="E66" s="92">
        <v>44430</v>
      </c>
      <c r="F66" s="93" t="s">
        <v>2565</v>
      </c>
      <c r="G66" s="92">
        <v>44432</v>
      </c>
      <c r="H66" s="94" t="s">
        <v>2566</v>
      </c>
      <c r="I66" s="95">
        <v>90</v>
      </c>
      <c r="J66" s="95">
        <v>51</v>
      </c>
      <c r="K66" s="95">
        <v>30</v>
      </c>
      <c r="L66" s="95">
        <v>9</v>
      </c>
      <c r="M66" s="96">
        <v>34.424999999999997</v>
      </c>
      <c r="N66" s="97">
        <v>34</v>
      </c>
      <c r="O66" s="62">
        <v>3000</v>
      </c>
      <c r="P66" s="63">
        <f>Table2245236891011121314151617181920212224234567234568910111213141516[[#This Row],[PEMBULATAN]]*O66</f>
        <v>102000</v>
      </c>
    </row>
    <row r="67" spans="1:16" ht="32.25" customHeight="1" x14ac:dyDescent="0.2">
      <c r="A67" s="100"/>
      <c r="B67" s="73"/>
      <c r="C67" s="90" t="s">
        <v>2412</v>
      </c>
      <c r="D67" s="91" t="s">
        <v>1127</v>
      </c>
      <c r="E67" s="92">
        <v>44430</v>
      </c>
      <c r="F67" s="93" t="s">
        <v>2565</v>
      </c>
      <c r="G67" s="92">
        <v>44432</v>
      </c>
      <c r="H67" s="94" t="s">
        <v>2566</v>
      </c>
      <c r="I67" s="95">
        <v>74</v>
      </c>
      <c r="J67" s="95">
        <v>27</v>
      </c>
      <c r="K67" s="95">
        <v>14</v>
      </c>
      <c r="L67" s="95">
        <v>1</v>
      </c>
      <c r="M67" s="96">
        <v>6.9930000000000003</v>
      </c>
      <c r="N67" s="97">
        <v>7</v>
      </c>
      <c r="O67" s="62">
        <v>3000</v>
      </c>
      <c r="P67" s="63">
        <f>Table2245236891011121314151617181920212224234567234568910111213141516[[#This Row],[PEMBULATAN]]*O67</f>
        <v>21000</v>
      </c>
    </row>
    <row r="68" spans="1:16" ht="32.25" customHeight="1" x14ac:dyDescent="0.2">
      <c r="A68" s="100"/>
      <c r="B68" s="73"/>
      <c r="C68" s="90" t="s">
        <v>2413</v>
      </c>
      <c r="D68" s="91" t="s">
        <v>1127</v>
      </c>
      <c r="E68" s="92">
        <v>44430</v>
      </c>
      <c r="F68" s="93" t="s">
        <v>2565</v>
      </c>
      <c r="G68" s="92">
        <v>44432</v>
      </c>
      <c r="H68" s="94" t="s">
        <v>2566</v>
      </c>
      <c r="I68" s="95">
        <v>95</v>
      </c>
      <c r="J68" s="95">
        <v>17</v>
      </c>
      <c r="K68" s="95">
        <v>2</v>
      </c>
      <c r="L68" s="95">
        <v>1</v>
      </c>
      <c r="M68" s="96">
        <v>0.8075</v>
      </c>
      <c r="N68" s="97">
        <v>1</v>
      </c>
      <c r="O68" s="62">
        <v>3000</v>
      </c>
      <c r="P68" s="63">
        <f>Table2245236891011121314151617181920212224234567234568910111213141516[[#This Row],[PEMBULATAN]]*O68</f>
        <v>3000</v>
      </c>
    </row>
    <row r="69" spans="1:16" ht="32.25" customHeight="1" x14ac:dyDescent="0.2">
      <c r="A69" s="100"/>
      <c r="B69" s="73"/>
      <c r="C69" s="90" t="s">
        <v>2414</v>
      </c>
      <c r="D69" s="91" t="s">
        <v>1127</v>
      </c>
      <c r="E69" s="92">
        <v>44430</v>
      </c>
      <c r="F69" s="93" t="s">
        <v>2565</v>
      </c>
      <c r="G69" s="92">
        <v>44432</v>
      </c>
      <c r="H69" s="94" t="s">
        <v>2566</v>
      </c>
      <c r="I69" s="95">
        <v>125</v>
      </c>
      <c r="J69" s="95">
        <v>10</v>
      </c>
      <c r="K69" s="95">
        <v>10</v>
      </c>
      <c r="L69" s="95">
        <v>2</v>
      </c>
      <c r="M69" s="96">
        <v>3.125</v>
      </c>
      <c r="N69" s="97">
        <v>3</v>
      </c>
      <c r="O69" s="62">
        <v>3000</v>
      </c>
      <c r="P69" s="63">
        <f>Table2245236891011121314151617181920212224234567234568910111213141516[[#This Row],[PEMBULATAN]]*O69</f>
        <v>9000</v>
      </c>
    </row>
    <row r="70" spans="1:16" ht="32.25" customHeight="1" x14ac:dyDescent="0.2">
      <c r="A70" s="100"/>
      <c r="B70" s="73"/>
      <c r="C70" s="90" t="s">
        <v>2415</v>
      </c>
      <c r="D70" s="91" t="s">
        <v>1127</v>
      </c>
      <c r="E70" s="92">
        <v>44430</v>
      </c>
      <c r="F70" s="93" t="s">
        <v>2565</v>
      </c>
      <c r="G70" s="92">
        <v>44432</v>
      </c>
      <c r="H70" s="94" t="s">
        <v>2566</v>
      </c>
      <c r="I70" s="95">
        <v>66</v>
      </c>
      <c r="J70" s="95">
        <v>53</v>
      </c>
      <c r="K70" s="95">
        <v>15</v>
      </c>
      <c r="L70" s="95">
        <v>7</v>
      </c>
      <c r="M70" s="96">
        <v>13.1175</v>
      </c>
      <c r="N70" s="97">
        <v>13</v>
      </c>
      <c r="O70" s="62">
        <v>3000</v>
      </c>
      <c r="P70" s="63">
        <f>Table2245236891011121314151617181920212224234567234568910111213141516[[#This Row],[PEMBULATAN]]*O70</f>
        <v>39000</v>
      </c>
    </row>
    <row r="71" spans="1:16" ht="32.25" customHeight="1" x14ac:dyDescent="0.2">
      <c r="A71" s="100"/>
      <c r="B71" s="73"/>
      <c r="C71" s="90" t="s">
        <v>2416</v>
      </c>
      <c r="D71" s="91" t="s">
        <v>1127</v>
      </c>
      <c r="E71" s="92">
        <v>44430</v>
      </c>
      <c r="F71" s="93" t="s">
        <v>2565</v>
      </c>
      <c r="G71" s="92">
        <v>44432</v>
      </c>
      <c r="H71" s="94" t="s">
        <v>2566</v>
      </c>
      <c r="I71" s="95">
        <v>93</v>
      </c>
      <c r="J71" s="95">
        <v>40</v>
      </c>
      <c r="K71" s="95">
        <v>30</v>
      </c>
      <c r="L71" s="95">
        <v>15</v>
      </c>
      <c r="M71" s="96">
        <v>27.9</v>
      </c>
      <c r="N71" s="97">
        <v>28</v>
      </c>
      <c r="O71" s="62">
        <v>3000</v>
      </c>
      <c r="P71" s="63">
        <f>Table2245236891011121314151617181920212224234567234568910111213141516[[#This Row],[PEMBULATAN]]*O71</f>
        <v>84000</v>
      </c>
    </row>
    <row r="72" spans="1:16" ht="32.25" customHeight="1" x14ac:dyDescent="0.2">
      <c r="A72" s="100"/>
      <c r="B72" s="73"/>
      <c r="C72" s="90" t="s">
        <v>2417</v>
      </c>
      <c r="D72" s="91" t="s">
        <v>1127</v>
      </c>
      <c r="E72" s="92">
        <v>44430</v>
      </c>
      <c r="F72" s="93" t="s">
        <v>2565</v>
      </c>
      <c r="G72" s="92">
        <v>44432</v>
      </c>
      <c r="H72" s="94" t="s">
        <v>2566</v>
      </c>
      <c r="I72" s="95">
        <v>96</v>
      </c>
      <c r="J72" s="95">
        <v>51</v>
      </c>
      <c r="K72" s="95">
        <v>23</v>
      </c>
      <c r="L72" s="95">
        <v>19</v>
      </c>
      <c r="M72" s="96">
        <v>28.152000000000001</v>
      </c>
      <c r="N72" s="97">
        <v>28</v>
      </c>
      <c r="O72" s="62">
        <v>3000</v>
      </c>
      <c r="P72" s="63">
        <f>Table2245236891011121314151617181920212224234567234568910111213141516[[#This Row],[PEMBULATAN]]*O72</f>
        <v>84000</v>
      </c>
    </row>
    <row r="73" spans="1:16" ht="32.25" customHeight="1" x14ac:dyDescent="0.2">
      <c r="A73" s="100"/>
      <c r="B73" s="73"/>
      <c r="C73" s="90" t="s">
        <v>2418</v>
      </c>
      <c r="D73" s="91" t="s">
        <v>1127</v>
      </c>
      <c r="E73" s="92">
        <v>44430</v>
      </c>
      <c r="F73" s="93" t="s">
        <v>2565</v>
      </c>
      <c r="G73" s="92">
        <v>44432</v>
      </c>
      <c r="H73" s="94" t="s">
        <v>2566</v>
      </c>
      <c r="I73" s="95">
        <v>88</v>
      </c>
      <c r="J73" s="95">
        <v>53</v>
      </c>
      <c r="K73" s="95">
        <v>32</v>
      </c>
      <c r="L73" s="95">
        <v>12</v>
      </c>
      <c r="M73" s="96">
        <v>37.311999999999998</v>
      </c>
      <c r="N73" s="97">
        <v>37</v>
      </c>
      <c r="O73" s="62">
        <v>3000</v>
      </c>
      <c r="P73" s="63">
        <f>Table2245236891011121314151617181920212224234567234568910111213141516[[#This Row],[PEMBULATAN]]*O73</f>
        <v>111000</v>
      </c>
    </row>
    <row r="74" spans="1:16" ht="32.25" customHeight="1" x14ac:dyDescent="0.2">
      <c r="A74" s="100"/>
      <c r="B74" s="73"/>
      <c r="C74" s="85" t="s">
        <v>2419</v>
      </c>
      <c r="D74" s="76" t="s">
        <v>1127</v>
      </c>
      <c r="E74" s="13">
        <v>44430</v>
      </c>
      <c r="F74" s="74" t="s">
        <v>2565</v>
      </c>
      <c r="G74" s="13">
        <v>44432</v>
      </c>
      <c r="H74" s="75" t="s">
        <v>2566</v>
      </c>
      <c r="I74" s="15">
        <v>90</v>
      </c>
      <c r="J74" s="15">
        <v>51</v>
      </c>
      <c r="K74" s="15">
        <v>21</v>
      </c>
      <c r="L74" s="15">
        <v>9</v>
      </c>
      <c r="M74" s="80">
        <v>24.0975</v>
      </c>
      <c r="N74" s="70">
        <v>24</v>
      </c>
      <c r="O74" s="62">
        <v>3000</v>
      </c>
      <c r="P74" s="63">
        <f>Table2245236891011121314151617181920212224234567234568910111213141516[[#This Row],[PEMBULATAN]]*O74</f>
        <v>72000</v>
      </c>
    </row>
    <row r="75" spans="1:16" ht="32.25" customHeight="1" x14ac:dyDescent="0.2">
      <c r="A75" s="100"/>
      <c r="B75" s="73"/>
      <c r="C75" s="85" t="s">
        <v>2420</v>
      </c>
      <c r="D75" s="76" t="s">
        <v>1127</v>
      </c>
      <c r="E75" s="13">
        <v>44430</v>
      </c>
      <c r="F75" s="74" t="s">
        <v>2565</v>
      </c>
      <c r="G75" s="13">
        <v>44432</v>
      </c>
      <c r="H75" s="75" t="s">
        <v>2566</v>
      </c>
      <c r="I75" s="15">
        <v>70</v>
      </c>
      <c r="J75" s="15">
        <v>53</v>
      </c>
      <c r="K75" s="15">
        <v>30</v>
      </c>
      <c r="L75" s="15">
        <v>8</v>
      </c>
      <c r="M75" s="80">
        <v>27.824999999999999</v>
      </c>
      <c r="N75" s="70">
        <v>28</v>
      </c>
      <c r="O75" s="62">
        <v>3000</v>
      </c>
      <c r="P75" s="63">
        <f>Table2245236891011121314151617181920212224234567234568910111213141516[[#This Row],[PEMBULATAN]]*O75</f>
        <v>84000</v>
      </c>
    </row>
    <row r="76" spans="1:16" ht="32.25" customHeight="1" x14ac:dyDescent="0.2">
      <c r="A76" s="100"/>
      <c r="B76" s="73"/>
      <c r="C76" s="85" t="s">
        <v>2421</v>
      </c>
      <c r="D76" s="76" t="s">
        <v>1127</v>
      </c>
      <c r="E76" s="13">
        <v>44430</v>
      </c>
      <c r="F76" s="74" t="s">
        <v>2565</v>
      </c>
      <c r="G76" s="13">
        <v>44432</v>
      </c>
      <c r="H76" s="75" t="s">
        <v>2566</v>
      </c>
      <c r="I76" s="15">
        <v>100</v>
      </c>
      <c r="J76" s="15">
        <v>60</v>
      </c>
      <c r="K76" s="15">
        <v>20</v>
      </c>
      <c r="L76" s="15">
        <v>15</v>
      </c>
      <c r="M76" s="80">
        <v>30</v>
      </c>
      <c r="N76" s="70">
        <v>30</v>
      </c>
      <c r="O76" s="62">
        <v>3000</v>
      </c>
      <c r="P76" s="63">
        <f>Table2245236891011121314151617181920212224234567234568910111213141516[[#This Row],[PEMBULATAN]]*O76</f>
        <v>90000</v>
      </c>
    </row>
    <row r="77" spans="1:16" ht="32.25" customHeight="1" x14ac:dyDescent="0.2">
      <c r="A77" s="100"/>
      <c r="B77" s="73"/>
      <c r="C77" s="85" t="s">
        <v>2422</v>
      </c>
      <c r="D77" s="76" t="s">
        <v>1127</v>
      </c>
      <c r="E77" s="13">
        <v>44430</v>
      </c>
      <c r="F77" s="74" t="s">
        <v>2565</v>
      </c>
      <c r="G77" s="13">
        <v>44432</v>
      </c>
      <c r="H77" s="75" t="s">
        <v>2566</v>
      </c>
      <c r="I77" s="15">
        <v>95</v>
      </c>
      <c r="J77" s="15">
        <v>62</v>
      </c>
      <c r="K77" s="15">
        <v>20</v>
      </c>
      <c r="L77" s="15">
        <v>8</v>
      </c>
      <c r="M77" s="80">
        <v>29.45</v>
      </c>
      <c r="N77" s="70">
        <v>29</v>
      </c>
      <c r="O77" s="62">
        <v>3000</v>
      </c>
      <c r="P77" s="63">
        <f>Table2245236891011121314151617181920212224234567234568910111213141516[[#This Row],[PEMBULATAN]]*O77</f>
        <v>87000</v>
      </c>
    </row>
    <row r="78" spans="1:16" ht="32.25" customHeight="1" x14ac:dyDescent="0.2">
      <c r="A78" s="100"/>
      <c r="B78" s="73"/>
      <c r="C78" s="85" t="s">
        <v>2423</v>
      </c>
      <c r="D78" s="76" t="s">
        <v>1127</v>
      </c>
      <c r="E78" s="13">
        <v>44430</v>
      </c>
      <c r="F78" s="74" t="s">
        <v>2565</v>
      </c>
      <c r="G78" s="13">
        <v>44432</v>
      </c>
      <c r="H78" s="75" t="s">
        <v>2566</v>
      </c>
      <c r="I78" s="15">
        <v>100</v>
      </c>
      <c r="J78" s="15">
        <v>63</v>
      </c>
      <c r="K78" s="15">
        <v>28</v>
      </c>
      <c r="L78" s="15">
        <v>25</v>
      </c>
      <c r="M78" s="80">
        <v>44.1</v>
      </c>
      <c r="N78" s="70">
        <v>44</v>
      </c>
      <c r="O78" s="62">
        <v>3000</v>
      </c>
      <c r="P78" s="63">
        <f>Table2245236891011121314151617181920212224234567234568910111213141516[[#This Row],[PEMBULATAN]]*O78</f>
        <v>132000</v>
      </c>
    </row>
    <row r="79" spans="1:16" ht="32.25" customHeight="1" x14ac:dyDescent="0.2">
      <c r="A79" s="100"/>
      <c r="B79" s="73"/>
      <c r="C79" s="85" t="s">
        <v>2424</v>
      </c>
      <c r="D79" s="76" t="s">
        <v>1127</v>
      </c>
      <c r="E79" s="13">
        <v>44430</v>
      </c>
      <c r="F79" s="74" t="s">
        <v>2565</v>
      </c>
      <c r="G79" s="13">
        <v>44432</v>
      </c>
      <c r="H79" s="75" t="s">
        <v>2566</v>
      </c>
      <c r="I79" s="15">
        <v>92</v>
      </c>
      <c r="J79" s="15">
        <v>50</v>
      </c>
      <c r="K79" s="15">
        <v>26</v>
      </c>
      <c r="L79" s="15">
        <v>18</v>
      </c>
      <c r="M79" s="80">
        <v>29.9</v>
      </c>
      <c r="N79" s="70">
        <v>30</v>
      </c>
      <c r="O79" s="62">
        <v>3000</v>
      </c>
      <c r="P79" s="63">
        <f>Table2245236891011121314151617181920212224234567234568910111213141516[[#This Row],[PEMBULATAN]]*O79</f>
        <v>90000</v>
      </c>
    </row>
    <row r="80" spans="1:16" ht="32.25" customHeight="1" x14ac:dyDescent="0.2">
      <c r="A80" s="100"/>
      <c r="B80" s="73"/>
      <c r="C80" s="85" t="s">
        <v>2425</v>
      </c>
      <c r="D80" s="76" t="s">
        <v>1127</v>
      </c>
      <c r="E80" s="13">
        <v>44430</v>
      </c>
      <c r="F80" s="74" t="s">
        <v>2565</v>
      </c>
      <c r="G80" s="13">
        <v>44432</v>
      </c>
      <c r="H80" s="75" t="s">
        <v>2566</v>
      </c>
      <c r="I80" s="15">
        <v>90</v>
      </c>
      <c r="J80" s="15">
        <v>53</v>
      </c>
      <c r="K80" s="15">
        <v>30</v>
      </c>
      <c r="L80" s="15">
        <v>15</v>
      </c>
      <c r="M80" s="80">
        <v>35.774999999999999</v>
      </c>
      <c r="N80" s="70">
        <v>36</v>
      </c>
      <c r="O80" s="62">
        <v>3000</v>
      </c>
      <c r="P80" s="63">
        <f>Table2245236891011121314151617181920212224234567234568910111213141516[[#This Row],[PEMBULATAN]]*O80</f>
        <v>108000</v>
      </c>
    </row>
    <row r="81" spans="1:16" ht="32.25" customHeight="1" x14ac:dyDescent="0.2">
      <c r="A81" s="100"/>
      <c r="B81" s="73"/>
      <c r="C81" s="85" t="s">
        <v>2426</v>
      </c>
      <c r="D81" s="76" t="s">
        <v>1127</v>
      </c>
      <c r="E81" s="13">
        <v>44430</v>
      </c>
      <c r="F81" s="74" t="s">
        <v>2565</v>
      </c>
      <c r="G81" s="13">
        <v>44432</v>
      </c>
      <c r="H81" s="75" t="s">
        <v>2566</v>
      </c>
      <c r="I81" s="15">
        <v>100</v>
      </c>
      <c r="J81" s="15">
        <v>56</v>
      </c>
      <c r="K81" s="15">
        <v>23</v>
      </c>
      <c r="L81" s="15">
        <v>15</v>
      </c>
      <c r="M81" s="80">
        <v>32.200000000000003</v>
      </c>
      <c r="N81" s="70">
        <v>32</v>
      </c>
      <c r="O81" s="62">
        <v>3000</v>
      </c>
      <c r="P81" s="63">
        <f>Table2245236891011121314151617181920212224234567234568910111213141516[[#This Row],[PEMBULATAN]]*O81</f>
        <v>96000</v>
      </c>
    </row>
    <row r="82" spans="1:16" ht="32.25" customHeight="1" x14ac:dyDescent="0.2">
      <c r="A82" s="100"/>
      <c r="B82" s="73"/>
      <c r="C82" s="85" t="s">
        <v>2427</v>
      </c>
      <c r="D82" s="76" t="s">
        <v>1127</v>
      </c>
      <c r="E82" s="13">
        <v>44430</v>
      </c>
      <c r="F82" s="74" t="s">
        <v>2565</v>
      </c>
      <c r="G82" s="13">
        <v>44432</v>
      </c>
      <c r="H82" s="75" t="s">
        <v>2566</v>
      </c>
      <c r="I82" s="15">
        <v>92</v>
      </c>
      <c r="J82" s="15">
        <v>51</v>
      </c>
      <c r="K82" s="15">
        <v>21</v>
      </c>
      <c r="L82" s="15">
        <v>13</v>
      </c>
      <c r="M82" s="80">
        <v>24.632999999999999</v>
      </c>
      <c r="N82" s="70">
        <v>25</v>
      </c>
      <c r="O82" s="62">
        <v>3000</v>
      </c>
      <c r="P82" s="63">
        <f>Table2245236891011121314151617181920212224234567234568910111213141516[[#This Row],[PEMBULATAN]]*O82</f>
        <v>75000</v>
      </c>
    </row>
    <row r="83" spans="1:16" ht="32.25" customHeight="1" x14ac:dyDescent="0.2">
      <c r="A83" s="100"/>
      <c r="B83" s="73"/>
      <c r="C83" s="85" t="s">
        <v>2428</v>
      </c>
      <c r="D83" s="76" t="s">
        <v>1127</v>
      </c>
      <c r="E83" s="13">
        <v>44430</v>
      </c>
      <c r="F83" s="74" t="s">
        <v>2565</v>
      </c>
      <c r="G83" s="13">
        <v>44432</v>
      </c>
      <c r="H83" s="75" t="s">
        <v>2566</v>
      </c>
      <c r="I83" s="15">
        <v>91</v>
      </c>
      <c r="J83" s="15">
        <v>61</v>
      </c>
      <c r="K83" s="15">
        <v>20</v>
      </c>
      <c r="L83" s="15">
        <v>15</v>
      </c>
      <c r="M83" s="80">
        <v>27.754999999999999</v>
      </c>
      <c r="N83" s="70">
        <v>28</v>
      </c>
      <c r="O83" s="62">
        <v>3000</v>
      </c>
      <c r="P83" s="63">
        <f>Table2245236891011121314151617181920212224234567234568910111213141516[[#This Row],[PEMBULATAN]]*O83</f>
        <v>84000</v>
      </c>
    </row>
    <row r="84" spans="1:16" ht="32.25" customHeight="1" x14ac:dyDescent="0.2">
      <c r="A84" s="100"/>
      <c r="B84" s="73"/>
      <c r="C84" s="85" t="s">
        <v>2429</v>
      </c>
      <c r="D84" s="76" t="s">
        <v>1127</v>
      </c>
      <c r="E84" s="13">
        <v>44430</v>
      </c>
      <c r="F84" s="74" t="s">
        <v>2565</v>
      </c>
      <c r="G84" s="13">
        <v>44432</v>
      </c>
      <c r="H84" s="75" t="s">
        <v>2566</v>
      </c>
      <c r="I84" s="15">
        <v>100</v>
      </c>
      <c r="J84" s="15">
        <v>40</v>
      </c>
      <c r="K84" s="15">
        <v>20</v>
      </c>
      <c r="L84" s="15">
        <v>5</v>
      </c>
      <c r="M84" s="80">
        <v>20</v>
      </c>
      <c r="N84" s="70">
        <v>20</v>
      </c>
      <c r="O84" s="62">
        <v>3000</v>
      </c>
      <c r="P84" s="63">
        <f>Table2245236891011121314151617181920212224234567234568910111213141516[[#This Row],[PEMBULATAN]]*O84</f>
        <v>60000</v>
      </c>
    </row>
    <row r="85" spans="1:16" ht="32.25" customHeight="1" x14ac:dyDescent="0.2">
      <c r="A85" s="100"/>
      <c r="B85" s="73"/>
      <c r="C85" s="85" t="s">
        <v>2430</v>
      </c>
      <c r="D85" s="76" t="s">
        <v>1127</v>
      </c>
      <c r="E85" s="13">
        <v>44430</v>
      </c>
      <c r="F85" s="74" t="s">
        <v>2565</v>
      </c>
      <c r="G85" s="13">
        <v>44432</v>
      </c>
      <c r="H85" s="75" t="s">
        <v>2566</v>
      </c>
      <c r="I85" s="15">
        <v>80</v>
      </c>
      <c r="J85" s="15">
        <v>60</v>
      </c>
      <c r="K85" s="15">
        <v>23</v>
      </c>
      <c r="L85" s="15">
        <v>22</v>
      </c>
      <c r="M85" s="80">
        <v>27.6</v>
      </c>
      <c r="N85" s="70">
        <v>28</v>
      </c>
      <c r="O85" s="62">
        <v>3000</v>
      </c>
      <c r="P85" s="63">
        <f>Table2245236891011121314151617181920212224234567234568910111213141516[[#This Row],[PEMBULATAN]]*O85</f>
        <v>84000</v>
      </c>
    </row>
    <row r="86" spans="1:16" ht="32.25" customHeight="1" x14ac:dyDescent="0.2">
      <c r="A86" s="100"/>
      <c r="B86" s="73"/>
      <c r="C86" s="85" t="s">
        <v>2431</v>
      </c>
      <c r="D86" s="76" t="s">
        <v>1127</v>
      </c>
      <c r="E86" s="13">
        <v>44430</v>
      </c>
      <c r="F86" s="74" t="s">
        <v>2565</v>
      </c>
      <c r="G86" s="13">
        <v>44432</v>
      </c>
      <c r="H86" s="75" t="s">
        <v>2566</v>
      </c>
      <c r="I86" s="15">
        <v>100</v>
      </c>
      <c r="J86" s="15">
        <v>61</v>
      </c>
      <c r="K86" s="15">
        <v>28</v>
      </c>
      <c r="L86" s="15">
        <v>27</v>
      </c>
      <c r="M86" s="80">
        <v>42.7</v>
      </c>
      <c r="N86" s="70">
        <v>43</v>
      </c>
      <c r="O86" s="62">
        <v>3000</v>
      </c>
      <c r="P86" s="63">
        <f>Table2245236891011121314151617181920212224234567234568910111213141516[[#This Row],[PEMBULATAN]]*O86</f>
        <v>129000</v>
      </c>
    </row>
    <row r="87" spans="1:16" ht="32.25" customHeight="1" x14ac:dyDescent="0.2">
      <c r="A87" s="100"/>
      <c r="B87" s="73"/>
      <c r="C87" s="85" t="s">
        <v>2432</v>
      </c>
      <c r="D87" s="76" t="s">
        <v>1127</v>
      </c>
      <c r="E87" s="13">
        <v>44430</v>
      </c>
      <c r="F87" s="74" t="s">
        <v>2565</v>
      </c>
      <c r="G87" s="13">
        <v>44432</v>
      </c>
      <c r="H87" s="75" t="s">
        <v>2566</v>
      </c>
      <c r="I87" s="15">
        <v>100</v>
      </c>
      <c r="J87" s="15">
        <v>54</v>
      </c>
      <c r="K87" s="15">
        <v>28</v>
      </c>
      <c r="L87" s="15">
        <v>15</v>
      </c>
      <c r="M87" s="80">
        <v>37.799999999999997</v>
      </c>
      <c r="N87" s="70">
        <v>38</v>
      </c>
      <c r="O87" s="62">
        <v>3000</v>
      </c>
      <c r="P87" s="63">
        <f>Table2245236891011121314151617181920212224234567234568910111213141516[[#This Row],[PEMBULATAN]]*O87</f>
        <v>114000</v>
      </c>
    </row>
    <row r="88" spans="1:16" ht="32.25" customHeight="1" x14ac:dyDescent="0.2">
      <c r="A88" s="100"/>
      <c r="B88" s="73"/>
      <c r="C88" s="85" t="s">
        <v>2433</v>
      </c>
      <c r="D88" s="76" t="s">
        <v>1127</v>
      </c>
      <c r="E88" s="13">
        <v>44430</v>
      </c>
      <c r="F88" s="74" t="s">
        <v>2565</v>
      </c>
      <c r="G88" s="13">
        <v>44432</v>
      </c>
      <c r="H88" s="75" t="s">
        <v>2566</v>
      </c>
      <c r="I88" s="15">
        <v>100</v>
      </c>
      <c r="J88" s="15">
        <v>60</v>
      </c>
      <c r="K88" s="15">
        <v>18</v>
      </c>
      <c r="L88" s="15">
        <v>10</v>
      </c>
      <c r="M88" s="80">
        <v>27</v>
      </c>
      <c r="N88" s="70">
        <v>27</v>
      </c>
      <c r="O88" s="62">
        <v>3000</v>
      </c>
      <c r="P88" s="63">
        <f>Table2245236891011121314151617181920212224234567234568910111213141516[[#This Row],[PEMBULATAN]]*O88</f>
        <v>81000</v>
      </c>
    </row>
    <row r="89" spans="1:16" ht="32.25" customHeight="1" x14ac:dyDescent="0.2">
      <c r="A89" s="100"/>
      <c r="B89" s="73"/>
      <c r="C89" s="85" t="s">
        <v>2434</v>
      </c>
      <c r="D89" s="76" t="s">
        <v>1127</v>
      </c>
      <c r="E89" s="13">
        <v>44430</v>
      </c>
      <c r="F89" s="74" t="s">
        <v>2565</v>
      </c>
      <c r="G89" s="13">
        <v>44432</v>
      </c>
      <c r="H89" s="75" t="s">
        <v>2566</v>
      </c>
      <c r="I89" s="15">
        <v>110</v>
      </c>
      <c r="J89" s="15">
        <v>70</v>
      </c>
      <c r="K89" s="15">
        <v>23</v>
      </c>
      <c r="L89" s="15">
        <v>10</v>
      </c>
      <c r="M89" s="80">
        <v>44.274999999999999</v>
      </c>
      <c r="N89" s="70">
        <v>44</v>
      </c>
      <c r="O89" s="62">
        <v>3000</v>
      </c>
      <c r="P89" s="63">
        <f>Table2245236891011121314151617181920212224234567234568910111213141516[[#This Row],[PEMBULATAN]]*O89</f>
        <v>132000</v>
      </c>
    </row>
    <row r="90" spans="1:16" ht="32.25" customHeight="1" x14ac:dyDescent="0.2">
      <c r="A90" s="100"/>
      <c r="B90" s="73"/>
      <c r="C90" s="85" t="s">
        <v>2435</v>
      </c>
      <c r="D90" s="76" t="s">
        <v>1127</v>
      </c>
      <c r="E90" s="13">
        <v>44430</v>
      </c>
      <c r="F90" s="74" t="s">
        <v>2565</v>
      </c>
      <c r="G90" s="13">
        <v>44432</v>
      </c>
      <c r="H90" s="75" t="s">
        <v>2566</v>
      </c>
      <c r="I90" s="15">
        <v>62</v>
      </c>
      <c r="J90" s="15">
        <v>80</v>
      </c>
      <c r="K90" s="15">
        <v>23</v>
      </c>
      <c r="L90" s="15">
        <v>10</v>
      </c>
      <c r="M90" s="80">
        <v>28.52</v>
      </c>
      <c r="N90" s="70">
        <v>29</v>
      </c>
      <c r="O90" s="62">
        <v>3000</v>
      </c>
      <c r="P90" s="63">
        <f>Table2245236891011121314151617181920212224234567234568910111213141516[[#This Row],[PEMBULATAN]]*O90</f>
        <v>87000</v>
      </c>
    </row>
    <row r="91" spans="1:16" ht="32.25" customHeight="1" x14ac:dyDescent="0.2">
      <c r="A91" s="100"/>
      <c r="B91" s="73"/>
      <c r="C91" s="85" t="s">
        <v>2436</v>
      </c>
      <c r="D91" s="76" t="s">
        <v>1127</v>
      </c>
      <c r="E91" s="13">
        <v>44430</v>
      </c>
      <c r="F91" s="74" t="s">
        <v>2565</v>
      </c>
      <c r="G91" s="13">
        <v>44432</v>
      </c>
      <c r="H91" s="75" t="s">
        <v>2566</v>
      </c>
      <c r="I91" s="15">
        <v>101</v>
      </c>
      <c r="J91" s="15">
        <v>52</v>
      </c>
      <c r="K91" s="15">
        <v>30</v>
      </c>
      <c r="L91" s="15">
        <v>13</v>
      </c>
      <c r="M91" s="80">
        <v>39.39</v>
      </c>
      <c r="N91" s="70">
        <v>39</v>
      </c>
      <c r="O91" s="62">
        <v>3000</v>
      </c>
      <c r="P91" s="63">
        <f>Table2245236891011121314151617181920212224234567234568910111213141516[[#This Row],[PEMBULATAN]]*O91</f>
        <v>117000</v>
      </c>
    </row>
    <row r="92" spans="1:16" ht="32.25" customHeight="1" x14ac:dyDescent="0.2">
      <c r="A92" s="100"/>
      <c r="B92" s="73"/>
      <c r="C92" s="85" t="s">
        <v>2437</v>
      </c>
      <c r="D92" s="76" t="s">
        <v>1127</v>
      </c>
      <c r="E92" s="13">
        <v>44430</v>
      </c>
      <c r="F92" s="74" t="s">
        <v>2565</v>
      </c>
      <c r="G92" s="13">
        <v>44432</v>
      </c>
      <c r="H92" s="75" t="s">
        <v>2566</v>
      </c>
      <c r="I92" s="15">
        <v>105</v>
      </c>
      <c r="J92" s="15">
        <v>60</v>
      </c>
      <c r="K92" s="15">
        <v>20</v>
      </c>
      <c r="L92" s="15">
        <v>11</v>
      </c>
      <c r="M92" s="80">
        <v>31.5</v>
      </c>
      <c r="N92" s="70">
        <v>32</v>
      </c>
      <c r="O92" s="62">
        <v>3000</v>
      </c>
      <c r="P92" s="63">
        <f>Table2245236891011121314151617181920212224234567234568910111213141516[[#This Row],[PEMBULATAN]]*O92</f>
        <v>96000</v>
      </c>
    </row>
    <row r="93" spans="1:16" ht="32.25" customHeight="1" x14ac:dyDescent="0.2">
      <c r="A93" s="100"/>
      <c r="B93" s="73"/>
      <c r="C93" s="85" t="s">
        <v>2438</v>
      </c>
      <c r="D93" s="76" t="s">
        <v>1127</v>
      </c>
      <c r="E93" s="13">
        <v>44430</v>
      </c>
      <c r="F93" s="74" t="s">
        <v>2565</v>
      </c>
      <c r="G93" s="13">
        <v>44432</v>
      </c>
      <c r="H93" s="75" t="s">
        <v>2566</v>
      </c>
      <c r="I93" s="15">
        <v>52</v>
      </c>
      <c r="J93" s="15">
        <v>32</v>
      </c>
      <c r="K93" s="15">
        <v>24</v>
      </c>
      <c r="L93" s="15">
        <v>5</v>
      </c>
      <c r="M93" s="80">
        <v>9.984</v>
      </c>
      <c r="N93" s="70">
        <v>10</v>
      </c>
      <c r="O93" s="62">
        <v>3000</v>
      </c>
      <c r="P93" s="63">
        <f>Table2245236891011121314151617181920212224234567234568910111213141516[[#This Row],[PEMBULATAN]]*O93</f>
        <v>30000</v>
      </c>
    </row>
    <row r="94" spans="1:16" ht="32.25" customHeight="1" x14ac:dyDescent="0.2">
      <c r="A94" s="100"/>
      <c r="B94" s="73"/>
      <c r="C94" s="85" t="s">
        <v>2439</v>
      </c>
      <c r="D94" s="76" t="s">
        <v>1127</v>
      </c>
      <c r="E94" s="13">
        <v>44430</v>
      </c>
      <c r="F94" s="74" t="s">
        <v>2565</v>
      </c>
      <c r="G94" s="13">
        <v>44432</v>
      </c>
      <c r="H94" s="75" t="s">
        <v>2566</v>
      </c>
      <c r="I94" s="15">
        <v>60</v>
      </c>
      <c r="J94" s="15">
        <v>35</v>
      </c>
      <c r="K94" s="15">
        <v>13</v>
      </c>
      <c r="L94" s="15">
        <v>9</v>
      </c>
      <c r="M94" s="80">
        <v>6.8250000000000002</v>
      </c>
      <c r="N94" s="70">
        <v>9</v>
      </c>
      <c r="O94" s="62">
        <v>3000</v>
      </c>
      <c r="P94" s="63">
        <f>Table2245236891011121314151617181920212224234567234568910111213141516[[#This Row],[PEMBULATAN]]*O94</f>
        <v>27000</v>
      </c>
    </row>
    <row r="95" spans="1:16" ht="32.25" customHeight="1" x14ac:dyDescent="0.2">
      <c r="A95" s="100"/>
      <c r="B95" s="73"/>
      <c r="C95" s="85" t="s">
        <v>2440</v>
      </c>
      <c r="D95" s="76" t="s">
        <v>1127</v>
      </c>
      <c r="E95" s="13">
        <v>44430</v>
      </c>
      <c r="F95" s="74" t="s">
        <v>2565</v>
      </c>
      <c r="G95" s="13">
        <v>44432</v>
      </c>
      <c r="H95" s="75" t="s">
        <v>2566</v>
      </c>
      <c r="I95" s="15">
        <v>90</v>
      </c>
      <c r="J95" s="15">
        <v>60</v>
      </c>
      <c r="K95" s="15">
        <v>32</v>
      </c>
      <c r="L95" s="15">
        <v>10</v>
      </c>
      <c r="M95" s="80">
        <v>43.2</v>
      </c>
      <c r="N95" s="70">
        <v>43</v>
      </c>
      <c r="O95" s="62">
        <v>3000</v>
      </c>
      <c r="P95" s="63">
        <f>Table2245236891011121314151617181920212224234567234568910111213141516[[#This Row],[PEMBULATAN]]*O95</f>
        <v>129000</v>
      </c>
    </row>
    <row r="96" spans="1:16" ht="32.25" customHeight="1" x14ac:dyDescent="0.2">
      <c r="A96" s="100"/>
      <c r="B96" s="73"/>
      <c r="C96" s="85" t="s">
        <v>2441</v>
      </c>
      <c r="D96" s="76" t="s">
        <v>1127</v>
      </c>
      <c r="E96" s="13">
        <v>44430</v>
      </c>
      <c r="F96" s="74" t="s">
        <v>2565</v>
      </c>
      <c r="G96" s="13">
        <v>44432</v>
      </c>
      <c r="H96" s="75" t="s">
        <v>2566</v>
      </c>
      <c r="I96" s="15">
        <v>82</v>
      </c>
      <c r="J96" s="15">
        <v>54</v>
      </c>
      <c r="K96" s="15">
        <v>30</v>
      </c>
      <c r="L96" s="15">
        <v>8</v>
      </c>
      <c r="M96" s="80">
        <v>33.21</v>
      </c>
      <c r="N96" s="70">
        <v>33</v>
      </c>
      <c r="O96" s="62">
        <v>3000</v>
      </c>
      <c r="P96" s="63">
        <f>Table2245236891011121314151617181920212224234567234568910111213141516[[#This Row],[PEMBULATAN]]*O96</f>
        <v>99000</v>
      </c>
    </row>
    <row r="97" spans="1:16" ht="32.25" customHeight="1" x14ac:dyDescent="0.2">
      <c r="A97" s="100"/>
      <c r="B97" s="73"/>
      <c r="C97" s="85" t="s">
        <v>2442</v>
      </c>
      <c r="D97" s="76" t="s">
        <v>1127</v>
      </c>
      <c r="E97" s="13">
        <v>44430</v>
      </c>
      <c r="F97" s="74" t="s">
        <v>2565</v>
      </c>
      <c r="G97" s="13">
        <v>44432</v>
      </c>
      <c r="H97" s="75" t="s">
        <v>2566</v>
      </c>
      <c r="I97" s="15">
        <v>45</v>
      </c>
      <c r="J97" s="15">
        <v>51</v>
      </c>
      <c r="K97" s="15">
        <v>31</v>
      </c>
      <c r="L97" s="15">
        <v>8</v>
      </c>
      <c r="M97" s="80">
        <v>17.786249999999999</v>
      </c>
      <c r="N97" s="70">
        <v>18</v>
      </c>
      <c r="O97" s="62">
        <v>3000</v>
      </c>
      <c r="P97" s="63">
        <f>Table2245236891011121314151617181920212224234567234568910111213141516[[#This Row],[PEMBULATAN]]*O97</f>
        <v>54000</v>
      </c>
    </row>
    <row r="98" spans="1:16" ht="32.25" customHeight="1" x14ac:dyDescent="0.2">
      <c r="A98" s="100"/>
      <c r="B98" s="73"/>
      <c r="C98" s="85" t="s">
        <v>2443</v>
      </c>
      <c r="D98" s="76" t="s">
        <v>1127</v>
      </c>
      <c r="E98" s="13">
        <v>44430</v>
      </c>
      <c r="F98" s="74" t="s">
        <v>2565</v>
      </c>
      <c r="G98" s="13">
        <v>44432</v>
      </c>
      <c r="H98" s="75" t="s">
        <v>2566</v>
      </c>
      <c r="I98" s="15">
        <v>90</v>
      </c>
      <c r="J98" s="15">
        <v>53</v>
      </c>
      <c r="K98" s="15">
        <v>28</v>
      </c>
      <c r="L98" s="15">
        <v>5</v>
      </c>
      <c r="M98" s="80">
        <v>33.39</v>
      </c>
      <c r="N98" s="70">
        <v>33</v>
      </c>
      <c r="O98" s="62">
        <v>3000</v>
      </c>
      <c r="P98" s="63">
        <f>Table2245236891011121314151617181920212224234567234568910111213141516[[#This Row],[PEMBULATAN]]*O98</f>
        <v>99000</v>
      </c>
    </row>
    <row r="99" spans="1:16" ht="32.25" customHeight="1" x14ac:dyDescent="0.2">
      <c r="A99" s="100"/>
      <c r="B99" s="73"/>
      <c r="C99" s="85" t="s">
        <v>2444</v>
      </c>
      <c r="D99" s="76" t="s">
        <v>1127</v>
      </c>
      <c r="E99" s="13">
        <v>44430</v>
      </c>
      <c r="F99" s="74" t="s">
        <v>2565</v>
      </c>
      <c r="G99" s="13">
        <v>44432</v>
      </c>
      <c r="H99" s="75" t="s">
        <v>2566</v>
      </c>
      <c r="I99" s="15">
        <v>63</v>
      </c>
      <c r="J99" s="15">
        <v>60</v>
      </c>
      <c r="K99" s="15">
        <v>18</v>
      </c>
      <c r="L99" s="15">
        <v>7</v>
      </c>
      <c r="M99" s="80">
        <v>17.010000000000002</v>
      </c>
      <c r="N99" s="70">
        <v>17</v>
      </c>
      <c r="O99" s="62">
        <v>3000</v>
      </c>
      <c r="P99" s="63">
        <f>Table2245236891011121314151617181920212224234567234568910111213141516[[#This Row],[PEMBULATAN]]*O99</f>
        <v>51000</v>
      </c>
    </row>
    <row r="100" spans="1:16" ht="32.25" customHeight="1" x14ac:dyDescent="0.2">
      <c r="A100" s="100"/>
      <c r="B100" s="73"/>
      <c r="C100" s="85" t="s">
        <v>2445</v>
      </c>
      <c r="D100" s="76" t="s">
        <v>1127</v>
      </c>
      <c r="E100" s="13">
        <v>44430</v>
      </c>
      <c r="F100" s="74" t="s">
        <v>2565</v>
      </c>
      <c r="G100" s="13">
        <v>44432</v>
      </c>
      <c r="H100" s="75" t="s">
        <v>2566</v>
      </c>
      <c r="I100" s="15">
        <v>91</v>
      </c>
      <c r="J100" s="15">
        <v>63</v>
      </c>
      <c r="K100" s="15">
        <v>23</v>
      </c>
      <c r="L100" s="15">
        <v>19</v>
      </c>
      <c r="M100" s="80">
        <v>32.964750000000002</v>
      </c>
      <c r="N100" s="70">
        <v>33</v>
      </c>
      <c r="O100" s="62">
        <v>3000</v>
      </c>
      <c r="P100" s="63">
        <f>Table2245236891011121314151617181920212224234567234568910111213141516[[#This Row],[PEMBULATAN]]*O100</f>
        <v>99000</v>
      </c>
    </row>
    <row r="101" spans="1:16" ht="32.25" customHeight="1" x14ac:dyDescent="0.2">
      <c r="A101" s="100"/>
      <c r="B101" s="73"/>
      <c r="C101" s="85" t="s">
        <v>2446</v>
      </c>
      <c r="D101" s="76" t="s">
        <v>1127</v>
      </c>
      <c r="E101" s="13">
        <v>44430</v>
      </c>
      <c r="F101" s="74" t="s">
        <v>2565</v>
      </c>
      <c r="G101" s="13">
        <v>44432</v>
      </c>
      <c r="H101" s="75" t="s">
        <v>2566</v>
      </c>
      <c r="I101" s="15">
        <v>83</v>
      </c>
      <c r="J101" s="15">
        <v>50</v>
      </c>
      <c r="K101" s="15">
        <v>33</v>
      </c>
      <c r="L101" s="15">
        <v>21</v>
      </c>
      <c r="M101" s="80">
        <v>34.237499999999997</v>
      </c>
      <c r="N101" s="70">
        <v>34</v>
      </c>
      <c r="O101" s="62">
        <v>3000</v>
      </c>
      <c r="P101" s="63">
        <f>Table2245236891011121314151617181920212224234567234568910111213141516[[#This Row],[PEMBULATAN]]*O101</f>
        <v>102000</v>
      </c>
    </row>
    <row r="102" spans="1:16" ht="32.25" customHeight="1" x14ac:dyDescent="0.2">
      <c r="A102" s="100"/>
      <c r="B102" s="73"/>
      <c r="C102" s="85" t="s">
        <v>2447</v>
      </c>
      <c r="D102" s="76" t="s">
        <v>1127</v>
      </c>
      <c r="E102" s="13">
        <v>44430</v>
      </c>
      <c r="F102" s="74" t="s">
        <v>2565</v>
      </c>
      <c r="G102" s="13">
        <v>44432</v>
      </c>
      <c r="H102" s="75" t="s">
        <v>2566</v>
      </c>
      <c r="I102" s="15">
        <v>110</v>
      </c>
      <c r="J102" s="15">
        <v>55</v>
      </c>
      <c r="K102" s="15">
        <v>30</v>
      </c>
      <c r="L102" s="15">
        <v>27</v>
      </c>
      <c r="M102" s="80">
        <v>45.375</v>
      </c>
      <c r="N102" s="70">
        <v>45</v>
      </c>
      <c r="O102" s="62">
        <v>3000</v>
      </c>
      <c r="P102" s="63">
        <f>Table2245236891011121314151617181920212224234567234568910111213141516[[#This Row],[PEMBULATAN]]*O102</f>
        <v>135000</v>
      </c>
    </row>
    <row r="103" spans="1:16" ht="32.25" customHeight="1" x14ac:dyDescent="0.2">
      <c r="A103" s="100"/>
      <c r="B103" s="73"/>
      <c r="C103" s="85" t="s">
        <v>2448</v>
      </c>
      <c r="D103" s="76" t="s">
        <v>1127</v>
      </c>
      <c r="E103" s="13">
        <v>44430</v>
      </c>
      <c r="F103" s="74" t="s">
        <v>2565</v>
      </c>
      <c r="G103" s="13">
        <v>44432</v>
      </c>
      <c r="H103" s="75" t="s">
        <v>2566</v>
      </c>
      <c r="I103" s="15">
        <v>70</v>
      </c>
      <c r="J103" s="15">
        <v>61</v>
      </c>
      <c r="K103" s="15">
        <v>30</v>
      </c>
      <c r="L103" s="15">
        <v>13</v>
      </c>
      <c r="M103" s="80">
        <v>32.024999999999999</v>
      </c>
      <c r="N103" s="70">
        <v>32</v>
      </c>
      <c r="O103" s="62">
        <v>3000</v>
      </c>
      <c r="P103" s="63">
        <f>Table2245236891011121314151617181920212224234567234568910111213141516[[#This Row],[PEMBULATAN]]*O103</f>
        <v>96000</v>
      </c>
    </row>
    <row r="104" spans="1:16" ht="32.25" customHeight="1" x14ac:dyDescent="0.2">
      <c r="A104" s="100"/>
      <c r="B104" s="73"/>
      <c r="C104" s="85" t="s">
        <v>2449</v>
      </c>
      <c r="D104" s="76" t="s">
        <v>1127</v>
      </c>
      <c r="E104" s="13">
        <v>44430</v>
      </c>
      <c r="F104" s="74" t="s">
        <v>2565</v>
      </c>
      <c r="G104" s="13">
        <v>44432</v>
      </c>
      <c r="H104" s="75" t="s">
        <v>2566</v>
      </c>
      <c r="I104" s="15">
        <v>83</v>
      </c>
      <c r="J104" s="15">
        <v>51</v>
      </c>
      <c r="K104" s="15">
        <v>20</v>
      </c>
      <c r="L104" s="15">
        <v>17</v>
      </c>
      <c r="M104" s="80">
        <v>21.164999999999999</v>
      </c>
      <c r="N104" s="70">
        <v>21</v>
      </c>
      <c r="O104" s="62">
        <v>3000</v>
      </c>
      <c r="P104" s="63">
        <f>Table2245236891011121314151617181920212224234567234568910111213141516[[#This Row],[PEMBULATAN]]*O104</f>
        <v>63000</v>
      </c>
    </row>
    <row r="105" spans="1:16" ht="32.25" customHeight="1" x14ac:dyDescent="0.2">
      <c r="A105" s="100"/>
      <c r="B105" s="73"/>
      <c r="C105" s="85" t="s">
        <v>2450</v>
      </c>
      <c r="D105" s="76" t="s">
        <v>1127</v>
      </c>
      <c r="E105" s="13">
        <v>44430</v>
      </c>
      <c r="F105" s="74" t="s">
        <v>2565</v>
      </c>
      <c r="G105" s="13">
        <v>44432</v>
      </c>
      <c r="H105" s="75" t="s">
        <v>2566</v>
      </c>
      <c r="I105" s="15">
        <v>90</v>
      </c>
      <c r="J105" s="15">
        <v>60</v>
      </c>
      <c r="K105" s="15">
        <v>7</v>
      </c>
      <c r="L105" s="15">
        <v>10</v>
      </c>
      <c r="M105" s="80">
        <v>9.4499999999999993</v>
      </c>
      <c r="N105" s="70">
        <v>10</v>
      </c>
      <c r="O105" s="62">
        <v>3000</v>
      </c>
      <c r="P105" s="63">
        <f>Table2245236891011121314151617181920212224234567234568910111213141516[[#This Row],[PEMBULATAN]]*O105</f>
        <v>30000</v>
      </c>
    </row>
    <row r="106" spans="1:16" ht="32.25" customHeight="1" x14ac:dyDescent="0.2">
      <c r="A106" s="100"/>
      <c r="B106" s="73"/>
      <c r="C106" s="85" t="s">
        <v>2451</v>
      </c>
      <c r="D106" s="76" t="s">
        <v>1127</v>
      </c>
      <c r="E106" s="13">
        <v>44430</v>
      </c>
      <c r="F106" s="74" t="s">
        <v>2565</v>
      </c>
      <c r="G106" s="13">
        <v>44432</v>
      </c>
      <c r="H106" s="75" t="s">
        <v>2566</v>
      </c>
      <c r="I106" s="15">
        <v>90</v>
      </c>
      <c r="J106" s="15">
        <v>51</v>
      </c>
      <c r="K106" s="15">
        <v>23</v>
      </c>
      <c r="L106" s="15">
        <v>6</v>
      </c>
      <c r="M106" s="80">
        <v>26.392499999999998</v>
      </c>
      <c r="N106" s="70">
        <v>26</v>
      </c>
      <c r="O106" s="62">
        <v>3000</v>
      </c>
      <c r="P106" s="63">
        <f>Table2245236891011121314151617181920212224234567234568910111213141516[[#This Row],[PEMBULATAN]]*O106</f>
        <v>78000</v>
      </c>
    </row>
    <row r="107" spans="1:16" ht="32.25" customHeight="1" x14ac:dyDescent="0.2">
      <c r="A107" s="100"/>
      <c r="B107" s="73"/>
      <c r="C107" s="85" t="s">
        <v>2452</v>
      </c>
      <c r="D107" s="76" t="s">
        <v>1127</v>
      </c>
      <c r="E107" s="13">
        <v>44430</v>
      </c>
      <c r="F107" s="74" t="s">
        <v>2565</v>
      </c>
      <c r="G107" s="13">
        <v>44432</v>
      </c>
      <c r="H107" s="75" t="s">
        <v>2566</v>
      </c>
      <c r="I107" s="15">
        <v>106</v>
      </c>
      <c r="J107" s="15">
        <v>60</v>
      </c>
      <c r="K107" s="15">
        <v>40</v>
      </c>
      <c r="L107" s="15">
        <v>18</v>
      </c>
      <c r="M107" s="80">
        <v>63.6</v>
      </c>
      <c r="N107" s="70">
        <v>64</v>
      </c>
      <c r="O107" s="62">
        <v>3000</v>
      </c>
      <c r="P107" s="63">
        <f>Table2245236891011121314151617181920212224234567234568910111213141516[[#This Row],[PEMBULATAN]]*O107</f>
        <v>192000</v>
      </c>
    </row>
    <row r="108" spans="1:16" ht="32.25" customHeight="1" x14ac:dyDescent="0.2">
      <c r="A108" s="100"/>
      <c r="B108" s="73"/>
      <c r="C108" s="85" t="s">
        <v>2453</v>
      </c>
      <c r="D108" s="76" t="s">
        <v>1127</v>
      </c>
      <c r="E108" s="13">
        <v>44430</v>
      </c>
      <c r="F108" s="74" t="s">
        <v>2565</v>
      </c>
      <c r="G108" s="13">
        <v>44432</v>
      </c>
      <c r="H108" s="75" t="s">
        <v>2566</v>
      </c>
      <c r="I108" s="15">
        <v>90</v>
      </c>
      <c r="J108" s="15">
        <v>65</v>
      </c>
      <c r="K108" s="15">
        <v>37</v>
      </c>
      <c r="L108" s="15">
        <v>13</v>
      </c>
      <c r="M108" s="80">
        <v>54.112499999999997</v>
      </c>
      <c r="N108" s="70">
        <v>54</v>
      </c>
      <c r="O108" s="62">
        <v>3000</v>
      </c>
      <c r="P108" s="63">
        <f>Table2245236891011121314151617181920212224234567234568910111213141516[[#This Row],[PEMBULATAN]]*O108</f>
        <v>162000</v>
      </c>
    </row>
    <row r="109" spans="1:16" ht="32.25" customHeight="1" x14ac:dyDescent="0.2">
      <c r="A109" s="100"/>
      <c r="B109" s="73"/>
      <c r="C109" s="85" t="s">
        <v>2454</v>
      </c>
      <c r="D109" s="76" t="s">
        <v>1127</v>
      </c>
      <c r="E109" s="13">
        <v>44430</v>
      </c>
      <c r="F109" s="74" t="s">
        <v>2565</v>
      </c>
      <c r="G109" s="13">
        <v>44432</v>
      </c>
      <c r="H109" s="75" t="s">
        <v>2566</v>
      </c>
      <c r="I109" s="15">
        <v>50</v>
      </c>
      <c r="J109" s="15">
        <v>30</v>
      </c>
      <c r="K109" s="15">
        <v>10</v>
      </c>
      <c r="L109" s="15">
        <v>1</v>
      </c>
      <c r="M109" s="80">
        <v>3.75</v>
      </c>
      <c r="N109" s="70">
        <v>4</v>
      </c>
      <c r="O109" s="62">
        <v>3000</v>
      </c>
      <c r="P109" s="63">
        <f>Table2245236891011121314151617181920212224234567234568910111213141516[[#This Row],[PEMBULATAN]]*O109</f>
        <v>12000</v>
      </c>
    </row>
    <row r="110" spans="1:16" ht="32.25" customHeight="1" x14ac:dyDescent="0.2">
      <c r="A110" s="100"/>
      <c r="B110" s="73"/>
      <c r="C110" s="85" t="s">
        <v>2455</v>
      </c>
      <c r="D110" s="76" t="s">
        <v>1127</v>
      </c>
      <c r="E110" s="13">
        <v>44430</v>
      </c>
      <c r="F110" s="74" t="s">
        <v>2565</v>
      </c>
      <c r="G110" s="13">
        <v>44432</v>
      </c>
      <c r="H110" s="75" t="s">
        <v>2566</v>
      </c>
      <c r="I110" s="15">
        <v>67</v>
      </c>
      <c r="J110" s="15">
        <v>31</v>
      </c>
      <c r="K110" s="15">
        <v>13</v>
      </c>
      <c r="L110" s="15">
        <v>5</v>
      </c>
      <c r="M110" s="80">
        <v>6.7502500000000003</v>
      </c>
      <c r="N110" s="70">
        <v>7</v>
      </c>
      <c r="O110" s="62">
        <v>3000</v>
      </c>
      <c r="P110" s="63">
        <f>Table2245236891011121314151617181920212224234567234568910111213141516[[#This Row],[PEMBULATAN]]*O110</f>
        <v>21000</v>
      </c>
    </row>
    <row r="111" spans="1:16" ht="32.25" customHeight="1" x14ac:dyDescent="0.2">
      <c r="A111" s="100"/>
      <c r="B111" s="73"/>
      <c r="C111" s="85" t="s">
        <v>2456</v>
      </c>
      <c r="D111" s="76" t="s">
        <v>1127</v>
      </c>
      <c r="E111" s="13">
        <v>44430</v>
      </c>
      <c r="F111" s="74" t="s">
        <v>2565</v>
      </c>
      <c r="G111" s="13">
        <v>44432</v>
      </c>
      <c r="H111" s="75" t="s">
        <v>2566</v>
      </c>
      <c r="I111" s="15">
        <v>80</v>
      </c>
      <c r="J111" s="15">
        <v>60</v>
      </c>
      <c r="K111" s="15">
        <v>20</v>
      </c>
      <c r="L111" s="15">
        <v>12</v>
      </c>
      <c r="M111" s="80">
        <v>24</v>
      </c>
      <c r="N111" s="70">
        <v>24</v>
      </c>
      <c r="O111" s="62">
        <v>3000</v>
      </c>
      <c r="P111" s="63">
        <f>Table2245236891011121314151617181920212224234567234568910111213141516[[#This Row],[PEMBULATAN]]*O111</f>
        <v>72000</v>
      </c>
    </row>
    <row r="112" spans="1:16" ht="32.25" customHeight="1" x14ac:dyDescent="0.2">
      <c r="A112" s="100"/>
      <c r="B112" s="73"/>
      <c r="C112" s="85" t="s">
        <v>2457</v>
      </c>
      <c r="D112" s="76" t="s">
        <v>1127</v>
      </c>
      <c r="E112" s="13">
        <v>44430</v>
      </c>
      <c r="F112" s="74" t="s">
        <v>2565</v>
      </c>
      <c r="G112" s="13">
        <v>44432</v>
      </c>
      <c r="H112" s="75" t="s">
        <v>2566</v>
      </c>
      <c r="I112" s="15">
        <v>90</v>
      </c>
      <c r="J112" s="15">
        <v>51</v>
      </c>
      <c r="K112" s="15">
        <v>30</v>
      </c>
      <c r="L112" s="15">
        <v>7</v>
      </c>
      <c r="M112" s="80">
        <v>34.424999999999997</v>
      </c>
      <c r="N112" s="70">
        <v>34</v>
      </c>
      <c r="O112" s="62">
        <v>3000</v>
      </c>
      <c r="P112" s="63">
        <f>Table2245236891011121314151617181920212224234567234568910111213141516[[#This Row],[PEMBULATAN]]*O112</f>
        <v>102000</v>
      </c>
    </row>
    <row r="113" spans="1:16" ht="32.25" customHeight="1" x14ac:dyDescent="0.2">
      <c r="A113" s="100"/>
      <c r="B113" s="73"/>
      <c r="C113" s="85" t="s">
        <v>2458</v>
      </c>
      <c r="D113" s="76" t="s">
        <v>1127</v>
      </c>
      <c r="E113" s="13">
        <v>44430</v>
      </c>
      <c r="F113" s="74" t="s">
        <v>2565</v>
      </c>
      <c r="G113" s="13">
        <v>44432</v>
      </c>
      <c r="H113" s="75" t="s">
        <v>2566</v>
      </c>
      <c r="I113" s="15">
        <v>70</v>
      </c>
      <c r="J113" s="15">
        <v>61</v>
      </c>
      <c r="K113" s="15">
        <v>28</v>
      </c>
      <c r="L113" s="15">
        <v>9</v>
      </c>
      <c r="M113" s="80">
        <v>29.89</v>
      </c>
      <c r="N113" s="70">
        <v>30</v>
      </c>
      <c r="O113" s="62">
        <v>3000</v>
      </c>
      <c r="P113" s="63">
        <f>Table2245236891011121314151617181920212224234567234568910111213141516[[#This Row],[PEMBULATAN]]*O113</f>
        <v>90000</v>
      </c>
    </row>
    <row r="114" spans="1:16" ht="32.25" customHeight="1" x14ac:dyDescent="0.2">
      <c r="A114" s="100"/>
      <c r="B114" s="73"/>
      <c r="C114" s="85" t="s">
        <v>2459</v>
      </c>
      <c r="D114" s="76" t="s">
        <v>1127</v>
      </c>
      <c r="E114" s="13">
        <v>44430</v>
      </c>
      <c r="F114" s="74" t="s">
        <v>2565</v>
      </c>
      <c r="G114" s="13">
        <v>44432</v>
      </c>
      <c r="H114" s="75" t="s">
        <v>2566</v>
      </c>
      <c r="I114" s="15">
        <v>90</v>
      </c>
      <c r="J114" s="15">
        <v>51</v>
      </c>
      <c r="K114" s="15">
        <v>20</v>
      </c>
      <c r="L114" s="15">
        <v>4</v>
      </c>
      <c r="M114" s="80">
        <v>22.95</v>
      </c>
      <c r="N114" s="70">
        <v>23</v>
      </c>
      <c r="O114" s="62">
        <v>3000</v>
      </c>
      <c r="P114" s="63">
        <f>Table2245236891011121314151617181920212224234567234568910111213141516[[#This Row],[PEMBULATAN]]*O114</f>
        <v>69000</v>
      </c>
    </row>
    <row r="115" spans="1:16" ht="32.25" customHeight="1" x14ac:dyDescent="0.2">
      <c r="A115" s="100"/>
      <c r="B115" s="73"/>
      <c r="C115" s="85" t="s">
        <v>2460</v>
      </c>
      <c r="D115" s="76" t="s">
        <v>1127</v>
      </c>
      <c r="E115" s="13">
        <v>44430</v>
      </c>
      <c r="F115" s="74" t="s">
        <v>2565</v>
      </c>
      <c r="G115" s="13">
        <v>44432</v>
      </c>
      <c r="H115" s="75" t="s">
        <v>2566</v>
      </c>
      <c r="I115" s="15">
        <v>75</v>
      </c>
      <c r="J115" s="15">
        <v>70</v>
      </c>
      <c r="K115" s="15">
        <v>30</v>
      </c>
      <c r="L115" s="15">
        <v>17</v>
      </c>
      <c r="M115" s="80">
        <v>39.375</v>
      </c>
      <c r="N115" s="70">
        <v>39</v>
      </c>
      <c r="O115" s="62">
        <v>3000</v>
      </c>
      <c r="P115" s="63">
        <f>Table2245236891011121314151617181920212224234567234568910111213141516[[#This Row],[PEMBULATAN]]*O115</f>
        <v>117000</v>
      </c>
    </row>
    <row r="116" spans="1:16" ht="32.25" customHeight="1" x14ac:dyDescent="0.2">
      <c r="A116" s="100"/>
      <c r="B116" s="73"/>
      <c r="C116" s="85" t="s">
        <v>2461</v>
      </c>
      <c r="D116" s="76" t="s">
        <v>1127</v>
      </c>
      <c r="E116" s="13">
        <v>44430</v>
      </c>
      <c r="F116" s="74" t="s">
        <v>2565</v>
      </c>
      <c r="G116" s="13">
        <v>44432</v>
      </c>
      <c r="H116" s="75" t="s">
        <v>2566</v>
      </c>
      <c r="I116" s="15">
        <v>100</v>
      </c>
      <c r="J116" s="15">
        <v>61</v>
      </c>
      <c r="K116" s="15">
        <v>34</v>
      </c>
      <c r="L116" s="15">
        <v>17</v>
      </c>
      <c r="M116" s="80">
        <v>51.85</v>
      </c>
      <c r="N116" s="70">
        <v>52</v>
      </c>
      <c r="O116" s="62">
        <v>3000</v>
      </c>
      <c r="P116" s="63">
        <f>Table2245236891011121314151617181920212224234567234568910111213141516[[#This Row],[PEMBULATAN]]*O116</f>
        <v>156000</v>
      </c>
    </row>
    <row r="117" spans="1:16" ht="32.25" customHeight="1" x14ac:dyDescent="0.2">
      <c r="A117" s="100"/>
      <c r="B117" s="73"/>
      <c r="C117" s="85" t="s">
        <v>2462</v>
      </c>
      <c r="D117" s="76" t="s">
        <v>1127</v>
      </c>
      <c r="E117" s="13">
        <v>44430</v>
      </c>
      <c r="F117" s="74" t="s">
        <v>2565</v>
      </c>
      <c r="G117" s="13">
        <v>44432</v>
      </c>
      <c r="H117" s="75" t="s">
        <v>2566</v>
      </c>
      <c r="I117" s="15">
        <v>90</v>
      </c>
      <c r="J117" s="15">
        <v>50</v>
      </c>
      <c r="K117" s="15">
        <v>30</v>
      </c>
      <c r="L117" s="15">
        <v>10</v>
      </c>
      <c r="M117" s="80">
        <v>33.75</v>
      </c>
      <c r="N117" s="70">
        <v>34</v>
      </c>
      <c r="O117" s="62">
        <v>3000</v>
      </c>
      <c r="P117" s="63">
        <f>Table2245236891011121314151617181920212224234567234568910111213141516[[#This Row],[PEMBULATAN]]*O117</f>
        <v>102000</v>
      </c>
    </row>
    <row r="118" spans="1:16" ht="32.25" customHeight="1" x14ac:dyDescent="0.2">
      <c r="A118" s="100"/>
      <c r="B118" s="73"/>
      <c r="C118" s="85" t="s">
        <v>2463</v>
      </c>
      <c r="D118" s="76" t="s">
        <v>1127</v>
      </c>
      <c r="E118" s="13">
        <v>44430</v>
      </c>
      <c r="F118" s="74" t="s">
        <v>2565</v>
      </c>
      <c r="G118" s="13">
        <v>44432</v>
      </c>
      <c r="H118" s="75" t="s">
        <v>2566</v>
      </c>
      <c r="I118" s="15">
        <v>110</v>
      </c>
      <c r="J118" s="15">
        <v>62</v>
      </c>
      <c r="K118" s="15">
        <v>23</v>
      </c>
      <c r="L118" s="15">
        <v>10</v>
      </c>
      <c r="M118" s="80">
        <v>39.215000000000003</v>
      </c>
      <c r="N118" s="70">
        <v>39</v>
      </c>
      <c r="O118" s="62">
        <v>3000</v>
      </c>
      <c r="P118" s="63">
        <f>Table2245236891011121314151617181920212224234567234568910111213141516[[#This Row],[PEMBULATAN]]*O118</f>
        <v>117000</v>
      </c>
    </row>
    <row r="119" spans="1:16" ht="32.25" customHeight="1" x14ac:dyDescent="0.2">
      <c r="A119" s="100"/>
      <c r="B119" s="73"/>
      <c r="C119" s="85" t="s">
        <v>2464</v>
      </c>
      <c r="D119" s="76" t="s">
        <v>1127</v>
      </c>
      <c r="E119" s="13">
        <v>44430</v>
      </c>
      <c r="F119" s="74" t="s">
        <v>2565</v>
      </c>
      <c r="G119" s="13">
        <v>44432</v>
      </c>
      <c r="H119" s="75" t="s">
        <v>2566</v>
      </c>
      <c r="I119" s="15">
        <v>93</v>
      </c>
      <c r="J119" s="15">
        <v>60</v>
      </c>
      <c r="K119" s="15">
        <v>32</v>
      </c>
      <c r="L119" s="15">
        <v>18</v>
      </c>
      <c r="M119" s="80">
        <v>44.64</v>
      </c>
      <c r="N119" s="70">
        <v>45</v>
      </c>
      <c r="O119" s="62">
        <v>3000</v>
      </c>
      <c r="P119" s="63">
        <f>Table2245236891011121314151617181920212224234567234568910111213141516[[#This Row],[PEMBULATAN]]*O119</f>
        <v>135000</v>
      </c>
    </row>
    <row r="120" spans="1:16" ht="32.25" customHeight="1" x14ac:dyDescent="0.2">
      <c r="A120" s="100"/>
      <c r="B120" s="73"/>
      <c r="C120" s="85" t="s">
        <v>2465</v>
      </c>
      <c r="D120" s="76" t="s">
        <v>1127</v>
      </c>
      <c r="E120" s="13">
        <v>44430</v>
      </c>
      <c r="F120" s="74" t="s">
        <v>2565</v>
      </c>
      <c r="G120" s="13">
        <v>44432</v>
      </c>
      <c r="H120" s="75" t="s">
        <v>2566</v>
      </c>
      <c r="I120" s="15">
        <v>93</v>
      </c>
      <c r="J120" s="15">
        <v>70</v>
      </c>
      <c r="K120" s="15">
        <v>33</v>
      </c>
      <c r="L120" s="15">
        <v>14</v>
      </c>
      <c r="M120" s="80">
        <v>53.707500000000003</v>
      </c>
      <c r="N120" s="70">
        <v>54</v>
      </c>
      <c r="O120" s="62">
        <v>3000</v>
      </c>
      <c r="P120" s="63">
        <f>Table2245236891011121314151617181920212224234567234568910111213141516[[#This Row],[PEMBULATAN]]*O120</f>
        <v>162000</v>
      </c>
    </row>
    <row r="121" spans="1:16" ht="32.25" customHeight="1" x14ac:dyDescent="0.2">
      <c r="A121" s="100"/>
      <c r="B121" s="73"/>
      <c r="C121" s="85" t="s">
        <v>2466</v>
      </c>
      <c r="D121" s="76" t="s">
        <v>1127</v>
      </c>
      <c r="E121" s="13">
        <v>44430</v>
      </c>
      <c r="F121" s="74" t="s">
        <v>2565</v>
      </c>
      <c r="G121" s="13">
        <v>44432</v>
      </c>
      <c r="H121" s="75" t="s">
        <v>2566</v>
      </c>
      <c r="I121" s="15">
        <v>83</v>
      </c>
      <c r="J121" s="15">
        <v>60</v>
      </c>
      <c r="K121" s="15">
        <v>28</v>
      </c>
      <c r="L121" s="15">
        <v>8</v>
      </c>
      <c r="M121" s="80">
        <v>34.86</v>
      </c>
      <c r="N121" s="70">
        <v>35</v>
      </c>
      <c r="O121" s="62">
        <v>3000</v>
      </c>
      <c r="P121" s="63">
        <f>Table2245236891011121314151617181920212224234567234568910111213141516[[#This Row],[PEMBULATAN]]*O121</f>
        <v>105000</v>
      </c>
    </row>
    <row r="122" spans="1:16" ht="32.25" customHeight="1" x14ac:dyDescent="0.2">
      <c r="A122" s="100"/>
      <c r="B122" s="73"/>
      <c r="C122" s="85" t="s">
        <v>2467</v>
      </c>
      <c r="D122" s="76" t="s">
        <v>1127</v>
      </c>
      <c r="E122" s="13">
        <v>44430</v>
      </c>
      <c r="F122" s="74" t="s">
        <v>2565</v>
      </c>
      <c r="G122" s="13">
        <v>44432</v>
      </c>
      <c r="H122" s="75" t="s">
        <v>2566</v>
      </c>
      <c r="I122" s="15">
        <v>105</v>
      </c>
      <c r="J122" s="15">
        <v>93</v>
      </c>
      <c r="K122" s="15">
        <v>33</v>
      </c>
      <c r="L122" s="15">
        <v>37</v>
      </c>
      <c r="M122" s="80">
        <v>80.561250000000001</v>
      </c>
      <c r="N122" s="70">
        <v>81</v>
      </c>
      <c r="O122" s="62">
        <v>3000</v>
      </c>
      <c r="P122" s="63">
        <f>Table2245236891011121314151617181920212224234567234568910111213141516[[#This Row],[PEMBULATAN]]*O122</f>
        <v>243000</v>
      </c>
    </row>
    <row r="123" spans="1:16" ht="32.25" customHeight="1" x14ac:dyDescent="0.2">
      <c r="A123" s="100"/>
      <c r="B123" s="73"/>
      <c r="C123" s="85" t="s">
        <v>2468</v>
      </c>
      <c r="D123" s="76" t="s">
        <v>1127</v>
      </c>
      <c r="E123" s="13">
        <v>44430</v>
      </c>
      <c r="F123" s="74" t="s">
        <v>2565</v>
      </c>
      <c r="G123" s="13">
        <v>44432</v>
      </c>
      <c r="H123" s="75" t="s">
        <v>2566</v>
      </c>
      <c r="I123" s="15">
        <v>76</v>
      </c>
      <c r="J123" s="15">
        <v>63</v>
      </c>
      <c r="K123" s="15">
        <v>20</v>
      </c>
      <c r="L123" s="15">
        <v>11</v>
      </c>
      <c r="M123" s="80">
        <v>23.94</v>
      </c>
      <c r="N123" s="70">
        <v>24</v>
      </c>
      <c r="O123" s="62">
        <v>3000</v>
      </c>
      <c r="P123" s="63">
        <f>Table2245236891011121314151617181920212224234567234568910111213141516[[#This Row],[PEMBULATAN]]*O123</f>
        <v>72000</v>
      </c>
    </row>
    <row r="124" spans="1:16" ht="32.25" customHeight="1" x14ac:dyDescent="0.2">
      <c r="A124" s="100"/>
      <c r="B124" s="73"/>
      <c r="C124" s="85" t="s">
        <v>2469</v>
      </c>
      <c r="D124" s="76" t="s">
        <v>1127</v>
      </c>
      <c r="E124" s="13">
        <v>44430</v>
      </c>
      <c r="F124" s="74" t="s">
        <v>2565</v>
      </c>
      <c r="G124" s="13">
        <v>44432</v>
      </c>
      <c r="H124" s="75" t="s">
        <v>2566</v>
      </c>
      <c r="I124" s="15">
        <v>70</v>
      </c>
      <c r="J124" s="15">
        <v>45</v>
      </c>
      <c r="K124" s="15">
        <v>20</v>
      </c>
      <c r="L124" s="15">
        <v>7</v>
      </c>
      <c r="M124" s="80">
        <v>15.75</v>
      </c>
      <c r="N124" s="70">
        <v>16</v>
      </c>
      <c r="O124" s="62">
        <v>3000</v>
      </c>
      <c r="P124" s="63">
        <f>Table2245236891011121314151617181920212224234567234568910111213141516[[#This Row],[PEMBULATAN]]*O124</f>
        <v>48000</v>
      </c>
    </row>
    <row r="125" spans="1:16" ht="32.25" customHeight="1" x14ac:dyDescent="0.2">
      <c r="A125" s="100"/>
      <c r="B125" s="73"/>
      <c r="C125" s="85" t="s">
        <v>2470</v>
      </c>
      <c r="D125" s="76" t="s">
        <v>1127</v>
      </c>
      <c r="E125" s="13">
        <v>44430</v>
      </c>
      <c r="F125" s="74" t="s">
        <v>2565</v>
      </c>
      <c r="G125" s="13">
        <v>44432</v>
      </c>
      <c r="H125" s="75" t="s">
        <v>2566</v>
      </c>
      <c r="I125" s="15">
        <v>97</v>
      </c>
      <c r="J125" s="15">
        <v>53</v>
      </c>
      <c r="K125" s="15">
        <v>41</v>
      </c>
      <c r="L125" s="15">
        <v>19</v>
      </c>
      <c r="M125" s="80">
        <v>52.695250000000001</v>
      </c>
      <c r="N125" s="70">
        <v>53</v>
      </c>
      <c r="O125" s="62">
        <v>3000</v>
      </c>
      <c r="P125" s="63">
        <f>Table2245236891011121314151617181920212224234567234568910111213141516[[#This Row],[PEMBULATAN]]*O125</f>
        <v>159000</v>
      </c>
    </row>
    <row r="126" spans="1:16" ht="32.25" customHeight="1" x14ac:dyDescent="0.2">
      <c r="A126" s="100"/>
      <c r="B126" s="73"/>
      <c r="C126" s="85" t="s">
        <v>2471</v>
      </c>
      <c r="D126" s="76" t="s">
        <v>1127</v>
      </c>
      <c r="E126" s="13">
        <v>44430</v>
      </c>
      <c r="F126" s="74" t="s">
        <v>2565</v>
      </c>
      <c r="G126" s="13">
        <v>44432</v>
      </c>
      <c r="H126" s="75" t="s">
        <v>2566</v>
      </c>
      <c r="I126" s="15">
        <v>90</v>
      </c>
      <c r="J126" s="15">
        <v>61</v>
      </c>
      <c r="K126" s="15">
        <v>22</v>
      </c>
      <c r="L126" s="15">
        <v>10</v>
      </c>
      <c r="M126" s="80">
        <v>30.195</v>
      </c>
      <c r="N126" s="70">
        <v>30</v>
      </c>
      <c r="O126" s="62">
        <v>3000</v>
      </c>
      <c r="P126" s="63">
        <f>Table2245236891011121314151617181920212224234567234568910111213141516[[#This Row],[PEMBULATAN]]*O126</f>
        <v>90000</v>
      </c>
    </row>
    <row r="127" spans="1:16" ht="32.25" customHeight="1" x14ac:dyDescent="0.2">
      <c r="A127" s="100"/>
      <c r="B127" s="73"/>
      <c r="C127" s="85" t="s">
        <v>2472</v>
      </c>
      <c r="D127" s="76" t="s">
        <v>1127</v>
      </c>
      <c r="E127" s="13">
        <v>44430</v>
      </c>
      <c r="F127" s="74" t="s">
        <v>2565</v>
      </c>
      <c r="G127" s="13">
        <v>44432</v>
      </c>
      <c r="H127" s="75" t="s">
        <v>2566</v>
      </c>
      <c r="I127" s="15">
        <v>80</v>
      </c>
      <c r="J127" s="15">
        <v>51</v>
      </c>
      <c r="K127" s="15">
        <v>15</v>
      </c>
      <c r="L127" s="15">
        <v>13</v>
      </c>
      <c r="M127" s="80">
        <v>15.3</v>
      </c>
      <c r="N127" s="70">
        <v>15</v>
      </c>
      <c r="O127" s="62">
        <v>3000</v>
      </c>
      <c r="P127" s="63">
        <f>Table2245236891011121314151617181920212224234567234568910111213141516[[#This Row],[PEMBULATAN]]*O127</f>
        <v>45000</v>
      </c>
    </row>
    <row r="128" spans="1:16" ht="32.25" customHeight="1" x14ac:dyDescent="0.2">
      <c r="A128" s="100"/>
      <c r="B128" s="73"/>
      <c r="C128" s="85" t="s">
        <v>2473</v>
      </c>
      <c r="D128" s="76" t="s">
        <v>1127</v>
      </c>
      <c r="E128" s="13">
        <v>44430</v>
      </c>
      <c r="F128" s="74" t="s">
        <v>2565</v>
      </c>
      <c r="G128" s="13">
        <v>44432</v>
      </c>
      <c r="H128" s="75" t="s">
        <v>2566</v>
      </c>
      <c r="I128" s="15">
        <v>100</v>
      </c>
      <c r="J128" s="15">
        <v>70</v>
      </c>
      <c r="K128" s="15">
        <v>34</v>
      </c>
      <c r="L128" s="15">
        <v>17</v>
      </c>
      <c r="M128" s="80">
        <v>59.5</v>
      </c>
      <c r="N128" s="70">
        <v>60</v>
      </c>
      <c r="O128" s="62">
        <v>3000</v>
      </c>
      <c r="P128" s="63">
        <f>Table2245236891011121314151617181920212224234567234568910111213141516[[#This Row],[PEMBULATAN]]*O128</f>
        <v>180000</v>
      </c>
    </row>
    <row r="129" spans="1:16" ht="32.25" customHeight="1" x14ac:dyDescent="0.2">
      <c r="A129" s="100"/>
      <c r="B129" s="73"/>
      <c r="C129" s="85" t="s">
        <v>2474</v>
      </c>
      <c r="D129" s="76" t="s">
        <v>1127</v>
      </c>
      <c r="E129" s="13">
        <v>44430</v>
      </c>
      <c r="F129" s="74" t="s">
        <v>2565</v>
      </c>
      <c r="G129" s="13">
        <v>44432</v>
      </c>
      <c r="H129" s="75" t="s">
        <v>2566</v>
      </c>
      <c r="I129" s="15">
        <v>92</v>
      </c>
      <c r="J129" s="15">
        <v>60</v>
      </c>
      <c r="K129" s="15">
        <v>24</v>
      </c>
      <c r="L129" s="15">
        <v>10</v>
      </c>
      <c r="M129" s="80">
        <v>33.119999999999997</v>
      </c>
      <c r="N129" s="70">
        <v>33</v>
      </c>
      <c r="O129" s="62">
        <v>3000</v>
      </c>
      <c r="P129" s="63">
        <f>Table2245236891011121314151617181920212224234567234568910111213141516[[#This Row],[PEMBULATAN]]*O129</f>
        <v>99000</v>
      </c>
    </row>
    <row r="130" spans="1:16" ht="32.25" customHeight="1" x14ac:dyDescent="0.2">
      <c r="A130" s="100"/>
      <c r="B130" s="73"/>
      <c r="C130" s="85" t="s">
        <v>2475</v>
      </c>
      <c r="D130" s="76" t="s">
        <v>1127</v>
      </c>
      <c r="E130" s="13">
        <v>44430</v>
      </c>
      <c r="F130" s="74" t="s">
        <v>2565</v>
      </c>
      <c r="G130" s="13">
        <v>44432</v>
      </c>
      <c r="H130" s="75" t="s">
        <v>2566</v>
      </c>
      <c r="I130" s="15">
        <v>91</v>
      </c>
      <c r="J130" s="15">
        <v>80</v>
      </c>
      <c r="K130" s="15">
        <v>30</v>
      </c>
      <c r="L130" s="15">
        <v>13</v>
      </c>
      <c r="M130" s="80">
        <v>54.6</v>
      </c>
      <c r="N130" s="70">
        <v>55</v>
      </c>
      <c r="O130" s="62">
        <v>3000</v>
      </c>
      <c r="P130" s="63">
        <f>Table2245236891011121314151617181920212224234567234568910111213141516[[#This Row],[PEMBULATAN]]*O130</f>
        <v>165000</v>
      </c>
    </row>
    <row r="131" spans="1:16" ht="32.25" customHeight="1" x14ac:dyDescent="0.2">
      <c r="A131" s="100"/>
      <c r="B131" s="73"/>
      <c r="C131" s="85" t="s">
        <v>2476</v>
      </c>
      <c r="D131" s="76" t="s">
        <v>1127</v>
      </c>
      <c r="E131" s="13">
        <v>44430</v>
      </c>
      <c r="F131" s="74" t="s">
        <v>2565</v>
      </c>
      <c r="G131" s="13">
        <v>44432</v>
      </c>
      <c r="H131" s="75" t="s">
        <v>2566</v>
      </c>
      <c r="I131" s="15">
        <v>104</v>
      </c>
      <c r="J131" s="15">
        <v>10</v>
      </c>
      <c r="K131" s="15">
        <v>7</v>
      </c>
      <c r="L131" s="15">
        <v>1</v>
      </c>
      <c r="M131" s="80">
        <v>1.82</v>
      </c>
      <c r="N131" s="70">
        <v>2</v>
      </c>
      <c r="O131" s="62">
        <v>3000</v>
      </c>
      <c r="P131" s="63">
        <f>Table2245236891011121314151617181920212224234567234568910111213141516[[#This Row],[PEMBULATAN]]*O131</f>
        <v>6000</v>
      </c>
    </row>
    <row r="132" spans="1:16" ht="32.25" customHeight="1" x14ac:dyDescent="0.2">
      <c r="A132" s="100"/>
      <c r="B132" s="73"/>
      <c r="C132" s="85" t="s">
        <v>2477</v>
      </c>
      <c r="D132" s="76" t="s">
        <v>1127</v>
      </c>
      <c r="E132" s="13">
        <v>44430</v>
      </c>
      <c r="F132" s="74" t="s">
        <v>2565</v>
      </c>
      <c r="G132" s="13">
        <v>44432</v>
      </c>
      <c r="H132" s="75" t="s">
        <v>2566</v>
      </c>
      <c r="I132" s="15">
        <v>91</v>
      </c>
      <c r="J132" s="15">
        <v>56</v>
      </c>
      <c r="K132" s="15">
        <v>30</v>
      </c>
      <c r="L132" s="15">
        <v>11</v>
      </c>
      <c r="M132" s="80">
        <v>38.22</v>
      </c>
      <c r="N132" s="70">
        <v>38</v>
      </c>
      <c r="O132" s="62">
        <v>3000</v>
      </c>
      <c r="P132" s="63">
        <f>Table2245236891011121314151617181920212224234567234568910111213141516[[#This Row],[PEMBULATAN]]*O132</f>
        <v>114000</v>
      </c>
    </row>
    <row r="133" spans="1:16" ht="32.25" customHeight="1" x14ac:dyDescent="0.2">
      <c r="A133" s="100"/>
      <c r="B133" s="73"/>
      <c r="C133" s="85" t="s">
        <v>2478</v>
      </c>
      <c r="D133" s="76" t="s">
        <v>1127</v>
      </c>
      <c r="E133" s="13">
        <v>44430</v>
      </c>
      <c r="F133" s="74" t="s">
        <v>2565</v>
      </c>
      <c r="G133" s="13">
        <v>44432</v>
      </c>
      <c r="H133" s="75" t="s">
        <v>2566</v>
      </c>
      <c r="I133" s="15">
        <v>100</v>
      </c>
      <c r="J133" s="15">
        <v>51</v>
      </c>
      <c r="K133" s="15">
        <v>30</v>
      </c>
      <c r="L133" s="15">
        <v>6</v>
      </c>
      <c r="M133" s="80">
        <v>38.25</v>
      </c>
      <c r="N133" s="70">
        <v>38</v>
      </c>
      <c r="O133" s="62">
        <v>3000</v>
      </c>
      <c r="P133" s="63">
        <f>Table2245236891011121314151617181920212224234567234568910111213141516[[#This Row],[PEMBULATAN]]*O133</f>
        <v>114000</v>
      </c>
    </row>
    <row r="134" spans="1:16" ht="32.25" customHeight="1" x14ac:dyDescent="0.2">
      <c r="A134" s="100"/>
      <c r="B134" s="73"/>
      <c r="C134" s="85" t="s">
        <v>2479</v>
      </c>
      <c r="D134" s="76" t="s">
        <v>1127</v>
      </c>
      <c r="E134" s="13">
        <v>44430</v>
      </c>
      <c r="F134" s="74" t="s">
        <v>2565</v>
      </c>
      <c r="G134" s="13">
        <v>44432</v>
      </c>
      <c r="H134" s="75" t="s">
        <v>2566</v>
      </c>
      <c r="I134" s="15">
        <v>100</v>
      </c>
      <c r="J134" s="15">
        <v>55</v>
      </c>
      <c r="K134" s="15">
        <v>30</v>
      </c>
      <c r="L134" s="15">
        <v>6</v>
      </c>
      <c r="M134" s="80">
        <v>41.25</v>
      </c>
      <c r="N134" s="70">
        <v>41</v>
      </c>
      <c r="O134" s="62">
        <v>3000</v>
      </c>
      <c r="P134" s="63">
        <f>Table2245236891011121314151617181920212224234567234568910111213141516[[#This Row],[PEMBULATAN]]*O134</f>
        <v>123000</v>
      </c>
    </row>
    <row r="135" spans="1:16" ht="32.25" customHeight="1" x14ac:dyDescent="0.2">
      <c r="A135" s="100"/>
      <c r="B135" s="73"/>
      <c r="C135" s="85" t="s">
        <v>2480</v>
      </c>
      <c r="D135" s="76" t="s">
        <v>1127</v>
      </c>
      <c r="E135" s="13">
        <v>44430</v>
      </c>
      <c r="F135" s="74" t="s">
        <v>2565</v>
      </c>
      <c r="G135" s="13">
        <v>44432</v>
      </c>
      <c r="H135" s="75" t="s">
        <v>2566</v>
      </c>
      <c r="I135" s="15">
        <v>60</v>
      </c>
      <c r="J135" s="15">
        <v>31</v>
      </c>
      <c r="K135" s="15">
        <v>17</v>
      </c>
      <c r="L135" s="15">
        <v>2</v>
      </c>
      <c r="M135" s="80">
        <v>7.9050000000000002</v>
      </c>
      <c r="N135" s="70">
        <v>8</v>
      </c>
      <c r="O135" s="62">
        <v>3000</v>
      </c>
      <c r="P135" s="63">
        <f>Table2245236891011121314151617181920212224234567234568910111213141516[[#This Row],[PEMBULATAN]]*O135</f>
        <v>24000</v>
      </c>
    </row>
    <row r="136" spans="1:16" ht="32.25" customHeight="1" x14ac:dyDescent="0.2">
      <c r="A136" s="100"/>
      <c r="B136" s="73"/>
      <c r="C136" s="85" t="s">
        <v>2481</v>
      </c>
      <c r="D136" s="76" t="s">
        <v>1127</v>
      </c>
      <c r="E136" s="13">
        <v>44430</v>
      </c>
      <c r="F136" s="74" t="s">
        <v>2565</v>
      </c>
      <c r="G136" s="13">
        <v>44432</v>
      </c>
      <c r="H136" s="75" t="s">
        <v>2566</v>
      </c>
      <c r="I136" s="15">
        <v>142</v>
      </c>
      <c r="J136" s="15">
        <v>10</v>
      </c>
      <c r="K136" s="15">
        <v>10</v>
      </c>
      <c r="L136" s="15">
        <v>1</v>
      </c>
      <c r="M136" s="80">
        <v>3.55</v>
      </c>
      <c r="N136" s="70">
        <v>4</v>
      </c>
      <c r="O136" s="62">
        <v>3000</v>
      </c>
      <c r="P136" s="63">
        <f>Table2245236891011121314151617181920212224234567234568910111213141516[[#This Row],[PEMBULATAN]]*O136</f>
        <v>12000</v>
      </c>
    </row>
    <row r="137" spans="1:16" ht="32.25" customHeight="1" x14ac:dyDescent="0.2">
      <c r="A137" s="100"/>
      <c r="B137" s="73"/>
      <c r="C137" s="85" t="s">
        <v>2482</v>
      </c>
      <c r="D137" s="76" t="s">
        <v>1127</v>
      </c>
      <c r="E137" s="13">
        <v>44430</v>
      </c>
      <c r="F137" s="74" t="s">
        <v>2565</v>
      </c>
      <c r="G137" s="13">
        <v>44432</v>
      </c>
      <c r="H137" s="75" t="s">
        <v>2566</v>
      </c>
      <c r="I137" s="15">
        <v>145</v>
      </c>
      <c r="J137" s="15">
        <v>10</v>
      </c>
      <c r="K137" s="15">
        <v>10</v>
      </c>
      <c r="L137" s="15">
        <v>1</v>
      </c>
      <c r="M137" s="80">
        <v>3.625</v>
      </c>
      <c r="N137" s="70">
        <v>4</v>
      </c>
      <c r="O137" s="62">
        <v>3000</v>
      </c>
      <c r="P137" s="63">
        <f>Table2245236891011121314151617181920212224234567234568910111213141516[[#This Row],[PEMBULATAN]]*O137</f>
        <v>12000</v>
      </c>
    </row>
    <row r="138" spans="1:16" ht="32.25" customHeight="1" x14ac:dyDescent="0.2">
      <c r="A138" s="100"/>
      <c r="B138" s="73"/>
      <c r="C138" s="85" t="s">
        <v>2483</v>
      </c>
      <c r="D138" s="76" t="s">
        <v>1127</v>
      </c>
      <c r="E138" s="13">
        <v>44430</v>
      </c>
      <c r="F138" s="74" t="s">
        <v>2565</v>
      </c>
      <c r="G138" s="13">
        <v>44432</v>
      </c>
      <c r="H138" s="75" t="s">
        <v>2566</v>
      </c>
      <c r="I138" s="15">
        <v>60</v>
      </c>
      <c r="J138" s="15">
        <v>40</v>
      </c>
      <c r="K138" s="15">
        <v>26</v>
      </c>
      <c r="L138" s="15">
        <v>4</v>
      </c>
      <c r="M138" s="80">
        <v>15.6</v>
      </c>
      <c r="N138" s="70">
        <v>16</v>
      </c>
      <c r="O138" s="62">
        <v>3000</v>
      </c>
      <c r="P138" s="63">
        <f>Table2245236891011121314151617181920212224234567234568910111213141516[[#This Row],[PEMBULATAN]]*O138</f>
        <v>48000</v>
      </c>
    </row>
    <row r="139" spans="1:16" ht="32.25" customHeight="1" x14ac:dyDescent="0.2">
      <c r="A139" s="100"/>
      <c r="B139" s="73"/>
      <c r="C139" s="85" t="s">
        <v>2484</v>
      </c>
      <c r="D139" s="76" t="s">
        <v>1127</v>
      </c>
      <c r="E139" s="13">
        <v>44430</v>
      </c>
      <c r="F139" s="74" t="s">
        <v>2565</v>
      </c>
      <c r="G139" s="13">
        <v>44432</v>
      </c>
      <c r="H139" s="75" t="s">
        <v>2566</v>
      </c>
      <c r="I139" s="15">
        <v>100</v>
      </c>
      <c r="J139" s="15">
        <v>60</v>
      </c>
      <c r="K139" s="15">
        <v>23</v>
      </c>
      <c r="L139" s="15">
        <v>10</v>
      </c>
      <c r="M139" s="80">
        <v>34.5</v>
      </c>
      <c r="N139" s="70">
        <v>35</v>
      </c>
      <c r="O139" s="62">
        <v>3000</v>
      </c>
      <c r="P139" s="63">
        <f>Table2245236891011121314151617181920212224234567234568910111213141516[[#This Row],[PEMBULATAN]]*O139</f>
        <v>105000</v>
      </c>
    </row>
    <row r="140" spans="1:16" ht="32.25" customHeight="1" x14ac:dyDescent="0.2">
      <c r="A140" s="100"/>
      <c r="B140" s="73"/>
      <c r="C140" s="85" t="s">
        <v>2485</v>
      </c>
      <c r="D140" s="76" t="s">
        <v>1127</v>
      </c>
      <c r="E140" s="13">
        <v>44430</v>
      </c>
      <c r="F140" s="74" t="s">
        <v>2565</v>
      </c>
      <c r="G140" s="13">
        <v>44432</v>
      </c>
      <c r="H140" s="75" t="s">
        <v>2566</v>
      </c>
      <c r="I140" s="15">
        <v>90</v>
      </c>
      <c r="J140" s="15">
        <v>62</v>
      </c>
      <c r="K140" s="15">
        <v>28</v>
      </c>
      <c r="L140" s="15">
        <v>15</v>
      </c>
      <c r="M140" s="80">
        <v>39.06</v>
      </c>
      <c r="N140" s="70">
        <v>39</v>
      </c>
      <c r="O140" s="62">
        <v>3000</v>
      </c>
      <c r="P140" s="63">
        <f>Table2245236891011121314151617181920212224234567234568910111213141516[[#This Row],[PEMBULATAN]]*O140</f>
        <v>117000</v>
      </c>
    </row>
    <row r="141" spans="1:16" ht="32.25" customHeight="1" x14ac:dyDescent="0.2">
      <c r="A141" s="100"/>
      <c r="B141" s="73"/>
      <c r="C141" s="85" t="s">
        <v>2486</v>
      </c>
      <c r="D141" s="76" t="s">
        <v>1127</v>
      </c>
      <c r="E141" s="13">
        <v>44430</v>
      </c>
      <c r="F141" s="74" t="s">
        <v>2565</v>
      </c>
      <c r="G141" s="13">
        <v>44432</v>
      </c>
      <c r="H141" s="75" t="s">
        <v>2566</v>
      </c>
      <c r="I141" s="15">
        <v>90</v>
      </c>
      <c r="J141" s="15">
        <v>54</v>
      </c>
      <c r="K141" s="15">
        <v>23</v>
      </c>
      <c r="L141" s="15">
        <v>10</v>
      </c>
      <c r="M141" s="80">
        <v>27.945</v>
      </c>
      <c r="N141" s="70">
        <v>28</v>
      </c>
      <c r="O141" s="62">
        <v>3000</v>
      </c>
      <c r="P141" s="63">
        <f>Table2245236891011121314151617181920212224234567234568910111213141516[[#This Row],[PEMBULATAN]]*O141</f>
        <v>84000</v>
      </c>
    </row>
    <row r="142" spans="1:16" ht="32.25" customHeight="1" x14ac:dyDescent="0.2">
      <c r="A142" s="100"/>
      <c r="B142" s="73"/>
      <c r="C142" s="85" t="s">
        <v>2487</v>
      </c>
      <c r="D142" s="76" t="s">
        <v>1127</v>
      </c>
      <c r="E142" s="13">
        <v>44430</v>
      </c>
      <c r="F142" s="74" t="s">
        <v>2565</v>
      </c>
      <c r="G142" s="13">
        <v>44432</v>
      </c>
      <c r="H142" s="75" t="s">
        <v>2566</v>
      </c>
      <c r="I142" s="15">
        <v>80</v>
      </c>
      <c r="J142" s="15">
        <v>81</v>
      </c>
      <c r="K142" s="15">
        <v>30</v>
      </c>
      <c r="L142" s="15">
        <v>9</v>
      </c>
      <c r="M142" s="80">
        <v>48.6</v>
      </c>
      <c r="N142" s="70">
        <v>49</v>
      </c>
      <c r="O142" s="62">
        <v>3000</v>
      </c>
      <c r="P142" s="63">
        <f>Table2245236891011121314151617181920212224234567234568910111213141516[[#This Row],[PEMBULATAN]]*O142</f>
        <v>147000</v>
      </c>
    </row>
    <row r="143" spans="1:16" ht="32.25" customHeight="1" x14ac:dyDescent="0.2">
      <c r="A143" s="100"/>
      <c r="B143" s="73"/>
      <c r="C143" s="85" t="s">
        <v>2488</v>
      </c>
      <c r="D143" s="76" t="s">
        <v>1127</v>
      </c>
      <c r="E143" s="13">
        <v>44430</v>
      </c>
      <c r="F143" s="74" t="s">
        <v>2565</v>
      </c>
      <c r="G143" s="13">
        <v>44432</v>
      </c>
      <c r="H143" s="75" t="s">
        <v>2566</v>
      </c>
      <c r="I143" s="15">
        <v>91</v>
      </c>
      <c r="J143" s="15">
        <v>41</v>
      </c>
      <c r="K143" s="15">
        <v>12</v>
      </c>
      <c r="L143" s="15">
        <v>6</v>
      </c>
      <c r="M143" s="80">
        <v>11.193</v>
      </c>
      <c r="N143" s="70">
        <v>11</v>
      </c>
      <c r="O143" s="62">
        <v>3000</v>
      </c>
      <c r="P143" s="63">
        <f>Table2245236891011121314151617181920212224234567234568910111213141516[[#This Row],[PEMBULATAN]]*O143</f>
        <v>33000</v>
      </c>
    </row>
    <row r="144" spans="1:16" ht="32.25" customHeight="1" x14ac:dyDescent="0.2">
      <c r="A144" s="100"/>
      <c r="B144" s="73"/>
      <c r="C144" s="85" t="s">
        <v>2489</v>
      </c>
      <c r="D144" s="76" t="s">
        <v>1127</v>
      </c>
      <c r="E144" s="13">
        <v>44430</v>
      </c>
      <c r="F144" s="74" t="s">
        <v>2565</v>
      </c>
      <c r="G144" s="13">
        <v>44432</v>
      </c>
      <c r="H144" s="75" t="s">
        <v>2566</v>
      </c>
      <c r="I144" s="15">
        <v>61</v>
      </c>
      <c r="J144" s="15">
        <v>20</v>
      </c>
      <c r="K144" s="15">
        <v>23</v>
      </c>
      <c r="L144" s="15">
        <v>10</v>
      </c>
      <c r="M144" s="80">
        <v>7.0149999999999997</v>
      </c>
      <c r="N144" s="70">
        <v>10</v>
      </c>
      <c r="O144" s="62">
        <v>3000</v>
      </c>
      <c r="P144" s="63">
        <f>Table2245236891011121314151617181920212224234567234568910111213141516[[#This Row],[PEMBULATAN]]*O144</f>
        <v>30000</v>
      </c>
    </row>
    <row r="145" spans="1:16" ht="32.25" customHeight="1" x14ac:dyDescent="0.2">
      <c r="A145" s="100"/>
      <c r="B145" s="73"/>
      <c r="C145" s="85" t="s">
        <v>2490</v>
      </c>
      <c r="D145" s="76" t="s">
        <v>1127</v>
      </c>
      <c r="E145" s="13">
        <v>44430</v>
      </c>
      <c r="F145" s="74" t="s">
        <v>2565</v>
      </c>
      <c r="G145" s="13">
        <v>44432</v>
      </c>
      <c r="H145" s="75" t="s">
        <v>2566</v>
      </c>
      <c r="I145" s="15">
        <v>70</v>
      </c>
      <c r="J145" s="15">
        <v>73</v>
      </c>
      <c r="K145" s="15">
        <v>24</v>
      </c>
      <c r="L145" s="15">
        <v>7</v>
      </c>
      <c r="M145" s="80">
        <v>30.66</v>
      </c>
      <c r="N145" s="70">
        <v>31</v>
      </c>
      <c r="O145" s="62">
        <v>3000</v>
      </c>
      <c r="P145" s="63">
        <f>Table2245236891011121314151617181920212224234567234568910111213141516[[#This Row],[PEMBULATAN]]*O145</f>
        <v>93000</v>
      </c>
    </row>
    <row r="146" spans="1:16" ht="32.25" customHeight="1" x14ac:dyDescent="0.2">
      <c r="A146" s="100"/>
      <c r="B146" s="73"/>
      <c r="C146" s="85" t="s">
        <v>2491</v>
      </c>
      <c r="D146" s="76" t="s">
        <v>1127</v>
      </c>
      <c r="E146" s="13">
        <v>44430</v>
      </c>
      <c r="F146" s="74" t="s">
        <v>2565</v>
      </c>
      <c r="G146" s="13">
        <v>44432</v>
      </c>
      <c r="H146" s="75" t="s">
        <v>2566</v>
      </c>
      <c r="I146" s="15">
        <v>90</v>
      </c>
      <c r="J146" s="15">
        <v>61</v>
      </c>
      <c r="K146" s="15">
        <v>15</v>
      </c>
      <c r="L146" s="15">
        <v>10</v>
      </c>
      <c r="M146" s="80">
        <v>20.587499999999999</v>
      </c>
      <c r="N146" s="70">
        <v>21</v>
      </c>
      <c r="O146" s="62">
        <v>3000</v>
      </c>
      <c r="P146" s="63">
        <f>Table2245236891011121314151617181920212224234567234568910111213141516[[#This Row],[PEMBULATAN]]*O146</f>
        <v>63000</v>
      </c>
    </row>
    <row r="147" spans="1:16" ht="32.25" customHeight="1" x14ac:dyDescent="0.2">
      <c r="A147" s="100"/>
      <c r="B147" s="73"/>
      <c r="C147" s="85" t="s">
        <v>2492</v>
      </c>
      <c r="D147" s="76" t="s">
        <v>1127</v>
      </c>
      <c r="E147" s="13">
        <v>44430</v>
      </c>
      <c r="F147" s="74" t="s">
        <v>2565</v>
      </c>
      <c r="G147" s="13">
        <v>44432</v>
      </c>
      <c r="H147" s="75" t="s">
        <v>2566</v>
      </c>
      <c r="I147" s="15">
        <v>100</v>
      </c>
      <c r="J147" s="15">
        <v>50</v>
      </c>
      <c r="K147" s="15">
        <v>28</v>
      </c>
      <c r="L147" s="15">
        <v>8</v>
      </c>
      <c r="M147" s="80">
        <v>35</v>
      </c>
      <c r="N147" s="70">
        <v>35</v>
      </c>
      <c r="O147" s="62">
        <v>3000</v>
      </c>
      <c r="P147" s="63">
        <f>Table2245236891011121314151617181920212224234567234568910111213141516[[#This Row],[PEMBULATAN]]*O147</f>
        <v>105000</v>
      </c>
    </row>
    <row r="148" spans="1:16" ht="32.25" customHeight="1" x14ac:dyDescent="0.2">
      <c r="A148" s="100"/>
      <c r="B148" s="73"/>
      <c r="C148" s="85" t="s">
        <v>2493</v>
      </c>
      <c r="D148" s="76" t="s">
        <v>1127</v>
      </c>
      <c r="E148" s="13">
        <v>44430</v>
      </c>
      <c r="F148" s="74" t="s">
        <v>2565</v>
      </c>
      <c r="G148" s="13">
        <v>44432</v>
      </c>
      <c r="H148" s="75" t="s">
        <v>2566</v>
      </c>
      <c r="I148" s="15">
        <v>50</v>
      </c>
      <c r="J148" s="15">
        <v>35</v>
      </c>
      <c r="K148" s="15">
        <v>24</v>
      </c>
      <c r="L148" s="15">
        <v>4</v>
      </c>
      <c r="M148" s="80">
        <v>10.5</v>
      </c>
      <c r="N148" s="70">
        <v>11</v>
      </c>
      <c r="O148" s="62">
        <v>3000</v>
      </c>
      <c r="P148" s="63">
        <f>Table2245236891011121314151617181920212224234567234568910111213141516[[#This Row],[PEMBULATAN]]*O148</f>
        <v>33000</v>
      </c>
    </row>
    <row r="149" spans="1:16" ht="32.25" customHeight="1" x14ac:dyDescent="0.2">
      <c r="A149" s="100"/>
      <c r="B149" s="73"/>
      <c r="C149" s="85" t="s">
        <v>2494</v>
      </c>
      <c r="D149" s="76" t="s">
        <v>1127</v>
      </c>
      <c r="E149" s="13">
        <v>44430</v>
      </c>
      <c r="F149" s="74" t="s">
        <v>2565</v>
      </c>
      <c r="G149" s="13">
        <v>44432</v>
      </c>
      <c r="H149" s="75" t="s">
        <v>2566</v>
      </c>
      <c r="I149" s="15">
        <v>103</v>
      </c>
      <c r="J149" s="15">
        <v>61</v>
      </c>
      <c r="K149" s="15">
        <v>30</v>
      </c>
      <c r="L149" s="15">
        <v>9</v>
      </c>
      <c r="M149" s="80">
        <v>47.122500000000002</v>
      </c>
      <c r="N149" s="70">
        <v>47</v>
      </c>
      <c r="O149" s="62">
        <v>3000</v>
      </c>
      <c r="P149" s="63">
        <f>Table2245236891011121314151617181920212224234567234568910111213141516[[#This Row],[PEMBULATAN]]*O149</f>
        <v>141000</v>
      </c>
    </row>
    <row r="150" spans="1:16" ht="32.25" customHeight="1" x14ac:dyDescent="0.2">
      <c r="A150" s="100"/>
      <c r="B150" s="73"/>
      <c r="C150" s="85" t="s">
        <v>2495</v>
      </c>
      <c r="D150" s="76" t="s">
        <v>1127</v>
      </c>
      <c r="E150" s="13">
        <v>44430</v>
      </c>
      <c r="F150" s="74" t="s">
        <v>2565</v>
      </c>
      <c r="G150" s="13">
        <v>44432</v>
      </c>
      <c r="H150" s="75" t="s">
        <v>2566</v>
      </c>
      <c r="I150" s="15">
        <v>101</v>
      </c>
      <c r="J150" s="15">
        <v>50</v>
      </c>
      <c r="K150" s="15">
        <v>43</v>
      </c>
      <c r="L150" s="15">
        <v>21</v>
      </c>
      <c r="M150" s="80">
        <v>54.287500000000001</v>
      </c>
      <c r="N150" s="70">
        <v>54</v>
      </c>
      <c r="O150" s="62">
        <v>3000</v>
      </c>
      <c r="P150" s="63">
        <f>Table2245236891011121314151617181920212224234567234568910111213141516[[#This Row],[PEMBULATAN]]*O150</f>
        <v>162000</v>
      </c>
    </row>
    <row r="151" spans="1:16" ht="32.25" customHeight="1" x14ac:dyDescent="0.2">
      <c r="A151" s="100"/>
      <c r="B151" s="73"/>
      <c r="C151" s="85" t="s">
        <v>2496</v>
      </c>
      <c r="D151" s="76" t="s">
        <v>1127</v>
      </c>
      <c r="E151" s="13">
        <v>44430</v>
      </c>
      <c r="F151" s="74" t="s">
        <v>2565</v>
      </c>
      <c r="G151" s="13">
        <v>44432</v>
      </c>
      <c r="H151" s="75" t="s">
        <v>2566</v>
      </c>
      <c r="I151" s="15">
        <v>114</v>
      </c>
      <c r="J151" s="15">
        <v>5</v>
      </c>
      <c r="K151" s="15">
        <v>5</v>
      </c>
      <c r="L151" s="15">
        <v>7</v>
      </c>
      <c r="M151" s="80">
        <v>0.71250000000000002</v>
      </c>
      <c r="N151" s="70">
        <v>7</v>
      </c>
      <c r="O151" s="62">
        <v>3000</v>
      </c>
      <c r="P151" s="63">
        <f>Table2245236891011121314151617181920212224234567234568910111213141516[[#This Row],[PEMBULATAN]]*O151</f>
        <v>21000</v>
      </c>
    </row>
    <row r="152" spans="1:16" ht="32.25" customHeight="1" x14ac:dyDescent="0.2">
      <c r="A152" s="100"/>
      <c r="B152" s="73"/>
      <c r="C152" s="85" t="s">
        <v>2497</v>
      </c>
      <c r="D152" s="76" t="s">
        <v>1127</v>
      </c>
      <c r="E152" s="13">
        <v>44430</v>
      </c>
      <c r="F152" s="74" t="s">
        <v>2565</v>
      </c>
      <c r="G152" s="13">
        <v>44432</v>
      </c>
      <c r="H152" s="75" t="s">
        <v>2566</v>
      </c>
      <c r="I152" s="15">
        <v>93</v>
      </c>
      <c r="J152" s="15">
        <v>51</v>
      </c>
      <c r="K152" s="15">
        <v>30</v>
      </c>
      <c r="L152" s="15">
        <v>15</v>
      </c>
      <c r="M152" s="80">
        <v>35.572499999999998</v>
      </c>
      <c r="N152" s="70">
        <v>36</v>
      </c>
      <c r="O152" s="62">
        <v>3000</v>
      </c>
      <c r="P152" s="63">
        <f>Table2245236891011121314151617181920212224234567234568910111213141516[[#This Row],[PEMBULATAN]]*O152</f>
        <v>108000</v>
      </c>
    </row>
    <row r="153" spans="1:16" ht="32.25" customHeight="1" x14ac:dyDescent="0.2">
      <c r="A153" s="100"/>
      <c r="B153" s="73"/>
      <c r="C153" s="85" t="s">
        <v>2498</v>
      </c>
      <c r="D153" s="76" t="s">
        <v>1127</v>
      </c>
      <c r="E153" s="13">
        <v>44430</v>
      </c>
      <c r="F153" s="74" t="s">
        <v>2565</v>
      </c>
      <c r="G153" s="13">
        <v>44432</v>
      </c>
      <c r="H153" s="75" t="s">
        <v>2566</v>
      </c>
      <c r="I153" s="15">
        <v>90</v>
      </c>
      <c r="J153" s="15">
        <v>60</v>
      </c>
      <c r="K153" s="15">
        <v>23</v>
      </c>
      <c r="L153" s="15">
        <v>10</v>
      </c>
      <c r="M153" s="80">
        <v>31.05</v>
      </c>
      <c r="N153" s="70">
        <v>31</v>
      </c>
      <c r="O153" s="62">
        <v>3000</v>
      </c>
      <c r="P153" s="63">
        <f>Table2245236891011121314151617181920212224234567234568910111213141516[[#This Row],[PEMBULATAN]]*O153</f>
        <v>93000</v>
      </c>
    </row>
    <row r="154" spans="1:16" ht="32.25" customHeight="1" x14ac:dyDescent="0.2">
      <c r="A154" s="100"/>
      <c r="B154" s="73"/>
      <c r="C154" s="85" t="s">
        <v>2499</v>
      </c>
      <c r="D154" s="76" t="s">
        <v>1127</v>
      </c>
      <c r="E154" s="13">
        <v>44430</v>
      </c>
      <c r="F154" s="74" t="s">
        <v>2565</v>
      </c>
      <c r="G154" s="13">
        <v>44432</v>
      </c>
      <c r="H154" s="75" t="s">
        <v>2566</v>
      </c>
      <c r="I154" s="15">
        <v>64</v>
      </c>
      <c r="J154" s="15">
        <v>56</v>
      </c>
      <c r="K154" s="15">
        <v>22</v>
      </c>
      <c r="L154" s="15">
        <v>3</v>
      </c>
      <c r="M154" s="80">
        <v>19.712</v>
      </c>
      <c r="N154" s="70">
        <v>20</v>
      </c>
      <c r="O154" s="62">
        <v>3000</v>
      </c>
      <c r="P154" s="63">
        <f>Table2245236891011121314151617181920212224234567234568910111213141516[[#This Row],[PEMBULATAN]]*O154</f>
        <v>60000</v>
      </c>
    </row>
    <row r="155" spans="1:16" ht="32.25" customHeight="1" x14ac:dyDescent="0.2">
      <c r="A155" s="100"/>
      <c r="B155" s="73"/>
      <c r="C155" s="85" t="s">
        <v>2500</v>
      </c>
      <c r="D155" s="76" t="s">
        <v>1127</v>
      </c>
      <c r="E155" s="13">
        <v>44430</v>
      </c>
      <c r="F155" s="74" t="s">
        <v>2565</v>
      </c>
      <c r="G155" s="13">
        <v>44432</v>
      </c>
      <c r="H155" s="75" t="s">
        <v>2566</v>
      </c>
      <c r="I155" s="15">
        <v>90</v>
      </c>
      <c r="J155" s="15">
        <v>53</v>
      </c>
      <c r="K155" s="15">
        <v>31</v>
      </c>
      <c r="L155" s="15">
        <v>18</v>
      </c>
      <c r="M155" s="80">
        <v>36.967500000000001</v>
      </c>
      <c r="N155" s="70">
        <v>37</v>
      </c>
      <c r="O155" s="62">
        <v>3000</v>
      </c>
      <c r="P155" s="63">
        <f>Table2245236891011121314151617181920212224234567234568910111213141516[[#This Row],[PEMBULATAN]]*O155</f>
        <v>111000</v>
      </c>
    </row>
    <row r="156" spans="1:16" ht="32.25" customHeight="1" x14ac:dyDescent="0.2">
      <c r="A156" s="100"/>
      <c r="B156" s="73"/>
      <c r="C156" s="85" t="s">
        <v>2501</v>
      </c>
      <c r="D156" s="76" t="s">
        <v>1127</v>
      </c>
      <c r="E156" s="13">
        <v>44430</v>
      </c>
      <c r="F156" s="74" t="s">
        <v>2565</v>
      </c>
      <c r="G156" s="13">
        <v>44432</v>
      </c>
      <c r="H156" s="75" t="s">
        <v>2566</v>
      </c>
      <c r="I156" s="15">
        <v>82</v>
      </c>
      <c r="J156" s="15">
        <v>60</v>
      </c>
      <c r="K156" s="15">
        <v>30</v>
      </c>
      <c r="L156" s="15">
        <v>10</v>
      </c>
      <c r="M156" s="80">
        <v>36.9</v>
      </c>
      <c r="N156" s="70">
        <v>37</v>
      </c>
      <c r="O156" s="62">
        <v>3000</v>
      </c>
      <c r="P156" s="63">
        <f>Table2245236891011121314151617181920212224234567234568910111213141516[[#This Row],[PEMBULATAN]]*O156</f>
        <v>111000</v>
      </c>
    </row>
    <row r="157" spans="1:16" ht="32.25" customHeight="1" x14ac:dyDescent="0.2">
      <c r="A157" s="100"/>
      <c r="B157" s="73"/>
      <c r="C157" s="85" t="s">
        <v>2502</v>
      </c>
      <c r="D157" s="76" t="s">
        <v>1127</v>
      </c>
      <c r="E157" s="13">
        <v>44430</v>
      </c>
      <c r="F157" s="74" t="s">
        <v>2565</v>
      </c>
      <c r="G157" s="13">
        <v>44432</v>
      </c>
      <c r="H157" s="75" t="s">
        <v>2566</v>
      </c>
      <c r="I157" s="15">
        <v>70</v>
      </c>
      <c r="J157" s="15">
        <v>50</v>
      </c>
      <c r="K157" s="15">
        <v>15</v>
      </c>
      <c r="L157" s="15">
        <v>4</v>
      </c>
      <c r="M157" s="80">
        <v>13.125</v>
      </c>
      <c r="N157" s="70">
        <v>13</v>
      </c>
      <c r="O157" s="62">
        <v>3000</v>
      </c>
      <c r="P157" s="63">
        <f>Table2245236891011121314151617181920212224234567234568910111213141516[[#This Row],[PEMBULATAN]]*O157</f>
        <v>39000</v>
      </c>
    </row>
    <row r="158" spans="1:16" ht="32.25" customHeight="1" x14ac:dyDescent="0.2">
      <c r="A158" s="100"/>
      <c r="B158" s="73"/>
      <c r="C158" s="85" t="s">
        <v>2503</v>
      </c>
      <c r="D158" s="76" t="s">
        <v>1127</v>
      </c>
      <c r="E158" s="13">
        <v>44430</v>
      </c>
      <c r="F158" s="74" t="s">
        <v>2565</v>
      </c>
      <c r="G158" s="13">
        <v>44432</v>
      </c>
      <c r="H158" s="75" t="s">
        <v>2566</v>
      </c>
      <c r="I158" s="15">
        <v>90</v>
      </c>
      <c r="J158" s="15">
        <v>53</v>
      </c>
      <c r="K158" s="15">
        <v>22</v>
      </c>
      <c r="L158" s="15">
        <v>12</v>
      </c>
      <c r="M158" s="80">
        <v>26.234999999999999</v>
      </c>
      <c r="N158" s="70">
        <v>26</v>
      </c>
      <c r="O158" s="62">
        <v>3000</v>
      </c>
      <c r="P158" s="63">
        <f>Table2245236891011121314151617181920212224234567234568910111213141516[[#This Row],[PEMBULATAN]]*O158</f>
        <v>78000</v>
      </c>
    </row>
    <row r="159" spans="1:16" ht="32.25" customHeight="1" x14ac:dyDescent="0.2">
      <c r="A159" s="100"/>
      <c r="B159" s="73"/>
      <c r="C159" s="85" t="s">
        <v>2504</v>
      </c>
      <c r="D159" s="76" t="s">
        <v>1127</v>
      </c>
      <c r="E159" s="13">
        <v>44430</v>
      </c>
      <c r="F159" s="74" t="s">
        <v>2565</v>
      </c>
      <c r="G159" s="13">
        <v>44432</v>
      </c>
      <c r="H159" s="75" t="s">
        <v>2566</v>
      </c>
      <c r="I159" s="15">
        <v>95</v>
      </c>
      <c r="J159" s="15">
        <v>51</v>
      </c>
      <c r="K159" s="15">
        <v>20</v>
      </c>
      <c r="L159" s="15">
        <v>10</v>
      </c>
      <c r="M159" s="80">
        <v>24.225000000000001</v>
      </c>
      <c r="N159" s="70">
        <v>24</v>
      </c>
      <c r="O159" s="62">
        <v>3000</v>
      </c>
      <c r="P159" s="63">
        <f>Table2245236891011121314151617181920212224234567234568910111213141516[[#This Row],[PEMBULATAN]]*O159</f>
        <v>72000</v>
      </c>
    </row>
    <row r="160" spans="1:16" ht="32.25" customHeight="1" x14ac:dyDescent="0.2">
      <c r="A160" s="100"/>
      <c r="B160" s="73"/>
      <c r="C160" s="85" t="s">
        <v>2505</v>
      </c>
      <c r="D160" s="76" t="s">
        <v>1127</v>
      </c>
      <c r="E160" s="13">
        <v>44430</v>
      </c>
      <c r="F160" s="74" t="s">
        <v>2565</v>
      </c>
      <c r="G160" s="13">
        <v>44432</v>
      </c>
      <c r="H160" s="75" t="s">
        <v>2566</v>
      </c>
      <c r="I160" s="15">
        <v>91</v>
      </c>
      <c r="J160" s="15">
        <v>61</v>
      </c>
      <c r="K160" s="15">
        <v>21</v>
      </c>
      <c r="L160" s="15">
        <v>10</v>
      </c>
      <c r="M160" s="80">
        <v>29.142749999999999</v>
      </c>
      <c r="N160" s="70">
        <v>29</v>
      </c>
      <c r="O160" s="62">
        <v>3000</v>
      </c>
      <c r="P160" s="63">
        <f>Table2245236891011121314151617181920212224234567234568910111213141516[[#This Row],[PEMBULATAN]]*O160</f>
        <v>87000</v>
      </c>
    </row>
    <row r="161" spans="1:16" ht="32.25" customHeight="1" x14ac:dyDescent="0.2">
      <c r="A161" s="100"/>
      <c r="B161" s="73"/>
      <c r="C161" s="85" t="s">
        <v>2506</v>
      </c>
      <c r="D161" s="76" t="s">
        <v>1127</v>
      </c>
      <c r="E161" s="13">
        <v>44430</v>
      </c>
      <c r="F161" s="74" t="s">
        <v>2565</v>
      </c>
      <c r="G161" s="13">
        <v>44432</v>
      </c>
      <c r="H161" s="75" t="s">
        <v>2566</v>
      </c>
      <c r="I161" s="15">
        <v>92</v>
      </c>
      <c r="J161" s="15">
        <v>63</v>
      </c>
      <c r="K161" s="15">
        <v>20</v>
      </c>
      <c r="L161" s="15">
        <v>8</v>
      </c>
      <c r="M161" s="80">
        <v>28.98</v>
      </c>
      <c r="N161" s="70">
        <v>29</v>
      </c>
      <c r="O161" s="62">
        <v>3000</v>
      </c>
      <c r="P161" s="63">
        <f>Table2245236891011121314151617181920212224234567234568910111213141516[[#This Row],[PEMBULATAN]]*O161</f>
        <v>87000</v>
      </c>
    </row>
    <row r="162" spans="1:16" ht="32.25" customHeight="1" x14ac:dyDescent="0.2">
      <c r="A162" s="100"/>
      <c r="B162" s="73"/>
      <c r="C162" s="85" t="s">
        <v>2507</v>
      </c>
      <c r="D162" s="76" t="s">
        <v>1127</v>
      </c>
      <c r="E162" s="13">
        <v>44430</v>
      </c>
      <c r="F162" s="74" t="s">
        <v>2565</v>
      </c>
      <c r="G162" s="13">
        <v>44432</v>
      </c>
      <c r="H162" s="75" t="s">
        <v>2566</v>
      </c>
      <c r="I162" s="15">
        <v>103</v>
      </c>
      <c r="J162" s="15">
        <v>60</v>
      </c>
      <c r="K162" s="15">
        <v>26</v>
      </c>
      <c r="L162" s="15">
        <v>18</v>
      </c>
      <c r="M162" s="80">
        <v>40.17</v>
      </c>
      <c r="N162" s="70">
        <v>40</v>
      </c>
      <c r="O162" s="62">
        <v>3000</v>
      </c>
      <c r="P162" s="63">
        <f>Table2245236891011121314151617181920212224234567234568910111213141516[[#This Row],[PEMBULATAN]]*O162</f>
        <v>120000</v>
      </c>
    </row>
    <row r="163" spans="1:16" ht="32.25" customHeight="1" x14ac:dyDescent="0.2">
      <c r="A163" s="100"/>
      <c r="B163" s="73"/>
      <c r="C163" s="85" t="s">
        <v>2508</v>
      </c>
      <c r="D163" s="76" t="s">
        <v>1127</v>
      </c>
      <c r="E163" s="13">
        <v>44430</v>
      </c>
      <c r="F163" s="74" t="s">
        <v>2565</v>
      </c>
      <c r="G163" s="13">
        <v>44432</v>
      </c>
      <c r="H163" s="75" t="s">
        <v>2566</v>
      </c>
      <c r="I163" s="15">
        <v>110</v>
      </c>
      <c r="J163" s="15">
        <v>63</v>
      </c>
      <c r="K163" s="15">
        <v>27</v>
      </c>
      <c r="L163" s="15">
        <v>13</v>
      </c>
      <c r="M163" s="80">
        <v>46.777500000000003</v>
      </c>
      <c r="N163" s="70">
        <v>47</v>
      </c>
      <c r="O163" s="62">
        <v>3000</v>
      </c>
      <c r="P163" s="63">
        <f>Table2245236891011121314151617181920212224234567234568910111213141516[[#This Row],[PEMBULATAN]]*O163</f>
        <v>141000</v>
      </c>
    </row>
    <row r="164" spans="1:16" ht="32.25" customHeight="1" x14ac:dyDescent="0.2">
      <c r="A164" s="100"/>
      <c r="B164" s="73"/>
      <c r="C164" s="85" t="s">
        <v>2509</v>
      </c>
      <c r="D164" s="76" t="s">
        <v>1127</v>
      </c>
      <c r="E164" s="13">
        <v>44430</v>
      </c>
      <c r="F164" s="74" t="s">
        <v>2565</v>
      </c>
      <c r="G164" s="13">
        <v>44432</v>
      </c>
      <c r="H164" s="75" t="s">
        <v>2566</v>
      </c>
      <c r="I164" s="15">
        <v>82</v>
      </c>
      <c r="J164" s="15">
        <v>60</v>
      </c>
      <c r="K164" s="15">
        <v>20</v>
      </c>
      <c r="L164" s="15">
        <v>8</v>
      </c>
      <c r="M164" s="80">
        <v>24.6</v>
      </c>
      <c r="N164" s="70">
        <v>25</v>
      </c>
      <c r="O164" s="62">
        <v>3000</v>
      </c>
      <c r="P164" s="63">
        <f>Table2245236891011121314151617181920212224234567234568910111213141516[[#This Row],[PEMBULATAN]]*O164</f>
        <v>75000</v>
      </c>
    </row>
    <row r="165" spans="1:16" ht="32.25" customHeight="1" x14ac:dyDescent="0.2">
      <c r="A165" s="100"/>
      <c r="B165" s="73"/>
      <c r="C165" s="85" t="s">
        <v>2510</v>
      </c>
      <c r="D165" s="76" t="s">
        <v>1127</v>
      </c>
      <c r="E165" s="13">
        <v>44430</v>
      </c>
      <c r="F165" s="74" t="s">
        <v>2565</v>
      </c>
      <c r="G165" s="13">
        <v>44432</v>
      </c>
      <c r="H165" s="75" t="s">
        <v>2566</v>
      </c>
      <c r="I165" s="15">
        <v>80</v>
      </c>
      <c r="J165" s="15">
        <v>51</v>
      </c>
      <c r="K165" s="15">
        <v>26</v>
      </c>
      <c r="L165" s="15">
        <v>5</v>
      </c>
      <c r="M165" s="80">
        <v>26.52</v>
      </c>
      <c r="N165" s="70">
        <v>27</v>
      </c>
      <c r="O165" s="62">
        <v>3000</v>
      </c>
      <c r="P165" s="63">
        <f>Table2245236891011121314151617181920212224234567234568910111213141516[[#This Row],[PEMBULATAN]]*O165</f>
        <v>81000</v>
      </c>
    </row>
    <row r="166" spans="1:16" ht="32.25" customHeight="1" x14ac:dyDescent="0.2">
      <c r="A166" s="100"/>
      <c r="B166" s="73"/>
      <c r="C166" s="85" t="s">
        <v>2511</v>
      </c>
      <c r="D166" s="76" t="s">
        <v>1127</v>
      </c>
      <c r="E166" s="13">
        <v>44430</v>
      </c>
      <c r="F166" s="74" t="s">
        <v>2565</v>
      </c>
      <c r="G166" s="13">
        <v>44432</v>
      </c>
      <c r="H166" s="75" t="s">
        <v>2566</v>
      </c>
      <c r="I166" s="15">
        <v>50</v>
      </c>
      <c r="J166" s="15">
        <v>84</v>
      </c>
      <c r="K166" s="15">
        <v>12</v>
      </c>
      <c r="L166" s="15">
        <v>3</v>
      </c>
      <c r="M166" s="80">
        <v>12.6</v>
      </c>
      <c r="N166" s="70">
        <v>13</v>
      </c>
      <c r="O166" s="62">
        <v>3000</v>
      </c>
      <c r="P166" s="63">
        <f>Table2245236891011121314151617181920212224234567234568910111213141516[[#This Row],[PEMBULATAN]]*O166</f>
        <v>39000</v>
      </c>
    </row>
    <row r="167" spans="1:16" ht="32.25" customHeight="1" x14ac:dyDescent="0.2">
      <c r="A167" s="100"/>
      <c r="B167" s="73"/>
      <c r="C167" s="85" t="s">
        <v>2512</v>
      </c>
      <c r="D167" s="76" t="s">
        <v>1127</v>
      </c>
      <c r="E167" s="13">
        <v>44430</v>
      </c>
      <c r="F167" s="74" t="s">
        <v>2565</v>
      </c>
      <c r="G167" s="13">
        <v>44432</v>
      </c>
      <c r="H167" s="75" t="s">
        <v>2566</v>
      </c>
      <c r="I167" s="15">
        <v>83</v>
      </c>
      <c r="J167" s="15">
        <v>60</v>
      </c>
      <c r="K167" s="15">
        <v>28</v>
      </c>
      <c r="L167" s="15">
        <v>8</v>
      </c>
      <c r="M167" s="80">
        <v>34.86</v>
      </c>
      <c r="N167" s="70">
        <v>35</v>
      </c>
      <c r="O167" s="62">
        <v>3000</v>
      </c>
      <c r="P167" s="63">
        <f>Table2245236891011121314151617181920212224234567234568910111213141516[[#This Row],[PEMBULATAN]]*O167</f>
        <v>105000</v>
      </c>
    </row>
    <row r="168" spans="1:16" ht="32.25" customHeight="1" x14ac:dyDescent="0.2">
      <c r="A168" s="100"/>
      <c r="B168" s="73"/>
      <c r="C168" s="85" t="s">
        <v>2513</v>
      </c>
      <c r="D168" s="76" t="s">
        <v>1127</v>
      </c>
      <c r="E168" s="13">
        <v>44430</v>
      </c>
      <c r="F168" s="74" t="s">
        <v>2565</v>
      </c>
      <c r="G168" s="13">
        <v>44432</v>
      </c>
      <c r="H168" s="75" t="s">
        <v>2566</v>
      </c>
      <c r="I168" s="15">
        <v>50</v>
      </c>
      <c r="J168" s="15">
        <v>41</v>
      </c>
      <c r="K168" s="15">
        <v>20</v>
      </c>
      <c r="L168" s="15">
        <v>4</v>
      </c>
      <c r="M168" s="80">
        <v>10.25</v>
      </c>
      <c r="N168" s="70">
        <v>10</v>
      </c>
      <c r="O168" s="62">
        <v>3000</v>
      </c>
      <c r="P168" s="63">
        <f>Table2245236891011121314151617181920212224234567234568910111213141516[[#This Row],[PEMBULATAN]]*O168</f>
        <v>30000</v>
      </c>
    </row>
    <row r="169" spans="1:16" ht="32.25" customHeight="1" x14ac:dyDescent="0.2">
      <c r="A169" s="100"/>
      <c r="B169" s="73"/>
      <c r="C169" s="85" t="s">
        <v>2514</v>
      </c>
      <c r="D169" s="76" t="s">
        <v>1127</v>
      </c>
      <c r="E169" s="13">
        <v>44430</v>
      </c>
      <c r="F169" s="74" t="s">
        <v>2565</v>
      </c>
      <c r="G169" s="13">
        <v>44432</v>
      </c>
      <c r="H169" s="75" t="s">
        <v>2566</v>
      </c>
      <c r="I169" s="15">
        <v>73</v>
      </c>
      <c r="J169" s="15">
        <v>60</v>
      </c>
      <c r="K169" s="15">
        <v>24</v>
      </c>
      <c r="L169" s="15">
        <v>7</v>
      </c>
      <c r="M169" s="80">
        <v>26.28</v>
      </c>
      <c r="N169" s="70">
        <v>26</v>
      </c>
      <c r="O169" s="62">
        <v>3000</v>
      </c>
      <c r="P169" s="63">
        <f>Table2245236891011121314151617181920212224234567234568910111213141516[[#This Row],[PEMBULATAN]]*O169</f>
        <v>78000</v>
      </c>
    </row>
    <row r="170" spans="1:16" ht="32.25" customHeight="1" x14ac:dyDescent="0.2">
      <c r="A170" s="100"/>
      <c r="B170" s="73"/>
      <c r="C170" s="85" t="s">
        <v>2515</v>
      </c>
      <c r="D170" s="76" t="s">
        <v>1127</v>
      </c>
      <c r="E170" s="13">
        <v>44430</v>
      </c>
      <c r="F170" s="74" t="s">
        <v>2565</v>
      </c>
      <c r="G170" s="13">
        <v>44432</v>
      </c>
      <c r="H170" s="75" t="s">
        <v>2566</v>
      </c>
      <c r="I170" s="15">
        <v>96</v>
      </c>
      <c r="J170" s="15">
        <v>51</v>
      </c>
      <c r="K170" s="15">
        <v>30</v>
      </c>
      <c r="L170" s="15">
        <v>11</v>
      </c>
      <c r="M170" s="80">
        <v>36.72</v>
      </c>
      <c r="N170" s="70">
        <v>37</v>
      </c>
      <c r="O170" s="62">
        <v>3000</v>
      </c>
      <c r="P170" s="63">
        <f>Table2245236891011121314151617181920212224234567234568910111213141516[[#This Row],[PEMBULATAN]]*O170</f>
        <v>111000</v>
      </c>
    </row>
    <row r="171" spans="1:16" ht="32.25" customHeight="1" x14ac:dyDescent="0.2">
      <c r="A171" s="100"/>
      <c r="B171" s="73"/>
      <c r="C171" s="85" t="s">
        <v>2516</v>
      </c>
      <c r="D171" s="76" t="s">
        <v>1127</v>
      </c>
      <c r="E171" s="13">
        <v>44430</v>
      </c>
      <c r="F171" s="74" t="s">
        <v>2565</v>
      </c>
      <c r="G171" s="13">
        <v>44432</v>
      </c>
      <c r="H171" s="75" t="s">
        <v>2566</v>
      </c>
      <c r="I171" s="15">
        <v>61</v>
      </c>
      <c r="J171" s="15">
        <v>34</v>
      </c>
      <c r="K171" s="15">
        <v>32</v>
      </c>
      <c r="L171" s="15">
        <v>3</v>
      </c>
      <c r="M171" s="80">
        <v>16.591999999999999</v>
      </c>
      <c r="N171" s="70">
        <v>17</v>
      </c>
      <c r="O171" s="62">
        <v>3000</v>
      </c>
      <c r="P171" s="63">
        <f>Table2245236891011121314151617181920212224234567234568910111213141516[[#This Row],[PEMBULATAN]]*O171</f>
        <v>51000</v>
      </c>
    </row>
    <row r="172" spans="1:16" ht="32.25" customHeight="1" x14ac:dyDescent="0.2">
      <c r="A172" s="100"/>
      <c r="B172" s="73"/>
      <c r="C172" s="85" t="s">
        <v>2517</v>
      </c>
      <c r="D172" s="76" t="s">
        <v>1127</v>
      </c>
      <c r="E172" s="13">
        <v>44430</v>
      </c>
      <c r="F172" s="74" t="s">
        <v>2565</v>
      </c>
      <c r="G172" s="13">
        <v>44432</v>
      </c>
      <c r="H172" s="75" t="s">
        <v>2566</v>
      </c>
      <c r="I172" s="15">
        <v>50</v>
      </c>
      <c r="J172" s="15">
        <v>40</v>
      </c>
      <c r="K172" s="15">
        <v>23</v>
      </c>
      <c r="L172" s="15">
        <v>3</v>
      </c>
      <c r="M172" s="80">
        <v>11.5</v>
      </c>
      <c r="N172" s="70">
        <v>12</v>
      </c>
      <c r="O172" s="62">
        <v>3000</v>
      </c>
      <c r="P172" s="63">
        <f>Table2245236891011121314151617181920212224234567234568910111213141516[[#This Row],[PEMBULATAN]]*O172</f>
        <v>36000</v>
      </c>
    </row>
    <row r="173" spans="1:16" ht="32.25" customHeight="1" x14ac:dyDescent="0.2">
      <c r="A173" s="100"/>
      <c r="B173" s="73"/>
      <c r="C173" s="85" t="s">
        <v>2518</v>
      </c>
      <c r="D173" s="76" t="s">
        <v>1127</v>
      </c>
      <c r="E173" s="13">
        <v>44430</v>
      </c>
      <c r="F173" s="74" t="s">
        <v>2565</v>
      </c>
      <c r="G173" s="13">
        <v>44432</v>
      </c>
      <c r="H173" s="75" t="s">
        <v>2566</v>
      </c>
      <c r="I173" s="15">
        <v>94</v>
      </c>
      <c r="J173" s="15">
        <v>50</v>
      </c>
      <c r="K173" s="15">
        <v>28</v>
      </c>
      <c r="L173" s="15">
        <v>7</v>
      </c>
      <c r="M173" s="80">
        <v>32.9</v>
      </c>
      <c r="N173" s="70">
        <v>33</v>
      </c>
      <c r="O173" s="62">
        <v>3000</v>
      </c>
      <c r="P173" s="63">
        <f>Table2245236891011121314151617181920212224234567234568910111213141516[[#This Row],[PEMBULATAN]]*O173</f>
        <v>99000</v>
      </c>
    </row>
    <row r="174" spans="1:16" ht="32.25" customHeight="1" x14ac:dyDescent="0.2">
      <c r="A174" s="100"/>
      <c r="B174" s="73"/>
      <c r="C174" s="85" t="s">
        <v>2519</v>
      </c>
      <c r="D174" s="76" t="s">
        <v>1127</v>
      </c>
      <c r="E174" s="13">
        <v>44430</v>
      </c>
      <c r="F174" s="74" t="s">
        <v>2565</v>
      </c>
      <c r="G174" s="13">
        <v>44432</v>
      </c>
      <c r="H174" s="75" t="s">
        <v>2566</v>
      </c>
      <c r="I174" s="15">
        <v>100</v>
      </c>
      <c r="J174" s="15">
        <v>60</v>
      </c>
      <c r="K174" s="15">
        <v>33</v>
      </c>
      <c r="L174" s="15">
        <v>18</v>
      </c>
      <c r="M174" s="80">
        <v>49.5</v>
      </c>
      <c r="N174" s="70">
        <v>50</v>
      </c>
      <c r="O174" s="62">
        <v>3000</v>
      </c>
      <c r="P174" s="63">
        <f>Table2245236891011121314151617181920212224234567234568910111213141516[[#This Row],[PEMBULATAN]]*O174</f>
        <v>150000</v>
      </c>
    </row>
    <row r="175" spans="1:16" ht="32.25" customHeight="1" x14ac:dyDescent="0.2">
      <c r="A175" s="100"/>
      <c r="B175" s="73"/>
      <c r="C175" s="85" t="s">
        <v>2520</v>
      </c>
      <c r="D175" s="76" t="s">
        <v>1127</v>
      </c>
      <c r="E175" s="13">
        <v>44430</v>
      </c>
      <c r="F175" s="74" t="s">
        <v>2565</v>
      </c>
      <c r="G175" s="13">
        <v>44432</v>
      </c>
      <c r="H175" s="75" t="s">
        <v>2566</v>
      </c>
      <c r="I175" s="15">
        <v>102</v>
      </c>
      <c r="J175" s="15">
        <v>85</v>
      </c>
      <c r="K175" s="15">
        <v>52</v>
      </c>
      <c r="L175" s="15">
        <v>41</v>
      </c>
      <c r="M175" s="80">
        <v>112.71</v>
      </c>
      <c r="N175" s="70">
        <v>113</v>
      </c>
      <c r="O175" s="62">
        <v>3000</v>
      </c>
      <c r="P175" s="63">
        <f>Table2245236891011121314151617181920212224234567234568910111213141516[[#This Row],[PEMBULATAN]]*O175</f>
        <v>339000</v>
      </c>
    </row>
    <row r="176" spans="1:16" ht="32.25" customHeight="1" x14ac:dyDescent="0.2">
      <c r="A176" s="100"/>
      <c r="B176" s="73"/>
      <c r="C176" s="85" t="s">
        <v>2521</v>
      </c>
      <c r="D176" s="76" t="s">
        <v>1127</v>
      </c>
      <c r="E176" s="13">
        <v>44430</v>
      </c>
      <c r="F176" s="74" t="s">
        <v>2565</v>
      </c>
      <c r="G176" s="13">
        <v>44432</v>
      </c>
      <c r="H176" s="75" t="s">
        <v>2566</v>
      </c>
      <c r="I176" s="15">
        <v>60</v>
      </c>
      <c r="J176" s="15">
        <v>33</v>
      </c>
      <c r="K176" s="15">
        <v>24</v>
      </c>
      <c r="L176" s="15">
        <v>4</v>
      </c>
      <c r="M176" s="80">
        <v>11.88</v>
      </c>
      <c r="N176" s="70">
        <v>12</v>
      </c>
      <c r="O176" s="62">
        <v>3000</v>
      </c>
      <c r="P176" s="63">
        <f>Table2245236891011121314151617181920212224234567234568910111213141516[[#This Row],[PEMBULATAN]]*O176</f>
        <v>36000</v>
      </c>
    </row>
    <row r="177" spans="1:16" ht="32.25" customHeight="1" x14ac:dyDescent="0.2">
      <c r="A177" s="100"/>
      <c r="B177" s="73"/>
      <c r="C177" s="85" t="s">
        <v>2522</v>
      </c>
      <c r="D177" s="76" t="s">
        <v>1127</v>
      </c>
      <c r="E177" s="13">
        <v>44430</v>
      </c>
      <c r="F177" s="74" t="s">
        <v>2565</v>
      </c>
      <c r="G177" s="13">
        <v>44432</v>
      </c>
      <c r="H177" s="75" t="s">
        <v>2566</v>
      </c>
      <c r="I177" s="15">
        <v>36</v>
      </c>
      <c r="J177" s="15">
        <v>36</v>
      </c>
      <c r="K177" s="15">
        <v>36</v>
      </c>
      <c r="L177" s="15">
        <v>24</v>
      </c>
      <c r="M177" s="80">
        <v>11.664</v>
      </c>
      <c r="N177" s="70">
        <v>24</v>
      </c>
      <c r="O177" s="62">
        <v>3000</v>
      </c>
      <c r="P177" s="63">
        <f>Table2245236891011121314151617181920212224234567234568910111213141516[[#This Row],[PEMBULATAN]]*O177</f>
        <v>72000</v>
      </c>
    </row>
    <row r="178" spans="1:16" ht="32.25" customHeight="1" x14ac:dyDescent="0.2">
      <c r="A178" s="100"/>
      <c r="B178" s="73"/>
      <c r="C178" s="85" t="s">
        <v>2523</v>
      </c>
      <c r="D178" s="76" t="s">
        <v>1127</v>
      </c>
      <c r="E178" s="13">
        <v>44430</v>
      </c>
      <c r="F178" s="74" t="s">
        <v>2565</v>
      </c>
      <c r="G178" s="13">
        <v>44432</v>
      </c>
      <c r="H178" s="75" t="s">
        <v>2566</v>
      </c>
      <c r="I178" s="15">
        <v>33</v>
      </c>
      <c r="J178" s="15">
        <v>20</v>
      </c>
      <c r="K178" s="15">
        <v>18</v>
      </c>
      <c r="L178" s="15">
        <v>2</v>
      </c>
      <c r="M178" s="80">
        <v>2.97</v>
      </c>
      <c r="N178" s="70">
        <v>3</v>
      </c>
      <c r="O178" s="62">
        <v>3000</v>
      </c>
      <c r="P178" s="63">
        <f>Table2245236891011121314151617181920212224234567234568910111213141516[[#This Row],[PEMBULATAN]]*O178</f>
        <v>9000</v>
      </c>
    </row>
    <row r="179" spans="1:16" ht="32.25" customHeight="1" x14ac:dyDescent="0.2">
      <c r="A179" s="100"/>
      <c r="B179" s="73"/>
      <c r="C179" s="85" t="s">
        <v>2524</v>
      </c>
      <c r="D179" s="76" t="s">
        <v>1127</v>
      </c>
      <c r="E179" s="13">
        <v>44430</v>
      </c>
      <c r="F179" s="74" t="s">
        <v>2565</v>
      </c>
      <c r="G179" s="13">
        <v>44432</v>
      </c>
      <c r="H179" s="75" t="s">
        <v>2566</v>
      </c>
      <c r="I179" s="15">
        <v>63</v>
      </c>
      <c r="J179" s="15">
        <v>40</v>
      </c>
      <c r="K179" s="15">
        <v>25</v>
      </c>
      <c r="L179" s="15">
        <v>2</v>
      </c>
      <c r="M179" s="80">
        <v>15.75</v>
      </c>
      <c r="N179" s="70">
        <v>16</v>
      </c>
      <c r="O179" s="62">
        <v>3000</v>
      </c>
      <c r="P179" s="63">
        <f>Table2245236891011121314151617181920212224234567234568910111213141516[[#This Row],[PEMBULATAN]]*O179</f>
        <v>48000</v>
      </c>
    </row>
    <row r="180" spans="1:16" ht="32.25" customHeight="1" x14ac:dyDescent="0.2">
      <c r="A180" s="100"/>
      <c r="B180" s="73"/>
      <c r="C180" s="85" t="s">
        <v>2525</v>
      </c>
      <c r="D180" s="76" t="s">
        <v>1127</v>
      </c>
      <c r="E180" s="13">
        <v>44430</v>
      </c>
      <c r="F180" s="74" t="s">
        <v>2565</v>
      </c>
      <c r="G180" s="13">
        <v>44432</v>
      </c>
      <c r="H180" s="75" t="s">
        <v>2566</v>
      </c>
      <c r="I180" s="15">
        <v>48</v>
      </c>
      <c r="J180" s="15">
        <v>36</v>
      </c>
      <c r="K180" s="15">
        <v>27</v>
      </c>
      <c r="L180" s="15">
        <v>1</v>
      </c>
      <c r="M180" s="80">
        <v>11.664</v>
      </c>
      <c r="N180" s="70">
        <v>12</v>
      </c>
      <c r="O180" s="62">
        <v>3000</v>
      </c>
      <c r="P180" s="63">
        <f>Table2245236891011121314151617181920212224234567234568910111213141516[[#This Row],[PEMBULATAN]]*O180</f>
        <v>36000</v>
      </c>
    </row>
    <row r="181" spans="1:16" ht="32.25" customHeight="1" x14ac:dyDescent="0.2">
      <c r="A181" s="100"/>
      <c r="B181" s="73"/>
      <c r="C181" s="85" t="s">
        <v>2526</v>
      </c>
      <c r="D181" s="76" t="s">
        <v>1127</v>
      </c>
      <c r="E181" s="13">
        <v>44430</v>
      </c>
      <c r="F181" s="74" t="s">
        <v>2565</v>
      </c>
      <c r="G181" s="13">
        <v>44432</v>
      </c>
      <c r="H181" s="75" t="s">
        <v>2566</v>
      </c>
      <c r="I181" s="15">
        <v>100</v>
      </c>
      <c r="J181" s="15">
        <v>10</v>
      </c>
      <c r="K181" s="15">
        <v>4</v>
      </c>
      <c r="L181" s="15">
        <v>1</v>
      </c>
      <c r="M181" s="80">
        <v>1</v>
      </c>
      <c r="N181" s="70">
        <v>1</v>
      </c>
      <c r="O181" s="62">
        <v>3000</v>
      </c>
      <c r="P181" s="63">
        <f>Table2245236891011121314151617181920212224234567234568910111213141516[[#This Row],[PEMBULATAN]]*O181</f>
        <v>3000</v>
      </c>
    </row>
    <row r="182" spans="1:16" ht="32.25" customHeight="1" x14ac:dyDescent="0.2">
      <c r="A182" s="100"/>
      <c r="B182" s="73"/>
      <c r="C182" s="85" t="s">
        <v>2527</v>
      </c>
      <c r="D182" s="76" t="s">
        <v>1127</v>
      </c>
      <c r="E182" s="13">
        <v>44430</v>
      </c>
      <c r="F182" s="74" t="s">
        <v>2565</v>
      </c>
      <c r="G182" s="13">
        <v>44432</v>
      </c>
      <c r="H182" s="75" t="s">
        <v>2566</v>
      </c>
      <c r="I182" s="15">
        <v>122</v>
      </c>
      <c r="J182" s="15">
        <v>11</v>
      </c>
      <c r="K182" s="15">
        <v>11</v>
      </c>
      <c r="L182" s="15">
        <v>2</v>
      </c>
      <c r="M182" s="80">
        <v>3.6905000000000001</v>
      </c>
      <c r="N182" s="70">
        <v>4</v>
      </c>
      <c r="O182" s="62">
        <v>3000</v>
      </c>
      <c r="P182" s="63">
        <f>Table2245236891011121314151617181920212224234567234568910111213141516[[#This Row],[PEMBULATAN]]*O182</f>
        <v>12000</v>
      </c>
    </row>
    <row r="183" spans="1:16" ht="32.25" customHeight="1" x14ac:dyDescent="0.2">
      <c r="A183" s="100"/>
      <c r="B183" s="73"/>
      <c r="C183" s="85" t="s">
        <v>2528</v>
      </c>
      <c r="D183" s="76" t="s">
        <v>1127</v>
      </c>
      <c r="E183" s="13">
        <v>44430</v>
      </c>
      <c r="F183" s="74" t="s">
        <v>2565</v>
      </c>
      <c r="G183" s="13">
        <v>44432</v>
      </c>
      <c r="H183" s="75" t="s">
        <v>2566</v>
      </c>
      <c r="I183" s="15">
        <v>153</v>
      </c>
      <c r="J183" s="15">
        <v>32</v>
      </c>
      <c r="K183" s="15">
        <v>4</v>
      </c>
      <c r="L183" s="15">
        <v>4</v>
      </c>
      <c r="M183" s="80">
        <v>4.8959999999999999</v>
      </c>
      <c r="N183" s="70">
        <v>5</v>
      </c>
      <c r="O183" s="62">
        <v>3000</v>
      </c>
      <c r="P183" s="63">
        <f>Table2245236891011121314151617181920212224234567234568910111213141516[[#This Row],[PEMBULATAN]]*O183</f>
        <v>15000</v>
      </c>
    </row>
    <row r="184" spans="1:16" ht="32.25" customHeight="1" x14ac:dyDescent="0.2">
      <c r="A184" s="100"/>
      <c r="B184" s="73"/>
      <c r="C184" s="85" t="s">
        <v>2529</v>
      </c>
      <c r="D184" s="76" t="s">
        <v>1127</v>
      </c>
      <c r="E184" s="13">
        <v>44430</v>
      </c>
      <c r="F184" s="74" t="s">
        <v>2565</v>
      </c>
      <c r="G184" s="13">
        <v>44432</v>
      </c>
      <c r="H184" s="75" t="s">
        <v>2566</v>
      </c>
      <c r="I184" s="15">
        <v>27</v>
      </c>
      <c r="J184" s="15">
        <v>27</v>
      </c>
      <c r="K184" s="15">
        <v>20</v>
      </c>
      <c r="L184" s="15">
        <v>1</v>
      </c>
      <c r="M184" s="80">
        <v>3.645</v>
      </c>
      <c r="N184" s="70">
        <v>4</v>
      </c>
      <c r="O184" s="62">
        <v>3000</v>
      </c>
      <c r="P184" s="63">
        <f>Table2245236891011121314151617181920212224234567234568910111213141516[[#This Row],[PEMBULATAN]]*O184</f>
        <v>12000</v>
      </c>
    </row>
    <row r="185" spans="1:16" ht="32.25" customHeight="1" x14ac:dyDescent="0.2">
      <c r="A185" s="100"/>
      <c r="B185" s="73"/>
      <c r="C185" s="85" t="s">
        <v>2530</v>
      </c>
      <c r="D185" s="76" t="s">
        <v>1127</v>
      </c>
      <c r="E185" s="13">
        <v>44430</v>
      </c>
      <c r="F185" s="74" t="s">
        <v>2565</v>
      </c>
      <c r="G185" s="13">
        <v>44432</v>
      </c>
      <c r="H185" s="75" t="s">
        <v>2566</v>
      </c>
      <c r="I185" s="15">
        <v>80</v>
      </c>
      <c r="J185" s="15">
        <v>40</v>
      </c>
      <c r="K185" s="15">
        <v>22</v>
      </c>
      <c r="L185" s="15">
        <v>7</v>
      </c>
      <c r="M185" s="80">
        <v>17.600000000000001</v>
      </c>
      <c r="N185" s="70">
        <v>18</v>
      </c>
      <c r="O185" s="62">
        <v>3000</v>
      </c>
      <c r="P185" s="63">
        <f>Table2245236891011121314151617181920212224234567234568910111213141516[[#This Row],[PEMBULATAN]]*O185</f>
        <v>54000</v>
      </c>
    </row>
    <row r="186" spans="1:16" ht="32.25" customHeight="1" x14ac:dyDescent="0.2">
      <c r="A186" s="100"/>
      <c r="B186" s="73"/>
      <c r="C186" s="85" t="s">
        <v>2531</v>
      </c>
      <c r="D186" s="76" t="s">
        <v>1127</v>
      </c>
      <c r="E186" s="13">
        <v>44430</v>
      </c>
      <c r="F186" s="74" t="s">
        <v>2565</v>
      </c>
      <c r="G186" s="13">
        <v>44432</v>
      </c>
      <c r="H186" s="75" t="s">
        <v>2566</v>
      </c>
      <c r="I186" s="15">
        <v>90</v>
      </c>
      <c r="J186" s="15">
        <v>51</v>
      </c>
      <c r="K186" s="15">
        <v>35</v>
      </c>
      <c r="L186" s="15">
        <v>11</v>
      </c>
      <c r="M186" s="80">
        <v>40.162500000000001</v>
      </c>
      <c r="N186" s="70">
        <v>40</v>
      </c>
      <c r="O186" s="62">
        <v>3000</v>
      </c>
      <c r="P186" s="63">
        <f>Table2245236891011121314151617181920212224234567234568910111213141516[[#This Row],[PEMBULATAN]]*O186</f>
        <v>120000</v>
      </c>
    </row>
    <row r="187" spans="1:16" ht="32.25" customHeight="1" x14ac:dyDescent="0.2">
      <c r="A187" s="100"/>
      <c r="B187" s="73"/>
      <c r="C187" s="85" t="s">
        <v>2532</v>
      </c>
      <c r="D187" s="76" t="s">
        <v>1127</v>
      </c>
      <c r="E187" s="13">
        <v>44430</v>
      </c>
      <c r="F187" s="74" t="s">
        <v>2565</v>
      </c>
      <c r="G187" s="13">
        <v>44432</v>
      </c>
      <c r="H187" s="75" t="s">
        <v>2566</v>
      </c>
      <c r="I187" s="15">
        <v>100</v>
      </c>
      <c r="J187" s="15">
        <v>50</v>
      </c>
      <c r="K187" s="15">
        <v>30</v>
      </c>
      <c r="L187" s="15">
        <v>10</v>
      </c>
      <c r="M187" s="80">
        <v>37.5</v>
      </c>
      <c r="N187" s="70">
        <v>38</v>
      </c>
      <c r="O187" s="62">
        <v>3000</v>
      </c>
      <c r="P187" s="63">
        <f>Table2245236891011121314151617181920212224234567234568910111213141516[[#This Row],[PEMBULATAN]]*O187</f>
        <v>114000</v>
      </c>
    </row>
    <row r="188" spans="1:16" ht="32.25" customHeight="1" x14ac:dyDescent="0.2">
      <c r="A188" s="100"/>
      <c r="B188" s="73"/>
      <c r="C188" s="85" t="s">
        <v>2533</v>
      </c>
      <c r="D188" s="76" t="s">
        <v>1127</v>
      </c>
      <c r="E188" s="13">
        <v>44430</v>
      </c>
      <c r="F188" s="74" t="s">
        <v>2565</v>
      </c>
      <c r="G188" s="13">
        <v>44432</v>
      </c>
      <c r="H188" s="75" t="s">
        <v>2566</v>
      </c>
      <c r="I188" s="15">
        <v>100</v>
      </c>
      <c r="J188" s="15">
        <v>61</v>
      </c>
      <c r="K188" s="15">
        <v>10</v>
      </c>
      <c r="L188" s="15">
        <v>4</v>
      </c>
      <c r="M188" s="80">
        <v>15.25</v>
      </c>
      <c r="N188" s="70">
        <v>15</v>
      </c>
      <c r="O188" s="62">
        <v>3000</v>
      </c>
      <c r="P188" s="63">
        <f>Table2245236891011121314151617181920212224234567234568910111213141516[[#This Row],[PEMBULATAN]]*O188</f>
        <v>45000</v>
      </c>
    </row>
    <row r="189" spans="1:16" ht="32.25" customHeight="1" x14ac:dyDescent="0.2">
      <c r="A189" s="100"/>
      <c r="B189" s="73"/>
      <c r="C189" s="85" t="s">
        <v>2534</v>
      </c>
      <c r="D189" s="76" t="s">
        <v>1127</v>
      </c>
      <c r="E189" s="13">
        <v>44430</v>
      </c>
      <c r="F189" s="74" t="s">
        <v>2565</v>
      </c>
      <c r="G189" s="13">
        <v>44432</v>
      </c>
      <c r="H189" s="75" t="s">
        <v>2566</v>
      </c>
      <c r="I189" s="15">
        <v>101</v>
      </c>
      <c r="J189" s="15">
        <v>60</v>
      </c>
      <c r="K189" s="15">
        <v>20</v>
      </c>
      <c r="L189" s="15">
        <v>11</v>
      </c>
      <c r="M189" s="80">
        <v>30.3</v>
      </c>
      <c r="N189" s="70">
        <v>30</v>
      </c>
      <c r="O189" s="62">
        <v>3000</v>
      </c>
      <c r="P189" s="63">
        <f>Table2245236891011121314151617181920212224234567234568910111213141516[[#This Row],[PEMBULATAN]]*O189</f>
        <v>90000</v>
      </c>
    </row>
    <row r="190" spans="1:16" ht="32.25" customHeight="1" x14ac:dyDescent="0.2">
      <c r="A190" s="100"/>
      <c r="B190" s="73"/>
      <c r="C190" s="85" t="s">
        <v>2535</v>
      </c>
      <c r="D190" s="76" t="s">
        <v>1127</v>
      </c>
      <c r="E190" s="13">
        <v>44430</v>
      </c>
      <c r="F190" s="74" t="s">
        <v>2565</v>
      </c>
      <c r="G190" s="13">
        <v>44432</v>
      </c>
      <c r="H190" s="75" t="s">
        <v>2566</v>
      </c>
      <c r="I190" s="15">
        <v>100</v>
      </c>
      <c r="J190" s="15">
        <v>53</v>
      </c>
      <c r="K190" s="15">
        <v>21</v>
      </c>
      <c r="L190" s="15">
        <v>11</v>
      </c>
      <c r="M190" s="80">
        <v>27.824999999999999</v>
      </c>
      <c r="N190" s="70">
        <v>28</v>
      </c>
      <c r="O190" s="62">
        <v>3000</v>
      </c>
      <c r="P190" s="63">
        <f>Table2245236891011121314151617181920212224234567234568910111213141516[[#This Row],[PEMBULATAN]]*O190</f>
        <v>84000</v>
      </c>
    </row>
    <row r="191" spans="1:16" ht="32.25" customHeight="1" x14ac:dyDescent="0.2">
      <c r="A191" s="100"/>
      <c r="B191" s="73"/>
      <c r="C191" s="85" t="s">
        <v>2536</v>
      </c>
      <c r="D191" s="76" t="s">
        <v>1127</v>
      </c>
      <c r="E191" s="13">
        <v>44430</v>
      </c>
      <c r="F191" s="74" t="s">
        <v>2565</v>
      </c>
      <c r="G191" s="13">
        <v>44432</v>
      </c>
      <c r="H191" s="75" t="s">
        <v>2566</v>
      </c>
      <c r="I191" s="15">
        <v>100</v>
      </c>
      <c r="J191" s="15">
        <v>71</v>
      </c>
      <c r="K191" s="15">
        <v>20</v>
      </c>
      <c r="L191" s="15">
        <v>13</v>
      </c>
      <c r="M191" s="80">
        <v>35.5</v>
      </c>
      <c r="N191" s="70">
        <v>36</v>
      </c>
      <c r="O191" s="62">
        <v>3000</v>
      </c>
      <c r="P191" s="63">
        <f>Table2245236891011121314151617181920212224234567234568910111213141516[[#This Row],[PEMBULATAN]]*O191</f>
        <v>108000</v>
      </c>
    </row>
    <row r="192" spans="1:16" ht="32.25" customHeight="1" x14ac:dyDescent="0.2">
      <c r="A192" s="100"/>
      <c r="B192" s="73"/>
      <c r="C192" s="85" t="s">
        <v>2537</v>
      </c>
      <c r="D192" s="76" t="s">
        <v>1127</v>
      </c>
      <c r="E192" s="13">
        <v>44430</v>
      </c>
      <c r="F192" s="74" t="s">
        <v>2565</v>
      </c>
      <c r="G192" s="13">
        <v>44432</v>
      </c>
      <c r="H192" s="75" t="s">
        <v>2566</v>
      </c>
      <c r="I192" s="15">
        <v>100</v>
      </c>
      <c r="J192" s="15">
        <v>10</v>
      </c>
      <c r="K192" s="15">
        <v>6</v>
      </c>
      <c r="L192" s="15">
        <v>1</v>
      </c>
      <c r="M192" s="80">
        <v>1.5</v>
      </c>
      <c r="N192" s="70">
        <v>2</v>
      </c>
      <c r="O192" s="62">
        <v>3000</v>
      </c>
      <c r="P192" s="63">
        <f>Table2245236891011121314151617181920212224234567234568910111213141516[[#This Row],[PEMBULATAN]]*O192</f>
        <v>6000</v>
      </c>
    </row>
    <row r="193" spans="1:16" ht="32.25" customHeight="1" x14ac:dyDescent="0.2">
      <c r="A193" s="100"/>
      <c r="B193" s="73"/>
      <c r="C193" s="85" t="s">
        <v>2538</v>
      </c>
      <c r="D193" s="76" t="s">
        <v>1127</v>
      </c>
      <c r="E193" s="13">
        <v>44430</v>
      </c>
      <c r="F193" s="74" t="s">
        <v>2565</v>
      </c>
      <c r="G193" s="13">
        <v>44432</v>
      </c>
      <c r="H193" s="75" t="s">
        <v>2566</v>
      </c>
      <c r="I193" s="15">
        <v>114</v>
      </c>
      <c r="J193" s="15">
        <v>30</v>
      </c>
      <c r="K193" s="15">
        <v>4</v>
      </c>
      <c r="L193" s="15">
        <v>1</v>
      </c>
      <c r="M193" s="80">
        <v>3.42</v>
      </c>
      <c r="N193" s="70">
        <v>3</v>
      </c>
      <c r="O193" s="62">
        <v>3000</v>
      </c>
      <c r="P193" s="63">
        <f>Table2245236891011121314151617181920212224234567234568910111213141516[[#This Row],[PEMBULATAN]]*O193</f>
        <v>9000</v>
      </c>
    </row>
    <row r="194" spans="1:16" ht="32.25" customHeight="1" x14ac:dyDescent="0.2">
      <c r="A194" s="100"/>
      <c r="B194" s="73"/>
      <c r="C194" s="71" t="s">
        <v>2539</v>
      </c>
      <c r="D194" s="76" t="s">
        <v>1127</v>
      </c>
      <c r="E194" s="13">
        <v>44430</v>
      </c>
      <c r="F194" s="74" t="s">
        <v>2565</v>
      </c>
      <c r="G194" s="13">
        <v>44432</v>
      </c>
      <c r="H194" s="75" t="s">
        <v>2566</v>
      </c>
      <c r="I194" s="15">
        <v>38</v>
      </c>
      <c r="J194" s="15">
        <v>38</v>
      </c>
      <c r="K194" s="15">
        <v>36</v>
      </c>
      <c r="L194" s="15">
        <v>9</v>
      </c>
      <c r="M194" s="80">
        <v>12.996</v>
      </c>
      <c r="N194" s="70">
        <v>13</v>
      </c>
      <c r="O194" s="62">
        <v>3000</v>
      </c>
      <c r="P194" s="63">
        <f>Table2245236891011121314151617181920212224234567234568910111213141516[[#This Row],[PEMBULATAN]]*O194</f>
        <v>39000</v>
      </c>
    </row>
    <row r="195" spans="1:16" ht="32.25" customHeight="1" x14ac:dyDescent="0.2">
      <c r="A195" s="100"/>
      <c r="B195" s="73"/>
      <c r="C195" s="71" t="s">
        <v>2540</v>
      </c>
      <c r="D195" s="76" t="s">
        <v>1127</v>
      </c>
      <c r="E195" s="13">
        <v>44430</v>
      </c>
      <c r="F195" s="74" t="s">
        <v>2565</v>
      </c>
      <c r="G195" s="13">
        <v>44432</v>
      </c>
      <c r="H195" s="75" t="s">
        <v>2566</v>
      </c>
      <c r="I195" s="15">
        <v>35</v>
      </c>
      <c r="J195" s="15">
        <v>30</v>
      </c>
      <c r="K195" s="15">
        <v>20</v>
      </c>
      <c r="L195" s="15">
        <v>40</v>
      </c>
      <c r="M195" s="80">
        <v>5.25</v>
      </c>
      <c r="N195" s="70">
        <v>40</v>
      </c>
      <c r="O195" s="62">
        <v>3000</v>
      </c>
      <c r="P195" s="63">
        <f>Table2245236891011121314151617181920212224234567234568910111213141516[[#This Row],[PEMBULATAN]]*O195</f>
        <v>120000</v>
      </c>
    </row>
    <row r="196" spans="1:16" ht="32.25" customHeight="1" x14ac:dyDescent="0.2">
      <c r="A196" s="100"/>
      <c r="B196" s="73"/>
      <c r="C196" s="71" t="s">
        <v>2541</v>
      </c>
      <c r="D196" s="76" t="s">
        <v>1127</v>
      </c>
      <c r="E196" s="13">
        <v>44430</v>
      </c>
      <c r="F196" s="74" t="s">
        <v>2565</v>
      </c>
      <c r="G196" s="13">
        <v>44432</v>
      </c>
      <c r="H196" s="75" t="s">
        <v>2566</v>
      </c>
      <c r="I196" s="15">
        <v>50</v>
      </c>
      <c r="J196" s="15">
        <v>33</v>
      </c>
      <c r="K196" s="15">
        <v>22</v>
      </c>
      <c r="L196" s="15">
        <v>4</v>
      </c>
      <c r="M196" s="80">
        <v>9.0749999999999993</v>
      </c>
      <c r="N196" s="70">
        <v>9</v>
      </c>
      <c r="O196" s="62">
        <v>3000</v>
      </c>
      <c r="P196" s="63">
        <f>Table2245236891011121314151617181920212224234567234568910111213141516[[#This Row],[PEMBULATAN]]*O196</f>
        <v>27000</v>
      </c>
    </row>
    <row r="197" spans="1:16" ht="32.25" customHeight="1" x14ac:dyDescent="0.2">
      <c r="A197" s="100"/>
      <c r="B197" s="73"/>
      <c r="C197" s="71" t="s">
        <v>2542</v>
      </c>
      <c r="D197" s="76" t="s">
        <v>1127</v>
      </c>
      <c r="E197" s="13">
        <v>44430</v>
      </c>
      <c r="F197" s="74" t="s">
        <v>2565</v>
      </c>
      <c r="G197" s="13">
        <v>44432</v>
      </c>
      <c r="H197" s="75" t="s">
        <v>2566</v>
      </c>
      <c r="I197" s="15">
        <v>62</v>
      </c>
      <c r="J197" s="15">
        <v>58</v>
      </c>
      <c r="K197" s="15">
        <v>46</v>
      </c>
      <c r="L197" s="15">
        <v>16</v>
      </c>
      <c r="M197" s="80">
        <v>41.353999999999999</v>
      </c>
      <c r="N197" s="70">
        <v>41</v>
      </c>
      <c r="O197" s="62">
        <v>3000</v>
      </c>
      <c r="P197" s="63">
        <f>Table2245236891011121314151617181920212224234567234568910111213141516[[#This Row],[PEMBULATAN]]*O197</f>
        <v>123000</v>
      </c>
    </row>
    <row r="198" spans="1:16" ht="32.25" customHeight="1" x14ac:dyDescent="0.2">
      <c r="A198" s="100"/>
      <c r="B198" s="73"/>
      <c r="C198" s="71" t="s">
        <v>2543</v>
      </c>
      <c r="D198" s="76" t="s">
        <v>1127</v>
      </c>
      <c r="E198" s="13">
        <v>44430</v>
      </c>
      <c r="F198" s="74" t="s">
        <v>2565</v>
      </c>
      <c r="G198" s="13">
        <v>44432</v>
      </c>
      <c r="H198" s="75" t="s">
        <v>2566</v>
      </c>
      <c r="I198" s="15">
        <v>62</v>
      </c>
      <c r="J198" s="15">
        <v>30</v>
      </c>
      <c r="K198" s="15">
        <v>5</v>
      </c>
      <c r="L198" s="15">
        <v>1</v>
      </c>
      <c r="M198" s="80">
        <v>2.3250000000000002</v>
      </c>
      <c r="N198" s="70">
        <v>2</v>
      </c>
      <c r="O198" s="62">
        <v>3000</v>
      </c>
      <c r="P198" s="63">
        <f>Table2245236891011121314151617181920212224234567234568910111213141516[[#This Row],[PEMBULATAN]]*O198</f>
        <v>6000</v>
      </c>
    </row>
    <row r="199" spans="1:16" ht="32.25" customHeight="1" x14ac:dyDescent="0.2">
      <c r="A199" s="100"/>
      <c r="B199" s="73"/>
      <c r="C199" s="71" t="s">
        <v>2544</v>
      </c>
      <c r="D199" s="76" t="s">
        <v>1127</v>
      </c>
      <c r="E199" s="13">
        <v>44430</v>
      </c>
      <c r="F199" s="74" t="s">
        <v>2565</v>
      </c>
      <c r="G199" s="13">
        <v>44432</v>
      </c>
      <c r="H199" s="75" t="s">
        <v>2566</v>
      </c>
      <c r="I199" s="15">
        <v>75</v>
      </c>
      <c r="J199" s="15">
        <v>7</v>
      </c>
      <c r="K199" s="15">
        <v>7</v>
      </c>
      <c r="L199" s="15">
        <v>1</v>
      </c>
      <c r="M199" s="80">
        <v>0.91874999999999996</v>
      </c>
      <c r="N199" s="70">
        <v>1</v>
      </c>
      <c r="O199" s="62">
        <v>3000</v>
      </c>
      <c r="P199" s="63">
        <f>Table2245236891011121314151617181920212224234567234568910111213141516[[#This Row],[PEMBULATAN]]*O199</f>
        <v>3000</v>
      </c>
    </row>
    <row r="200" spans="1:16" ht="32.25" customHeight="1" x14ac:dyDescent="0.2">
      <c r="A200" s="100"/>
      <c r="B200" s="73"/>
      <c r="C200" s="71" t="s">
        <v>2545</v>
      </c>
      <c r="D200" s="76" t="s">
        <v>1127</v>
      </c>
      <c r="E200" s="13">
        <v>44430</v>
      </c>
      <c r="F200" s="74" t="s">
        <v>2565</v>
      </c>
      <c r="G200" s="13">
        <v>44432</v>
      </c>
      <c r="H200" s="75" t="s">
        <v>2566</v>
      </c>
      <c r="I200" s="15">
        <v>30</v>
      </c>
      <c r="J200" s="15">
        <v>24</v>
      </c>
      <c r="K200" s="15">
        <v>16</v>
      </c>
      <c r="L200" s="15">
        <v>5</v>
      </c>
      <c r="M200" s="80">
        <v>2.88</v>
      </c>
      <c r="N200" s="70">
        <v>5</v>
      </c>
      <c r="O200" s="62">
        <v>3000</v>
      </c>
      <c r="P200" s="63">
        <f>Table2245236891011121314151617181920212224234567234568910111213141516[[#This Row],[PEMBULATAN]]*O200</f>
        <v>15000</v>
      </c>
    </row>
    <row r="201" spans="1:16" ht="32.25" customHeight="1" x14ac:dyDescent="0.2">
      <c r="A201" s="100"/>
      <c r="B201" s="73"/>
      <c r="C201" s="71" t="s">
        <v>2546</v>
      </c>
      <c r="D201" s="76" t="s">
        <v>1127</v>
      </c>
      <c r="E201" s="13">
        <v>44430</v>
      </c>
      <c r="F201" s="74" t="s">
        <v>2565</v>
      </c>
      <c r="G201" s="13">
        <v>44432</v>
      </c>
      <c r="H201" s="75" t="s">
        <v>2566</v>
      </c>
      <c r="I201" s="15">
        <v>90</v>
      </c>
      <c r="J201" s="15">
        <v>81</v>
      </c>
      <c r="K201" s="15">
        <v>24</v>
      </c>
      <c r="L201" s="15">
        <v>8</v>
      </c>
      <c r="M201" s="80">
        <v>43.74</v>
      </c>
      <c r="N201" s="70">
        <v>44</v>
      </c>
      <c r="O201" s="62">
        <v>3000</v>
      </c>
      <c r="P201" s="63">
        <f>Table2245236891011121314151617181920212224234567234568910111213141516[[#This Row],[PEMBULATAN]]*O201</f>
        <v>132000</v>
      </c>
    </row>
    <row r="202" spans="1:16" ht="32.25" customHeight="1" x14ac:dyDescent="0.2">
      <c r="A202" s="100"/>
      <c r="B202" s="73"/>
      <c r="C202" s="71" t="s">
        <v>2547</v>
      </c>
      <c r="D202" s="76" t="s">
        <v>1127</v>
      </c>
      <c r="E202" s="13">
        <v>44430</v>
      </c>
      <c r="F202" s="74" t="s">
        <v>2565</v>
      </c>
      <c r="G202" s="13">
        <v>44432</v>
      </c>
      <c r="H202" s="75" t="s">
        <v>2566</v>
      </c>
      <c r="I202" s="15">
        <v>50</v>
      </c>
      <c r="J202" s="15">
        <v>54</v>
      </c>
      <c r="K202" s="15">
        <v>20</v>
      </c>
      <c r="L202" s="15">
        <v>7</v>
      </c>
      <c r="M202" s="80">
        <v>13.5</v>
      </c>
      <c r="N202" s="70">
        <v>14</v>
      </c>
      <c r="O202" s="62">
        <v>3000</v>
      </c>
      <c r="P202" s="63">
        <f>Table2245236891011121314151617181920212224234567234568910111213141516[[#This Row],[PEMBULATAN]]*O202</f>
        <v>42000</v>
      </c>
    </row>
    <row r="203" spans="1:16" ht="32.25" customHeight="1" x14ac:dyDescent="0.2">
      <c r="A203" s="100"/>
      <c r="B203" s="73"/>
      <c r="C203" s="71" t="s">
        <v>2548</v>
      </c>
      <c r="D203" s="76" t="s">
        <v>1127</v>
      </c>
      <c r="E203" s="13">
        <v>44430</v>
      </c>
      <c r="F203" s="74" t="s">
        <v>2565</v>
      </c>
      <c r="G203" s="13">
        <v>44432</v>
      </c>
      <c r="H203" s="75" t="s">
        <v>2566</v>
      </c>
      <c r="I203" s="15">
        <v>102</v>
      </c>
      <c r="J203" s="15">
        <v>10</v>
      </c>
      <c r="K203" s="15">
        <v>10</v>
      </c>
      <c r="L203" s="15">
        <v>2</v>
      </c>
      <c r="M203" s="80">
        <v>2.5499999999999998</v>
      </c>
      <c r="N203" s="70">
        <v>3</v>
      </c>
      <c r="O203" s="62">
        <v>3000</v>
      </c>
      <c r="P203" s="63">
        <f>Table2245236891011121314151617181920212224234567234568910111213141516[[#This Row],[PEMBULATAN]]*O203</f>
        <v>9000</v>
      </c>
    </row>
    <row r="204" spans="1:16" ht="32.25" customHeight="1" x14ac:dyDescent="0.2">
      <c r="A204" s="100"/>
      <c r="B204" s="73"/>
      <c r="C204" s="71" t="s">
        <v>2549</v>
      </c>
      <c r="D204" s="76" t="s">
        <v>1127</v>
      </c>
      <c r="E204" s="13">
        <v>44430</v>
      </c>
      <c r="F204" s="74" t="s">
        <v>2565</v>
      </c>
      <c r="G204" s="13">
        <v>44432</v>
      </c>
      <c r="H204" s="75" t="s">
        <v>2566</v>
      </c>
      <c r="I204" s="15">
        <v>110</v>
      </c>
      <c r="J204" s="15">
        <v>10</v>
      </c>
      <c r="K204" s="15">
        <v>10</v>
      </c>
      <c r="L204" s="15">
        <v>2</v>
      </c>
      <c r="M204" s="80">
        <v>2.75</v>
      </c>
      <c r="N204" s="70">
        <v>3</v>
      </c>
      <c r="O204" s="62">
        <v>3000</v>
      </c>
      <c r="P204" s="63">
        <f>Table2245236891011121314151617181920212224234567234568910111213141516[[#This Row],[PEMBULATAN]]*O204</f>
        <v>9000</v>
      </c>
    </row>
    <row r="205" spans="1:16" ht="32.25" customHeight="1" x14ac:dyDescent="0.2">
      <c r="A205" s="100"/>
      <c r="B205" s="73"/>
      <c r="C205" s="71" t="s">
        <v>2550</v>
      </c>
      <c r="D205" s="76" t="s">
        <v>1127</v>
      </c>
      <c r="E205" s="13">
        <v>44430</v>
      </c>
      <c r="F205" s="74" t="s">
        <v>2565</v>
      </c>
      <c r="G205" s="13">
        <v>44432</v>
      </c>
      <c r="H205" s="75" t="s">
        <v>2566</v>
      </c>
      <c r="I205" s="15">
        <v>80</v>
      </c>
      <c r="J205" s="15">
        <v>30</v>
      </c>
      <c r="K205" s="15">
        <v>60</v>
      </c>
      <c r="L205" s="15">
        <v>24</v>
      </c>
      <c r="M205" s="80">
        <v>36</v>
      </c>
      <c r="N205" s="70">
        <v>36</v>
      </c>
      <c r="O205" s="62">
        <v>3000</v>
      </c>
      <c r="P205" s="63">
        <f>Table2245236891011121314151617181920212224234567234568910111213141516[[#This Row],[PEMBULATAN]]*O205</f>
        <v>108000</v>
      </c>
    </row>
    <row r="206" spans="1:16" ht="32.25" customHeight="1" x14ac:dyDescent="0.2">
      <c r="A206" s="100"/>
      <c r="B206" s="73"/>
      <c r="C206" s="71" t="s">
        <v>2551</v>
      </c>
      <c r="D206" s="76" t="s">
        <v>1127</v>
      </c>
      <c r="E206" s="13">
        <v>44430</v>
      </c>
      <c r="F206" s="74" t="s">
        <v>2565</v>
      </c>
      <c r="G206" s="13">
        <v>44432</v>
      </c>
      <c r="H206" s="75" t="s">
        <v>2566</v>
      </c>
      <c r="I206" s="15">
        <v>93</v>
      </c>
      <c r="J206" s="15">
        <v>70</v>
      </c>
      <c r="K206" s="15">
        <v>31</v>
      </c>
      <c r="L206" s="15">
        <v>18</v>
      </c>
      <c r="M206" s="80">
        <v>50.452500000000001</v>
      </c>
      <c r="N206" s="70">
        <v>50</v>
      </c>
      <c r="O206" s="62">
        <v>3000</v>
      </c>
      <c r="P206" s="63">
        <f>Table2245236891011121314151617181920212224234567234568910111213141516[[#This Row],[PEMBULATAN]]*O206</f>
        <v>150000</v>
      </c>
    </row>
    <row r="207" spans="1:16" ht="32.25" customHeight="1" x14ac:dyDescent="0.2">
      <c r="A207" s="100"/>
      <c r="B207" s="73"/>
      <c r="C207" s="71" t="s">
        <v>2552</v>
      </c>
      <c r="D207" s="76" t="s">
        <v>1127</v>
      </c>
      <c r="E207" s="13">
        <v>44430</v>
      </c>
      <c r="F207" s="74" t="s">
        <v>2565</v>
      </c>
      <c r="G207" s="13">
        <v>44432</v>
      </c>
      <c r="H207" s="75" t="s">
        <v>2566</v>
      </c>
      <c r="I207" s="15">
        <v>100</v>
      </c>
      <c r="J207" s="15">
        <v>37</v>
      </c>
      <c r="K207" s="15">
        <v>20</v>
      </c>
      <c r="L207" s="15">
        <v>31</v>
      </c>
      <c r="M207" s="80">
        <v>18.5</v>
      </c>
      <c r="N207" s="70">
        <v>31</v>
      </c>
      <c r="O207" s="62">
        <v>3000</v>
      </c>
      <c r="P207" s="63">
        <f>Table2245236891011121314151617181920212224234567234568910111213141516[[#This Row],[PEMBULATAN]]*O207</f>
        <v>93000</v>
      </c>
    </row>
    <row r="208" spans="1:16" ht="32.25" customHeight="1" x14ac:dyDescent="0.2">
      <c r="A208" s="100"/>
      <c r="B208" s="73"/>
      <c r="C208" s="71" t="s">
        <v>2553</v>
      </c>
      <c r="D208" s="76" t="s">
        <v>1127</v>
      </c>
      <c r="E208" s="13">
        <v>44430</v>
      </c>
      <c r="F208" s="74" t="s">
        <v>2565</v>
      </c>
      <c r="G208" s="13">
        <v>44432</v>
      </c>
      <c r="H208" s="75" t="s">
        <v>2566</v>
      </c>
      <c r="I208" s="15">
        <v>60</v>
      </c>
      <c r="J208" s="15">
        <v>63</v>
      </c>
      <c r="K208" s="15">
        <v>24</v>
      </c>
      <c r="L208" s="15">
        <v>77</v>
      </c>
      <c r="M208" s="80">
        <v>22.68</v>
      </c>
      <c r="N208" s="70">
        <v>77</v>
      </c>
      <c r="O208" s="62">
        <v>3000</v>
      </c>
      <c r="P208" s="63">
        <f>Table2245236891011121314151617181920212224234567234568910111213141516[[#This Row],[PEMBULATAN]]*O208</f>
        <v>231000</v>
      </c>
    </row>
    <row r="209" spans="1:16" ht="32.25" customHeight="1" x14ac:dyDescent="0.2">
      <c r="A209" s="100"/>
      <c r="B209" s="73"/>
      <c r="C209" s="71" t="s">
        <v>2554</v>
      </c>
      <c r="D209" s="76" t="s">
        <v>1127</v>
      </c>
      <c r="E209" s="13">
        <v>44430</v>
      </c>
      <c r="F209" s="74" t="s">
        <v>2565</v>
      </c>
      <c r="G209" s="13">
        <v>44432</v>
      </c>
      <c r="H209" s="75" t="s">
        <v>2566</v>
      </c>
      <c r="I209" s="15">
        <v>90</v>
      </c>
      <c r="J209" s="15">
        <v>61</v>
      </c>
      <c r="K209" s="15">
        <v>25</v>
      </c>
      <c r="L209" s="15">
        <v>10</v>
      </c>
      <c r="M209" s="80">
        <v>34.3125</v>
      </c>
      <c r="N209" s="70">
        <v>34</v>
      </c>
      <c r="O209" s="62">
        <v>3000</v>
      </c>
      <c r="P209" s="63">
        <f>Table2245236891011121314151617181920212224234567234568910111213141516[[#This Row],[PEMBULATAN]]*O209</f>
        <v>102000</v>
      </c>
    </row>
    <row r="210" spans="1:16" ht="32.25" customHeight="1" x14ac:dyDescent="0.2">
      <c r="A210" s="100"/>
      <c r="B210" s="73"/>
      <c r="C210" s="71" t="s">
        <v>2555</v>
      </c>
      <c r="D210" s="76" t="s">
        <v>1127</v>
      </c>
      <c r="E210" s="13">
        <v>44430</v>
      </c>
      <c r="F210" s="74" t="s">
        <v>2565</v>
      </c>
      <c r="G210" s="13">
        <v>44432</v>
      </c>
      <c r="H210" s="75" t="s">
        <v>2566</v>
      </c>
      <c r="I210" s="15">
        <v>100</v>
      </c>
      <c r="J210" s="15">
        <v>71</v>
      </c>
      <c r="K210" s="15">
        <v>20</v>
      </c>
      <c r="L210" s="15">
        <v>12</v>
      </c>
      <c r="M210" s="80">
        <v>35.5</v>
      </c>
      <c r="N210" s="70">
        <v>36</v>
      </c>
      <c r="O210" s="62">
        <v>3000</v>
      </c>
      <c r="P210" s="63">
        <f>Table2245236891011121314151617181920212224234567234568910111213141516[[#This Row],[PEMBULATAN]]*O210</f>
        <v>108000</v>
      </c>
    </row>
    <row r="211" spans="1:16" ht="32.25" customHeight="1" x14ac:dyDescent="0.2">
      <c r="A211" s="100"/>
      <c r="B211" s="73"/>
      <c r="C211" s="71" t="s">
        <v>2556</v>
      </c>
      <c r="D211" s="76" t="s">
        <v>1127</v>
      </c>
      <c r="E211" s="13">
        <v>44430</v>
      </c>
      <c r="F211" s="74" t="s">
        <v>2565</v>
      </c>
      <c r="G211" s="13">
        <v>44432</v>
      </c>
      <c r="H211" s="75" t="s">
        <v>2566</v>
      </c>
      <c r="I211" s="15">
        <v>105</v>
      </c>
      <c r="J211" s="15">
        <v>64</v>
      </c>
      <c r="K211" s="15">
        <v>40</v>
      </c>
      <c r="L211" s="15">
        <v>14</v>
      </c>
      <c r="M211" s="80">
        <v>67.2</v>
      </c>
      <c r="N211" s="70">
        <v>67</v>
      </c>
      <c r="O211" s="62">
        <v>3000</v>
      </c>
      <c r="P211" s="63">
        <f>Table2245236891011121314151617181920212224234567234568910111213141516[[#This Row],[PEMBULATAN]]*O211</f>
        <v>201000</v>
      </c>
    </row>
    <row r="212" spans="1:16" ht="32.25" customHeight="1" x14ac:dyDescent="0.2">
      <c r="A212" s="100"/>
      <c r="B212" s="73"/>
      <c r="C212" s="71" t="s">
        <v>2557</v>
      </c>
      <c r="D212" s="76" t="s">
        <v>1127</v>
      </c>
      <c r="E212" s="13">
        <v>44430</v>
      </c>
      <c r="F212" s="74" t="s">
        <v>2565</v>
      </c>
      <c r="G212" s="13">
        <v>44432</v>
      </c>
      <c r="H212" s="75" t="s">
        <v>2566</v>
      </c>
      <c r="I212" s="15">
        <v>92</v>
      </c>
      <c r="J212" s="15">
        <v>53</v>
      </c>
      <c r="K212" s="15">
        <v>34</v>
      </c>
      <c r="L212" s="15">
        <v>16</v>
      </c>
      <c r="M212" s="80">
        <v>41.445999999999998</v>
      </c>
      <c r="N212" s="70">
        <v>41</v>
      </c>
      <c r="O212" s="62">
        <v>3000</v>
      </c>
      <c r="P212" s="63">
        <f>Table2245236891011121314151617181920212224234567234568910111213141516[[#This Row],[PEMBULATAN]]*O212</f>
        <v>123000</v>
      </c>
    </row>
    <row r="213" spans="1:16" ht="32.25" customHeight="1" x14ac:dyDescent="0.2">
      <c r="A213" s="100"/>
      <c r="B213" s="73"/>
      <c r="C213" s="71" t="s">
        <v>2558</v>
      </c>
      <c r="D213" s="76" t="s">
        <v>1127</v>
      </c>
      <c r="E213" s="13">
        <v>44430</v>
      </c>
      <c r="F213" s="74" t="s">
        <v>2565</v>
      </c>
      <c r="G213" s="13">
        <v>44432</v>
      </c>
      <c r="H213" s="75" t="s">
        <v>2566</v>
      </c>
      <c r="I213" s="15">
        <v>52</v>
      </c>
      <c r="J213" s="15">
        <v>60</v>
      </c>
      <c r="K213" s="15">
        <v>23</v>
      </c>
      <c r="L213" s="15">
        <v>9</v>
      </c>
      <c r="M213" s="80">
        <v>17.940000000000001</v>
      </c>
      <c r="N213" s="70">
        <v>18</v>
      </c>
      <c r="O213" s="62">
        <v>3000</v>
      </c>
      <c r="P213" s="63">
        <f>Table2245236891011121314151617181920212224234567234568910111213141516[[#This Row],[PEMBULATAN]]*O213</f>
        <v>54000</v>
      </c>
    </row>
    <row r="214" spans="1:16" ht="32.25" customHeight="1" x14ac:dyDescent="0.2">
      <c r="A214" s="100"/>
      <c r="B214" s="73"/>
      <c r="C214" s="71" t="s">
        <v>2559</v>
      </c>
      <c r="D214" s="76" t="s">
        <v>1127</v>
      </c>
      <c r="E214" s="13">
        <v>44430</v>
      </c>
      <c r="F214" s="74" t="s">
        <v>2565</v>
      </c>
      <c r="G214" s="13">
        <v>44432</v>
      </c>
      <c r="H214" s="75" t="s">
        <v>2566</v>
      </c>
      <c r="I214" s="15">
        <v>87</v>
      </c>
      <c r="J214" s="15">
        <v>61</v>
      </c>
      <c r="K214" s="15">
        <v>30</v>
      </c>
      <c r="L214" s="15">
        <v>18</v>
      </c>
      <c r="M214" s="80">
        <v>39.802500000000002</v>
      </c>
      <c r="N214" s="70">
        <v>40</v>
      </c>
      <c r="O214" s="62">
        <v>3000</v>
      </c>
      <c r="P214" s="63">
        <f>Table2245236891011121314151617181920212224234567234568910111213141516[[#This Row],[PEMBULATAN]]*O214</f>
        <v>120000</v>
      </c>
    </row>
    <row r="215" spans="1:16" ht="32.25" customHeight="1" x14ac:dyDescent="0.2">
      <c r="A215" s="100"/>
      <c r="B215" s="73"/>
      <c r="C215" s="71" t="s">
        <v>2560</v>
      </c>
      <c r="D215" s="76" t="s">
        <v>1127</v>
      </c>
      <c r="E215" s="13">
        <v>44430</v>
      </c>
      <c r="F215" s="74" t="s">
        <v>2565</v>
      </c>
      <c r="G215" s="13">
        <v>44432</v>
      </c>
      <c r="H215" s="75" t="s">
        <v>2566</v>
      </c>
      <c r="I215" s="15">
        <v>91</v>
      </c>
      <c r="J215" s="15">
        <v>70</v>
      </c>
      <c r="K215" s="15">
        <v>30</v>
      </c>
      <c r="L215" s="15">
        <v>18</v>
      </c>
      <c r="M215" s="80">
        <v>47.774999999999999</v>
      </c>
      <c r="N215" s="70">
        <v>48</v>
      </c>
      <c r="O215" s="62">
        <v>3000</v>
      </c>
      <c r="P215" s="63">
        <f>Table2245236891011121314151617181920212224234567234568910111213141516[[#This Row],[PEMBULATAN]]*O215</f>
        <v>144000</v>
      </c>
    </row>
    <row r="216" spans="1:16" ht="32.25" customHeight="1" x14ac:dyDescent="0.2">
      <c r="A216" s="100"/>
      <c r="B216" s="73"/>
      <c r="C216" s="71" t="s">
        <v>2561</v>
      </c>
      <c r="D216" s="76" t="s">
        <v>1127</v>
      </c>
      <c r="E216" s="13">
        <v>44430</v>
      </c>
      <c r="F216" s="74" t="s">
        <v>2565</v>
      </c>
      <c r="G216" s="13">
        <v>44432</v>
      </c>
      <c r="H216" s="75" t="s">
        <v>2566</v>
      </c>
      <c r="I216" s="15">
        <v>92</v>
      </c>
      <c r="J216" s="15">
        <v>63</v>
      </c>
      <c r="K216" s="15">
        <v>24</v>
      </c>
      <c r="L216" s="15">
        <v>17</v>
      </c>
      <c r="M216" s="80">
        <v>34.776000000000003</v>
      </c>
      <c r="N216" s="70">
        <v>35</v>
      </c>
      <c r="O216" s="62">
        <v>3000</v>
      </c>
      <c r="P216" s="63">
        <f>Table2245236891011121314151617181920212224234567234568910111213141516[[#This Row],[PEMBULATAN]]*O216</f>
        <v>105000</v>
      </c>
    </row>
    <row r="217" spans="1:16" ht="32.25" customHeight="1" x14ac:dyDescent="0.2">
      <c r="A217" s="100"/>
      <c r="B217" s="73"/>
      <c r="C217" s="71" t="s">
        <v>2562</v>
      </c>
      <c r="D217" s="76" t="s">
        <v>1127</v>
      </c>
      <c r="E217" s="13">
        <v>44430</v>
      </c>
      <c r="F217" s="74" t="s">
        <v>2565</v>
      </c>
      <c r="G217" s="13">
        <v>44432</v>
      </c>
      <c r="H217" s="75" t="s">
        <v>2566</v>
      </c>
      <c r="I217" s="15">
        <v>95</v>
      </c>
      <c r="J217" s="15">
        <v>61</v>
      </c>
      <c r="K217" s="15">
        <v>23</v>
      </c>
      <c r="L217" s="15">
        <v>18</v>
      </c>
      <c r="M217" s="80">
        <v>33.321249999999999</v>
      </c>
      <c r="N217" s="70">
        <v>33</v>
      </c>
      <c r="O217" s="62">
        <v>3000</v>
      </c>
      <c r="P217" s="63">
        <f>Table2245236891011121314151617181920212224234567234568910111213141516[[#This Row],[PEMBULATAN]]*O217</f>
        <v>99000</v>
      </c>
    </row>
    <row r="218" spans="1:16" ht="32.25" customHeight="1" x14ac:dyDescent="0.2">
      <c r="A218" s="100"/>
      <c r="B218" s="73"/>
      <c r="C218" s="71" t="s">
        <v>2563</v>
      </c>
      <c r="D218" s="76" t="s">
        <v>1127</v>
      </c>
      <c r="E218" s="13">
        <v>44430</v>
      </c>
      <c r="F218" s="74" t="s">
        <v>2565</v>
      </c>
      <c r="G218" s="13">
        <v>44432</v>
      </c>
      <c r="H218" s="75" t="s">
        <v>2566</v>
      </c>
      <c r="I218" s="15">
        <v>100</v>
      </c>
      <c r="J218" s="15">
        <v>61</v>
      </c>
      <c r="K218" s="15">
        <v>24</v>
      </c>
      <c r="L218" s="15">
        <v>8</v>
      </c>
      <c r="M218" s="80">
        <v>36.6</v>
      </c>
      <c r="N218" s="70">
        <v>37</v>
      </c>
      <c r="O218" s="62">
        <v>3000</v>
      </c>
      <c r="P218" s="63">
        <f>Table2245236891011121314151617181920212224234567234568910111213141516[[#This Row],[PEMBULATAN]]*O218</f>
        <v>111000</v>
      </c>
    </row>
    <row r="219" spans="1:16" ht="32.25" customHeight="1" x14ac:dyDescent="0.2">
      <c r="A219" s="100"/>
      <c r="B219" s="73"/>
      <c r="C219" s="71" t="s">
        <v>2564</v>
      </c>
      <c r="D219" s="76" t="s">
        <v>1127</v>
      </c>
      <c r="E219" s="13">
        <v>44430</v>
      </c>
      <c r="F219" s="74" t="s">
        <v>2565</v>
      </c>
      <c r="G219" s="13">
        <v>44432</v>
      </c>
      <c r="H219" s="75" t="s">
        <v>2566</v>
      </c>
      <c r="I219" s="15">
        <v>70</v>
      </c>
      <c r="J219" s="15">
        <v>48</v>
      </c>
      <c r="K219" s="15">
        <v>30</v>
      </c>
      <c r="L219" s="15">
        <v>3</v>
      </c>
      <c r="M219" s="80">
        <v>25.2</v>
      </c>
      <c r="N219" s="70">
        <v>25</v>
      </c>
      <c r="O219" s="62">
        <v>3000</v>
      </c>
      <c r="P219" s="63">
        <f>Table2245236891011121314151617181920212224234567234568910111213141516[[#This Row],[PEMBULATAN]]*O219</f>
        <v>75000</v>
      </c>
    </row>
    <row r="220" spans="1:16" ht="22.5" customHeight="1" x14ac:dyDescent="0.2">
      <c r="A220" s="128" t="s">
        <v>33</v>
      </c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30"/>
      <c r="M220" s="77">
        <f>SUBTOTAL(109,Table2245236891011121314151617181920212224234567234568910111213141516[KG VOLUME])</f>
        <v>5799.0455000000011</v>
      </c>
      <c r="N220" s="66">
        <f>SUM(N3:N219)</f>
        <v>5952</v>
      </c>
      <c r="O220" s="131">
        <f>SUM(P3:P219)</f>
        <v>17856000</v>
      </c>
      <c r="P220" s="132"/>
    </row>
    <row r="221" spans="1:16" ht="22.5" customHeight="1" x14ac:dyDescent="0.2">
      <c r="A221" s="81"/>
      <c r="B221" s="54" t="s">
        <v>45</v>
      </c>
      <c r="C221" s="53"/>
      <c r="D221" s="55" t="s">
        <v>46</v>
      </c>
      <c r="E221" s="81"/>
      <c r="F221" s="81"/>
      <c r="G221" s="81"/>
      <c r="H221" s="81"/>
      <c r="I221" s="81"/>
      <c r="J221" s="81"/>
      <c r="K221" s="81"/>
      <c r="L221" s="81"/>
      <c r="M221" s="82"/>
      <c r="N221" s="84" t="s">
        <v>52</v>
      </c>
      <c r="O221" s="83"/>
      <c r="P221" s="83">
        <f>O220*10%</f>
        <v>1785600</v>
      </c>
    </row>
    <row r="222" spans="1:16" ht="22.5" customHeight="1" thickBot="1" x14ac:dyDescent="0.25">
      <c r="A222" s="81"/>
      <c r="B222" s="54"/>
      <c r="C222" s="53"/>
      <c r="D222" s="55"/>
      <c r="E222" s="81"/>
      <c r="F222" s="81"/>
      <c r="G222" s="81"/>
      <c r="H222" s="81"/>
      <c r="I222" s="81"/>
      <c r="J222" s="81"/>
      <c r="K222" s="81"/>
      <c r="L222" s="81"/>
      <c r="M222" s="82"/>
      <c r="N222" s="106" t="s">
        <v>1364</v>
      </c>
      <c r="O222" s="105"/>
      <c r="P222" s="105">
        <f>O220-P221</f>
        <v>16070400</v>
      </c>
    </row>
    <row r="223" spans="1:16" x14ac:dyDescent="0.2">
      <c r="A223" s="11"/>
      <c r="H223" s="61"/>
      <c r="N223" s="60" t="s">
        <v>34</v>
      </c>
      <c r="P223" s="67">
        <f>P222*1%</f>
        <v>160704</v>
      </c>
    </row>
    <row r="224" spans="1:16" ht="15.75" thickBot="1" x14ac:dyDescent="0.25">
      <c r="A224" s="11"/>
      <c r="H224" s="61"/>
      <c r="N224" s="60" t="s">
        <v>1363</v>
      </c>
      <c r="P224" s="69">
        <f>P222*2%</f>
        <v>321408</v>
      </c>
    </row>
    <row r="225" spans="1:16" x14ac:dyDescent="0.2">
      <c r="A225" s="11"/>
      <c r="H225" s="61"/>
      <c r="N225" s="64" t="s">
        <v>35</v>
      </c>
      <c r="O225" s="65"/>
      <c r="P225" s="68">
        <f>P222+P223-P224</f>
        <v>15909696</v>
      </c>
    </row>
    <row r="226" spans="1:16" x14ac:dyDescent="0.2">
      <c r="B226" s="54"/>
      <c r="C226" s="53"/>
      <c r="D226" s="55"/>
    </row>
    <row r="228" spans="1:16" x14ac:dyDescent="0.2">
      <c r="A228" s="11"/>
      <c r="H228" s="61"/>
      <c r="P228" s="69"/>
    </row>
    <row r="229" spans="1:16" x14ac:dyDescent="0.2">
      <c r="A229" s="11"/>
      <c r="H229" s="61"/>
      <c r="O229" s="56"/>
      <c r="P229" s="69"/>
    </row>
    <row r="230" spans="1:16" s="3" customFormat="1" x14ac:dyDescent="0.25">
      <c r="A230" s="11"/>
      <c r="B230" s="2"/>
      <c r="C230" s="2"/>
      <c r="E230" s="12"/>
      <c r="H230" s="61"/>
      <c r="N230" s="14"/>
      <c r="O230" s="14"/>
      <c r="P230" s="14"/>
    </row>
    <row r="231" spans="1:16" s="3" customFormat="1" x14ac:dyDescent="0.25">
      <c r="A231" s="11"/>
      <c r="B231" s="2"/>
      <c r="C231" s="2"/>
      <c r="E231" s="12"/>
      <c r="H231" s="61"/>
      <c r="N231" s="14"/>
      <c r="O231" s="14"/>
      <c r="P231" s="14"/>
    </row>
    <row r="232" spans="1:16" s="3" customFormat="1" x14ac:dyDescent="0.25">
      <c r="A232" s="11"/>
      <c r="B232" s="2"/>
      <c r="C232" s="2"/>
      <c r="E232" s="12"/>
      <c r="H232" s="61"/>
      <c r="N232" s="14"/>
      <c r="O232" s="14"/>
      <c r="P232" s="14"/>
    </row>
    <row r="233" spans="1:16" s="3" customFormat="1" x14ac:dyDescent="0.25">
      <c r="A233" s="11"/>
      <c r="B233" s="2"/>
      <c r="C233" s="2"/>
      <c r="E233" s="12"/>
      <c r="H233" s="61"/>
      <c r="N233" s="14"/>
      <c r="O233" s="14"/>
      <c r="P233" s="14"/>
    </row>
    <row r="234" spans="1:16" s="3" customFormat="1" x14ac:dyDescent="0.25">
      <c r="A234" s="11"/>
      <c r="B234" s="2"/>
      <c r="C234" s="2"/>
      <c r="E234" s="12"/>
      <c r="H234" s="61"/>
      <c r="N234" s="14"/>
      <c r="O234" s="14"/>
      <c r="P234" s="14"/>
    </row>
    <row r="235" spans="1:16" s="3" customFormat="1" x14ac:dyDescent="0.25">
      <c r="A235" s="11"/>
      <c r="B235" s="2"/>
      <c r="C235" s="2"/>
      <c r="E235" s="12"/>
      <c r="H235" s="61"/>
      <c r="N235" s="14"/>
      <c r="O235" s="14"/>
      <c r="P235" s="14"/>
    </row>
    <row r="236" spans="1:16" s="3" customFormat="1" x14ac:dyDescent="0.25">
      <c r="A236" s="11"/>
      <c r="B236" s="2"/>
      <c r="C236" s="2"/>
      <c r="E236" s="12"/>
      <c r="H236" s="61"/>
      <c r="N236" s="14"/>
      <c r="O236" s="14"/>
      <c r="P236" s="14"/>
    </row>
    <row r="237" spans="1:16" s="3" customFormat="1" x14ac:dyDescent="0.25">
      <c r="A237" s="11"/>
      <c r="B237" s="2"/>
      <c r="C237" s="2"/>
      <c r="E237" s="12"/>
      <c r="H237" s="61"/>
      <c r="N237" s="14"/>
      <c r="O237" s="14"/>
      <c r="P237" s="14"/>
    </row>
    <row r="238" spans="1:16" s="3" customFormat="1" x14ac:dyDescent="0.25">
      <c r="A238" s="11"/>
      <c r="B238" s="2"/>
      <c r="C238" s="2"/>
      <c r="E238" s="12"/>
      <c r="H238" s="61"/>
      <c r="N238" s="14"/>
      <c r="O238" s="14"/>
      <c r="P238" s="14"/>
    </row>
    <row r="239" spans="1:16" s="3" customFormat="1" x14ac:dyDescent="0.25">
      <c r="A239" s="11"/>
      <c r="B239" s="2"/>
      <c r="C239" s="2"/>
      <c r="E239" s="12"/>
      <c r="H239" s="61"/>
      <c r="N239" s="14"/>
      <c r="O239" s="14"/>
      <c r="P239" s="14"/>
    </row>
    <row r="240" spans="1:16" s="3" customFormat="1" x14ac:dyDescent="0.25">
      <c r="A240" s="11"/>
      <c r="B240" s="2"/>
      <c r="C240" s="2"/>
      <c r="E240" s="12"/>
      <c r="H240" s="61"/>
      <c r="N240" s="14"/>
      <c r="O240" s="14"/>
      <c r="P240" s="14"/>
    </row>
    <row r="241" spans="1:16" s="3" customFormat="1" x14ac:dyDescent="0.25">
      <c r="A241" s="11"/>
      <c r="B241" s="2"/>
      <c r="C241" s="2"/>
      <c r="E241" s="12"/>
      <c r="H241" s="61"/>
      <c r="N241" s="14"/>
      <c r="O241" s="14"/>
      <c r="P241" s="14"/>
    </row>
  </sheetData>
  <mergeCells count="3">
    <mergeCell ref="A3:A4"/>
    <mergeCell ref="A220:L220"/>
    <mergeCell ref="O220:P220"/>
  </mergeCells>
  <conditionalFormatting sqref="B3">
    <cfRule type="duplicateValues" dxfId="100" priority="1"/>
  </conditionalFormatting>
  <conditionalFormatting sqref="B4:B219">
    <cfRule type="duplicateValues" dxfId="99" priority="7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M10" sqref="M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36" customHeight="1" x14ac:dyDescent="0.2">
      <c r="A3" s="126" t="s">
        <v>2791</v>
      </c>
      <c r="B3" s="72" t="s">
        <v>2567</v>
      </c>
      <c r="C3" s="9" t="s">
        <v>2568</v>
      </c>
      <c r="D3" s="74" t="s">
        <v>53</v>
      </c>
      <c r="E3" s="13">
        <v>44430</v>
      </c>
      <c r="F3" s="74" t="s">
        <v>2565</v>
      </c>
      <c r="G3" s="13">
        <v>44435</v>
      </c>
      <c r="H3" s="10" t="s">
        <v>2344</v>
      </c>
      <c r="I3" s="1">
        <v>80</v>
      </c>
      <c r="J3" s="1">
        <v>36</v>
      </c>
      <c r="K3" s="1">
        <v>36</v>
      </c>
      <c r="L3" s="1">
        <v>16</v>
      </c>
      <c r="M3" s="79">
        <v>25.92</v>
      </c>
      <c r="N3" s="8">
        <v>26</v>
      </c>
      <c r="O3" s="62">
        <v>3000</v>
      </c>
      <c r="P3" s="63">
        <f>Table224523689101112131415161718192021222423456723456891011121314151617[[#This Row],[PEMBULATAN]]*O3</f>
        <v>78000</v>
      </c>
    </row>
    <row r="4" spans="1:16" ht="36" customHeight="1" x14ac:dyDescent="0.2">
      <c r="A4" s="127"/>
      <c r="B4" s="73"/>
      <c r="C4" s="9" t="s">
        <v>2569</v>
      </c>
      <c r="D4" s="74" t="s">
        <v>53</v>
      </c>
      <c r="E4" s="13">
        <v>44430</v>
      </c>
      <c r="F4" s="74" t="s">
        <v>2565</v>
      </c>
      <c r="G4" s="13">
        <v>44435</v>
      </c>
      <c r="H4" s="10" t="s">
        <v>2344</v>
      </c>
      <c r="I4" s="1">
        <v>60</v>
      </c>
      <c r="J4" s="1">
        <v>50</v>
      </c>
      <c r="K4" s="1">
        <v>25</v>
      </c>
      <c r="L4" s="1">
        <v>8</v>
      </c>
      <c r="M4" s="79">
        <v>18.75</v>
      </c>
      <c r="N4" s="8">
        <v>19</v>
      </c>
      <c r="O4" s="62">
        <v>3000</v>
      </c>
      <c r="P4" s="63">
        <f>Table224523689101112131415161718192021222423456723456891011121314151617[[#This Row],[PEMBULATAN]]*O4</f>
        <v>57000</v>
      </c>
    </row>
    <row r="5" spans="1:16" ht="36" customHeight="1" x14ac:dyDescent="0.2">
      <c r="A5" s="100"/>
      <c r="B5" s="73"/>
      <c r="C5" s="85" t="s">
        <v>2570</v>
      </c>
      <c r="D5" s="76" t="s">
        <v>53</v>
      </c>
      <c r="E5" s="13">
        <v>44430</v>
      </c>
      <c r="F5" s="74" t="s">
        <v>2565</v>
      </c>
      <c r="G5" s="13">
        <v>44435</v>
      </c>
      <c r="H5" s="10" t="s">
        <v>2344</v>
      </c>
      <c r="I5" s="15">
        <v>35</v>
      </c>
      <c r="J5" s="15">
        <v>30</v>
      </c>
      <c r="K5" s="15">
        <v>15</v>
      </c>
      <c r="L5" s="15">
        <v>4</v>
      </c>
      <c r="M5" s="80">
        <v>3.9375</v>
      </c>
      <c r="N5" s="70">
        <v>4</v>
      </c>
      <c r="O5" s="62">
        <v>3000</v>
      </c>
      <c r="P5" s="63">
        <f>Table224523689101112131415161718192021222423456723456891011121314151617[[#This Row],[PEMBULATAN]]*O5</f>
        <v>12000</v>
      </c>
    </row>
    <row r="6" spans="1:16" ht="36" customHeight="1" x14ac:dyDescent="0.2">
      <c r="A6" s="100"/>
      <c r="B6" s="73"/>
      <c r="C6" s="90" t="s">
        <v>2571</v>
      </c>
      <c r="D6" s="91" t="s">
        <v>53</v>
      </c>
      <c r="E6" s="92">
        <v>44430</v>
      </c>
      <c r="F6" s="93" t="s">
        <v>2565</v>
      </c>
      <c r="G6" s="92">
        <v>44435</v>
      </c>
      <c r="H6" s="10" t="s">
        <v>2344</v>
      </c>
      <c r="I6" s="95">
        <v>50</v>
      </c>
      <c r="J6" s="95">
        <v>37</v>
      </c>
      <c r="K6" s="95">
        <v>37</v>
      </c>
      <c r="L6" s="95">
        <v>16</v>
      </c>
      <c r="M6" s="96">
        <v>17.112500000000001</v>
      </c>
      <c r="N6" s="97">
        <v>17</v>
      </c>
      <c r="O6" s="62">
        <v>3000</v>
      </c>
      <c r="P6" s="63">
        <f>Table224523689101112131415161718192021222423456723456891011121314151617[[#This Row],[PEMBULATAN]]*O6</f>
        <v>51000</v>
      </c>
    </row>
    <row r="7" spans="1:16" ht="36" customHeight="1" x14ac:dyDescent="0.2">
      <c r="A7" s="100"/>
      <c r="B7" s="73"/>
      <c r="C7" s="90" t="s">
        <v>2572</v>
      </c>
      <c r="D7" s="91" t="s">
        <v>53</v>
      </c>
      <c r="E7" s="92">
        <v>44430</v>
      </c>
      <c r="F7" s="93" t="s">
        <v>2565</v>
      </c>
      <c r="G7" s="92">
        <v>44435</v>
      </c>
      <c r="H7" s="10" t="s">
        <v>2344</v>
      </c>
      <c r="I7" s="95">
        <v>40</v>
      </c>
      <c r="J7" s="95">
        <v>37</v>
      </c>
      <c r="K7" s="95">
        <v>37</v>
      </c>
      <c r="L7" s="95">
        <v>8</v>
      </c>
      <c r="M7" s="96">
        <v>13.69</v>
      </c>
      <c r="N7" s="97">
        <v>14</v>
      </c>
      <c r="O7" s="62">
        <v>3000</v>
      </c>
      <c r="P7" s="63">
        <f>Table224523689101112131415161718192021222423456723456891011121314151617[[#This Row],[PEMBULATAN]]*O7</f>
        <v>42000</v>
      </c>
    </row>
    <row r="8" spans="1:16" ht="22.5" customHeight="1" x14ac:dyDescent="0.2">
      <c r="A8" s="128" t="s">
        <v>33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30"/>
      <c r="M8" s="77">
        <f>SUBTOTAL(109,Table224523689101112131415161718192021222423456723456891011121314151617[KG VOLUME])</f>
        <v>79.41</v>
      </c>
      <c r="N8" s="66">
        <f>SUM(N3:N7)</f>
        <v>80</v>
      </c>
      <c r="O8" s="131">
        <f>SUM(P3:P7)</f>
        <v>240000</v>
      </c>
      <c r="P8" s="132"/>
    </row>
    <row r="9" spans="1:16" ht="22.5" customHeight="1" x14ac:dyDescent="0.2">
      <c r="A9" s="81"/>
      <c r="B9" s="54" t="s">
        <v>45</v>
      </c>
      <c r="C9" s="53"/>
      <c r="D9" s="55" t="s">
        <v>46</v>
      </c>
      <c r="E9" s="81"/>
      <c r="F9" s="81"/>
      <c r="G9" s="81"/>
      <c r="H9" s="81"/>
      <c r="I9" s="81"/>
      <c r="J9" s="81"/>
      <c r="K9" s="81"/>
      <c r="L9" s="81"/>
      <c r="M9" s="82"/>
      <c r="N9" s="84" t="s">
        <v>52</v>
      </c>
      <c r="O9" s="83"/>
      <c r="P9" s="83">
        <f>O8*10%</f>
        <v>24000</v>
      </c>
    </row>
    <row r="10" spans="1:16" ht="22.5" customHeight="1" thickBot="1" x14ac:dyDescent="0.25">
      <c r="A10" s="81"/>
      <c r="B10" s="54"/>
      <c r="C10" s="53"/>
      <c r="D10" s="55"/>
      <c r="E10" s="81"/>
      <c r="F10" s="81"/>
      <c r="G10" s="81"/>
      <c r="H10" s="81"/>
      <c r="I10" s="81"/>
      <c r="J10" s="81"/>
      <c r="K10" s="81"/>
      <c r="L10" s="81"/>
      <c r="M10" s="82"/>
      <c r="N10" s="106" t="s">
        <v>1364</v>
      </c>
      <c r="O10" s="105"/>
      <c r="P10" s="105">
        <f>O8-P9</f>
        <v>216000</v>
      </c>
    </row>
    <row r="11" spans="1:16" x14ac:dyDescent="0.2">
      <c r="A11" s="11"/>
      <c r="H11" s="61"/>
      <c r="N11" s="60" t="s">
        <v>34</v>
      </c>
      <c r="P11" s="67">
        <f>P10*1%</f>
        <v>2160</v>
      </c>
    </row>
    <row r="12" spans="1:16" ht="15.75" thickBot="1" x14ac:dyDescent="0.25">
      <c r="A12" s="11"/>
      <c r="H12" s="61"/>
      <c r="N12" s="60" t="s">
        <v>1363</v>
      </c>
      <c r="P12" s="69">
        <f>P10*2%</f>
        <v>4320</v>
      </c>
    </row>
    <row r="13" spans="1:16" x14ac:dyDescent="0.2">
      <c r="A13" s="11"/>
      <c r="H13" s="61"/>
      <c r="N13" s="64" t="s">
        <v>35</v>
      </c>
      <c r="O13" s="65"/>
      <c r="P13" s="68">
        <f>P10+P11-P12</f>
        <v>213840</v>
      </c>
    </row>
    <row r="14" spans="1:16" x14ac:dyDescent="0.2">
      <c r="B14" s="54"/>
      <c r="C14" s="53"/>
      <c r="D14" s="55"/>
    </row>
    <row r="16" spans="1:16" x14ac:dyDescent="0.2">
      <c r="A16" s="11"/>
      <c r="H16" s="61"/>
      <c r="P16" s="69"/>
    </row>
    <row r="17" spans="1:16" x14ac:dyDescent="0.2">
      <c r="A17" s="11"/>
      <c r="H17" s="61"/>
      <c r="O17" s="56"/>
      <c r="P17" s="69"/>
    </row>
    <row r="18" spans="1:16" s="3" customFormat="1" x14ac:dyDescent="0.25">
      <c r="A18" s="11"/>
      <c r="B18" s="2"/>
      <c r="C18" s="2"/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1"/>
      <c r="N29" s="14"/>
      <c r="O29" s="14"/>
      <c r="P29" s="14"/>
    </row>
  </sheetData>
  <mergeCells count="3">
    <mergeCell ref="A3:A4"/>
    <mergeCell ref="A8:L8"/>
    <mergeCell ref="O8:P8"/>
  </mergeCells>
  <conditionalFormatting sqref="B3">
    <cfRule type="duplicateValues" dxfId="83" priority="1"/>
  </conditionalFormatting>
  <conditionalFormatting sqref="B4:B7">
    <cfRule type="duplicateValues" dxfId="82" priority="7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15"/>
  <sheetViews>
    <sheetView zoomScale="110" zoomScaleNormal="110" workbookViewId="0">
      <pane xSplit="3" ySplit="2" topLeftCell="D192" activePane="bottomRight" state="frozen"/>
      <selection activeCell="F3" sqref="F3"/>
      <selection pane="topRight" activeCell="F3" sqref="F3"/>
      <selection pane="bottomLeft" activeCell="F3" sqref="F3"/>
      <selection pane="bottomRight" activeCell="B3" sqref="A3:XFD19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0.425781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24" customHeight="1" x14ac:dyDescent="0.2">
      <c r="A3" s="126" t="s">
        <v>2792</v>
      </c>
      <c r="B3" s="72" t="s">
        <v>2573</v>
      </c>
      <c r="C3" s="9" t="s">
        <v>2574</v>
      </c>
      <c r="D3" s="74" t="s">
        <v>53</v>
      </c>
      <c r="E3" s="13">
        <v>44430</v>
      </c>
      <c r="F3" s="74" t="s">
        <v>2565</v>
      </c>
      <c r="G3" s="13">
        <v>44435</v>
      </c>
      <c r="H3" s="10" t="s">
        <v>2344</v>
      </c>
      <c r="I3" s="1">
        <v>160</v>
      </c>
      <c r="J3" s="1">
        <v>15</v>
      </c>
      <c r="K3" s="1">
        <v>15</v>
      </c>
      <c r="L3" s="1">
        <v>5</v>
      </c>
      <c r="M3" s="79">
        <v>9</v>
      </c>
      <c r="N3" s="8">
        <v>9</v>
      </c>
      <c r="O3" s="62">
        <v>3000</v>
      </c>
      <c r="P3" s="63">
        <f>Table22452368910111213141516171819202122242345672345689101112131415161718[[#This Row],[PEMBULATAN]]*O3</f>
        <v>27000</v>
      </c>
    </row>
    <row r="4" spans="1:16" ht="24" customHeight="1" x14ac:dyDescent="0.2">
      <c r="A4" s="127"/>
      <c r="B4" s="73"/>
      <c r="C4" s="9" t="s">
        <v>2575</v>
      </c>
      <c r="D4" s="74" t="s">
        <v>53</v>
      </c>
      <c r="E4" s="13">
        <v>44430</v>
      </c>
      <c r="F4" s="74" t="s">
        <v>2565</v>
      </c>
      <c r="G4" s="13">
        <v>44435</v>
      </c>
      <c r="H4" s="10" t="s">
        <v>2344</v>
      </c>
      <c r="I4" s="1">
        <v>100</v>
      </c>
      <c r="J4" s="1">
        <v>60</v>
      </c>
      <c r="K4" s="1">
        <v>40</v>
      </c>
      <c r="L4" s="1">
        <v>15</v>
      </c>
      <c r="M4" s="79">
        <v>60</v>
      </c>
      <c r="N4" s="8">
        <v>60</v>
      </c>
      <c r="O4" s="62">
        <v>3000</v>
      </c>
      <c r="P4" s="63">
        <f>Table22452368910111213141516171819202122242345672345689101112131415161718[[#This Row],[PEMBULATAN]]*O4</f>
        <v>180000</v>
      </c>
    </row>
    <row r="5" spans="1:16" ht="24" customHeight="1" x14ac:dyDescent="0.2">
      <c r="A5" s="100"/>
      <c r="B5" s="73"/>
      <c r="C5" s="85" t="s">
        <v>2576</v>
      </c>
      <c r="D5" s="76" t="s">
        <v>53</v>
      </c>
      <c r="E5" s="13">
        <v>44430</v>
      </c>
      <c r="F5" s="74" t="s">
        <v>2565</v>
      </c>
      <c r="G5" s="13">
        <v>44435</v>
      </c>
      <c r="H5" s="75" t="s">
        <v>2344</v>
      </c>
      <c r="I5" s="15">
        <v>90</v>
      </c>
      <c r="J5" s="15">
        <v>60</v>
      </c>
      <c r="K5" s="15">
        <v>20</v>
      </c>
      <c r="L5" s="15">
        <v>6</v>
      </c>
      <c r="M5" s="80">
        <v>27</v>
      </c>
      <c r="N5" s="70">
        <v>27</v>
      </c>
      <c r="O5" s="62">
        <v>3000</v>
      </c>
      <c r="P5" s="63">
        <f>Table22452368910111213141516171819202122242345672345689101112131415161718[[#This Row],[PEMBULATAN]]*O5</f>
        <v>81000</v>
      </c>
    </row>
    <row r="6" spans="1:16" ht="24" customHeight="1" x14ac:dyDescent="0.2">
      <c r="A6" s="100"/>
      <c r="B6" s="73"/>
      <c r="C6" s="90" t="s">
        <v>2577</v>
      </c>
      <c r="D6" s="91" t="s">
        <v>53</v>
      </c>
      <c r="E6" s="92">
        <v>44430</v>
      </c>
      <c r="F6" s="93" t="s">
        <v>2565</v>
      </c>
      <c r="G6" s="92">
        <v>44435</v>
      </c>
      <c r="H6" s="94" t="s">
        <v>2344</v>
      </c>
      <c r="I6" s="95">
        <v>90</v>
      </c>
      <c r="J6" s="95">
        <v>55</v>
      </c>
      <c r="K6" s="95">
        <v>30</v>
      </c>
      <c r="L6" s="95">
        <v>22</v>
      </c>
      <c r="M6" s="96">
        <v>37.125</v>
      </c>
      <c r="N6" s="97">
        <v>37</v>
      </c>
      <c r="O6" s="62">
        <v>3000</v>
      </c>
      <c r="P6" s="63">
        <f>Table22452368910111213141516171819202122242345672345689101112131415161718[[#This Row],[PEMBULATAN]]*O6</f>
        <v>111000</v>
      </c>
    </row>
    <row r="7" spans="1:16" ht="24" customHeight="1" x14ac:dyDescent="0.2">
      <c r="A7" s="100"/>
      <c r="B7" s="73"/>
      <c r="C7" s="90" t="s">
        <v>2578</v>
      </c>
      <c r="D7" s="91" t="s">
        <v>53</v>
      </c>
      <c r="E7" s="92">
        <v>44430</v>
      </c>
      <c r="F7" s="93" t="s">
        <v>2565</v>
      </c>
      <c r="G7" s="92">
        <v>44435</v>
      </c>
      <c r="H7" s="94" t="s">
        <v>2344</v>
      </c>
      <c r="I7" s="95">
        <v>95</v>
      </c>
      <c r="J7" s="95">
        <v>30</v>
      </c>
      <c r="K7" s="95">
        <v>25</v>
      </c>
      <c r="L7" s="95">
        <v>12</v>
      </c>
      <c r="M7" s="96">
        <v>17.8125</v>
      </c>
      <c r="N7" s="97">
        <v>18</v>
      </c>
      <c r="O7" s="62">
        <v>3000</v>
      </c>
      <c r="P7" s="63">
        <f>Table22452368910111213141516171819202122242345672345689101112131415161718[[#This Row],[PEMBULATAN]]*O7</f>
        <v>54000</v>
      </c>
    </row>
    <row r="8" spans="1:16" ht="24" customHeight="1" x14ac:dyDescent="0.2">
      <c r="A8" s="100"/>
      <c r="B8" s="73"/>
      <c r="C8" s="90" t="s">
        <v>2579</v>
      </c>
      <c r="D8" s="91" t="s">
        <v>53</v>
      </c>
      <c r="E8" s="92">
        <v>44430</v>
      </c>
      <c r="F8" s="93" t="s">
        <v>2565</v>
      </c>
      <c r="G8" s="92">
        <v>44435</v>
      </c>
      <c r="H8" s="94" t="s">
        <v>2344</v>
      </c>
      <c r="I8" s="95">
        <v>100</v>
      </c>
      <c r="J8" s="95">
        <v>60</v>
      </c>
      <c r="K8" s="95">
        <v>40</v>
      </c>
      <c r="L8" s="95">
        <v>14</v>
      </c>
      <c r="M8" s="96">
        <v>60</v>
      </c>
      <c r="N8" s="97">
        <v>60</v>
      </c>
      <c r="O8" s="62">
        <v>3000</v>
      </c>
      <c r="P8" s="63">
        <f>Table22452368910111213141516171819202122242345672345689101112131415161718[[#This Row],[PEMBULATAN]]*O8</f>
        <v>180000</v>
      </c>
    </row>
    <row r="9" spans="1:16" ht="24" customHeight="1" x14ac:dyDescent="0.2">
      <c r="A9" s="100"/>
      <c r="B9" s="73"/>
      <c r="C9" s="90" t="s">
        <v>2580</v>
      </c>
      <c r="D9" s="91" t="s">
        <v>53</v>
      </c>
      <c r="E9" s="92">
        <v>44430</v>
      </c>
      <c r="F9" s="93" t="s">
        <v>2565</v>
      </c>
      <c r="G9" s="92">
        <v>44435</v>
      </c>
      <c r="H9" s="94" t="s">
        <v>2344</v>
      </c>
      <c r="I9" s="95">
        <v>27</v>
      </c>
      <c r="J9" s="95">
        <v>21</v>
      </c>
      <c r="K9" s="95">
        <v>5</v>
      </c>
      <c r="L9" s="95">
        <v>4</v>
      </c>
      <c r="M9" s="96">
        <v>0.70874999999999999</v>
      </c>
      <c r="N9" s="97">
        <v>4</v>
      </c>
      <c r="O9" s="62">
        <v>3000</v>
      </c>
      <c r="P9" s="63">
        <f>Table22452368910111213141516171819202122242345672345689101112131415161718[[#This Row],[PEMBULATAN]]*O9</f>
        <v>12000</v>
      </c>
    </row>
    <row r="10" spans="1:16" ht="24" customHeight="1" x14ac:dyDescent="0.2">
      <c r="A10" s="100"/>
      <c r="B10" s="73"/>
      <c r="C10" s="90" t="s">
        <v>2581</v>
      </c>
      <c r="D10" s="91" t="s">
        <v>53</v>
      </c>
      <c r="E10" s="92">
        <v>44430</v>
      </c>
      <c r="F10" s="93" t="s">
        <v>2565</v>
      </c>
      <c r="G10" s="92">
        <v>44435</v>
      </c>
      <c r="H10" s="94" t="s">
        <v>2344</v>
      </c>
      <c r="I10" s="95">
        <v>60</v>
      </c>
      <c r="J10" s="95">
        <v>50</v>
      </c>
      <c r="K10" s="95">
        <v>28</v>
      </c>
      <c r="L10" s="95">
        <v>9</v>
      </c>
      <c r="M10" s="96">
        <v>21</v>
      </c>
      <c r="N10" s="97">
        <v>21</v>
      </c>
      <c r="O10" s="62">
        <v>3000</v>
      </c>
      <c r="P10" s="63">
        <f>Table22452368910111213141516171819202122242345672345689101112131415161718[[#This Row],[PEMBULATAN]]*O10</f>
        <v>63000</v>
      </c>
    </row>
    <row r="11" spans="1:16" ht="24" customHeight="1" x14ac:dyDescent="0.2">
      <c r="A11" s="100"/>
      <c r="B11" s="73"/>
      <c r="C11" s="90" t="s">
        <v>2582</v>
      </c>
      <c r="D11" s="91" t="s">
        <v>53</v>
      </c>
      <c r="E11" s="92">
        <v>44430</v>
      </c>
      <c r="F11" s="93" t="s">
        <v>2565</v>
      </c>
      <c r="G11" s="92">
        <v>44435</v>
      </c>
      <c r="H11" s="94" t="s">
        <v>2344</v>
      </c>
      <c r="I11" s="95">
        <v>110</v>
      </c>
      <c r="J11" s="95">
        <v>60</v>
      </c>
      <c r="K11" s="95">
        <v>20</v>
      </c>
      <c r="L11" s="95">
        <v>28</v>
      </c>
      <c r="M11" s="96">
        <v>33</v>
      </c>
      <c r="N11" s="97">
        <v>33</v>
      </c>
      <c r="O11" s="62">
        <v>3000</v>
      </c>
      <c r="P11" s="63">
        <f>Table22452368910111213141516171819202122242345672345689101112131415161718[[#This Row],[PEMBULATAN]]*O11</f>
        <v>99000</v>
      </c>
    </row>
    <row r="12" spans="1:16" ht="24" customHeight="1" x14ac:dyDescent="0.2">
      <c r="A12" s="100"/>
      <c r="B12" s="73"/>
      <c r="C12" s="90" t="s">
        <v>2583</v>
      </c>
      <c r="D12" s="91" t="s">
        <v>53</v>
      </c>
      <c r="E12" s="92">
        <v>44430</v>
      </c>
      <c r="F12" s="93" t="s">
        <v>2565</v>
      </c>
      <c r="G12" s="92">
        <v>44435</v>
      </c>
      <c r="H12" s="94" t="s">
        <v>2344</v>
      </c>
      <c r="I12" s="95">
        <v>100</v>
      </c>
      <c r="J12" s="95">
        <v>45</v>
      </c>
      <c r="K12" s="95">
        <v>35</v>
      </c>
      <c r="L12" s="95">
        <v>14</v>
      </c>
      <c r="M12" s="96">
        <v>39.375</v>
      </c>
      <c r="N12" s="97">
        <v>39</v>
      </c>
      <c r="O12" s="62">
        <v>3000</v>
      </c>
      <c r="P12" s="63">
        <f>Table22452368910111213141516171819202122242345672345689101112131415161718[[#This Row],[PEMBULATAN]]*O12</f>
        <v>117000</v>
      </c>
    </row>
    <row r="13" spans="1:16" ht="24" customHeight="1" x14ac:dyDescent="0.2">
      <c r="A13" s="100"/>
      <c r="B13" s="73"/>
      <c r="C13" s="90" t="s">
        <v>2584</v>
      </c>
      <c r="D13" s="91" t="s">
        <v>53</v>
      </c>
      <c r="E13" s="92">
        <v>44430</v>
      </c>
      <c r="F13" s="93" t="s">
        <v>2565</v>
      </c>
      <c r="G13" s="92">
        <v>44435</v>
      </c>
      <c r="H13" s="94" t="s">
        <v>2344</v>
      </c>
      <c r="I13" s="95">
        <v>30</v>
      </c>
      <c r="J13" s="95">
        <v>10</v>
      </c>
      <c r="K13" s="95">
        <v>15</v>
      </c>
      <c r="L13" s="95">
        <v>2</v>
      </c>
      <c r="M13" s="96">
        <v>1.125</v>
      </c>
      <c r="N13" s="97">
        <v>2</v>
      </c>
      <c r="O13" s="62">
        <v>3000</v>
      </c>
      <c r="P13" s="63">
        <f>Table22452368910111213141516171819202122242345672345689101112131415161718[[#This Row],[PEMBULATAN]]*O13</f>
        <v>6000</v>
      </c>
    </row>
    <row r="14" spans="1:16" ht="24" customHeight="1" x14ac:dyDescent="0.2">
      <c r="A14" s="100"/>
      <c r="B14" s="73"/>
      <c r="C14" s="90" t="s">
        <v>2585</v>
      </c>
      <c r="D14" s="91" t="s">
        <v>53</v>
      </c>
      <c r="E14" s="92">
        <v>44430</v>
      </c>
      <c r="F14" s="93" t="s">
        <v>2565</v>
      </c>
      <c r="G14" s="92">
        <v>44435</v>
      </c>
      <c r="H14" s="94" t="s">
        <v>2344</v>
      </c>
      <c r="I14" s="95">
        <v>50</v>
      </c>
      <c r="J14" s="95">
        <v>50</v>
      </c>
      <c r="K14" s="95">
        <v>15</v>
      </c>
      <c r="L14" s="95">
        <v>6</v>
      </c>
      <c r="M14" s="96">
        <v>9.375</v>
      </c>
      <c r="N14" s="97">
        <v>9</v>
      </c>
      <c r="O14" s="62">
        <v>3000</v>
      </c>
      <c r="P14" s="63">
        <f>Table22452368910111213141516171819202122242345672345689101112131415161718[[#This Row],[PEMBULATAN]]*O14</f>
        <v>27000</v>
      </c>
    </row>
    <row r="15" spans="1:16" ht="24" customHeight="1" x14ac:dyDescent="0.2">
      <c r="A15" s="100"/>
      <c r="B15" s="73"/>
      <c r="C15" s="90" t="s">
        <v>2586</v>
      </c>
      <c r="D15" s="91" t="s">
        <v>53</v>
      </c>
      <c r="E15" s="92">
        <v>44430</v>
      </c>
      <c r="F15" s="93" t="s">
        <v>2565</v>
      </c>
      <c r="G15" s="92">
        <v>44435</v>
      </c>
      <c r="H15" s="94" t="s">
        <v>2344</v>
      </c>
      <c r="I15" s="95">
        <v>100</v>
      </c>
      <c r="J15" s="95">
        <v>50</v>
      </c>
      <c r="K15" s="95">
        <v>30</v>
      </c>
      <c r="L15" s="95">
        <v>20</v>
      </c>
      <c r="M15" s="96">
        <v>37.5</v>
      </c>
      <c r="N15" s="97">
        <v>38</v>
      </c>
      <c r="O15" s="62">
        <v>3000</v>
      </c>
      <c r="P15" s="63">
        <f>Table22452368910111213141516171819202122242345672345689101112131415161718[[#This Row],[PEMBULATAN]]*O15</f>
        <v>114000</v>
      </c>
    </row>
    <row r="16" spans="1:16" ht="24" customHeight="1" x14ac:dyDescent="0.2">
      <c r="A16" s="100"/>
      <c r="B16" s="73"/>
      <c r="C16" s="90" t="s">
        <v>2587</v>
      </c>
      <c r="D16" s="91" t="s">
        <v>53</v>
      </c>
      <c r="E16" s="92">
        <v>44430</v>
      </c>
      <c r="F16" s="93" t="s">
        <v>2565</v>
      </c>
      <c r="G16" s="92">
        <v>44435</v>
      </c>
      <c r="H16" s="94" t="s">
        <v>2344</v>
      </c>
      <c r="I16" s="95">
        <v>40</v>
      </c>
      <c r="J16" s="95">
        <v>35</v>
      </c>
      <c r="K16" s="95">
        <v>30</v>
      </c>
      <c r="L16" s="95">
        <v>5</v>
      </c>
      <c r="M16" s="96">
        <v>10.5</v>
      </c>
      <c r="N16" s="97">
        <v>11</v>
      </c>
      <c r="O16" s="62">
        <v>3000</v>
      </c>
      <c r="P16" s="63">
        <f>Table22452368910111213141516171819202122242345672345689101112131415161718[[#This Row],[PEMBULATAN]]*O16</f>
        <v>33000</v>
      </c>
    </row>
    <row r="17" spans="1:16" ht="24" customHeight="1" x14ac:dyDescent="0.2">
      <c r="A17" s="100"/>
      <c r="B17" s="73"/>
      <c r="C17" s="90" t="s">
        <v>2588</v>
      </c>
      <c r="D17" s="91" t="s">
        <v>53</v>
      </c>
      <c r="E17" s="92">
        <v>44430</v>
      </c>
      <c r="F17" s="93" t="s">
        <v>2565</v>
      </c>
      <c r="G17" s="92">
        <v>44435</v>
      </c>
      <c r="H17" s="94" t="s">
        <v>2344</v>
      </c>
      <c r="I17" s="95">
        <v>90</v>
      </c>
      <c r="J17" s="95">
        <v>50</v>
      </c>
      <c r="K17" s="95">
        <v>30</v>
      </c>
      <c r="L17" s="95">
        <v>8</v>
      </c>
      <c r="M17" s="96">
        <v>33.75</v>
      </c>
      <c r="N17" s="97">
        <v>34</v>
      </c>
      <c r="O17" s="62">
        <v>3000</v>
      </c>
      <c r="P17" s="63">
        <f>Table22452368910111213141516171819202122242345672345689101112131415161718[[#This Row],[PEMBULATAN]]*O17</f>
        <v>102000</v>
      </c>
    </row>
    <row r="18" spans="1:16" ht="24" customHeight="1" x14ac:dyDescent="0.2">
      <c r="A18" s="100"/>
      <c r="B18" s="73"/>
      <c r="C18" s="90" t="s">
        <v>2589</v>
      </c>
      <c r="D18" s="91" t="s">
        <v>53</v>
      </c>
      <c r="E18" s="92">
        <v>44430</v>
      </c>
      <c r="F18" s="93" t="s">
        <v>2565</v>
      </c>
      <c r="G18" s="92">
        <v>44435</v>
      </c>
      <c r="H18" s="94" t="s">
        <v>2344</v>
      </c>
      <c r="I18" s="95">
        <v>80</v>
      </c>
      <c r="J18" s="95">
        <v>50</v>
      </c>
      <c r="K18" s="95">
        <v>30</v>
      </c>
      <c r="L18" s="95">
        <v>10</v>
      </c>
      <c r="M18" s="96">
        <v>30</v>
      </c>
      <c r="N18" s="97">
        <v>30</v>
      </c>
      <c r="O18" s="62">
        <v>3000</v>
      </c>
      <c r="P18" s="63">
        <f>Table22452368910111213141516171819202122242345672345689101112131415161718[[#This Row],[PEMBULATAN]]*O18</f>
        <v>90000</v>
      </c>
    </row>
    <row r="19" spans="1:16" ht="24" customHeight="1" x14ac:dyDescent="0.2">
      <c r="A19" s="100"/>
      <c r="B19" s="73"/>
      <c r="C19" s="90" t="s">
        <v>2590</v>
      </c>
      <c r="D19" s="91" t="s">
        <v>53</v>
      </c>
      <c r="E19" s="92">
        <v>44430</v>
      </c>
      <c r="F19" s="93" t="s">
        <v>2565</v>
      </c>
      <c r="G19" s="92">
        <v>44435</v>
      </c>
      <c r="H19" s="94" t="s">
        <v>2344</v>
      </c>
      <c r="I19" s="95">
        <v>105</v>
      </c>
      <c r="J19" s="95">
        <v>28</v>
      </c>
      <c r="K19" s="95">
        <v>4</v>
      </c>
      <c r="L19" s="95">
        <v>1</v>
      </c>
      <c r="M19" s="96">
        <v>2.94</v>
      </c>
      <c r="N19" s="97">
        <v>3</v>
      </c>
      <c r="O19" s="62">
        <v>3000</v>
      </c>
      <c r="P19" s="63">
        <f>Table22452368910111213141516171819202122242345672345689101112131415161718[[#This Row],[PEMBULATAN]]*O19</f>
        <v>9000</v>
      </c>
    </row>
    <row r="20" spans="1:16" ht="24" customHeight="1" x14ac:dyDescent="0.2">
      <c r="A20" s="100"/>
      <c r="B20" s="73"/>
      <c r="C20" s="90" t="s">
        <v>2591</v>
      </c>
      <c r="D20" s="91" t="s">
        <v>53</v>
      </c>
      <c r="E20" s="92">
        <v>44430</v>
      </c>
      <c r="F20" s="93" t="s">
        <v>2565</v>
      </c>
      <c r="G20" s="92">
        <v>44435</v>
      </c>
      <c r="H20" s="94" t="s">
        <v>2344</v>
      </c>
      <c r="I20" s="95">
        <v>50</v>
      </c>
      <c r="J20" s="95">
        <v>45</v>
      </c>
      <c r="K20" s="95">
        <v>25</v>
      </c>
      <c r="L20" s="95">
        <v>3</v>
      </c>
      <c r="M20" s="96">
        <v>14.0625</v>
      </c>
      <c r="N20" s="97">
        <v>14</v>
      </c>
      <c r="O20" s="62">
        <v>3000</v>
      </c>
      <c r="P20" s="63">
        <f>Table22452368910111213141516171819202122242345672345689101112131415161718[[#This Row],[PEMBULATAN]]*O20</f>
        <v>42000</v>
      </c>
    </row>
    <row r="21" spans="1:16" ht="24" customHeight="1" x14ac:dyDescent="0.2">
      <c r="A21" s="100"/>
      <c r="B21" s="73"/>
      <c r="C21" s="90" t="s">
        <v>2592</v>
      </c>
      <c r="D21" s="91" t="s">
        <v>53</v>
      </c>
      <c r="E21" s="92">
        <v>44430</v>
      </c>
      <c r="F21" s="93" t="s">
        <v>2565</v>
      </c>
      <c r="G21" s="92">
        <v>44435</v>
      </c>
      <c r="H21" s="94" t="s">
        <v>2344</v>
      </c>
      <c r="I21" s="95">
        <v>80</v>
      </c>
      <c r="J21" s="95">
        <v>88</v>
      </c>
      <c r="K21" s="95">
        <v>18</v>
      </c>
      <c r="L21" s="95">
        <v>9</v>
      </c>
      <c r="M21" s="96">
        <v>31.68</v>
      </c>
      <c r="N21" s="97">
        <v>32</v>
      </c>
      <c r="O21" s="62">
        <v>3000</v>
      </c>
      <c r="P21" s="63">
        <f>Table22452368910111213141516171819202122242345672345689101112131415161718[[#This Row],[PEMBULATAN]]*O21</f>
        <v>96000</v>
      </c>
    </row>
    <row r="22" spans="1:16" ht="24" customHeight="1" x14ac:dyDescent="0.2">
      <c r="A22" s="100"/>
      <c r="B22" s="73"/>
      <c r="C22" s="90" t="s">
        <v>2593</v>
      </c>
      <c r="D22" s="91" t="s">
        <v>53</v>
      </c>
      <c r="E22" s="92">
        <v>44430</v>
      </c>
      <c r="F22" s="93" t="s">
        <v>2565</v>
      </c>
      <c r="G22" s="92">
        <v>44435</v>
      </c>
      <c r="H22" s="94" t="s">
        <v>2344</v>
      </c>
      <c r="I22" s="95">
        <v>80</v>
      </c>
      <c r="J22" s="95">
        <v>60</v>
      </c>
      <c r="K22" s="95">
        <v>30</v>
      </c>
      <c r="L22" s="95">
        <v>7</v>
      </c>
      <c r="M22" s="96">
        <v>36</v>
      </c>
      <c r="N22" s="97">
        <v>36</v>
      </c>
      <c r="O22" s="62">
        <v>3000</v>
      </c>
      <c r="P22" s="63">
        <f>Table22452368910111213141516171819202122242345672345689101112131415161718[[#This Row],[PEMBULATAN]]*O22</f>
        <v>108000</v>
      </c>
    </row>
    <row r="23" spans="1:16" ht="24" customHeight="1" x14ac:dyDescent="0.2">
      <c r="A23" s="100"/>
      <c r="B23" s="73"/>
      <c r="C23" s="90" t="s">
        <v>2594</v>
      </c>
      <c r="D23" s="91" t="s">
        <v>53</v>
      </c>
      <c r="E23" s="92">
        <v>44430</v>
      </c>
      <c r="F23" s="93" t="s">
        <v>2565</v>
      </c>
      <c r="G23" s="92">
        <v>44435</v>
      </c>
      <c r="H23" s="94" t="s">
        <v>2344</v>
      </c>
      <c r="I23" s="95">
        <v>85</v>
      </c>
      <c r="J23" s="95">
        <v>65</v>
      </c>
      <c r="K23" s="95">
        <v>30</v>
      </c>
      <c r="L23" s="95">
        <v>6</v>
      </c>
      <c r="M23" s="96">
        <v>41.4375</v>
      </c>
      <c r="N23" s="97">
        <v>41</v>
      </c>
      <c r="O23" s="62">
        <v>3000</v>
      </c>
      <c r="P23" s="63">
        <f>Table22452368910111213141516171819202122242345672345689101112131415161718[[#This Row],[PEMBULATAN]]*O23</f>
        <v>123000</v>
      </c>
    </row>
    <row r="24" spans="1:16" ht="24" customHeight="1" x14ac:dyDescent="0.2">
      <c r="A24" s="100"/>
      <c r="B24" s="73"/>
      <c r="C24" s="90" t="s">
        <v>2595</v>
      </c>
      <c r="D24" s="91" t="s">
        <v>53</v>
      </c>
      <c r="E24" s="92">
        <v>44430</v>
      </c>
      <c r="F24" s="93" t="s">
        <v>2565</v>
      </c>
      <c r="G24" s="92">
        <v>44435</v>
      </c>
      <c r="H24" s="94" t="s">
        <v>2344</v>
      </c>
      <c r="I24" s="95">
        <v>120</v>
      </c>
      <c r="J24" s="95">
        <v>8</v>
      </c>
      <c r="K24" s="95">
        <v>8</v>
      </c>
      <c r="L24" s="95">
        <v>1</v>
      </c>
      <c r="M24" s="96">
        <v>1.92</v>
      </c>
      <c r="N24" s="97">
        <v>2</v>
      </c>
      <c r="O24" s="62">
        <v>3000</v>
      </c>
      <c r="P24" s="63">
        <f>Table22452368910111213141516171819202122242345672345689101112131415161718[[#This Row],[PEMBULATAN]]*O24</f>
        <v>6000</v>
      </c>
    </row>
    <row r="25" spans="1:16" ht="24" customHeight="1" x14ac:dyDescent="0.2">
      <c r="A25" s="100"/>
      <c r="B25" s="73"/>
      <c r="C25" s="90" t="s">
        <v>2596</v>
      </c>
      <c r="D25" s="91" t="s">
        <v>53</v>
      </c>
      <c r="E25" s="92">
        <v>44430</v>
      </c>
      <c r="F25" s="93" t="s">
        <v>2565</v>
      </c>
      <c r="G25" s="92">
        <v>44435</v>
      </c>
      <c r="H25" s="94" t="s">
        <v>2344</v>
      </c>
      <c r="I25" s="95">
        <v>80</v>
      </c>
      <c r="J25" s="95">
        <v>50</v>
      </c>
      <c r="K25" s="95">
        <v>20</v>
      </c>
      <c r="L25" s="95">
        <v>14</v>
      </c>
      <c r="M25" s="96">
        <v>20</v>
      </c>
      <c r="N25" s="97">
        <v>20</v>
      </c>
      <c r="O25" s="62">
        <v>3000</v>
      </c>
      <c r="P25" s="63">
        <f>Table22452368910111213141516171819202122242345672345689101112131415161718[[#This Row],[PEMBULATAN]]*O25</f>
        <v>60000</v>
      </c>
    </row>
    <row r="26" spans="1:16" ht="24" customHeight="1" x14ac:dyDescent="0.2">
      <c r="A26" s="100"/>
      <c r="B26" s="73"/>
      <c r="C26" s="90" t="s">
        <v>2597</v>
      </c>
      <c r="D26" s="91" t="s">
        <v>53</v>
      </c>
      <c r="E26" s="92">
        <v>44430</v>
      </c>
      <c r="F26" s="93" t="s">
        <v>2565</v>
      </c>
      <c r="G26" s="92">
        <v>44435</v>
      </c>
      <c r="H26" s="94" t="s">
        <v>2344</v>
      </c>
      <c r="I26" s="95">
        <v>100</v>
      </c>
      <c r="J26" s="95">
        <v>60</v>
      </c>
      <c r="K26" s="95">
        <v>30</v>
      </c>
      <c r="L26" s="95">
        <v>18</v>
      </c>
      <c r="M26" s="96">
        <v>45</v>
      </c>
      <c r="N26" s="97">
        <v>45</v>
      </c>
      <c r="O26" s="62">
        <v>3000</v>
      </c>
      <c r="P26" s="63">
        <f>Table22452368910111213141516171819202122242345672345689101112131415161718[[#This Row],[PEMBULATAN]]*O26</f>
        <v>135000</v>
      </c>
    </row>
    <row r="27" spans="1:16" ht="24" customHeight="1" x14ac:dyDescent="0.2">
      <c r="A27" s="100"/>
      <c r="B27" s="73"/>
      <c r="C27" s="90" t="s">
        <v>2598</v>
      </c>
      <c r="D27" s="91" t="s">
        <v>53</v>
      </c>
      <c r="E27" s="92">
        <v>44430</v>
      </c>
      <c r="F27" s="93" t="s">
        <v>2565</v>
      </c>
      <c r="G27" s="92">
        <v>44435</v>
      </c>
      <c r="H27" s="94" t="s">
        <v>2344</v>
      </c>
      <c r="I27" s="95">
        <v>70</v>
      </c>
      <c r="J27" s="95">
        <v>50</v>
      </c>
      <c r="K27" s="95">
        <v>15</v>
      </c>
      <c r="L27" s="95">
        <v>6</v>
      </c>
      <c r="M27" s="96">
        <v>13.125</v>
      </c>
      <c r="N27" s="97">
        <v>13</v>
      </c>
      <c r="O27" s="62">
        <v>3000</v>
      </c>
      <c r="P27" s="63">
        <f>Table22452368910111213141516171819202122242345672345689101112131415161718[[#This Row],[PEMBULATAN]]*O27</f>
        <v>39000</v>
      </c>
    </row>
    <row r="28" spans="1:16" ht="24" customHeight="1" x14ac:dyDescent="0.2">
      <c r="A28" s="100"/>
      <c r="B28" s="73"/>
      <c r="C28" s="90" t="s">
        <v>2599</v>
      </c>
      <c r="D28" s="91" t="s">
        <v>53</v>
      </c>
      <c r="E28" s="92">
        <v>44430</v>
      </c>
      <c r="F28" s="93" t="s">
        <v>2565</v>
      </c>
      <c r="G28" s="92">
        <v>44435</v>
      </c>
      <c r="H28" s="94" t="s">
        <v>2344</v>
      </c>
      <c r="I28" s="95">
        <v>70</v>
      </c>
      <c r="J28" s="95">
        <v>50</v>
      </c>
      <c r="K28" s="95">
        <v>20</v>
      </c>
      <c r="L28" s="95">
        <v>4</v>
      </c>
      <c r="M28" s="96">
        <v>17.5</v>
      </c>
      <c r="N28" s="97">
        <v>18</v>
      </c>
      <c r="O28" s="62">
        <v>3000</v>
      </c>
      <c r="P28" s="63">
        <f>Table22452368910111213141516171819202122242345672345689101112131415161718[[#This Row],[PEMBULATAN]]*O28</f>
        <v>54000</v>
      </c>
    </row>
    <row r="29" spans="1:16" ht="24" customHeight="1" x14ac:dyDescent="0.2">
      <c r="A29" s="100"/>
      <c r="B29" s="73"/>
      <c r="C29" s="90" t="s">
        <v>2600</v>
      </c>
      <c r="D29" s="91" t="s">
        <v>53</v>
      </c>
      <c r="E29" s="92">
        <v>44430</v>
      </c>
      <c r="F29" s="93" t="s">
        <v>2565</v>
      </c>
      <c r="G29" s="92">
        <v>44435</v>
      </c>
      <c r="H29" s="94" t="s">
        <v>2344</v>
      </c>
      <c r="I29" s="95">
        <v>90</v>
      </c>
      <c r="J29" s="95">
        <v>13</v>
      </c>
      <c r="K29" s="95">
        <v>13</v>
      </c>
      <c r="L29" s="95">
        <v>1</v>
      </c>
      <c r="M29" s="96">
        <v>3.8025000000000002</v>
      </c>
      <c r="N29" s="97">
        <v>4</v>
      </c>
      <c r="O29" s="62">
        <v>3000</v>
      </c>
      <c r="P29" s="63">
        <f>Table22452368910111213141516171819202122242345672345689101112131415161718[[#This Row],[PEMBULATAN]]*O29</f>
        <v>12000</v>
      </c>
    </row>
    <row r="30" spans="1:16" ht="24" customHeight="1" x14ac:dyDescent="0.2">
      <c r="A30" s="100"/>
      <c r="B30" s="73"/>
      <c r="C30" s="90" t="s">
        <v>2601</v>
      </c>
      <c r="D30" s="91" t="s">
        <v>53</v>
      </c>
      <c r="E30" s="92">
        <v>44430</v>
      </c>
      <c r="F30" s="93" t="s">
        <v>2565</v>
      </c>
      <c r="G30" s="92">
        <v>44435</v>
      </c>
      <c r="H30" s="94" t="s">
        <v>2344</v>
      </c>
      <c r="I30" s="95">
        <v>60</v>
      </c>
      <c r="J30" s="95">
        <v>40</v>
      </c>
      <c r="K30" s="95">
        <v>20</v>
      </c>
      <c r="L30" s="95">
        <v>5</v>
      </c>
      <c r="M30" s="96">
        <v>12</v>
      </c>
      <c r="N30" s="97">
        <v>12</v>
      </c>
      <c r="O30" s="62">
        <v>3000</v>
      </c>
      <c r="P30" s="63">
        <f>Table22452368910111213141516171819202122242345672345689101112131415161718[[#This Row],[PEMBULATAN]]*O30</f>
        <v>36000</v>
      </c>
    </row>
    <row r="31" spans="1:16" ht="24" customHeight="1" x14ac:dyDescent="0.2">
      <c r="A31" s="100"/>
      <c r="B31" s="73"/>
      <c r="C31" s="90" t="s">
        <v>2602</v>
      </c>
      <c r="D31" s="91" t="s">
        <v>53</v>
      </c>
      <c r="E31" s="92">
        <v>44430</v>
      </c>
      <c r="F31" s="93" t="s">
        <v>2565</v>
      </c>
      <c r="G31" s="92">
        <v>44435</v>
      </c>
      <c r="H31" s="94" t="s">
        <v>2344</v>
      </c>
      <c r="I31" s="95">
        <v>55</v>
      </c>
      <c r="J31" s="95">
        <v>35</v>
      </c>
      <c r="K31" s="95">
        <v>40</v>
      </c>
      <c r="L31" s="95">
        <v>23</v>
      </c>
      <c r="M31" s="96">
        <v>19.25</v>
      </c>
      <c r="N31" s="97">
        <v>23</v>
      </c>
      <c r="O31" s="62">
        <v>3000</v>
      </c>
      <c r="P31" s="63">
        <f>Table22452368910111213141516171819202122242345672345689101112131415161718[[#This Row],[PEMBULATAN]]*O31</f>
        <v>69000</v>
      </c>
    </row>
    <row r="32" spans="1:16" ht="24" customHeight="1" x14ac:dyDescent="0.2">
      <c r="A32" s="100"/>
      <c r="B32" s="73"/>
      <c r="C32" s="90" t="s">
        <v>2603</v>
      </c>
      <c r="D32" s="91" t="s">
        <v>53</v>
      </c>
      <c r="E32" s="92">
        <v>44430</v>
      </c>
      <c r="F32" s="93" t="s">
        <v>2565</v>
      </c>
      <c r="G32" s="92">
        <v>44435</v>
      </c>
      <c r="H32" s="94" t="s">
        <v>2344</v>
      </c>
      <c r="I32" s="95">
        <v>40</v>
      </c>
      <c r="J32" s="95">
        <v>35</v>
      </c>
      <c r="K32" s="95">
        <v>30</v>
      </c>
      <c r="L32" s="95">
        <v>5</v>
      </c>
      <c r="M32" s="96">
        <v>10.5</v>
      </c>
      <c r="N32" s="97">
        <v>11</v>
      </c>
      <c r="O32" s="62">
        <v>3000</v>
      </c>
      <c r="P32" s="63">
        <f>Table22452368910111213141516171819202122242345672345689101112131415161718[[#This Row],[PEMBULATAN]]*O32</f>
        <v>33000</v>
      </c>
    </row>
    <row r="33" spans="1:16" ht="24" customHeight="1" x14ac:dyDescent="0.2">
      <c r="A33" s="100"/>
      <c r="B33" s="73"/>
      <c r="C33" s="90" t="s">
        <v>2604</v>
      </c>
      <c r="D33" s="91" t="s">
        <v>53</v>
      </c>
      <c r="E33" s="92">
        <v>44430</v>
      </c>
      <c r="F33" s="93" t="s">
        <v>2565</v>
      </c>
      <c r="G33" s="92">
        <v>44435</v>
      </c>
      <c r="H33" s="94" t="s">
        <v>2344</v>
      </c>
      <c r="I33" s="95">
        <v>65</v>
      </c>
      <c r="J33" s="95">
        <v>45</v>
      </c>
      <c r="K33" s="95">
        <v>10</v>
      </c>
      <c r="L33" s="95">
        <v>2</v>
      </c>
      <c r="M33" s="96">
        <v>7.3125</v>
      </c>
      <c r="N33" s="97">
        <v>7</v>
      </c>
      <c r="O33" s="62">
        <v>3000</v>
      </c>
      <c r="P33" s="63">
        <f>Table22452368910111213141516171819202122242345672345689101112131415161718[[#This Row],[PEMBULATAN]]*O33</f>
        <v>21000</v>
      </c>
    </row>
    <row r="34" spans="1:16" ht="24" customHeight="1" x14ac:dyDescent="0.2">
      <c r="A34" s="100"/>
      <c r="B34" s="73"/>
      <c r="C34" s="90" t="s">
        <v>2605</v>
      </c>
      <c r="D34" s="91" t="s">
        <v>53</v>
      </c>
      <c r="E34" s="92">
        <v>44430</v>
      </c>
      <c r="F34" s="93" t="s">
        <v>2565</v>
      </c>
      <c r="G34" s="92">
        <v>44435</v>
      </c>
      <c r="H34" s="94" t="s">
        <v>2344</v>
      </c>
      <c r="I34" s="95">
        <v>120</v>
      </c>
      <c r="J34" s="95">
        <v>16</v>
      </c>
      <c r="K34" s="95">
        <v>5</v>
      </c>
      <c r="L34" s="95">
        <v>4</v>
      </c>
      <c r="M34" s="96">
        <v>2.4</v>
      </c>
      <c r="N34" s="97">
        <v>4</v>
      </c>
      <c r="O34" s="62">
        <v>3000</v>
      </c>
      <c r="P34" s="63">
        <f>Table22452368910111213141516171819202122242345672345689101112131415161718[[#This Row],[PEMBULATAN]]*O34</f>
        <v>12000</v>
      </c>
    </row>
    <row r="35" spans="1:16" ht="24" customHeight="1" x14ac:dyDescent="0.2">
      <c r="A35" s="100"/>
      <c r="B35" s="73"/>
      <c r="C35" s="90" t="s">
        <v>2606</v>
      </c>
      <c r="D35" s="91" t="s">
        <v>53</v>
      </c>
      <c r="E35" s="92">
        <v>44430</v>
      </c>
      <c r="F35" s="93" t="s">
        <v>2565</v>
      </c>
      <c r="G35" s="92">
        <v>44435</v>
      </c>
      <c r="H35" s="94" t="s">
        <v>2344</v>
      </c>
      <c r="I35" s="95">
        <v>96</v>
      </c>
      <c r="J35" s="95">
        <v>10</v>
      </c>
      <c r="K35" s="95">
        <v>5</v>
      </c>
      <c r="L35" s="95">
        <v>1</v>
      </c>
      <c r="M35" s="96">
        <v>1.2</v>
      </c>
      <c r="N35" s="97">
        <v>1</v>
      </c>
      <c r="O35" s="62">
        <v>3000</v>
      </c>
      <c r="P35" s="63">
        <f>Table22452368910111213141516171819202122242345672345689101112131415161718[[#This Row],[PEMBULATAN]]*O35</f>
        <v>3000</v>
      </c>
    </row>
    <row r="36" spans="1:16" ht="24" customHeight="1" x14ac:dyDescent="0.2">
      <c r="A36" s="100"/>
      <c r="B36" s="73"/>
      <c r="C36" s="90" t="s">
        <v>2607</v>
      </c>
      <c r="D36" s="91" t="s">
        <v>53</v>
      </c>
      <c r="E36" s="92">
        <v>44430</v>
      </c>
      <c r="F36" s="93" t="s">
        <v>2565</v>
      </c>
      <c r="G36" s="92">
        <v>44435</v>
      </c>
      <c r="H36" s="94" t="s">
        <v>2344</v>
      </c>
      <c r="I36" s="95">
        <v>96</v>
      </c>
      <c r="J36" s="95">
        <v>30</v>
      </c>
      <c r="K36" s="95">
        <v>3</v>
      </c>
      <c r="L36" s="95">
        <v>1</v>
      </c>
      <c r="M36" s="96">
        <v>2.16</v>
      </c>
      <c r="N36" s="97">
        <v>2</v>
      </c>
      <c r="O36" s="62">
        <v>3000</v>
      </c>
      <c r="P36" s="63">
        <f>Table22452368910111213141516171819202122242345672345689101112131415161718[[#This Row],[PEMBULATAN]]*O36</f>
        <v>6000</v>
      </c>
    </row>
    <row r="37" spans="1:16" ht="24" customHeight="1" x14ac:dyDescent="0.2">
      <c r="A37" s="100"/>
      <c r="B37" s="73"/>
      <c r="C37" s="90" t="s">
        <v>2608</v>
      </c>
      <c r="D37" s="91" t="s">
        <v>53</v>
      </c>
      <c r="E37" s="92">
        <v>44430</v>
      </c>
      <c r="F37" s="93" t="s">
        <v>2565</v>
      </c>
      <c r="G37" s="92">
        <v>44435</v>
      </c>
      <c r="H37" s="94" t="s">
        <v>2344</v>
      </c>
      <c r="I37" s="95">
        <v>87</v>
      </c>
      <c r="J37" s="95">
        <v>40</v>
      </c>
      <c r="K37" s="95">
        <v>15</v>
      </c>
      <c r="L37" s="95">
        <v>5</v>
      </c>
      <c r="M37" s="96">
        <v>13.05</v>
      </c>
      <c r="N37" s="97">
        <v>13</v>
      </c>
      <c r="O37" s="62">
        <v>3000</v>
      </c>
      <c r="P37" s="63">
        <f>Table22452368910111213141516171819202122242345672345689101112131415161718[[#This Row],[PEMBULATAN]]*O37</f>
        <v>39000</v>
      </c>
    </row>
    <row r="38" spans="1:16" ht="24" customHeight="1" x14ac:dyDescent="0.2">
      <c r="A38" s="100"/>
      <c r="B38" s="73"/>
      <c r="C38" s="90" t="s">
        <v>2609</v>
      </c>
      <c r="D38" s="91" t="s">
        <v>53</v>
      </c>
      <c r="E38" s="92">
        <v>44430</v>
      </c>
      <c r="F38" s="93" t="s">
        <v>2565</v>
      </c>
      <c r="G38" s="92">
        <v>44435</v>
      </c>
      <c r="H38" s="94" t="s">
        <v>2344</v>
      </c>
      <c r="I38" s="95">
        <v>140</v>
      </c>
      <c r="J38" s="95">
        <v>10</v>
      </c>
      <c r="K38" s="95">
        <v>10</v>
      </c>
      <c r="L38" s="95">
        <v>1</v>
      </c>
      <c r="M38" s="96">
        <v>3.5</v>
      </c>
      <c r="N38" s="97">
        <v>4</v>
      </c>
      <c r="O38" s="62">
        <v>3000</v>
      </c>
      <c r="P38" s="63">
        <f>Table22452368910111213141516171819202122242345672345689101112131415161718[[#This Row],[PEMBULATAN]]*O38</f>
        <v>12000</v>
      </c>
    </row>
    <row r="39" spans="1:16" ht="24" customHeight="1" x14ac:dyDescent="0.2">
      <c r="A39" s="100"/>
      <c r="B39" s="73"/>
      <c r="C39" s="90" t="s">
        <v>2610</v>
      </c>
      <c r="D39" s="91" t="s">
        <v>53</v>
      </c>
      <c r="E39" s="92">
        <v>44430</v>
      </c>
      <c r="F39" s="93" t="s">
        <v>2565</v>
      </c>
      <c r="G39" s="92">
        <v>44435</v>
      </c>
      <c r="H39" s="94" t="s">
        <v>2344</v>
      </c>
      <c r="I39" s="95">
        <v>180</v>
      </c>
      <c r="J39" s="95">
        <v>4</v>
      </c>
      <c r="K39" s="95">
        <v>4</v>
      </c>
      <c r="L39" s="95">
        <v>3</v>
      </c>
      <c r="M39" s="96">
        <v>0.72</v>
      </c>
      <c r="N39" s="97">
        <v>3</v>
      </c>
      <c r="O39" s="62">
        <v>3000</v>
      </c>
      <c r="P39" s="63">
        <f>Table22452368910111213141516171819202122242345672345689101112131415161718[[#This Row],[PEMBULATAN]]*O39</f>
        <v>9000</v>
      </c>
    </row>
    <row r="40" spans="1:16" ht="24" customHeight="1" x14ac:dyDescent="0.2">
      <c r="A40" s="100"/>
      <c r="B40" s="73"/>
      <c r="C40" s="90" t="s">
        <v>2611</v>
      </c>
      <c r="D40" s="91" t="s">
        <v>53</v>
      </c>
      <c r="E40" s="92">
        <v>44430</v>
      </c>
      <c r="F40" s="93" t="s">
        <v>2565</v>
      </c>
      <c r="G40" s="92">
        <v>44435</v>
      </c>
      <c r="H40" s="94" t="s">
        <v>2344</v>
      </c>
      <c r="I40" s="95">
        <v>60</v>
      </c>
      <c r="J40" s="95">
        <v>30</v>
      </c>
      <c r="K40" s="95">
        <v>11</v>
      </c>
      <c r="L40" s="95">
        <v>4</v>
      </c>
      <c r="M40" s="96">
        <v>4.95</v>
      </c>
      <c r="N40" s="97">
        <v>5</v>
      </c>
      <c r="O40" s="62">
        <v>3000</v>
      </c>
      <c r="P40" s="63">
        <f>Table22452368910111213141516171819202122242345672345689101112131415161718[[#This Row],[PEMBULATAN]]*O40</f>
        <v>15000</v>
      </c>
    </row>
    <row r="41" spans="1:16" ht="24" customHeight="1" x14ac:dyDescent="0.2">
      <c r="A41" s="100"/>
      <c r="B41" s="73"/>
      <c r="C41" s="90" t="s">
        <v>2612</v>
      </c>
      <c r="D41" s="91" t="s">
        <v>53</v>
      </c>
      <c r="E41" s="92">
        <v>44430</v>
      </c>
      <c r="F41" s="93" t="s">
        <v>2565</v>
      </c>
      <c r="G41" s="92">
        <v>44435</v>
      </c>
      <c r="H41" s="94" t="s">
        <v>2344</v>
      </c>
      <c r="I41" s="95">
        <v>68</v>
      </c>
      <c r="J41" s="95">
        <v>32</v>
      </c>
      <c r="K41" s="95">
        <v>32</v>
      </c>
      <c r="L41" s="95">
        <v>12</v>
      </c>
      <c r="M41" s="96">
        <v>17.408000000000001</v>
      </c>
      <c r="N41" s="97">
        <v>17</v>
      </c>
      <c r="O41" s="62">
        <v>3000</v>
      </c>
      <c r="P41" s="63">
        <f>Table22452368910111213141516171819202122242345672345689101112131415161718[[#This Row],[PEMBULATAN]]*O41</f>
        <v>51000</v>
      </c>
    </row>
    <row r="42" spans="1:16" ht="24" customHeight="1" x14ac:dyDescent="0.2">
      <c r="A42" s="100"/>
      <c r="B42" s="73"/>
      <c r="C42" s="90" t="s">
        <v>2613</v>
      </c>
      <c r="D42" s="91" t="s">
        <v>53</v>
      </c>
      <c r="E42" s="92">
        <v>44430</v>
      </c>
      <c r="F42" s="93" t="s">
        <v>2565</v>
      </c>
      <c r="G42" s="92">
        <v>44435</v>
      </c>
      <c r="H42" s="94" t="s">
        <v>2344</v>
      </c>
      <c r="I42" s="95">
        <v>65</v>
      </c>
      <c r="J42" s="95">
        <v>35</v>
      </c>
      <c r="K42" s="95">
        <v>35</v>
      </c>
      <c r="L42" s="95">
        <v>15</v>
      </c>
      <c r="M42" s="96">
        <v>19.90625</v>
      </c>
      <c r="N42" s="97">
        <v>20</v>
      </c>
      <c r="O42" s="62">
        <v>3000</v>
      </c>
      <c r="P42" s="63">
        <f>Table22452368910111213141516171819202122242345672345689101112131415161718[[#This Row],[PEMBULATAN]]*O42</f>
        <v>60000</v>
      </c>
    </row>
    <row r="43" spans="1:16" ht="24" customHeight="1" x14ac:dyDescent="0.2">
      <c r="A43" s="100"/>
      <c r="B43" s="73"/>
      <c r="C43" s="90" t="s">
        <v>2614</v>
      </c>
      <c r="D43" s="91" t="s">
        <v>53</v>
      </c>
      <c r="E43" s="92">
        <v>44430</v>
      </c>
      <c r="F43" s="93" t="s">
        <v>2565</v>
      </c>
      <c r="G43" s="92">
        <v>44435</v>
      </c>
      <c r="H43" s="94" t="s">
        <v>2344</v>
      </c>
      <c r="I43" s="95">
        <v>50</v>
      </c>
      <c r="J43" s="95">
        <v>30</v>
      </c>
      <c r="K43" s="95">
        <v>17</v>
      </c>
      <c r="L43" s="95">
        <v>8</v>
      </c>
      <c r="M43" s="96">
        <v>6.375</v>
      </c>
      <c r="N43" s="97">
        <v>8</v>
      </c>
      <c r="O43" s="62">
        <v>3000</v>
      </c>
      <c r="P43" s="63">
        <f>Table22452368910111213141516171819202122242345672345689101112131415161718[[#This Row],[PEMBULATAN]]*O43</f>
        <v>24000</v>
      </c>
    </row>
    <row r="44" spans="1:16" ht="24" customHeight="1" x14ac:dyDescent="0.2">
      <c r="A44" s="100"/>
      <c r="B44" s="73"/>
      <c r="C44" s="90" t="s">
        <v>2615</v>
      </c>
      <c r="D44" s="91" t="s">
        <v>53</v>
      </c>
      <c r="E44" s="92">
        <v>44430</v>
      </c>
      <c r="F44" s="93" t="s">
        <v>2565</v>
      </c>
      <c r="G44" s="92">
        <v>44435</v>
      </c>
      <c r="H44" s="94" t="s">
        <v>2344</v>
      </c>
      <c r="I44" s="95">
        <v>60</v>
      </c>
      <c r="J44" s="95">
        <v>30</v>
      </c>
      <c r="K44" s="95">
        <v>35</v>
      </c>
      <c r="L44" s="95">
        <v>8</v>
      </c>
      <c r="M44" s="96">
        <v>15.75</v>
      </c>
      <c r="N44" s="97">
        <v>16</v>
      </c>
      <c r="O44" s="62">
        <v>3000</v>
      </c>
      <c r="P44" s="63">
        <f>Table22452368910111213141516171819202122242345672345689101112131415161718[[#This Row],[PEMBULATAN]]*O44</f>
        <v>48000</v>
      </c>
    </row>
    <row r="45" spans="1:16" ht="24" customHeight="1" x14ac:dyDescent="0.2">
      <c r="A45" s="100"/>
      <c r="B45" s="73"/>
      <c r="C45" s="90" t="s">
        <v>2616</v>
      </c>
      <c r="D45" s="91" t="s">
        <v>53</v>
      </c>
      <c r="E45" s="92">
        <v>44430</v>
      </c>
      <c r="F45" s="93" t="s">
        <v>2565</v>
      </c>
      <c r="G45" s="92">
        <v>44435</v>
      </c>
      <c r="H45" s="94" t="s">
        <v>2344</v>
      </c>
      <c r="I45" s="95">
        <v>55</v>
      </c>
      <c r="J45" s="95">
        <v>43</v>
      </c>
      <c r="K45" s="95">
        <v>30</v>
      </c>
      <c r="L45" s="95">
        <v>7</v>
      </c>
      <c r="M45" s="96">
        <v>17.737500000000001</v>
      </c>
      <c r="N45" s="97">
        <v>18</v>
      </c>
      <c r="O45" s="62">
        <v>3000</v>
      </c>
      <c r="P45" s="63">
        <f>Table22452368910111213141516171819202122242345672345689101112131415161718[[#This Row],[PEMBULATAN]]*O45</f>
        <v>54000</v>
      </c>
    </row>
    <row r="46" spans="1:16" ht="24" customHeight="1" x14ac:dyDescent="0.2">
      <c r="A46" s="100"/>
      <c r="B46" s="73"/>
      <c r="C46" s="90" t="s">
        <v>2617</v>
      </c>
      <c r="D46" s="91" t="s">
        <v>53</v>
      </c>
      <c r="E46" s="92">
        <v>44430</v>
      </c>
      <c r="F46" s="93" t="s">
        <v>2565</v>
      </c>
      <c r="G46" s="92">
        <v>44435</v>
      </c>
      <c r="H46" s="94" t="s">
        <v>2344</v>
      </c>
      <c r="I46" s="95">
        <v>55</v>
      </c>
      <c r="J46" s="95">
        <v>40</v>
      </c>
      <c r="K46" s="95">
        <v>35</v>
      </c>
      <c r="L46" s="95">
        <v>7</v>
      </c>
      <c r="M46" s="96">
        <v>19.25</v>
      </c>
      <c r="N46" s="97">
        <v>19</v>
      </c>
      <c r="O46" s="62">
        <v>3000</v>
      </c>
      <c r="P46" s="63">
        <f>Table22452368910111213141516171819202122242345672345689101112131415161718[[#This Row],[PEMBULATAN]]*O46</f>
        <v>57000</v>
      </c>
    </row>
    <row r="47" spans="1:16" ht="24" customHeight="1" x14ac:dyDescent="0.2">
      <c r="A47" s="100"/>
      <c r="B47" s="73"/>
      <c r="C47" s="90" t="s">
        <v>2618</v>
      </c>
      <c r="D47" s="91" t="s">
        <v>53</v>
      </c>
      <c r="E47" s="92">
        <v>44430</v>
      </c>
      <c r="F47" s="93" t="s">
        <v>2565</v>
      </c>
      <c r="G47" s="92">
        <v>44435</v>
      </c>
      <c r="H47" s="94" t="s">
        <v>2344</v>
      </c>
      <c r="I47" s="95">
        <v>30</v>
      </c>
      <c r="J47" s="95">
        <v>23</v>
      </c>
      <c r="K47" s="95">
        <v>20</v>
      </c>
      <c r="L47" s="95">
        <v>22</v>
      </c>
      <c r="M47" s="96">
        <v>3.45</v>
      </c>
      <c r="N47" s="97">
        <v>22</v>
      </c>
      <c r="O47" s="62">
        <v>3000</v>
      </c>
      <c r="P47" s="63">
        <f>Table22452368910111213141516171819202122242345672345689101112131415161718[[#This Row],[PEMBULATAN]]*O47</f>
        <v>66000</v>
      </c>
    </row>
    <row r="48" spans="1:16" ht="24" customHeight="1" x14ac:dyDescent="0.2">
      <c r="A48" s="100"/>
      <c r="B48" s="73"/>
      <c r="C48" s="90" t="s">
        <v>2619</v>
      </c>
      <c r="D48" s="91" t="s">
        <v>53</v>
      </c>
      <c r="E48" s="92">
        <v>44430</v>
      </c>
      <c r="F48" s="93" t="s">
        <v>2565</v>
      </c>
      <c r="G48" s="92">
        <v>44435</v>
      </c>
      <c r="H48" s="94" t="s">
        <v>2344</v>
      </c>
      <c r="I48" s="95">
        <v>60</v>
      </c>
      <c r="J48" s="95">
        <v>48</v>
      </c>
      <c r="K48" s="95">
        <v>30</v>
      </c>
      <c r="L48" s="95">
        <v>7</v>
      </c>
      <c r="M48" s="96">
        <v>21.6</v>
      </c>
      <c r="N48" s="97">
        <v>22</v>
      </c>
      <c r="O48" s="62">
        <v>3000</v>
      </c>
      <c r="P48" s="63">
        <f>Table22452368910111213141516171819202122242345672345689101112131415161718[[#This Row],[PEMBULATAN]]*O48</f>
        <v>66000</v>
      </c>
    </row>
    <row r="49" spans="1:16" ht="24" customHeight="1" x14ac:dyDescent="0.2">
      <c r="A49" s="100"/>
      <c r="B49" s="73"/>
      <c r="C49" s="90" t="s">
        <v>2620</v>
      </c>
      <c r="D49" s="91" t="s">
        <v>53</v>
      </c>
      <c r="E49" s="92">
        <v>44430</v>
      </c>
      <c r="F49" s="93" t="s">
        <v>2565</v>
      </c>
      <c r="G49" s="92">
        <v>44435</v>
      </c>
      <c r="H49" s="94" t="s">
        <v>2344</v>
      </c>
      <c r="I49" s="95">
        <v>80</v>
      </c>
      <c r="J49" s="95">
        <v>60</v>
      </c>
      <c r="K49" s="95">
        <v>30</v>
      </c>
      <c r="L49" s="95">
        <v>24</v>
      </c>
      <c r="M49" s="96">
        <v>36</v>
      </c>
      <c r="N49" s="97">
        <v>36</v>
      </c>
      <c r="O49" s="62">
        <v>3000</v>
      </c>
      <c r="P49" s="63">
        <f>Table22452368910111213141516171819202122242345672345689101112131415161718[[#This Row],[PEMBULATAN]]*O49</f>
        <v>108000</v>
      </c>
    </row>
    <row r="50" spans="1:16" ht="24" customHeight="1" x14ac:dyDescent="0.2">
      <c r="A50" s="100"/>
      <c r="B50" s="73"/>
      <c r="C50" s="90" t="s">
        <v>2621</v>
      </c>
      <c r="D50" s="91" t="s">
        <v>53</v>
      </c>
      <c r="E50" s="92">
        <v>44430</v>
      </c>
      <c r="F50" s="93" t="s">
        <v>2565</v>
      </c>
      <c r="G50" s="92">
        <v>44435</v>
      </c>
      <c r="H50" s="94" t="s">
        <v>2344</v>
      </c>
      <c r="I50" s="95">
        <v>60</v>
      </c>
      <c r="J50" s="95">
        <v>60</v>
      </c>
      <c r="K50" s="95">
        <v>68</v>
      </c>
      <c r="L50" s="95">
        <v>30</v>
      </c>
      <c r="M50" s="96">
        <v>61.2</v>
      </c>
      <c r="N50" s="97">
        <v>61</v>
      </c>
      <c r="O50" s="62">
        <v>3000</v>
      </c>
      <c r="P50" s="63">
        <f>Table22452368910111213141516171819202122242345672345689101112131415161718[[#This Row],[PEMBULATAN]]*O50</f>
        <v>183000</v>
      </c>
    </row>
    <row r="51" spans="1:16" ht="24" customHeight="1" x14ac:dyDescent="0.2">
      <c r="A51" s="100"/>
      <c r="B51" s="73"/>
      <c r="C51" s="90" t="s">
        <v>2622</v>
      </c>
      <c r="D51" s="91" t="s">
        <v>53</v>
      </c>
      <c r="E51" s="92">
        <v>44430</v>
      </c>
      <c r="F51" s="93" t="s">
        <v>2565</v>
      </c>
      <c r="G51" s="92">
        <v>44435</v>
      </c>
      <c r="H51" s="94" t="s">
        <v>2344</v>
      </c>
      <c r="I51" s="95">
        <v>100</v>
      </c>
      <c r="J51" s="95">
        <v>40</v>
      </c>
      <c r="K51" s="95">
        <v>30</v>
      </c>
      <c r="L51" s="95">
        <v>5</v>
      </c>
      <c r="M51" s="96">
        <v>30</v>
      </c>
      <c r="N51" s="97">
        <v>30</v>
      </c>
      <c r="O51" s="62">
        <v>3000</v>
      </c>
      <c r="P51" s="63">
        <f>Table22452368910111213141516171819202122242345672345689101112131415161718[[#This Row],[PEMBULATAN]]*O51</f>
        <v>90000</v>
      </c>
    </row>
    <row r="52" spans="1:16" ht="24" customHeight="1" x14ac:dyDescent="0.2">
      <c r="A52" s="100"/>
      <c r="B52" s="73"/>
      <c r="C52" s="90" t="s">
        <v>2623</v>
      </c>
      <c r="D52" s="91" t="s">
        <v>53</v>
      </c>
      <c r="E52" s="92">
        <v>44430</v>
      </c>
      <c r="F52" s="93" t="s">
        <v>2565</v>
      </c>
      <c r="G52" s="92">
        <v>44435</v>
      </c>
      <c r="H52" s="94" t="s">
        <v>2344</v>
      </c>
      <c r="I52" s="95">
        <v>33</v>
      </c>
      <c r="J52" s="95">
        <v>26</v>
      </c>
      <c r="K52" s="95">
        <v>25</v>
      </c>
      <c r="L52" s="95">
        <v>9</v>
      </c>
      <c r="M52" s="96">
        <v>5.3624999999999998</v>
      </c>
      <c r="N52" s="97">
        <v>9</v>
      </c>
      <c r="O52" s="62">
        <v>3000</v>
      </c>
      <c r="P52" s="63">
        <f>Table22452368910111213141516171819202122242345672345689101112131415161718[[#This Row],[PEMBULATAN]]*O52</f>
        <v>27000</v>
      </c>
    </row>
    <row r="53" spans="1:16" ht="24" customHeight="1" x14ac:dyDescent="0.2">
      <c r="A53" s="100"/>
      <c r="B53" s="73"/>
      <c r="C53" s="90" t="s">
        <v>2624</v>
      </c>
      <c r="D53" s="91" t="s">
        <v>53</v>
      </c>
      <c r="E53" s="92">
        <v>44430</v>
      </c>
      <c r="F53" s="93" t="s">
        <v>2565</v>
      </c>
      <c r="G53" s="92">
        <v>44435</v>
      </c>
      <c r="H53" s="94" t="s">
        <v>2344</v>
      </c>
      <c r="I53" s="95">
        <v>70</v>
      </c>
      <c r="J53" s="95">
        <v>55</v>
      </c>
      <c r="K53" s="95">
        <v>27</v>
      </c>
      <c r="L53" s="95">
        <v>40</v>
      </c>
      <c r="M53" s="96">
        <v>25.987500000000001</v>
      </c>
      <c r="N53" s="97">
        <v>40</v>
      </c>
      <c r="O53" s="62">
        <v>3000</v>
      </c>
      <c r="P53" s="63">
        <f>Table22452368910111213141516171819202122242345672345689101112131415161718[[#This Row],[PEMBULATAN]]*O53</f>
        <v>120000</v>
      </c>
    </row>
    <row r="54" spans="1:16" ht="24" customHeight="1" x14ac:dyDescent="0.2">
      <c r="A54" s="100"/>
      <c r="B54" s="73"/>
      <c r="C54" s="90" t="s">
        <v>2625</v>
      </c>
      <c r="D54" s="91" t="s">
        <v>53</v>
      </c>
      <c r="E54" s="92">
        <v>44430</v>
      </c>
      <c r="F54" s="93" t="s">
        <v>2565</v>
      </c>
      <c r="G54" s="92">
        <v>44435</v>
      </c>
      <c r="H54" s="94" t="s">
        <v>2344</v>
      </c>
      <c r="I54" s="95">
        <v>65</v>
      </c>
      <c r="J54" s="95">
        <v>30</v>
      </c>
      <c r="K54" s="95">
        <v>20</v>
      </c>
      <c r="L54" s="95">
        <v>10</v>
      </c>
      <c r="M54" s="96">
        <v>9.75</v>
      </c>
      <c r="N54" s="97">
        <v>10</v>
      </c>
      <c r="O54" s="62">
        <v>3000</v>
      </c>
      <c r="P54" s="63">
        <f>Table22452368910111213141516171819202122242345672345689101112131415161718[[#This Row],[PEMBULATAN]]*O54</f>
        <v>30000</v>
      </c>
    </row>
    <row r="55" spans="1:16" ht="24" customHeight="1" x14ac:dyDescent="0.2">
      <c r="A55" s="100"/>
      <c r="B55" s="73"/>
      <c r="C55" s="90" t="s">
        <v>2626</v>
      </c>
      <c r="D55" s="91" t="s">
        <v>53</v>
      </c>
      <c r="E55" s="92">
        <v>44430</v>
      </c>
      <c r="F55" s="93" t="s">
        <v>2565</v>
      </c>
      <c r="G55" s="92">
        <v>44435</v>
      </c>
      <c r="H55" s="94" t="s">
        <v>2344</v>
      </c>
      <c r="I55" s="95">
        <v>40</v>
      </c>
      <c r="J55" s="95">
        <v>20</v>
      </c>
      <c r="K55" s="95">
        <v>12</v>
      </c>
      <c r="L55" s="95">
        <v>5</v>
      </c>
      <c r="M55" s="96">
        <v>2.4</v>
      </c>
      <c r="N55" s="97">
        <v>5</v>
      </c>
      <c r="O55" s="62">
        <v>3000</v>
      </c>
      <c r="P55" s="63">
        <f>Table22452368910111213141516171819202122242345672345689101112131415161718[[#This Row],[PEMBULATAN]]*O55</f>
        <v>15000</v>
      </c>
    </row>
    <row r="56" spans="1:16" ht="24" customHeight="1" x14ac:dyDescent="0.2">
      <c r="A56" s="100"/>
      <c r="B56" s="73"/>
      <c r="C56" s="90" t="s">
        <v>2627</v>
      </c>
      <c r="D56" s="91" t="s">
        <v>53</v>
      </c>
      <c r="E56" s="92">
        <v>44430</v>
      </c>
      <c r="F56" s="93" t="s">
        <v>2565</v>
      </c>
      <c r="G56" s="92">
        <v>44435</v>
      </c>
      <c r="H56" s="94" t="s">
        <v>2344</v>
      </c>
      <c r="I56" s="95">
        <v>45</v>
      </c>
      <c r="J56" s="95">
        <v>31</v>
      </c>
      <c r="K56" s="95">
        <v>40</v>
      </c>
      <c r="L56" s="95">
        <v>4</v>
      </c>
      <c r="M56" s="96">
        <v>13.95</v>
      </c>
      <c r="N56" s="97">
        <v>14</v>
      </c>
      <c r="O56" s="62">
        <v>3000</v>
      </c>
      <c r="P56" s="63">
        <f>Table22452368910111213141516171819202122242345672345689101112131415161718[[#This Row],[PEMBULATAN]]*O56</f>
        <v>42000</v>
      </c>
    </row>
    <row r="57" spans="1:16" ht="24" customHeight="1" x14ac:dyDescent="0.2">
      <c r="A57" s="100"/>
      <c r="B57" s="73"/>
      <c r="C57" s="90" t="s">
        <v>2628</v>
      </c>
      <c r="D57" s="91" t="s">
        <v>53</v>
      </c>
      <c r="E57" s="92">
        <v>44430</v>
      </c>
      <c r="F57" s="93" t="s">
        <v>2565</v>
      </c>
      <c r="G57" s="92">
        <v>44435</v>
      </c>
      <c r="H57" s="94" t="s">
        <v>2344</v>
      </c>
      <c r="I57" s="95">
        <v>85</v>
      </c>
      <c r="J57" s="95">
        <v>29</v>
      </c>
      <c r="K57" s="95">
        <v>12</v>
      </c>
      <c r="L57" s="95">
        <v>8</v>
      </c>
      <c r="M57" s="96">
        <v>7.3949999999999996</v>
      </c>
      <c r="N57" s="97">
        <v>8</v>
      </c>
      <c r="O57" s="62">
        <v>3000</v>
      </c>
      <c r="P57" s="63">
        <f>Table22452368910111213141516171819202122242345672345689101112131415161718[[#This Row],[PEMBULATAN]]*O57</f>
        <v>24000</v>
      </c>
    </row>
    <row r="58" spans="1:16" ht="24" customHeight="1" x14ac:dyDescent="0.2">
      <c r="A58" s="100"/>
      <c r="B58" s="73"/>
      <c r="C58" s="90" t="s">
        <v>2629</v>
      </c>
      <c r="D58" s="91" t="s">
        <v>53</v>
      </c>
      <c r="E58" s="92">
        <v>44430</v>
      </c>
      <c r="F58" s="93" t="s">
        <v>2565</v>
      </c>
      <c r="G58" s="92">
        <v>44435</v>
      </c>
      <c r="H58" s="94" t="s">
        <v>2344</v>
      </c>
      <c r="I58" s="95">
        <v>78</v>
      </c>
      <c r="J58" s="95">
        <v>40</v>
      </c>
      <c r="K58" s="95">
        <v>10</v>
      </c>
      <c r="L58" s="95">
        <v>2</v>
      </c>
      <c r="M58" s="96">
        <v>7.8</v>
      </c>
      <c r="N58" s="97">
        <v>8</v>
      </c>
      <c r="O58" s="62">
        <v>3000</v>
      </c>
      <c r="P58" s="63">
        <f>Table22452368910111213141516171819202122242345672345689101112131415161718[[#This Row],[PEMBULATAN]]*O58</f>
        <v>24000</v>
      </c>
    </row>
    <row r="59" spans="1:16" ht="24" customHeight="1" x14ac:dyDescent="0.2">
      <c r="A59" s="100"/>
      <c r="B59" s="73"/>
      <c r="C59" s="90" t="s">
        <v>2630</v>
      </c>
      <c r="D59" s="91" t="s">
        <v>53</v>
      </c>
      <c r="E59" s="92">
        <v>44430</v>
      </c>
      <c r="F59" s="93" t="s">
        <v>2565</v>
      </c>
      <c r="G59" s="92">
        <v>44435</v>
      </c>
      <c r="H59" s="94" t="s">
        <v>2344</v>
      </c>
      <c r="I59" s="95">
        <v>50</v>
      </c>
      <c r="J59" s="95">
        <v>37</v>
      </c>
      <c r="K59" s="95">
        <v>10</v>
      </c>
      <c r="L59" s="95">
        <v>1</v>
      </c>
      <c r="M59" s="96">
        <v>4.625</v>
      </c>
      <c r="N59" s="97">
        <v>5</v>
      </c>
      <c r="O59" s="62">
        <v>3000</v>
      </c>
      <c r="P59" s="63">
        <f>Table22452368910111213141516171819202122242345672345689101112131415161718[[#This Row],[PEMBULATAN]]*O59</f>
        <v>15000</v>
      </c>
    </row>
    <row r="60" spans="1:16" ht="24" customHeight="1" x14ac:dyDescent="0.2">
      <c r="A60" s="100"/>
      <c r="B60" s="73"/>
      <c r="C60" s="90" t="s">
        <v>2631</v>
      </c>
      <c r="D60" s="91" t="s">
        <v>53</v>
      </c>
      <c r="E60" s="92">
        <v>44430</v>
      </c>
      <c r="F60" s="93" t="s">
        <v>2565</v>
      </c>
      <c r="G60" s="92">
        <v>44435</v>
      </c>
      <c r="H60" s="94" t="s">
        <v>2344</v>
      </c>
      <c r="I60" s="95">
        <v>36</v>
      </c>
      <c r="J60" s="95">
        <v>32</v>
      </c>
      <c r="K60" s="95">
        <v>32</v>
      </c>
      <c r="L60" s="95">
        <v>12</v>
      </c>
      <c r="M60" s="96">
        <v>9.2159999999999993</v>
      </c>
      <c r="N60" s="97">
        <v>12</v>
      </c>
      <c r="O60" s="62">
        <v>3000</v>
      </c>
      <c r="P60" s="63">
        <f>Table22452368910111213141516171819202122242345672345689101112131415161718[[#This Row],[PEMBULATAN]]*O60</f>
        <v>36000</v>
      </c>
    </row>
    <row r="61" spans="1:16" ht="24" customHeight="1" x14ac:dyDescent="0.2">
      <c r="A61" s="100"/>
      <c r="B61" s="73"/>
      <c r="C61" s="90" t="s">
        <v>2632</v>
      </c>
      <c r="D61" s="91" t="s">
        <v>53</v>
      </c>
      <c r="E61" s="92">
        <v>44430</v>
      </c>
      <c r="F61" s="93" t="s">
        <v>2565</v>
      </c>
      <c r="G61" s="92">
        <v>44435</v>
      </c>
      <c r="H61" s="94" t="s">
        <v>2344</v>
      </c>
      <c r="I61" s="95">
        <v>92</v>
      </c>
      <c r="J61" s="95">
        <v>20</v>
      </c>
      <c r="K61" s="95">
        <v>3</v>
      </c>
      <c r="L61" s="95">
        <v>3</v>
      </c>
      <c r="M61" s="96">
        <v>1.38</v>
      </c>
      <c r="N61" s="97">
        <v>3</v>
      </c>
      <c r="O61" s="62">
        <v>3000</v>
      </c>
      <c r="P61" s="63">
        <f>Table22452368910111213141516171819202122242345672345689101112131415161718[[#This Row],[PEMBULATAN]]*O61</f>
        <v>9000</v>
      </c>
    </row>
    <row r="62" spans="1:16" ht="24" customHeight="1" x14ac:dyDescent="0.2">
      <c r="A62" s="100"/>
      <c r="B62" s="73"/>
      <c r="C62" s="90" t="s">
        <v>2633</v>
      </c>
      <c r="D62" s="91" t="s">
        <v>53</v>
      </c>
      <c r="E62" s="92">
        <v>44430</v>
      </c>
      <c r="F62" s="93" t="s">
        <v>2565</v>
      </c>
      <c r="G62" s="92">
        <v>44435</v>
      </c>
      <c r="H62" s="94" t="s">
        <v>2344</v>
      </c>
      <c r="I62" s="95">
        <v>95</v>
      </c>
      <c r="J62" s="95">
        <v>10</v>
      </c>
      <c r="K62" s="95">
        <v>10</v>
      </c>
      <c r="L62" s="95">
        <v>1</v>
      </c>
      <c r="M62" s="96">
        <v>2.375</v>
      </c>
      <c r="N62" s="97">
        <v>2</v>
      </c>
      <c r="O62" s="62">
        <v>3000</v>
      </c>
      <c r="P62" s="63">
        <f>Table22452368910111213141516171819202122242345672345689101112131415161718[[#This Row],[PEMBULATAN]]*O62</f>
        <v>6000</v>
      </c>
    </row>
    <row r="63" spans="1:16" ht="24" customHeight="1" x14ac:dyDescent="0.2">
      <c r="A63" s="100"/>
      <c r="B63" s="73"/>
      <c r="C63" s="90" t="s">
        <v>2634</v>
      </c>
      <c r="D63" s="91" t="s">
        <v>53</v>
      </c>
      <c r="E63" s="92">
        <v>44430</v>
      </c>
      <c r="F63" s="93" t="s">
        <v>2565</v>
      </c>
      <c r="G63" s="92">
        <v>44435</v>
      </c>
      <c r="H63" s="94" t="s">
        <v>2344</v>
      </c>
      <c r="I63" s="95">
        <v>115</v>
      </c>
      <c r="J63" s="95">
        <v>19</v>
      </c>
      <c r="K63" s="95">
        <v>10</v>
      </c>
      <c r="L63" s="95">
        <v>5</v>
      </c>
      <c r="M63" s="96">
        <v>5.4625000000000004</v>
      </c>
      <c r="N63" s="97">
        <v>5</v>
      </c>
      <c r="O63" s="62">
        <v>3000</v>
      </c>
      <c r="P63" s="63">
        <f>Table22452368910111213141516171819202122242345672345689101112131415161718[[#This Row],[PEMBULATAN]]*O63</f>
        <v>15000</v>
      </c>
    </row>
    <row r="64" spans="1:16" ht="24" customHeight="1" x14ac:dyDescent="0.2">
      <c r="A64" s="100"/>
      <c r="B64" s="73"/>
      <c r="C64" s="90" t="s">
        <v>2635</v>
      </c>
      <c r="D64" s="91" t="s">
        <v>53</v>
      </c>
      <c r="E64" s="92">
        <v>44430</v>
      </c>
      <c r="F64" s="93" t="s">
        <v>2565</v>
      </c>
      <c r="G64" s="92">
        <v>44435</v>
      </c>
      <c r="H64" s="94" t="s">
        <v>2344</v>
      </c>
      <c r="I64" s="95">
        <v>68</v>
      </c>
      <c r="J64" s="95">
        <v>40</v>
      </c>
      <c r="K64" s="95">
        <v>2</v>
      </c>
      <c r="L64" s="95">
        <v>2</v>
      </c>
      <c r="M64" s="96">
        <v>1.36</v>
      </c>
      <c r="N64" s="97">
        <v>2</v>
      </c>
      <c r="O64" s="62">
        <v>3000</v>
      </c>
      <c r="P64" s="63">
        <f>Table22452368910111213141516171819202122242345672345689101112131415161718[[#This Row],[PEMBULATAN]]*O64</f>
        <v>6000</v>
      </c>
    </row>
    <row r="65" spans="1:16" ht="24" customHeight="1" x14ac:dyDescent="0.2">
      <c r="A65" s="100"/>
      <c r="B65" s="73"/>
      <c r="C65" s="90" t="s">
        <v>2636</v>
      </c>
      <c r="D65" s="91" t="s">
        <v>53</v>
      </c>
      <c r="E65" s="92">
        <v>44430</v>
      </c>
      <c r="F65" s="93" t="s">
        <v>2565</v>
      </c>
      <c r="G65" s="92">
        <v>44435</v>
      </c>
      <c r="H65" s="94" t="s">
        <v>2344</v>
      </c>
      <c r="I65" s="95">
        <v>40</v>
      </c>
      <c r="J65" s="95">
        <v>20</v>
      </c>
      <c r="K65" s="95">
        <v>15</v>
      </c>
      <c r="L65" s="95">
        <v>30</v>
      </c>
      <c r="M65" s="96">
        <v>3</v>
      </c>
      <c r="N65" s="97">
        <v>30</v>
      </c>
      <c r="O65" s="62">
        <v>3000</v>
      </c>
      <c r="P65" s="63">
        <f>Table22452368910111213141516171819202122242345672345689101112131415161718[[#This Row],[PEMBULATAN]]*O65</f>
        <v>90000</v>
      </c>
    </row>
    <row r="66" spans="1:16" ht="24" customHeight="1" x14ac:dyDescent="0.2">
      <c r="A66" s="100"/>
      <c r="B66" s="73"/>
      <c r="C66" s="90" t="s">
        <v>2637</v>
      </c>
      <c r="D66" s="91" t="s">
        <v>53</v>
      </c>
      <c r="E66" s="92">
        <v>44430</v>
      </c>
      <c r="F66" s="93" t="s">
        <v>2565</v>
      </c>
      <c r="G66" s="92">
        <v>44435</v>
      </c>
      <c r="H66" s="94" t="s">
        <v>2344</v>
      </c>
      <c r="I66" s="95">
        <v>60</v>
      </c>
      <c r="J66" s="95">
        <v>40</v>
      </c>
      <c r="K66" s="95">
        <v>33</v>
      </c>
      <c r="L66" s="95">
        <v>12</v>
      </c>
      <c r="M66" s="96">
        <v>19.8</v>
      </c>
      <c r="N66" s="97">
        <v>20</v>
      </c>
      <c r="O66" s="62">
        <v>3000</v>
      </c>
      <c r="P66" s="63">
        <f>Table22452368910111213141516171819202122242345672345689101112131415161718[[#This Row],[PEMBULATAN]]*O66</f>
        <v>60000</v>
      </c>
    </row>
    <row r="67" spans="1:16" ht="24" customHeight="1" x14ac:dyDescent="0.2">
      <c r="A67" s="100"/>
      <c r="B67" s="73"/>
      <c r="C67" s="90" t="s">
        <v>2638</v>
      </c>
      <c r="D67" s="91" t="s">
        <v>53</v>
      </c>
      <c r="E67" s="92">
        <v>44430</v>
      </c>
      <c r="F67" s="93" t="s">
        <v>2565</v>
      </c>
      <c r="G67" s="92">
        <v>44435</v>
      </c>
      <c r="H67" s="94" t="s">
        <v>2344</v>
      </c>
      <c r="I67" s="95">
        <v>90</v>
      </c>
      <c r="J67" s="95">
        <v>50</v>
      </c>
      <c r="K67" s="95">
        <v>35</v>
      </c>
      <c r="L67" s="95">
        <v>20</v>
      </c>
      <c r="M67" s="96">
        <v>39.375</v>
      </c>
      <c r="N67" s="97">
        <v>39</v>
      </c>
      <c r="O67" s="62">
        <v>3000</v>
      </c>
      <c r="P67" s="63">
        <f>Table22452368910111213141516171819202122242345672345689101112131415161718[[#This Row],[PEMBULATAN]]*O67</f>
        <v>117000</v>
      </c>
    </row>
    <row r="68" spans="1:16" ht="24" customHeight="1" x14ac:dyDescent="0.2">
      <c r="A68" s="100"/>
      <c r="B68" s="73"/>
      <c r="C68" s="90" t="s">
        <v>2639</v>
      </c>
      <c r="D68" s="91" t="s">
        <v>53</v>
      </c>
      <c r="E68" s="92">
        <v>44430</v>
      </c>
      <c r="F68" s="93" t="s">
        <v>2565</v>
      </c>
      <c r="G68" s="92">
        <v>44435</v>
      </c>
      <c r="H68" s="94" t="s">
        <v>2344</v>
      </c>
      <c r="I68" s="95">
        <v>42</v>
      </c>
      <c r="J68" s="95">
        <v>36</v>
      </c>
      <c r="K68" s="95">
        <v>27</v>
      </c>
      <c r="L68" s="95">
        <v>6</v>
      </c>
      <c r="M68" s="96">
        <v>10.206</v>
      </c>
      <c r="N68" s="97">
        <v>10</v>
      </c>
      <c r="O68" s="62">
        <v>3000</v>
      </c>
      <c r="P68" s="63">
        <f>Table22452368910111213141516171819202122242345672345689101112131415161718[[#This Row],[PEMBULATAN]]*O68</f>
        <v>30000</v>
      </c>
    </row>
    <row r="69" spans="1:16" ht="24" customHeight="1" x14ac:dyDescent="0.2">
      <c r="A69" s="100"/>
      <c r="B69" s="73"/>
      <c r="C69" s="90" t="s">
        <v>2640</v>
      </c>
      <c r="D69" s="91" t="s">
        <v>53</v>
      </c>
      <c r="E69" s="92">
        <v>44430</v>
      </c>
      <c r="F69" s="93" t="s">
        <v>2565</v>
      </c>
      <c r="G69" s="92">
        <v>44435</v>
      </c>
      <c r="H69" s="94" t="s">
        <v>2344</v>
      </c>
      <c r="I69" s="95">
        <v>40</v>
      </c>
      <c r="J69" s="95">
        <v>40</v>
      </c>
      <c r="K69" s="95">
        <v>20</v>
      </c>
      <c r="L69" s="95">
        <v>14</v>
      </c>
      <c r="M69" s="96">
        <v>8</v>
      </c>
      <c r="N69" s="97">
        <v>14</v>
      </c>
      <c r="O69" s="62">
        <v>3000</v>
      </c>
      <c r="P69" s="63">
        <f>Table22452368910111213141516171819202122242345672345689101112131415161718[[#This Row],[PEMBULATAN]]*O69</f>
        <v>42000</v>
      </c>
    </row>
    <row r="70" spans="1:16" ht="24" customHeight="1" x14ac:dyDescent="0.2">
      <c r="A70" s="100"/>
      <c r="B70" s="73"/>
      <c r="C70" s="90" t="s">
        <v>2641</v>
      </c>
      <c r="D70" s="91" t="s">
        <v>53</v>
      </c>
      <c r="E70" s="92">
        <v>44430</v>
      </c>
      <c r="F70" s="93" t="s">
        <v>2565</v>
      </c>
      <c r="G70" s="92">
        <v>44435</v>
      </c>
      <c r="H70" s="94" t="s">
        <v>2344</v>
      </c>
      <c r="I70" s="95">
        <v>35</v>
      </c>
      <c r="J70" s="95">
        <v>30</v>
      </c>
      <c r="K70" s="95">
        <v>20</v>
      </c>
      <c r="L70" s="95">
        <v>11</v>
      </c>
      <c r="M70" s="96">
        <v>5.25</v>
      </c>
      <c r="N70" s="97">
        <v>11</v>
      </c>
      <c r="O70" s="62">
        <v>3000</v>
      </c>
      <c r="P70" s="63">
        <f>Table22452368910111213141516171819202122242345672345689101112131415161718[[#This Row],[PEMBULATAN]]*O70</f>
        <v>33000</v>
      </c>
    </row>
    <row r="71" spans="1:16" ht="24" customHeight="1" x14ac:dyDescent="0.2">
      <c r="A71" s="100"/>
      <c r="B71" s="73"/>
      <c r="C71" s="90" t="s">
        <v>2642</v>
      </c>
      <c r="D71" s="91" t="s">
        <v>53</v>
      </c>
      <c r="E71" s="92">
        <v>44430</v>
      </c>
      <c r="F71" s="93" t="s">
        <v>2565</v>
      </c>
      <c r="G71" s="92">
        <v>44435</v>
      </c>
      <c r="H71" s="94" t="s">
        <v>2344</v>
      </c>
      <c r="I71" s="95">
        <v>45</v>
      </c>
      <c r="J71" s="95">
        <v>48</v>
      </c>
      <c r="K71" s="95">
        <v>28</v>
      </c>
      <c r="L71" s="95">
        <v>4</v>
      </c>
      <c r="M71" s="96">
        <v>15.12</v>
      </c>
      <c r="N71" s="97">
        <v>15</v>
      </c>
      <c r="O71" s="62">
        <v>3000</v>
      </c>
      <c r="P71" s="63">
        <f>Table22452368910111213141516171819202122242345672345689101112131415161718[[#This Row],[PEMBULATAN]]*O71</f>
        <v>45000</v>
      </c>
    </row>
    <row r="72" spans="1:16" ht="24" customHeight="1" x14ac:dyDescent="0.2">
      <c r="A72" s="100"/>
      <c r="B72" s="73"/>
      <c r="C72" s="90" t="s">
        <v>2643</v>
      </c>
      <c r="D72" s="91" t="s">
        <v>53</v>
      </c>
      <c r="E72" s="92">
        <v>44430</v>
      </c>
      <c r="F72" s="93" t="s">
        <v>2565</v>
      </c>
      <c r="G72" s="92">
        <v>44435</v>
      </c>
      <c r="H72" s="94" t="s">
        <v>2344</v>
      </c>
      <c r="I72" s="95">
        <v>30</v>
      </c>
      <c r="J72" s="95">
        <v>40</v>
      </c>
      <c r="K72" s="95">
        <v>20</v>
      </c>
      <c r="L72" s="95">
        <v>20</v>
      </c>
      <c r="M72" s="96">
        <v>6</v>
      </c>
      <c r="N72" s="97">
        <v>20</v>
      </c>
      <c r="O72" s="62">
        <v>3000</v>
      </c>
      <c r="P72" s="63">
        <f>Table22452368910111213141516171819202122242345672345689101112131415161718[[#This Row],[PEMBULATAN]]*O72</f>
        <v>60000</v>
      </c>
    </row>
    <row r="73" spans="1:16" ht="24" customHeight="1" x14ac:dyDescent="0.2">
      <c r="A73" s="100"/>
      <c r="B73" s="73"/>
      <c r="C73" s="90" t="s">
        <v>2644</v>
      </c>
      <c r="D73" s="91" t="s">
        <v>53</v>
      </c>
      <c r="E73" s="92">
        <v>44430</v>
      </c>
      <c r="F73" s="93" t="s">
        <v>2565</v>
      </c>
      <c r="G73" s="92">
        <v>44435</v>
      </c>
      <c r="H73" s="94" t="s">
        <v>2344</v>
      </c>
      <c r="I73" s="95">
        <v>30</v>
      </c>
      <c r="J73" s="95">
        <v>30</v>
      </c>
      <c r="K73" s="95">
        <v>10</v>
      </c>
      <c r="L73" s="95">
        <v>20</v>
      </c>
      <c r="M73" s="96">
        <v>2.25</v>
      </c>
      <c r="N73" s="97">
        <v>20</v>
      </c>
      <c r="O73" s="62">
        <v>3000</v>
      </c>
      <c r="P73" s="63">
        <f>Table22452368910111213141516171819202122242345672345689101112131415161718[[#This Row],[PEMBULATAN]]*O73</f>
        <v>60000</v>
      </c>
    </row>
    <row r="74" spans="1:16" ht="24" customHeight="1" x14ac:dyDescent="0.2">
      <c r="A74" s="100"/>
      <c r="B74" s="73"/>
      <c r="C74" s="85" t="s">
        <v>2645</v>
      </c>
      <c r="D74" s="76" t="s">
        <v>53</v>
      </c>
      <c r="E74" s="13">
        <v>44430</v>
      </c>
      <c r="F74" s="74" t="s">
        <v>2565</v>
      </c>
      <c r="G74" s="13">
        <v>44435</v>
      </c>
      <c r="H74" s="75" t="s">
        <v>2344</v>
      </c>
      <c r="I74" s="15">
        <v>40</v>
      </c>
      <c r="J74" s="15">
        <v>30</v>
      </c>
      <c r="K74" s="15">
        <v>30</v>
      </c>
      <c r="L74" s="15">
        <v>1</v>
      </c>
      <c r="M74" s="80">
        <v>9</v>
      </c>
      <c r="N74" s="70">
        <v>9</v>
      </c>
      <c r="O74" s="62">
        <v>3000</v>
      </c>
      <c r="P74" s="63">
        <f>Table22452368910111213141516171819202122242345672345689101112131415161718[[#This Row],[PEMBULATAN]]*O74</f>
        <v>27000</v>
      </c>
    </row>
    <row r="75" spans="1:16" ht="24" customHeight="1" x14ac:dyDescent="0.2">
      <c r="A75" s="100"/>
      <c r="B75" s="73"/>
      <c r="C75" s="85" t="s">
        <v>2646</v>
      </c>
      <c r="D75" s="76" t="s">
        <v>53</v>
      </c>
      <c r="E75" s="13">
        <v>44430</v>
      </c>
      <c r="F75" s="74" t="s">
        <v>2565</v>
      </c>
      <c r="G75" s="13">
        <v>44435</v>
      </c>
      <c r="H75" s="75" t="s">
        <v>2344</v>
      </c>
      <c r="I75" s="15">
        <v>105</v>
      </c>
      <c r="J75" s="15">
        <v>90</v>
      </c>
      <c r="K75" s="15">
        <v>50</v>
      </c>
      <c r="L75" s="15">
        <v>41</v>
      </c>
      <c r="M75" s="80">
        <v>118.125</v>
      </c>
      <c r="N75" s="70">
        <v>118</v>
      </c>
      <c r="O75" s="62">
        <v>3000</v>
      </c>
      <c r="P75" s="63">
        <f>Table22452368910111213141516171819202122242345672345689101112131415161718[[#This Row],[PEMBULATAN]]*O75</f>
        <v>354000</v>
      </c>
    </row>
    <row r="76" spans="1:16" ht="24" customHeight="1" x14ac:dyDescent="0.2">
      <c r="A76" s="100"/>
      <c r="B76" s="73"/>
      <c r="C76" s="85" t="s">
        <v>2647</v>
      </c>
      <c r="D76" s="76" t="s">
        <v>53</v>
      </c>
      <c r="E76" s="13">
        <v>44430</v>
      </c>
      <c r="F76" s="74" t="s">
        <v>2565</v>
      </c>
      <c r="G76" s="13">
        <v>44435</v>
      </c>
      <c r="H76" s="75" t="s">
        <v>2344</v>
      </c>
      <c r="I76" s="15">
        <v>40</v>
      </c>
      <c r="J76" s="15">
        <v>35</v>
      </c>
      <c r="K76" s="15">
        <v>33</v>
      </c>
      <c r="L76" s="15">
        <v>14</v>
      </c>
      <c r="M76" s="80">
        <v>11.55</v>
      </c>
      <c r="N76" s="70">
        <v>14</v>
      </c>
      <c r="O76" s="62">
        <v>3000</v>
      </c>
      <c r="P76" s="63">
        <f>Table22452368910111213141516171819202122242345672345689101112131415161718[[#This Row],[PEMBULATAN]]*O76</f>
        <v>42000</v>
      </c>
    </row>
    <row r="77" spans="1:16" ht="24" customHeight="1" x14ac:dyDescent="0.2">
      <c r="A77" s="100"/>
      <c r="B77" s="73"/>
      <c r="C77" s="85" t="s">
        <v>2648</v>
      </c>
      <c r="D77" s="76" t="s">
        <v>53</v>
      </c>
      <c r="E77" s="13">
        <v>44430</v>
      </c>
      <c r="F77" s="74" t="s">
        <v>2565</v>
      </c>
      <c r="G77" s="13">
        <v>44435</v>
      </c>
      <c r="H77" s="75" t="s">
        <v>2344</v>
      </c>
      <c r="I77" s="15">
        <v>215</v>
      </c>
      <c r="J77" s="15">
        <v>53</v>
      </c>
      <c r="K77" s="15">
        <v>6</v>
      </c>
      <c r="L77" s="15">
        <v>15</v>
      </c>
      <c r="M77" s="80">
        <v>17.092500000000001</v>
      </c>
      <c r="N77" s="70">
        <v>17</v>
      </c>
      <c r="O77" s="62">
        <v>3000</v>
      </c>
      <c r="P77" s="63">
        <f>Table22452368910111213141516171819202122242345672345689101112131415161718[[#This Row],[PEMBULATAN]]*O77</f>
        <v>51000</v>
      </c>
    </row>
    <row r="78" spans="1:16" ht="24" customHeight="1" x14ac:dyDescent="0.2">
      <c r="A78" s="100"/>
      <c r="B78" s="73"/>
      <c r="C78" s="85" t="s">
        <v>2649</v>
      </c>
      <c r="D78" s="76" t="s">
        <v>53</v>
      </c>
      <c r="E78" s="13">
        <v>44430</v>
      </c>
      <c r="F78" s="74" t="s">
        <v>2565</v>
      </c>
      <c r="G78" s="13">
        <v>44435</v>
      </c>
      <c r="H78" s="75" t="s">
        <v>2344</v>
      </c>
      <c r="I78" s="15">
        <v>90</v>
      </c>
      <c r="J78" s="15">
        <v>60</v>
      </c>
      <c r="K78" s="15">
        <v>26</v>
      </c>
      <c r="L78" s="15">
        <v>15</v>
      </c>
      <c r="M78" s="80">
        <v>35.1</v>
      </c>
      <c r="N78" s="70">
        <v>35</v>
      </c>
      <c r="O78" s="62">
        <v>3000</v>
      </c>
      <c r="P78" s="63">
        <f>Table22452368910111213141516171819202122242345672345689101112131415161718[[#This Row],[PEMBULATAN]]*O78</f>
        <v>105000</v>
      </c>
    </row>
    <row r="79" spans="1:16" ht="24" customHeight="1" x14ac:dyDescent="0.2">
      <c r="A79" s="100"/>
      <c r="B79" s="73"/>
      <c r="C79" s="85" t="s">
        <v>2650</v>
      </c>
      <c r="D79" s="76" t="s">
        <v>53</v>
      </c>
      <c r="E79" s="13">
        <v>44430</v>
      </c>
      <c r="F79" s="74" t="s">
        <v>2565</v>
      </c>
      <c r="G79" s="13">
        <v>44435</v>
      </c>
      <c r="H79" s="75" t="s">
        <v>2344</v>
      </c>
      <c r="I79" s="15">
        <v>90</v>
      </c>
      <c r="J79" s="15">
        <v>8</v>
      </c>
      <c r="K79" s="15">
        <v>8</v>
      </c>
      <c r="L79" s="15">
        <v>1</v>
      </c>
      <c r="M79" s="80">
        <v>1.44</v>
      </c>
      <c r="N79" s="70">
        <v>1</v>
      </c>
      <c r="O79" s="62">
        <v>3000</v>
      </c>
      <c r="P79" s="63">
        <f>Table22452368910111213141516171819202122242345672345689101112131415161718[[#This Row],[PEMBULATAN]]*O79</f>
        <v>3000</v>
      </c>
    </row>
    <row r="80" spans="1:16" ht="24" customHeight="1" x14ac:dyDescent="0.2">
      <c r="A80" s="100"/>
      <c r="B80" s="73"/>
      <c r="C80" s="85" t="s">
        <v>2651</v>
      </c>
      <c r="D80" s="76" t="s">
        <v>53</v>
      </c>
      <c r="E80" s="13">
        <v>44430</v>
      </c>
      <c r="F80" s="74" t="s">
        <v>2565</v>
      </c>
      <c r="G80" s="13">
        <v>44435</v>
      </c>
      <c r="H80" s="75" t="s">
        <v>2344</v>
      </c>
      <c r="I80" s="15">
        <v>55</v>
      </c>
      <c r="J80" s="15">
        <v>35</v>
      </c>
      <c r="K80" s="15">
        <v>15</v>
      </c>
      <c r="L80" s="15">
        <v>3</v>
      </c>
      <c r="M80" s="80">
        <v>7.21875</v>
      </c>
      <c r="N80" s="70">
        <v>7</v>
      </c>
      <c r="O80" s="62">
        <v>3000</v>
      </c>
      <c r="P80" s="63">
        <f>Table22452368910111213141516171819202122242345672345689101112131415161718[[#This Row],[PEMBULATAN]]*O80</f>
        <v>21000</v>
      </c>
    </row>
    <row r="81" spans="1:16" ht="24" customHeight="1" x14ac:dyDescent="0.2">
      <c r="A81" s="100"/>
      <c r="B81" s="73"/>
      <c r="C81" s="85" t="s">
        <v>2652</v>
      </c>
      <c r="D81" s="76" t="s">
        <v>53</v>
      </c>
      <c r="E81" s="13">
        <v>44430</v>
      </c>
      <c r="F81" s="74" t="s">
        <v>2565</v>
      </c>
      <c r="G81" s="13">
        <v>44435</v>
      </c>
      <c r="H81" s="75" t="s">
        <v>2344</v>
      </c>
      <c r="I81" s="15">
        <v>80</v>
      </c>
      <c r="J81" s="15">
        <v>65</v>
      </c>
      <c r="K81" s="15">
        <v>25</v>
      </c>
      <c r="L81" s="15">
        <v>11</v>
      </c>
      <c r="M81" s="80">
        <v>32.5</v>
      </c>
      <c r="N81" s="70">
        <v>33</v>
      </c>
      <c r="O81" s="62">
        <v>3000</v>
      </c>
      <c r="P81" s="63">
        <f>Table22452368910111213141516171819202122242345672345689101112131415161718[[#This Row],[PEMBULATAN]]*O81</f>
        <v>99000</v>
      </c>
    </row>
    <row r="82" spans="1:16" ht="24" customHeight="1" x14ac:dyDescent="0.2">
      <c r="A82" s="100"/>
      <c r="B82" s="73"/>
      <c r="C82" s="85" t="s">
        <v>2653</v>
      </c>
      <c r="D82" s="76" t="s">
        <v>53</v>
      </c>
      <c r="E82" s="13">
        <v>44430</v>
      </c>
      <c r="F82" s="74" t="s">
        <v>2565</v>
      </c>
      <c r="G82" s="13">
        <v>44435</v>
      </c>
      <c r="H82" s="75" t="s">
        <v>2344</v>
      </c>
      <c r="I82" s="15">
        <v>50</v>
      </c>
      <c r="J82" s="15">
        <v>60</v>
      </c>
      <c r="K82" s="15">
        <v>20</v>
      </c>
      <c r="L82" s="15">
        <v>9</v>
      </c>
      <c r="M82" s="80">
        <v>15</v>
      </c>
      <c r="N82" s="70">
        <v>15</v>
      </c>
      <c r="O82" s="62">
        <v>3000</v>
      </c>
      <c r="P82" s="63">
        <f>Table22452368910111213141516171819202122242345672345689101112131415161718[[#This Row],[PEMBULATAN]]*O82</f>
        <v>45000</v>
      </c>
    </row>
    <row r="83" spans="1:16" ht="24" customHeight="1" x14ac:dyDescent="0.2">
      <c r="A83" s="100"/>
      <c r="B83" s="73"/>
      <c r="C83" s="85" t="s">
        <v>2654</v>
      </c>
      <c r="D83" s="76" t="s">
        <v>53</v>
      </c>
      <c r="E83" s="13">
        <v>44430</v>
      </c>
      <c r="F83" s="74" t="s">
        <v>2565</v>
      </c>
      <c r="G83" s="13">
        <v>44435</v>
      </c>
      <c r="H83" s="75" t="s">
        <v>2344</v>
      </c>
      <c r="I83" s="15">
        <v>85</v>
      </c>
      <c r="J83" s="15">
        <v>60</v>
      </c>
      <c r="K83" s="15">
        <v>20</v>
      </c>
      <c r="L83" s="15">
        <v>7</v>
      </c>
      <c r="M83" s="80">
        <v>25.5</v>
      </c>
      <c r="N83" s="70">
        <v>26</v>
      </c>
      <c r="O83" s="62">
        <v>3000</v>
      </c>
      <c r="P83" s="63">
        <f>Table22452368910111213141516171819202122242345672345689101112131415161718[[#This Row],[PEMBULATAN]]*O83</f>
        <v>78000</v>
      </c>
    </row>
    <row r="84" spans="1:16" ht="24" customHeight="1" x14ac:dyDescent="0.2">
      <c r="A84" s="100"/>
      <c r="B84" s="73"/>
      <c r="C84" s="85" t="s">
        <v>2655</v>
      </c>
      <c r="D84" s="76" t="s">
        <v>53</v>
      </c>
      <c r="E84" s="13">
        <v>44430</v>
      </c>
      <c r="F84" s="74" t="s">
        <v>2565</v>
      </c>
      <c r="G84" s="13">
        <v>44435</v>
      </c>
      <c r="H84" s="75" t="s">
        <v>2344</v>
      </c>
      <c r="I84" s="15">
        <v>100</v>
      </c>
      <c r="J84" s="15">
        <v>60</v>
      </c>
      <c r="K84" s="15">
        <v>25</v>
      </c>
      <c r="L84" s="15">
        <v>28</v>
      </c>
      <c r="M84" s="80">
        <v>37.5</v>
      </c>
      <c r="N84" s="70">
        <v>38</v>
      </c>
      <c r="O84" s="62">
        <v>3000</v>
      </c>
      <c r="P84" s="63">
        <f>Table22452368910111213141516171819202122242345672345689101112131415161718[[#This Row],[PEMBULATAN]]*O84</f>
        <v>114000</v>
      </c>
    </row>
    <row r="85" spans="1:16" ht="24" customHeight="1" x14ac:dyDescent="0.2">
      <c r="A85" s="100"/>
      <c r="B85" s="73"/>
      <c r="C85" s="85" t="s">
        <v>2656</v>
      </c>
      <c r="D85" s="76" t="s">
        <v>53</v>
      </c>
      <c r="E85" s="13">
        <v>44430</v>
      </c>
      <c r="F85" s="74" t="s">
        <v>2565</v>
      </c>
      <c r="G85" s="13">
        <v>44435</v>
      </c>
      <c r="H85" s="75" t="s">
        <v>2344</v>
      </c>
      <c r="I85" s="15">
        <v>50</v>
      </c>
      <c r="J85" s="15">
        <v>35</v>
      </c>
      <c r="K85" s="15">
        <v>20</v>
      </c>
      <c r="L85" s="15">
        <v>5</v>
      </c>
      <c r="M85" s="80">
        <v>8.75</v>
      </c>
      <c r="N85" s="70">
        <v>9</v>
      </c>
      <c r="O85" s="62">
        <v>3000</v>
      </c>
      <c r="P85" s="63">
        <f>Table22452368910111213141516171819202122242345672345689101112131415161718[[#This Row],[PEMBULATAN]]*O85</f>
        <v>27000</v>
      </c>
    </row>
    <row r="86" spans="1:16" ht="24" customHeight="1" x14ac:dyDescent="0.2">
      <c r="A86" s="100"/>
      <c r="B86" s="73"/>
      <c r="C86" s="85" t="s">
        <v>2657</v>
      </c>
      <c r="D86" s="76" t="s">
        <v>53</v>
      </c>
      <c r="E86" s="13">
        <v>44430</v>
      </c>
      <c r="F86" s="74" t="s">
        <v>2565</v>
      </c>
      <c r="G86" s="13">
        <v>44435</v>
      </c>
      <c r="H86" s="75" t="s">
        <v>2344</v>
      </c>
      <c r="I86" s="15">
        <v>90</v>
      </c>
      <c r="J86" s="15">
        <v>50</v>
      </c>
      <c r="K86" s="15">
        <v>30</v>
      </c>
      <c r="L86" s="15">
        <v>21</v>
      </c>
      <c r="M86" s="80">
        <v>33.75</v>
      </c>
      <c r="N86" s="70">
        <v>34</v>
      </c>
      <c r="O86" s="62">
        <v>3000</v>
      </c>
      <c r="P86" s="63">
        <f>Table22452368910111213141516171819202122242345672345689101112131415161718[[#This Row],[PEMBULATAN]]*O86</f>
        <v>102000</v>
      </c>
    </row>
    <row r="87" spans="1:16" ht="24" customHeight="1" x14ac:dyDescent="0.2">
      <c r="A87" s="100"/>
      <c r="B87" s="73"/>
      <c r="C87" s="85" t="s">
        <v>2658</v>
      </c>
      <c r="D87" s="76" t="s">
        <v>53</v>
      </c>
      <c r="E87" s="13">
        <v>44430</v>
      </c>
      <c r="F87" s="74" t="s">
        <v>2565</v>
      </c>
      <c r="G87" s="13">
        <v>44435</v>
      </c>
      <c r="H87" s="75" t="s">
        <v>2344</v>
      </c>
      <c r="I87" s="15">
        <v>110</v>
      </c>
      <c r="J87" s="15">
        <v>16</v>
      </c>
      <c r="K87" s="15">
        <v>5</v>
      </c>
      <c r="L87" s="15">
        <v>1</v>
      </c>
      <c r="M87" s="80">
        <v>2.2000000000000002</v>
      </c>
      <c r="N87" s="70">
        <v>2</v>
      </c>
      <c r="O87" s="62">
        <v>3000</v>
      </c>
      <c r="P87" s="63">
        <f>Table22452368910111213141516171819202122242345672345689101112131415161718[[#This Row],[PEMBULATAN]]*O87</f>
        <v>6000</v>
      </c>
    </row>
    <row r="88" spans="1:16" ht="24" customHeight="1" x14ac:dyDescent="0.2">
      <c r="A88" s="100"/>
      <c r="B88" s="73"/>
      <c r="C88" s="85" t="s">
        <v>2659</v>
      </c>
      <c r="D88" s="76" t="s">
        <v>53</v>
      </c>
      <c r="E88" s="13">
        <v>44430</v>
      </c>
      <c r="F88" s="74" t="s">
        <v>2565</v>
      </c>
      <c r="G88" s="13">
        <v>44435</v>
      </c>
      <c r="H88" s="75" t="s">
        <v>2344</v>
      </c>
      <c r="I88" s="15">
        <v>50</v>
      </c>
      <c r="J88" s="15">
        <v>60</v>
      </c>
      <c r="K88" s="15">
        <v>20</v>
      </c>
      <c r="L88" s="15">
        <v>2</v>
      </c>
      <c r="M88" s="80">
        <v>15</v>
      </c>
      <c r="N88" s="70">
        <v>15</v>
      </c>
      <c r="O88" s="62">
        <v>3000</v>
      </c>
      <c r="P88" s="63">
        <f>Table22452368910111213141516171819202122242345672345689101112131415161718[[#This Row],[PEMBULATAN]]*O88</f>
        <v>45000</v>
      </c>
    </row>
    <row r="89" spans="1:16" ht="24" customHeight="1" x14ac:dyDescent="0.2">
      <c r="A89" s="100"/>
      <c r="B89" s="73"/>
      <c r="C89" s="85" t="s">
        <v>2660</v>
      </c>
      <c r="D89" s="76" t="s">
        <v>53</v>
      </c>
      <c r="E89" s="13">
        <v>44430</v>
      </c>
      <c r="F89" s="74" t="s">
        <v>2565</v>
      </c>
      <c r="G89" s="13">
        <v>44435</v>
      </c>
      <c r="H89" s="75" t="s">
        <v>2344</v>
      </c>
      <c r="I89" s="15">
        <v>65</v>
      </c>
      <c r="J89" s="15">
        <v>50</v>
      </c>
      <c r="K89" s="15">
        <v>25</v>
      </c>
      <c r="L89" s="15">
        <v>5</v>
      </c>
      <c r="M89" s="80">
        <v>20.3125</v>
      </c>
      <c r="N89" s="70">
        <v>20</v>
      </c>
      <c r="O89" s="62">
        <v>3000</v>
      </c>
      <c r="P89" s="63">
        <f>Table22452368910111213141516171819202122242345672345689101112131415161718[[#This Row],[PEMBULATAN]]*O89</f>
        <v>60000</v>
      </c>
    </row>
    <row r="90" spans="1:16" ht="24" customHeight="1" x14ac:dyDescent="0.2">
      <c r="A90" s="100"/>
      <c r="B90" s="73"/>
      <c r="C90" s="85" t="s">
        <v>2661</v>
      </c>
      <c r="D90" s="76" t="s">
        <v>53</v>
      </c>
      <c r="E90" s="13">
        <v>44430</v>
      </c>
      <c r="F90" s="74" t="s">
        <v>2565</v>
      </c>
      <c r="G90" s="13">
        <v>44435</v>
      </c>
      <c r="H90" s="75" t="s">
        <v>2344</v>
      </c>
      <c r="I90" s="15">
        <v>80</v>
      </c>
      <c r="J90" s="15">
        <v>50</v>
      </c>
      <c r="K90" s="15">
        <v>20</v>
      </c>
      <c r="L90" s="15">
        <v>11</v>
      </c>
      <c r="M90" s="80">
        <v>20</v>
      </c>
      <c r="N90" s="70">
        <v>20</v>
      </c>
      <c r="O90" s="62">
        <v>3000</v>
      </c>
      <c r="P90" s="63">
        <f>Table22452368910111213141516171819202122242345672345689101112131415161718[[#This Row],[PEMBULATAN]]*O90</f>
        <v>60000</v>
      </c>
    </row>
    <row r="91" spans="1:16" ht="24" customHeight="1" x14ac:dyDescent="0.2">
      <c r="A91" s="100"/>
      <c r="B91" s="73"/>
      <c r="C91" s="85" t="s">
        <v>2662</v>
      </c>
      <c r="D91" s="76" t="s">
        <v>53</v>
      </c>
      <c r="E91" s="13">
        <v>44430</v>
      </c>
      <c r="F91" s="74" t="s">
        <v>2565</v>
      </c>
      <c r="G91" s="13">
        <v>44435</v>
      </c>
      <c r="H91" s="75" t="s">
        <v>2344</v>
      </c>
      <c r="I91" s="15">
        <v>105</v>
      </c>
      <c r="J91" s="15">
        <v>55</v>
      </c>
      <c r="K91" s="15">
        <v>35</v>
      </c>
      <c r="L91" s="15">
        <v>17</v>
      </c>
      <c r="M91" s="80">
        <v>50.53125</v>
      </c>
      <c r="N91" s="70">
        <v>51</v>
      </c>
      <c r="O91" s="62">
        <v>3000</v>
      </c>
      <c r="P91" s="63">
        <f>Table22452368910111213141516171819202122242345672345689101112131415161718[[#This Row],[PEMBULATAN]]*O91</f>
        <v>153000</v>
      </c>
    </row>
    <row r="92" spans="1:16" ht="24" customHeight="1" x14ac:dyDescent="0.2">
      <c r="A92" s="100"/>
      <c r="B92" s="73"/>
      <c r="C92" s="85" t="s">
        <v>2663</v>
      </c>
      <c r="D92" s="76" t="s">
        <v>53</v>
      </c>
      <c r="E92" s="13">
        <v>44430</v>
      </c>
      <c r="F92" s="74" t="s">
        <v>2565</v>
      </c>
      <c r="G92" s="13">
        <v>44435</v>
      </c>
      <c r="H92" s="75" t="s">
        <v>2344</v>
      </c>
      <c r="I92" s="15">
        <v>60</v>
      </c>
      <c r="J92" s="15">
        <v>60</v>
      </c>
      <c r="K92" s="15">
        <v>20</v>
      </c>
      <c r="L92" s="15">
        <v>8</v>
      </c>
      <c r="M92" s="80">
        <v>18</v>
      </c>
      <c r="N92" s="70">
        <v>18</v>
      </c>
      <c r="O92" s="62">
        <v>3000</v>
      </c>
      <c r="P92" s="63">
        <f>Table22452368910111213141516171819202122242345672345689101112131415161718[[#This Row],[PEMBULATAN]]*O92</f>
        <v>54000</v>
      </c>
    </row>
    <row r="93" spans="1:16" ht="24" customHeight="1" x14ac:dyDescent="0.2">
      <c r="A93" s="100"/>
      <c r="B93" s="73"/>
      <c r="C93" s="85" t="s">
        <v>2664</v>
      </c>
      <c r="D93" s="76" t="s">
        <v>53</v>
      </c>
      <c r="E93" s="13">
        <v>44430</v>
      </c>
      <c r="F93" s="74" t="s">
        <v>2565</v>
      </c>
      <c r="G93" s="13">
        <v>44435</v>
      </c>
      <c r="H93" s="75" t="s">
        <v>2344</v>
      </c>
      <c r="I93" s="15">
        <v>90</v>
      </c>
      <c r="J93" s="15">
        <v>50</v>
      </c>
      <c r="K93" s="15">
        <v>20</v>
      </c>
      <c r="L93" s="15">
        <v>27</v>
      </c>
      <c r="M93" s="80">
        <v>22.5</v>
      </c>
      <c r="N93" s="70">
        <v>27</v>
      </c>
      <c r="O93" s="62">
        <v>3000</v>
      </c>
      <c r="P93" s="63">
        <f>Table22452368910111213141516171819202122242345672345689101112131415161718[[#This Row],[PEMBULATAN]]*O93</f>
        <v>81000</v>
      </c>
    </row>
    <row r="94" spans="1:16" ht="24" customHeight="1" x14ac:dyDescent="0.2">
      <c r="A94" s="100"/>
      <c r="B94" s="73"/>
      <c r="C94" s="85" t="s">
        <v>2665</v>
      </c>
      <c r="D94" s="76" t="s">
        <v>53</v>
      </c>
      <c r="E94" s="13">
        <v>44430</v>
      </c>
      <c r="F94" s="74" t="s">
        <v>2565</v>
      </c>
      <c r="G94" s="13">
        <v>44435</v>
      </c>
      <c r="H94" s="75" t="s">
        <v>2344</v>
      </c>
      <c r="I94" s="15">
        <v>75</v>
      </c>
      <c r="J94" s="15">
        <v>55</v>
      </c>
      <c r="K94" s="15">
        <v>30</v>
      </c>
      <c r="L94" s="15">
        <v>12</v>
      </c>
      <c r="M94" s="80">
        <v>30.9375</v>
      </c>
      <c r="N94" s="70">
        <v>31</v>
      </c>
      <c r="O94" s="62">
        <v>3000</v>
      </c>
      <c r="P94" s="63">
        <f>Table22452368910111213141516171819202122242345672345689101112131415161718[[#This Row],[PEMBULATAN]]*O94</f>
        <v>93000</v>
      </c>
    </row>
    <row r="95" spans="1:16" ht="24" customHeight="1" x14ac:dyDescent="0.2">
      <c r="A95" s="100"/>
      <c r="B95" s="73"/>
      <c r="C95" s="85" t="s">
        <v>2666</v>
      </c>
      <c r="D95" s="76" t="s">
        <v>53</v>
      </c>
      <c r="E95" s="13">
        <v>44430</v>
      </c>
      <c r="F95" s="74" t="s">
        <v>2565</v>
      </c>
      <c r="G95" s="13">
        <v>44435</v>
      </c>
      <c r="H95" s="75" t="s">
        <v>2344</v>
      </c>
      <c r="I95" s="15">
        <v>90</v>
      </c>
      <c r="J95" s="15">
        <v>50</v>
      </c>
      <c r="K95" s="15">
        <v>40</v>
      </c>
      <c r="L95" s="15">
        <v>21</v>
      </c>
      <c r="M95" s="80">
        <v>45</v>
      </c>
      <c r="N95" s="70">
        <v>45</v>
      </c>
      <c r="O95" s="62">
        <v>3000</v>
      </c>
      <c r="P95" s="63">
        <f>Table22452368910111213141516171819202122242345672345689101112131415161718[[#This Row],[PEMBULATAN]]*O95</f>
        <v>135000</v>
      </c>
    </row>
    <row r="96" spans="1:16" ht="24" customHeight="1" x14ac:dyDescent="0.2">
      <c r="A96" s="100"/>
      <c r="B96" s="73"/>
      <c r="C96" s="85" t="s">
        <v>2667</v>
      </c>
      <c r="D96" s="76" t="s">
        <v>53</v>
      </c>
      <c r="E96" s="13">
        <v>44430</v>
      </c>
      <c r="F96" s="74" t="s">
        <v>2565</v>
      </c>
      <c r="G96" s="13">
        <v>44435</v>
      </c>
      <c r="H96" s="75" t="s">
        <v>2344</v>
      </c>
      <c r="I96" s="15">
        <v>65</v>
      </c>
      <c r="J96" s="15">
        <v>55</v>
      </c>
      <c r="K96" s="15">
        <v>30</v>
      </c>
      <c r="L96" s="15">
        <v>5</v>
      </c>
      <c r="M96" s="80">
        <v>26.8125</v>
      </c>
      <c r="N96" s="70">
        <v>27</v>
      </c>
      <c r="O96" s="62">
        <v>3000</v>
      </c>
      <c r="P96" s="63">
        <f>Table22452368910111213141516171819202122242345672345689101112131415161718[[#This Row],[PEMBULATAN]]*O96</f>
        <v>81000</v>
      </c>
    </row>
    <row r="97" spans="1:16" ht="24" customHeight="1" x14ac:dyDescent="0.2">
      <c r="A97" s="100"/>
      <c r="B97" s="73"/>
      <c r="C97" s="85" t="s">
        <v>2668</v>
      </c>
      <c r="D97" s="76" t="s">
        <v>53</v>
      </c>
      <c r="E97" s="13">
        <v>44430</v>
      </c>
      <c r="F97" s="74" t="s">
        <v>2565</v>
      </c>
      <c r="G97" s="13">
        <v>44435</v>
      </c>
      <c r="H97" s="75" t="s">
        <v>2344</v>
      </c>
      <c r="I97" s="15">
        <v>70</v>
      </c>
      <c r="J97" s="15">
        <v>60</v>
      </c>
      <c r="K97" s="15">
        <v>30</v>
      </c>
      <c r="L97" s="15">
        <v>3</v>
      </c>
      <c r="M97" s="80">
        <v>31.5</v>
      </c>
      <c r="N97" s="70">
        <v>32</v>
      </c>
      <c r="O97" s="62">
        <v>3000</v>
      </c>
      <c r="P97" s="63">
        <f>Table22452368910111213141516171819202122242345672345689101112131415161718[[#This Row],[PEMBULATAN]]*O97</f>
        <v>96000</v>
      </c>
    </row>
    <row r="98" spans="1:16" ht="24" customHeight="1" x14ac:dyDescent="0.2">
      <c r="A98" s="100"/>
      <c r="B98" s="73"/>
      <c r="C98" s="85" t="s">
        <v>2669</v>
      </c>
      <c r="D98" s="76" t="s">
        <v>53</v>
      </c>
      <c r="E98" s="13">
        <v>44430</v>
      </c>
      <c r="F98" s="74" t="s">
        <v>2565</v>
      </c>
      <c r="G98" s="13">
        <v>44435</v>
      </c>
      <c r="H98" s="75" t="s">
        <v>2344</v>
      </c>
      <c r="I98" s="15">
        <v>105</v>
      </c>
      <c r="J98" s="15">
        <v>50</v>
      </c>
      <c r="K98" s="15">
        <v>20</v>
      </c>
      <c r="L98" s="15">
        <v>8</v>
      </c>
      <c r="M98" s="80">
        <v>26.25</v>
      </c>
      <c r="N98" s="70">
        <v>26</v>
      </c>
      <c r="O98" s="62">
        <v>3000</v>
      </c>
      <c r="P98" s="63">
        <f>Table22452368910111213141516171819202122242345672345689101112131415161718[[#This Row],[PEMBULATAN]]*O98</f>
        <v>78000</v>
      </c>
    </row>
    <row r="99" spans="1:16" ht="24" customHeight="1" x14ac:dyDescent="0.2">
      <c r="A99" s="100"/>
      <c r="B99" s="73"/>
      <c r="C99" s="85" t="s">
        <v>2670</v>
      </c>
      <c r="D99" s="76" t="s">
        <v>53</v>
      </c>
      <c r="E99" s="13">
        <v>44430</v>
      </c>
      <c r="F99" s="74" t="s">
        <v>2565</v>
      </c>
      <c r="G99" s="13">
        <v>44435</v>
      </c>
      <c r="H99" s="75" t="s">
        <v>2344</v>
      </c>
      <c r="I99" s="15">
        <v>90</v>
      </c>
      <c r="J99" s="15">
        <v>60</v>
      </c>
      <c r="K99" s="15">
        <v>30</v>
      </c>
      <c r="L99" s="15">
        <v>7</v>
      </c>
      <c r="M99" s="80">
        <v>40.5</v>
      </c>
      <c r="N99" s="70">
        <v>41</v>
      </c>
      <c r="O99" s="62">
        <v>3000</v>
      </c>
      <c r="P99" s="63">
        <f>Table22452368910111213141516171819202122242345672345689101112131415161718[[#This Row],[PEMBULATAN]]*O99</f>
        <v>123000</v>
      </c>
    </row>
    <row r="100" spans="1:16" ht="24" customHeight="1" x14ac:dyDescent="0.2">
      <c r="A100" s="100"/>
      <c r="B100" s="73"/>
      <c r="C100" s="85" t="s">
        <v>2671</v>
      </c>
      <c r="D100" s="76" t="s">
        <v>53</v>
      </c>
      <c r="E100" s="13">
        <v>44430</v>
      </c>
      <c r="F100" s="74" t="s">
        <v>2565</v>
      </c>
      <c r="G100" s="13">
        <v>44435</v>
      </c>
      <c r="H100" s="75" t="s">
        <v>2344</v>
      </c>
      <c r="I100" s="15">
        <v>80</v>
      </c>
      <c r="J100" s="15">
        <v>50</v>
      </c>
      <c r="K100" s="15">
        <v>18</v>
      </c>
      <c r="L100" s="15">
        <v>9</v>
      </c>
      <c r="M100" s="80">
        <v>18</v>
      </c>
      <c r="N100" s="70">
        <v>18</v>
      </c>
      <c r="O100" s="62">
        <v>3000</v>
      </c>
      <c r="P100" s="63">
        <f>Table22452368910111213141516171819202122242345672345689101112131415161718[[#This Row],[PEMBULATAN]]*O100</f>
        <v>54000</v>
      </c>
    </row>
    <row r="101" spans="1:16" ht="24" customHeight="1" x14ac:dyDescent="0.2">
      <c r="A101" s="100"/>
      <c r="B101" s="73"/>
      <c r="C101" s="85" t="s">
        <v>2672</v>
      </c>
      <c r="D101" s="76" t="s">
        <v>53</v>
      </c>
      <c r="E101" s="13">
        <v>44430</v>
      </c>
      <c r="F101" s="74" t="s">
        <v>2565</v>
      </c>
      <c r="G101" s="13">
        <v>44435</v>
      </c>
      <c r="H101" s="75" t="s">
        <v>2344</v>
      </c>
      <c r="I101" s="15">
        <v>70</v>
      </c>
      <c r="J101" s="15">
        <v>60</v>
      </c>
      <c r="K101" s="15">
        <v>15</v>
      </c>
      <c r="L101" s="15">
        <v>7</v>
      </c>
      <c r="M101" s="80">
        <v>15.75</v>
      </c>
      <c r="N101" s="70">
        <v>16</v>
      </c>
      <c r="O101" s="62">
        <v>3000</v>
      </c>
      <c r="P101" s="63">
        <f>Table22452368910111213141516171819202122242345672345689101112131415161718[[#This Row],[PEMBULATAN]]*O101</f>
        <v>48000</v>
      </c>
    </row>
    <row r="102" spans="1:16" ht="24" customHeight="1" x14ac:dyDescent="0.2">
      <c r="A102" s="100"/>
      <c r="B102" s="73"/>
      <c r="C102" s="85" t="s">
        <v>2673</v>
      </c>
      <c r="D102" s="76" t="s">
        <v>53</v>
      </c>
      <c r="E102" s="13">
        <v>44430</v>
      </c>
      <c r="F102" s="74" t="s">
        <v>2565</v>
      </c>
      <c r="G102" s="13">
        <v>44435</v>
      </c>
      <c r="H102" s="75" t="s">
        <v>2344</v>
      </c>
      <c r="I102" s="15">
        <v>36</v>
      </c>
      <c r="J102" s="15">
        <v>36</v>
      </c>
      <c r="K102" s="15">
        <v>20</v>
      </c>
      <c r="L102" s="15">
        <v>3</v>
      </c>
      <c r="M102" s="80">
        <v>6.48</v>
      </c>
      <c r="N102" s="70">
        <v>6</v>
      </c>
      <c r="O102" s="62">
        <v>3000</v>
      </c>
      <c r="P102" s="63">
        <f>Table22452368910111213141516171819202122242345672345689101112131415161718[[#This Row],[PEMBULATAN]]*O102</f>
        <v>18000</v>
      </c>
    </row>
    <row r="103" spans="1:16" ht="24" customHeight="1" x14ac:dyDescent="0.2">
      <c r="A103" s="100"/>
      <c r="B103" s="73"/>
      <c r="C103" s="85" t="s">
        <v>2674</v>
      </c>
      <c r="D103" s="76" t="s">
        <v>53</v>
      </c>
      <c r="E103" s="13">
        <v>44430</v>
      </c>
      <c r="F103" s="74" t="s">
        <v>2565</v>
      </c>
      <c r="G103" s="13">
        <v>44435</v>
      </c>
      <c r="H103" s="75" t="s">
        <v>2344</v>
      </c>
      <c r="I103" s="15">
        <v>70</v>
      </c>
      <c r="J103" s="15">
        <v>50</v>
      </c>
      <c r="K103" s="15">
        <v>20</v>
      </c>
      <c r="L103" s="15">
        <v>8</v>
      </c>
      <c r="M103" s="80">
        <v>17.5</v>
      </c>
      <c r="N103" s="70">
        <v>18</v>
      </c>
      <c r="O103" s="62">
        <v>3000</v>
      </c>
      <c r="P103" s="63">
        <f>Table22452368910111213141516171819202122242345672345689101112131415161718[[#This Row],[PEMBULATAN]]*O103</f>
        <v>54000</v>
      </c>
    </row>
    <row r="104" spans="1:16" ht="24" customHeight="1" x14ac:dyDescent="0.2">
      <c r="A104" s="100"/>
      <c r="B104" s="73"/>
      <c r="C104" s="85" t="s">
        <v>2675</v>
      </c>
      <c r="D104" s="76" t="s">
        <v>53</v>
      </c>
      <c r="E104" s="13">
        <v>44430</v>
      </c>
      <c r="F104" s="74" t="s">
        <v>2565</v>
      </c>
      <c r="G104" s="13">
        <v>44435</v>
      </c>
      <c r="H104" s="75" t="s">
        <v>2344</v>
      </c>
      <c r="I104" s="15">
        <v>85</v>
      </c>
      <c r="J104" s="15">
        <v>20</v>
      </c>
      <c r="K104" s="15">
        <v>20</v>
      </c>
      <c r="L104" s="15">
        <v>2</v>
      </c>
      <c r="M104" s="80">
        <v>8.5</v>
      </c>
      <c r="N104" s="70">
        <v>9</v>
      </c>
      <c r="O104" s="62">
        <v>3000</v>
      </c>
      <c r="P104" s="63">
        <f>Table22452368910111213141516171819202122242345672345689101112131415161718[[#This Row],[PEMBULATAN]]*O104</f>
        <v>27000</v>
      </c>
    </row>
    <row r="105" spans="1:16" ht="24" customHeight="1" x14ac:dyDescent="0.2">
      <c r="A105" s="100"/>
      <c r="B105" s="73"/>
      <c r="C105" s="85" t="s">
        <v>2676</v>
      </c>
      <c r="D105" s="76" t="s">
        <v>53</v>
      </c>
      <c r="E105" s="13">
        <v>44430</v>
      </c>
      <c r="F105" s="74" t="s">
        <v>2565</v>
      </c>
      <c r="G105" s="13">
        <v>44435</v>
      </c>
      <c r="H105" s="75" t="s">
        <v>2344</v>
      </c>
      <c r="I105" s="15">
        <v>70</v>
      </c>
      <c r="J105" s="15">
        <v>75</v>
      </c>
      <c r="K105" s="15">
        <v>20</v>
      </c>
      <c r="L105" s="15">
        <v>6</v>
      </c>
      <c r="M105" s="80">
        <v>26.25</v>
      </c>
      <c r="N105" s="70">
        <v>26</v>
      </c>
      <c r="O105" s="62">
        <v>3000</v>
      </c>
      <c r="P105" s="63">
        <f>Table22452368910111213141516171819202122242345672345689101112131415161718[[#This Row],[PEMBULATAN]]*O105</f>
        <v>78000</v>
      </c>
    </row>
    <row r="106" spans="1:16" ht="24" customHeight="1" x14ac:dyDescent="0.2">
      <c r="A106" s="100"/>
      <c r="B106" s="73"/>
      <c r="C106" s="85" t="s">
        <v>2677</v>
      </c>
      <c r="D106" s="76" t="s">
        <v>53</v>
      </c>
      <c r="E106" s="13">
        <v>44430</v>
      </c>
      <c r="F106" s="74" t="s">
        <v>2565</v>
      </c>
      <c r="G106" s="13">
        <v>44435</v>
      </c>
      <c r="H106" s="75" t="s">
        <v>2344</v>
      </c>
      <c r="I106" s="15">
        <v>75</v>
      </c>
      <c r="J106" s="15">
        <v>50</v>
      </c>
      <c r="K106" s="15">
        <v>30</v>
      </c>
      <c r="L106" s="15">
        <v>6</v>
      </c>
      <c r="M106" s="80">
        <v>28.125</v>
      </c>
      <c r="N106" s="70">
        <v>28</v>
      </c>
      <c r="O106" s="62">
        <v>3000</v>
      </c>
      <c r="P106" s="63">
        <f>Table22452368910111213141516171819202122242345672345689101112131415161718[[#This Row],[PEMBULATAN]]*O106</f>
        <v>84000</v>
      </c>
    </row>
    <row r="107" spans="1:16" ht="24" customHeight="1" x14ac:dyDescent="0.2">
      <c r="A107" s="100"/>
      <c r="B107" s="73"/>
      <c r="C107" s="85" t="s">
        <v>2678</v>
      </c>
      <c r="D107" s="76" t="s">
        <v>53</v>
      </c>
      <c r="E107" s="13">
        <v>44430</v>
      </c>
      <c r="F107" s="74" t="s">
        <v>2565</v>
      </c>
      <c r="G107" s="13">
        <v>44435</v>
      </c>
      <c r="H107" s="75" t="s">
        <v>2344</v>
      </c>
      <c r="I107" s="15">
        <v>90</v>
      </c>
      <c r="J107" s="15">
        <v>50</v>
      </c>
      <c r="K107" s="15">
        <v>30</v>
      </c>
      <c r="L107" s="15">
        <v>22</v>
      </c>
      <c r="M107" s="80">
        <v>33.75</v>
      </c>
      <c r="N107" s="70">
        <v>34</v>
      </c>
      <c r="O107" s="62">
        <v>3000</v>
      </c>
      <c r="P107" s="63">
        <f>Table22452368910111213141516171819202122242345672345689101112131415161718[[#This Row],[PEMBULATAN]]*O107</f>
        <v>102000</v>
      </c>
    </row>
    <row r="108" spans="1:16" ht="24" customHeight="1" x14ac:dyDescent="0.2">
      <c r="A108" s="100"/>
      <c r="B108" s="73"/>
      <c r="C108" s="85" t="s">
        <v>2679</v>
      </c>
      <c r="D108" s="76" t="s">
        <v>53</v>
      </c>
      <c r="E108" s="13">
        <v>44430</v>
      </c>
      <c r="F108" s="74" t="s">
        <v>2565</v>
      </c>
      <c r="G108" s="13">
        <v>44435</v>
      </c>
      <c r="H108" s="75" t="s">
        <v>2344</v>
      </c>
      <c r="I108" s="15">
        <v>100</v>
      </c>
      <c r="J108" s="15">
        <v>50</v>
      </c>
      <c r="K108" s="15">
        <v>30</v>
      </c>
      <c r="L108" s="15">
        <v>12</v>
      </c>
      <c r="M108" s="80">
        <v>37.5</v>
      </c>
      <c r="N108" s="70">
        <v>38</v>
      </c>
      <c r="O108" s="62">
        <v>3000</v>
      </c>
      <c r="P108" s="63">
        <f>Table22452368910111213141516171819202122242345672345689101112131415161718[[#This Row],[PEMBULATAN]]*O108</f>
        <v>114000</v>
      </c>
    </row>
    <row r="109" spans="1:16" ht="24" customHeight="1" x14ac:dyDescent="0.2">
      <c r="A109" s="100"/>
      <c r="B109" s="73"/>
      <c r="C109" s="85" t="s">
        <v>2680</v>
      </c>
      <c r="D109" s="76" t="s">
        <v>53</v>
      </c>
      <c r="E109" s="13">
        <v>44430</v>
      </c>
      <c r="F109" s="74" t="s">
        <v>2565</v>
      </c>
      <c r="G109" s="13">
        <v>44435</v>
      </c>
      <c r="H109" s="75" t="s">
        <v>2344</v>
      </c>
      <c r="I109" s="15">
        <v>60</v>
      </c>
      <c r="J109" s="15">
        <v>50</v>
      </c>
      <c r="K109" s="15">
        <v>20</v>
      </c>
      <c r="L109" s="15">
        <v>5</v>
      </c>
      <c r="M109" s="80">
        <v>15</v>
      </c>
      <c r="N109" s="70">
        <v>15</v>
      </c>
      <c r="O109" s="62">
        <v>3000</v>
      </c>
      <c r="P109" s="63">
        <f>Table22452368910111213141516171819202122242345672345689101112131415161718[[#This Row],[PEMBULATAN]]*O109</f>
        <v>45000</v>
      </c>
    </row>
    <row r="110" spans="1:16" ht="24" customHeight="1" x14ac:dyDescent="0.2">
      <c r="A110" s="100"/>
      <c r="B110" s="73"/>
      <c r="C110" s="85" t="s">
        <v>2681</v>
      </c>
      <c r="D110" s="76" t="s">
        <v>53</v>
      </c>
      <c r="E110" s="13">
        <v>44430</v>
      </c>
      <c r="F110" s="74" t="s">
        <v>2565</v>
      </c>
      <c r="G110" s="13">
        <v>44435</v>
      </c>
      <c r="H110" s="75" t="s">
        <v>2344</v>
      </c>
      <c r="I110" s="15">
        <v>55</v>
      </c>
      <c r="J110" s="15">
        <v>55</v>
      </c>
      <c r="K110" s="15">
        <v>20</v>
      </c>
      <c r="L110" s="15">
        <v>12</v>
      </c>
      <c r="M110" s="80">
        <v>15.125</v>
      </c>
      <c r="N110" s="70">
        <v>15</v>
      </c>
      <c r="O110" s="62">
        <v>3000</v>
      </c>
      <c r="P110" s="63">
        <f>Table22452368910111213141516171819202122242345672345689101112131415161718[[#This Row],[PEMBULATAN]]*O110</f>
        <v>45000</v>
      </c>
    </row>
    <row r="111" spans="1:16" ht="24" customHeight="1" x14ac:dyDescent="0.2">
      <c r="A111" s="100"/>
      <c r="B111" s="73"/>
      <c r="C111" s="85" t="s">
        <v>2682</v>
      </c>
      <c r="D111" s="76" t="s">
        <v>53</v>
      </c>
      <c r="E111" s="13">
        <v>44430</v>
      </c>
      <c r="F111" s="74" t="s">
        <v>2565</v>
      </c>
      <c r="G111" s="13">
        <v>44435</v>
      </c>
      <c r="H111" s="75" t="s">
        <v>2344</v>
      </c>
      <c r="I111" s="15">
        <v>125</v>
      </c>
      <c r="J111" s="15">
        <v>4</v>
      </c>
      <c r="K111" s="15">
        <v>4</v>
      </c>
      <c r="L111" s="15">
        <v>1</v>
      </c>
      <c r="M111" s="80">
        <v>0.5</v>
      </c>
      <c r="N111" s="70">
        <v>1</v>
      </c>
      <c r="O111" s="62">
        <v>3000</v>
      </c>
      <c r="P111" s="63">
        <f>Table22452368910111213141516171819202122242345672345689101112131415161718[[#This Row],[PEMBULATAN]]*O111</f>
        <v>3000</v>
      </c>
    </row>
    <row r="112" spans="1:16" ht="24" customHeight="1" x14ac:dyDescent="0.2">
      <c r="A112" s="100"/>
      <c r="B112" s="73"/>
      <c r="C112" s="85" t="s">
        <v>2683</v>
      </c>
      <c r="D112" s="76" t="s">
        <v>53</v>
      </c>
      <c r="E112" s="13">
        <v>44430</v>
      </c>
      <c r="F112" s="74" t="s">
        <v>2565</v>
      </c>
      <c r="G112" s="13">
        <v>44435</v>
      </c>
      <c r="H112" s="75" t="s">
        <v>2344</v>
      </c>
      <c r="I112" s="15">
        <v>75</v>
      </c>
      <c r="J112" s="15">
        <v>55</v>
      </c>
      <c r="K112" s="15">
        <v>30</v>
      </c>
      <c r="L112" s="15">
        <v>9</v>
      </c>
      <c r="M112" s="80">
        <v>30.9375</v>
      </c>
      <c r="N112" s="70">
        <v>31</v>
      </c>
      <c r="O112" s="62">
        <v>3000</v>
      </c>
      <c r="P112" s="63">
        <f>Table22452368910111213141516171819202122242345672345689101112131415161718[[#This Row],[PEMBULATAN]]*O112</f>
        <v>93000</v>
      </c>
    </row>
    <row r="113" spans="1:16" ht="24" customHeight="1" x14ac:dyDescent="0.2">
      <c r="A113" s="100"/>
      <c r="B113" s="73"/>
      <c r="C113" s="85" t="s">
        <v>2684</v>
      </c>
      <c r="D113" s="76" t="s">
        <v>53</v>
      </c>
      <c r="E113" s="13">
        <v>44430</v>
      </c>
      <c r="F113" s="74" t="s">
        <v>2565</v>
      </c>
      <c r="G113" s="13">
        <v>44435</v>
      </c>
      <c r="H113" s="75" t="s">
        <v>2344</v>
      </c>
      <c r="I113" s="15">
        <v>90</v>
      </c>
      <c r="J113" s="15">
        <v>60</v>
      </c>
      <c r="K113" s="15">
        <v>30</v>
      </c>
      <c r="L113" s="15">
        <v>26</v>
      </c>
      <c r="M113" s="80">
        <v>40.5</v>
      </c>
      <c r="N113" s="70">
        <v>41</v>
      </c>
      <c r="O113" s="62">
        <v>3000</v>
      </c>
      <c r="P113" s="63">
        <f>Table22452368910111213141516171819202122242345672345689101112131415161718[[#This Row],[PEMBULATAN]]*O113</f>
        <v>123000</v>
      </c>
    </row>
    <row r="114" spans="1:16" ht="24" customHeight="1" x14ac:dyDescent="0.2">
      <c r="A114" s="100"/>
      <c r="B114" s="73"/>
      <c r="C114" s="85" t="s">
        <v>2685</v>
      </c>
      <c r="D114" s="76" t="s">
        <v>53</v>
      </c>
      <c r="E114" s="13">
        <v>44430</v>
      </c>
      <c r="F114" s="74" t="s">
        <v>2565</v>
      </c>
      <c r="G114" s="13">
        <v>44435</v>
      </c>
      <c r="H114" s="75" t="s">
        <v>2344</v>
      </c>
      <c r="I114" s="15">
        <v>60</v>
      </c>
      <c r="J114" s="15">
        <v>55</v>
      </c>
      <c r="K114" s="15">
        <v>30</v>
      </c>
      <c r="L114" s="15">
        <v>12</v>
      </c>
      <c r="M114" s="80">
        <v>24.75</v>
      </c>
      <c r="N114" s="70">
        <v>25</v>
      </c>
      <c r="O114" s="62">
        <v>3000</v>
      </c>
      <c r="P114" s="63">
        <f>Table22452368910111213141516171819202122242345672345689101112131415161718[[#This Row],[PEMBULATAN]]*O114</f>
        <v>75000</v>
      </c>
    </row>
    <row r="115" spans="1:16" ht="24" customHeight="1" x14ac:dyDescent="0.2">
      <c r="A115" s="100"/>
      <c r="B115" s="73"/>
      <c r="C115" s="85" t="s">
        <v>2686</v>
      </c>
      <c r="D115" s="76" t="s">
        <v>53</v>
      </c>
      <c r="E115" s="13">
        <v>44430</v>
      </c>
      <c r="F115" s="74" t="s">
        <v>2565</v>
      </c>
      <c r="G115" s="13">
        <v>44435</v>
      </c>
      <c r="H115" s="75" t="s">
        <v>2344</v>
      </c>
      <c r="I115" s="15">
        <v>90</v>
      </c>
      <c r="J115" s="15">
        <v>50</v>
      </c>
      <c r="K115" s="15">
        <v>20</v>
      </c>
      <c r="L115" s="15">
        <v>8</v>
      </c>
      <c r="M115" s="80">
        <v>22.5</v>
      </c>
      <c r="N115" s="70">
        <v>23</v>
      </c>
      <c r="O115" s="62">
        <v>3000</v>
      </c>
      <c r="P115" s="63">
        <f>Table22452368910111213141516171819202122242345672345689101112131415161718[[#This Row],[PEMBULATAN]]*O115</f>
        <v>69000</v>
      </c>
    </row>
    <row r="116" spans="1:16" ht="24" customHeight="1" x14ac:dyDescent="0.2">
      <c r="A116" s="100"/>
      <c r="B116" s="73"/>
      <c r="C116" s="85" t="s">
        <v>2687</v>
      </c>
      <c r="D116" s="76" t="s">
        <v>53</v>
      </c>
      <c r="E116" s="13">
        <v>44430</v>
      </c>
      <c r="F116" s="74" t="s">
        <v>2565</v>
      </c>
      <c r="G116" s="13">
        <v>44435</v>
      </c>
      <c r="H116" s="75" t="s">
        <v>2344</v>
      </c>
      <c r="I116" s="15">
        <v>50</v>
      </c>
      <c r="J116" s="15">
        <v>35</v>
      </c>
      <c r="K116" s="15">
        <v>20</v>
      </c>
      <c r="L116" s="15">
        <v>3</v>
      </c>
      <c r="M116" s="80">
        <v>8.75</v>
      </c>
      <c r="N116" s="70">
        <v>9</v>
      </c>
      <c r="O116" s="62">
        <v>3000</v>
      </c>
      <c r="P116" s="63">
        <f>Table22452368910111213141516171819202122242345672345689101112131415161718[[#This Row],[PEMBULATAN]]*O116</f>
        <v>27000</v>
      </c>
    </row>
    <row r="117" spans="1:16" ht="24" customHeight="1" x14ac:dyDescent="0.2">
      <c r="A117" s="100"/>
      <c r="B117" s="73"/>
      <c r="C117" s="85" t="s">
        <v>2688</v>
      </c>
      <c r="D117" s="76" t="s">
        <v>53</v>
      </c>
      <c r="E117" s="13">
        <v>44430</v>
      </c>
      <c r="F117" s="74" t="s">
        <v>2565</v>
      </c>
      <c r="G117" s="13">
        <v>44435</v>
      </c>
      <c r="H117" s="75" t="s">
        <v>2344</v>
      </c>
      <c r="I117" s="15">
        <v>95</v>
      </c>
      <c r="J117" s="15">
        <v>60</v>
      </c>
      <c r="K117" s="15">
        <v>20</v>
      </c>
      <c r="L117" s="15">
        <v>7</v>
      </c>
      <c r="M117" s="80">
        <v>28.5</v>
      </c>
      <c r="N117" s="70">
        <v>29</v>
      </c>
      <c r="O117" s="62">
        <v>3000</v>
      </c>
      <c r="P117" s="63">
        <f>Table22452368910111213141516171819202122242345672345689101112131415161718[[#This Row],[PEMBULATAN]]*O117</f>
        <v>87000</v>
      </c>
    </row>
    <row r="118" spans="1:16" ht="24" customHeight="1" x14ac:dyDescent="0.2">
      <c r="A118" s="100"/>
      <c r="B118" s="73"/>
      <c r="C118" s="85" t="s">
        <v>2689</v>
      </c>
      <c r="D118" s="76" t="s">
        <v>53</v>
      </c>
      <c r="E118" s="13">
        <v>44430</v>
      </c>
      <c r="F118" s="74" t="s">
        <v>2565</v>
      </c>
      <c r="G118" s="13">
        <v>44435</v>
      </c>
      <c r="H118" s="75" t="s">
        <v>2344</v>
      </c>
      <c r="I118" s="15">
        <v>80</v>
      </c>
      <c r="J118" s="15">
        <v>50</v>
      </c>
      <c r="K118" s="15">
        <v>30</v>
      </c>
      <c r="L118" s="15">
        <v>12</v>
      </c>
      <c r="M118" s="80">
        <v>30</v>
      </c>
      <c r="N118" s="70">
        <v>30</v>
      </c>
      <c r="O118" s="62">
        <v>3000</v>
      </c>
      <c r="P118" s="63">
        <f>Table22452368910111213141516171819202122242345672345689101112131415161718[[#This Row],[PEMBULATAN]]*O118</f>
        <v>90000</v>
      </c>
    </row>
    <row r="119" spans="1:16" ht="24" customHeight="1" x14ac:dyDescent="0.2">
      <c r="A119" s="100"/>
      <c r="B119" s="73"/>
      <c r="C119" s="85" t="s">
        <v>2690</v>
      </c>
      <c r="D119" s="76" t="s">
        <v>53</v>
      </c>
      <c r="E119" s="13">
        <v>44430</v>
      </c>
      <c r="F119" s="74" t="s">
        <v>2565</v>
      </c>
      <c r="G119" s="13">
        <v>44435</v>
      </c>
      <c r="H119" s="75" t="s">
        <v>2344</v>
      </c>
      <c r="I119" s="15">
        <v>50</v>
      </c>
      <c r="J119" s="15">
        <v>50</v>
      </c>
      <c r="K119" s="15">
        <v>20</v>
      </c>
      <c r="L119" s="15">
        <v>3</v>
      </c>
      <c r="M119" s="80">
        <v>12.5</v>
      </c>
      <c r="N119" s="70">
        <v>13</v>
      </c>
      <c r="O119" s="62">
        <v>3000</v>
      </c>
      <c r="P119" s="63">
        <f>Table22452368910111213141516171819202122242345672345689101112131415161718[[#This Row],[PEMBULATAN]]*O119</f>
        <v>39000</v>
      </c>
    </row>
    <row r="120" spans="1:16" ht="24" customHeight="1" x14ac:dyDescent="0.2">
      <c r="A120" s="100"/>
      <c r="B120" s="73"/>
      <c r="C120" s="85" t="s">
        <v>2691</v>
      </c>
      <c r="D120" s="76" t="s">
        <v>53</v>
      </c>
      <c r="E120" s="13">
        <v>44430</v>
      </c>
      <c r="F120" s="74" t="s">
        <v>2565</v>
      </c>
      <c r="G120" s="13">
        <v>44435</v>
      </c>
      <c r="H120" s="75" t="s">
        <v>2344</v>
      </c>
      <c r="I120" s="15">
        <v>90</v>
      </c>
      <c r="J120" s="15">
        <v>60</v>
      </c>
      <c r="K120" s="15">
        <v>19</v>
      </c>
      <c r="L120" s="15">
        <v>14</v>
      </c>
      <c r="M120" s="80">
        <v>25.65</v>
      </c>
      <c r="N120" s="70">
        <v>26</v>
      </c>
      <c r="O120" s="62">
        <v>3000</v>
      </c>
      <c r="P120" s="63">
        <f>Table22452368910111213141516171819202122242345672345689101112131415161718[[#This Row],[PEMBULATAN]]*O120</f>
        <v>78000</v>
      </c>
    </row>
    <row r="121" spans="1:16" ht="24" customHeight="1" x14ac:dyDescent="0.2">
      <c r="A121" s="100"/>
      <c r="B121" s="73"/>
      <c r="C121" s="85" t="s">
        <v>2692</v>
      </c>
      <c r="D121" s="76" t="s">
        <v>53</v>
      </c>
      <c r="E121" s="13">
        <v>44430</v>
      </c>
      <c r="F121" s="74" t="s">
        <v>2565</v>
      </c>
      <c r="G121" s="13">
        <v>44435</v>
      </c>
      <c r="H121" s="75" t="s">
        <v>2344</v>
      </c>
      <c r="I121" s="15">
        <v>90</v>
      </c>
      <c r="J121" s="15">
        <v>50</v>
      </c>
      <c r="K121" s="15">
        <v>25</v>
      </c>
      <c r="L121" s="15">
        <v>8</v>
      </c>
      <c r="M121" s="80">
        <v>28.125</v>
      </c>
      <c r="N121" s="70">
        <v>28</v>
      </c>
      <c r="O121" s="62">
        <v>3000</v>
      </c>
      <c r="P121" s="63">
        <f>Table22452368910111213141516171819202122242345672345689101112131415161718[[#This Row],[PEMBULATAN]]*O121</f>
        <v>84000</v>
      </c>
    </row>
    <row r="122" spans="1:16" ht="24" customHeight="1" x14ac:dyDescent="0.2">
      <c r="A122" s="100"/>
      <c r="B122" s="73"/>
      <c r="C122" s="85" t="s">
        <v>2693</v>
      </c>
      <c r="D122" s="76" t="s">
        <v>53</v>
      </c>
      <c r="E122" s="13">
        <v>44430</v>
      </c>
      <c r="F122" s="74" t="s">
        <v>2565</v>
      </c>
      <c r="G122" s="13">
        <v>44435</v>
      </c>
      <c r="H122" s="75" t="s">
        <v>2344</v>
      </c>
      <c r="I122" s="15">
        <v>145</v>
      </c>
      <c r="J122" s="15">
        <v>30</v>
      </c>
      <c r="K122" s="15">
        <v>4</v>
      </c>
      <c r="L122" s="15">
        <v>2</v>
      </c>
      <c r="M122" s="80">
        <v>4.3499999999999996</v>
      </c>
      <c r="N122" s="70">
        <v>4</v>
      </c>
      <c r="O122" s="62">
        <v>3000</v>
      </c>
      <c r="P122" s="63">
        <f>Table22452368910111213141516171819202122242345672345689101112131415161718[[#This Row],[PEMBULATAN]]*O122</f>
        <v>12000</v>
      </c>
    </row>
    <row r="123" spans="1:16" ht="24" customHeight="1" x14ac:dyDescent="0.2">
      <c r="A123" s="100"/>
      <c r="B123" s="73"/>
      <c r="C123" s="85" t="s">
        <v>2694</v>
      </c>
      <c r="D123" s="76" t="s">
        <v>53</v>
      </c>
      <c r="E123" s="13">
        <v>44430</v>
      </c>
      <c r="F123" s="74" t="s">
        <v>2565</v>
      </c>
      <c r="G123" s="13">
        <v>44435</v>
      </c>
      <c r="H123" s="75" t="s">
        <v>2344</v>
      </c>
      <c r="I123" s="15">
        <v>115</v>
      </c>
      <c r="J123" s="15">
        <v>75</v>
      </c>
      <c r="K123" s="15">
        <v>1</v>
      </c>
      <c r="L123" s="15">
        <v>1</v>
      </c>
      <c r="M123" s="80">
        <v>2.15625</v>
      </c>
      <c r="N123" s="70">
        <v>2</v>
      </c>
      <c r="O123" s="62">
        <v>3000</v>
      </c>
      <c r="P123" s="63">
        <f>Table22452368910111213141516171819202122242345672345689101112131415161718[[#This Row],[PEMBULATAN]]*O123</f>
        <v>6000</v>
      </c>
    </row>
    <row r="124" spans="1:16" ht="24" customHeight="1" x14ac:dyDescent="0.2">
      <c r="A124" s="100"/>
      <c r="B124" s="73"/>
      <c r="C124" s="85" t="s">
        <v>2695</v>
      </c>
      <c r="D124" s="76" t="s">
        <v>53</v>
      </c>
      <c r="E124" s="13">
        <v>44430</v>
      </c>
      <c r="F124" s="74" t="s">
        <v>2565</v>
      </c>
      <c r="G124" s="13">
        <v>44435</v>
      </c>
      <c r="H124" s="75" t="s">
        <v>2344</v>
      </c>
      <c r="I124" s="15">
        <v>60</v>
      </c>
      <c r="J124" s="15">
        <v>60</v>
      </c>
      <c r="K124" s="15">
        <v>20</v>
      </c>
      <c r="L124" s="15">
        <v>6</v>
      </c>
      <c r="M124" s="80">
        <v>18</v>
      </c>
      <c r="N124" s="70">
        <v>18</v>
      </c>
      <c r="O124" s="62">
        <v>3000</v>
      </c>
      <c r="P124" s="63">
        <f>Table22452368910111213141516171819202122242345672345689101112131415161718[[#This Row],[PEMBULATAN]]*O124</f>
        <v>54000</v>
      </c>
    </row>
    <row r="125" spans="1:16" ht="24" customHeight="1" x14ac:dyDescent="0.2">
      <c r="A125" s="100"/>
      <c r="B125" s="73"/>
      <c r="C125" s="85" t="s">
        <v>2696</v>
      </c>
      <c r="D125" s="76" t="s">
        <v>53</v>
      </c>
      <c r="E125" s="13">
        <v>44430</v>
      </c>
      <c r="F125" s="74" t="s">
        <v>2565</v>
      </c>
      <c r="G125" s="13">
        <v>44435</v>
      </c>
      <c r="H125" s="75" t="s">
        <v>2344</v>
      </c>
      <c r="I125" s="15">
        <v>41</v>
      </c>
      <c r="J125" s="15">
        <v>50</v>
      </c>
      <c r="K125" s="15">
        <v>35</v>
      </c>
      <c r="L125" s="15">
        <v>27</v>
      </c>
      <c r="M125" s="80">
        <v>17.9375</v>
      </c>
      <c r="N125" s="70">
        <v>27</v>
      </c>
      <c r="O125" s="62">
        <v>3000</v>
      </c>
      <c r="P125" s="63">
        <f>Table22452368910111213141516171819202122242345672345689101112131415161718[[#This Row],[PEMBULATAN]]*O125</f>
        <v>81000</v>
      </c>
    </row>
    <row r="126" spans="1:16" ht="24" customHeight="1" x14ac:dyDescent="0.2">
      <c r="A126" s="100"/>
      <c r="B126" s="73"/>
      <c r="C126" s="85" t="s">
        <v>2697</v>
      </c>
      <c r="D126" s="76" t="s">
        <v>53</v>
      </c>
      <c r="E126" s="13">
        <v>44430</v>
      </c>
      <c r="F126" s="74" t="s">
        <v>2565</v>
      </c>
      <c r="G126" s="13">
        <v>44435</v>
      </c>
      <c r="H126" s="75" t="s">
        <v>2344</v>
      </c>
      <c r="I126" s="15">
        <v>90</v>
      </c>
      <c r="J126" s="15">
        <v>50</v>
      </c>
      <c r="K126" s="15">
        <v>300</v>
      </c>
      <c r="L126" s="15">
        <v>20</v>
      </c>
      <c r="M126" s="80">
        <v>337.5</v>
      </c>
      <c r="N126" s="70">
        <v>338</v>
      </c>
      <c r="O126" s="62">
        <v>3000</v>
      </c>
      <c r="P126" s="63">
        <f>Table22452368910111213141516171819202122242345672345689101112131415161718[[#This Row],[PEMBULATAN]]*O126</f>
        <v>1014000</v>
      </c>
    </row>
    <row r="127" spans="1:16" ht="24" customHeight="1" x14ac:dyDescent="0.2">
      <c r="A127" s="100"/>
      <c r="B127" s="73"/>
      <c r="C127" s="85" t="s">
        <v>2698</v>
      </c>
      <c r="D127" s="76" t="s">
        <v>53</v>
      </c>
      <c r="E127" s="13">
        <v>44430</v>
      </c>
      <c r="F127" s="74" t="s">
        <v>2565</v>
      </c>
      <c r="G127" s="13">
        <v>44435</v>
      </c>
      <c r="H127" s="75" t="s">
        <v>2344</v>
      </c>
      <c r="I127" s="15">
        <v>60</v>
      </c>
      <c r="J127" s="15">
        <v>35</v>
      </c>
      <c r="K127" s="15">
        <v>20</v>
      </c>
      <c r="L127" s="15">
        <v>5</v>
      </c>
      <c r="M127" s="80">
        <v>10.5</v>
      </c>
      <c r="N127" s="70">
        <v>11</v>
      </c>
      <c r="O127" s="62">
        <v>3000</v>
      </c>
      <c r="P127" s="63">
        <f>Table22452368910111213141516171819202122242345672345689101112131415161718[[#This Row],[PEMBULATAN]]*O127</f>
        <v>33000</v>
      </c>
    </row>
    <row r="128" spans="1:16" ht="24" customHeight="1" x14ac:dyDescent="0.2">
      <c r="A128" s="100"/>
      <c r="B128" s="73"/>
      <c r="C128" s="85" t="s">
        <v>2699</v>
      </c>
      <c r="D128" s="76" t="s">
        <v>53</v>
      </c>
      <c r="E128" s="13">
        <v>44430</v>
      </c>
      <c r="F128" s="74" t="s">
        <v>2565</v>
      </c>
      <c r="G128" s="13">
        <v>44435</v>
      </c>
      <c r="H128" s="75" t="s">
        <v>2344</v>
      </c>
      <c r="I128" s="15">
        <v>90</v>
      </c>
      <c r="J128" s="15">
        <v>60</v>
      </c>
      <c r="K128" s="15">
        <v>6</v>
      </c>
      <c r="L128" s="15">
        <v>10</v>
      </c>
      <c r="M128" s="80">
        <v>8.1</v>
      </c>
      <c r="N128" s="70">
        <v>10</v>
      </c>
      <c r="O128" s="62">
        <v>3000</v>
      </c>
      <c r="P128" s="63">
        <f>Table22452368910111213141516171819202122242345672345689101112131415161718[[#This Row],[PEMBULATAN]]*O128</f>
        <v>30000</v>
      </c>
    </row>
    <row r="129" spans="1:16" ht="24" customHeight="1" x14ac:dyDescent="0.2">
      <c r="A129" s="100"/>
      <c r="B129" s="73"/>
      <c r="C129" s="85" t="s">
        <v>2700</v>
      </c>
      <c r="D129" s="76" t="s">
        <v>53</v>
      </c>
      <c r="E129" s="13">
        <v>44430</v>
      </c>
      <c r="F129" s="74" t="s">
        <v>2565</v>
      </c>
      <c r="G129" s="13">
        <v>44435</v>
      </c>
      <c r="H129" s="75" t="s">
        <v>2344</v>
      </c>
      <c r="I129" s="15">
        <v>40</v>
      </c>
      <c r="J129" s="15">
        <v>40</v>
      </c>
      <c r="K129" s="15">
        <v>30</v>
      </c>
      <c r="L129" s="15">
        <v>2</v>
      </c>
      <c r="M129" s="80">
        <v>12</v>
      </c>
      <c r="N129" s="70">
        <v>12</v>
      </c>
      <c r="O129" s="62">
        <v>3000</v>
      </c>
      <c r="P129" s="63">
        <f>Table22452368910111213141516171819202122242345672345689101112131415161718[[#This Row],[PEMBULATAN]]*O129</f>
        <v>36000</v>
      </c>
    </row>
    <row r="130" spans="1:16" ht="24" customHeight="1" x14ac:dyDescent="0.2">
      <c r="A130" s="100"/>
      <c r="B130" s="73"/>
      <c r="C130" s="85" t="s">
        <v>2701</v>
      </c>
      <c r="D130" s="76" t="s">
        <v>53</v>
      </c>
      <c r="E130" s="13">
        <v>44430</v>
      </c>
      <c r="F130" s="74" t="s">
        <v>2565</v>
      </c>
      <c r="G130" s="13">
        <v>44435</v>
      </c>
      <c r="H130" s="75" t="s">
        <v>2344</v>
      </c>
      <c r="I130" s="15">
        <v>50</v>
      </c>
      <c r="J130" s="15">
        <v>40</v>
      </c>
      <c r="K130" s="15">
        <v>35</v>
      </c>
      <c r="L130" s="15">
        <v>12</v>
      </c>
      <c r="M130" s="80">
        <v>17.5</v>
      </c>
      <c r="N130" s="70">
        <v>18</v>
      </c>
      <c r="O130" s="62">
        <v>3000</v>
      </c>
      <c r="P130" s="63">
        <f>Table22452368910111213141516171819202122242345672345689101112131415161718[[#This Row],[PEMBULATAN]]*O130</f>
        <v>54000</v>
      </c>
    </row>
    <row r="131" spans="1:16" ht="24" customHeight="1" x14ac:dyDescent="0.2">
      <c r="A131" s="100"/>
      <c r="B131" s="73"/>
      <c r="C131" s="85" t="s">
        <v>2702</v>
      </c>
      <c r="D131" s="76" t="s">
        <v>53</v>
      </c>
      <c r="E131" s="13">
        <v>44430</v>
      </c>
      <c r="F131" s="74" t="s">
        <v>2565</v>
      </c>
      <c r="G131" s="13">
        <v>44435</v>
      </c>
      <c r="H131" s="75" t="s">
        <v>2344</v>
      </c>
      <c r="I131" s="15">
        <v>100</v>
      </c>
      <c r="J131" s="15">
        <v>65</v>
      </c>
      <c r="K131" s="15">
        <v>30</v>
      </c>
      <c r="L131" s="15">
        <v>20</v>
      </c>
      <c r="M131" s="80">
        <v>48.75</v>
      </c>
      <c r="N131" s="70">
        <v>49</v>
      </c>
      <c r="O131" s="62">
        <v>3000</v>
      </c>
      <c r="P131" s="63">
        <f>Table22452368910111213141516171819202122242345672345689101112131415161718[[#This Row],[PEMBULATAN]]*O131</f>
        <v>147000</v>
      </c>
    </row>
    <row r="132" spans="1:16" ht="24" customHeight="1" x14ac:dyDescent="0.2">
      <c r="A132" s="100"/>
      <c r="B132" s="73"/>
      <c r="C132" s="85" t="s">
        <v>2703</v>
      </c>
      <c r="D132" s="76" t="s">
        <v>53</v>
      </c>
      <c r="E132" s="13">
        <v>44430</v>
      </c>
      <c r="F132" s="74" t="s">
        <v>2565</v>
      </c>
      <c r="G132" s="13">
        <v>44435</v>
      </c>
      <c r="H132" s="75" t="s">
        <v>2344</v>
      </c>
      <c r="I132" s="15">
        <v>90</v>
      </c>
      <c r="J132" s="15">
        <v>50</v>
      </c>
      <c r="K132" s="15">
        <v>20</v>
      </c>
      <c r="L132" s="15">
        <v>27</v>
      </c>
      <c r="M132" s="80">
        <v>22.5</v>
      </c>
      <c r="N132" s="70">
        <v>27</v>
      </c>
      <c r="O132" s="62">
        <v>3000</v>
      </c>
      <c r="P132" s="63">
        <f>Table22452368910111213141516171819202122242345672345689101112131415161718[[#This Row],[PEMBULATAN]]*O132</f>
        <v>81000</v>
      </c>
    </row>
    <row r="133" spans="1:16" ht="24" customHeight="1" x14ac:dyDescent="0.2">
      <c r="A133" s="100"/>
      <c r="B133" s="73"/>
      <c r="C133" s="85" t="s">
        <v>2704</v>
      </c>
      <c r="D133" s="76" t="s">
        <v>53</v>
      </c>
      <c r="E133" s="13">
        <v>44430</v>
      </c>
      <c r="F133" s="74" t="s">
        <v>2565</v>
      </c>
      <c r="G133" s="13">
        <v>44435</v>
      </c>
      <c r="H133" s="75" t="s">
        <v>2344</v>
      </c>
      <c r="I133" s="15">
        <v>60</v>
      </c>
      <c r="J133" s="15">
        <v>40</v>
      </c>
      <c r="K133" s="15">
        <v>17</v>
      </c>
      <c r="L133" s="15">
        <v>8</v>
      </c>
      <c r="M133" s="80">
        <v>10.199999999999999</v>
      </c>
      <c r="N133" s="70">
        <v>10</v>
      </c>
      <c r="O133" s="62">
        <v>3000</v>
      </c>
      <c r="P133" s="63">
        <f>Table22452368910111213141516171819202122242345672345689101112131415161718[[#This Row],[PEMBULATAN]]*O133</f>
        <v>30000</v>
      </c>
    </row>
    <row r="134" spans="1:16" ht="24" customHeight="1" x14ac:dyDescent="0.2">
      <c r="A134" s="100"/>
      <c r="B134" s="73"/>
      <c r="C134" s="85" t="s">
        <v>2705</v>
      </c>
      <c r="D134" s="76" t="s">
        <v>53</v>
      </c>
      <c r="E134" s="13">
        <v>44430</v>
      </c>
      <c r="F134" s="74" t="s">
        <v>2565</v>
      </c>
      <c r="G134" s="13">
        <v>44435</v>
      </c>
      <c r="H134" s="75" t="s">
        <v>2344</v>
      </c>
      <c r="I134" s="15">
        <v>90</v>
      </c>
      <c r="J134" s="15">
        <v>50</v>
      </c>
      <c r="K134" s="15">
        <v>25</v>
      </c>
      <c r="L134" s="15">
        <v>9</v>
      </c>
      <c r="M134" s="80">
        <v>28.125</v>
      </c>
      <c r="N134" s="70">
        <v>28</v>
      </c>
      <c r="O134" s="62">
        <v>3000</v>
      </c>
      <c r="P134" s="63">
        <f>Table22452368910111213141516171819202122242345672345689101112131415161718[[#This Row],[PEMBULATAN]]*O134</f>
        <v>84000</v>
      </c>
    </row>
    <row r="135" spans="1:16" ht="24" customHeight="1" x14ac:dyDescent="0.2">
      <c r="A135" s="100"/>
      <c r="B135" s="73"/>
      <c r="C135" s="85" t="s">
        <v>2706</v>
      </c>
      <c r="D135" s="76" t="s">
        <v>53</v>
      </c>
      <c r="E135" s="13">
        <v>44430</v>
      </c>
      <c r="F135" s="74" t="s">
        <v>2565</v>
      </c>
      <c r="G135" s="13">
        <v>44435</v>
      </c>
      <c r="H135" s="75" t="s">
        <v>2344</v>
      </c>
      <c r="I135" s="15">
        <v>90</v>
      </c>
      <c r="J135" s="15">
        <v>50</v>
      </c>
      <c r="K135" s="15">
        <v>30</v>
      </c>
      <c r="L135" s="15">
        <v>28</v>
      </c>
      <c r="M135" s="80">
        <v>33.75</v>
      </c>
      <c r="N135" s="70">
        <v>34</v>
      </c>
      <c r="O135" s="62">
        <v>3000</v>
      </c>
      <c r="P135" s="63">
        <f>Table22452368910111213141516171819202122242345672345689101112131415161718[[#This Row],[PEMBULATAN]]*O135</f>
        <v>102000</v>
      </c>
    </row>
    <row r="136" spans="1:16" ht="24" customHeight="1" x14ac:dyDescent="0.2">
      <c r="A136" s="100"/>
      <c r="B136" s="73"/>
      <c r="C136" s="85" t="s">
        <v>2707</v>
      </c>
      <c r="D136" s="76" t="s">
        <v>53</v>
      </c>
      <c r="E136" s="13">
        <v>44430</v>
      </c>
      <c r="F136" s="74" t="s">
        <v>2565</v>
      </c>
      <c r="G136" s="13">
        <v>44435</v>
      </c>
      <c r="H136" s="75" t="s">
        <v>2344</v>
      </c>
      <c r="I136" s="15">
        <v>50</v>
      </c>
      <c r="J136" s="15">
        <v>45</v>
      </c>
      <c r="K136" s="15">
        <v>18</v>
      </c>
      <c r="L136" s="15">
        <v>8</v>
      </c>
      <c r="M136" s="80">
        <v>10.125</v>
      </c>
      <c r="N136" s="70">
        <v>10</v>
      </c>
      <c r="O136" s="62">
        <v>3000</v>
      </c>
      <c r="P136" s="63">
        <f>Table22452368910111213141516171819202122242345672345689101112131415161718[[#This Row],[PEMBULATAN]]*O136</f>
        <v>30000</v>
      </c>
    </row>
    <row r="137" spans="1:16" ht="24" customHeight="1" x14ac:dyDescent="0.2">
      <c r="A137" s="100"/>
      <c r="B137" s="73"/>
      <c r="C137" s="85" t="s">
        <v>2708</v>
      </c>
      <c r="D137" s="76" t="s">
        <v>53</v>
      </c>
      <c r="E137" s="13">
        <v>44430</v>
      </c>
      <c r="F137" s="74" t="s">
        <v>2565</v>
      </c>
      <c r="G137" s="13">
        <v>44435</v>
      </c>
      <c r="H137" s="75" t="s">
        <v>2344</v>
      </c>
      <c r="I137" s="15">
        <v>70</v>
      </c>
      <c r="J137" s="15">
        <v>50</v>
      </c>
      <c r="K137" s="15">
        <v>20</v>
      </c>
      <c r="L137" s="15">
        <v>4</v>
      </c>
      <c r="M137" s="80">
        <v>17.5</v>
      </c>
      <c r="N137" s="70">
        <v>18</v>
      </c>
      <c r="O137" s="62">
        <v>3000</v>
      </c>
      <c r="P137" s="63">
        <f>Table22452368910111213141516171819202122242345672345689101112131415161718[[#This Row],[PEMBULATAN]]*O137</f>
        <v>54000</v>
      </c>
    </row>
    <row r="138" spans="1:16" ht="24" customHeight="1" x14ac:dyDescent="0.2">
      <c r="A138" s="100"/>
      <c r="B138" s="73"/>
      <c r="C138" s="85" t="s">
        <v>2709</v>
      </c>
      <c r="D138" s="76" t="s">
        <v>53</v>
      </c>
      <c r="E138" s="13">
        <v>44430</v>
      </c>
      <c r="F138" s="74" t="s">
        <v>2565</v>
      </c>
      <c r="G138" s="13">
        <v>44435</v>
      </c>
      <c r="H138" s="75" t="s">
        <v>2344</v>
      </c>
      <c r="I138" s="15">
        <v>30</v>
      </c>
      <c r="J138" s="15">
        <v>60</v>
      </c>
      <c r="K138" s="15">
        <v>15</v>
      </c>
      <c r="L138" s="15">
        <v>2</v>
      </c>
      <c r="M138" s="80">
        <v>6.75</v>
      </c>
      <c r="N138" s="70">
        <v>7</v>
      </c>
      <c r="O138" s="62">
        <v>3000</v>
      </c>
      <c r="P138" s="63">
        <f>Table22452368910111213141516171819202122242345672345689101112131415161718[[#This Row],[PEMBULATAN]]*O138</f>
        <v>21000</v>
      </c>
    </row>
    <row r="139" spans="1:16" ht="24" customHeight="1" x14ac:dyDescent="0.2">
      <c r="A139" s="100"/>
      <c r="B139" s="73"/>
      <c r="C139" s="85" t="s">
        <v>2710</v>
      </c>
      <c r="D139" s="76" t="s">
        <v>53</v>
      </c>
      <c r="E139" s="13">
        <v>44430</v>
      </c>
      <c r="F139" s="74" t="s">
        <v>2565</v>
      </c>
      <c r="G139" s="13">
        <v>44435</v>
      </c>
      <c r="H139" s="75" t="s">
        <v>2344</v>
      </c>
      <c r="I139" s="15">
        <v>20</v>
      </c>
      <c r="J139" s="15">
        <v>30</v>
      </c>
      <c r="K139" s="15">
        <v>16</v>
      </c>
      <c r="L139" s="15">
        <v>1</v>
      </c>
      <c r="M139" s="80">
        <v>2.4</v>
      </c>
      <c r="N139" s="70">
        <v>2</v>
      </c>
      <c r="O139" s="62">
        <v>3000</v>
      </c>
      <c r="P139" s="63">
        <f>Table22452368910111213141516171819202122242345672345689101112131415161718[[#This Row],[PEMBULATAN]]*O139</f>
        <v>6000</v>
      </c>
    </row>
    <row r="140" spans="1:16" ht="24" customHeight="1" x14ac:dyDescent="0.2">
      <c r="A140" s="100"/>
      <c r="B140" s="73"/>
      <c r="C140" s="85" t="s">
        <v>2711</v>
      </c>
      <c r="D140" s="76" t="s">
        <v>53</v>
      </c>
      <c r="E140" s="13">
        <v>44430</v>
      </c>
      <c r="F140" s="74" t="s">
        <v>2565</v>
      </c>
      <c r="G140" s="13">
        <v>44435</v>
      </c>
      <c r="H140" s="75" t="s">
        <v>2344</v>
      </c>
      <c r="I140" s="15">
        <v>90</v>
      </c>
      <c r="J140" s="15">
        <v>55</v>
      </c>
      <c r="K140" s="15">
        <v>25</v>
      </c>
      <c r="L140" s="15">
        <v>10</v>
      </c>
      <c r="M140" s="80">
        <v>30.9375</v>
      </c>
      <c r="N140" s="70">
        <v>31</v>
      </c>
      <c r="O140" s="62">
        <v>3000</v>
      </c>
      <c r="P140" s="63">
        <f>Table22452368910111213141516171819202122242345672345689101112131415161718[[#This Row],[PEMBULATAN]]*O140</f>
        <v>93000</v>
      </c>
    </row>
    <row r="141" spans="1:16" ht="24" customHeight="1" x14ac:dyDescent="0.2">
      <c r="A141" s="100"/>
      <c r="B141" s="73"/>
      <c r="C141" s="85" t="s">
        <v>2712</v>
      </c>
      <c r="D141" s="76" t="s">
        <v>53</v>
      </c>
      <c r="E141" s="13">
        <v>44430</v>
      </c>
      <c r="F141" s="74" t="s">
        <v>2565</v>
      </c>
      <c r="G141" s="13">
        <v>44435</v>
      </c>
      <c r="H141" s="75" t="s">
        <v>2344</v>
      </c>
      <c r="I141" s="15">
        <v>80</v>
      </c>
      <c r="J141" s="15">
        <v>60</v>
      </c>
      <c r="K141" s="15">
        <v>30</v>
      </c>
      <c r="L141" s="15">
        <v>15</v>
      </c>
      <c r="M141" s="80">
        <v>36</v>
      </c>
      <c r="N141" s="70">
        <v>36</v>
      </c>
      <c r="O141" s="62">
        <v>3000</v>
      </c>
      <c r="P141" s="63">
        <f>Table22452368910111213141516171819202122242345672345689101112131415161718[[#This Row],[PEMBULATAN]]*O141</f>
        <v>108000</v>
      </c>
    </row>
    <row r="142" spans="1:16" ht="24" customHeight="1" x14ac:dyDescent="0.2">
      <c r="A142" s="100"/>
      <c r="B142" s="73"/>
      <c r="C142" s="85" t="s">
        <v>2713</v>
      </c>
      <c r="D142" s="76" t="s">
        <v>53</v>
      </c>
      <c r="E142" s="13">
        <v>44430</v>
      </c>
      <c r="F142" s="74" t="s">
        <v>2565</v>
      </c>
      <c r="G142" s="13">
        <v>44435</v>
      </c>
      <c r="H142" s="75" t="s">
        <v>2344</v>
      </c>
      <c r="I142" s="15">
        <v>65</v>
      </c>
      <c r="J142" s="15">
        <v>60</v>
      </c>
      <c r="K142" s="15">
        <v>25</v>
      </c>
      <c r="L142" s="15">
        <v>7</v>
      </c>
      <c r="M142" s="80">
        <v>24.375</v>
      </c>
      <c r="N142" s="70">
        <v>24</v>
      </c>
      <c r="O142" s="62">
        <v>3000</v>
      </c>
      <c r="P142" s="63">
        <f>Table22452368910111213141516171819202122242345672345689101112131415161718[[#This Row],[PEMBULATAN]]*O142</f>
        <v>72000</v>
      </c>
    </row>
    <row r="143" spans="1:16" ht="24" customHeight="1" x14ac:dyDescent="0.2">
      <c r="A143" s="100"/>
      <c r="B143" s="73"/>
      <c r="C143" s="85" t="s">
        <v>2714</v>
      </c>
      <c r="D143" s="76" t="s">
        <v>53</v>
      </c>
      <c r="E143" s="13">
        <v>44430</v>
      </c>
      <c r="F143" s="74" t="s">
        <v>2565</v>
      </c>
      <c r="G143" s="13">
        <v>44435</v>
      </c>
      <c r="H143" s="75" t="s">
        <v>2344</v>
      </c>
      <c r="I143" s="15">
        <v>60</v>
      </c>
      <c r="J143" s="15">
        <v>60</v>
      </c>
      <c r="K143" s="15">
        <v>25</v>
      </c>
      <c r="L143" s="15">
        <v>8</v>
      </c>
      <c r="M143" s="80">
        <v>22.5</v>
      </c>
      <c r="N143" s="70">
        <v>23</v>
      </c>
      <c r="O143" s="62">
        <v>3000</v>
      </c>
      <c r="P143" s="63">
        <f>Table22452368910111213141516171819202122242345672345689101112131415161718[[#This Row],[PEMBULATAN]]*O143</f>
        <v>69000</v>
      </c>
    </row>
    <row r="144" spans="1:16" ht="24" customHeight="1" x14ac:dyDescent="0.2">
      <c r="A144" s="100"/>
      <c r="B144" s="73"/>
      <c r="C144" s="85" t="s">
        <v>2715</v>
      </c>
      <c r="D144" s="76" t="s">
        <v>53</v>
      </c>
      <c r="E144" s="13">
        <v>44430</v>
      </c>
      <c r="F144" s="74" t="s">
        <v>2565</v>
      </c>
      <c r="G144" s="13">
        <v>44435</v>
      </c>
      <c r="H144" s="75" t="s">
        <v>2344</v>
      </c>
      <c r="I144" s="15">
        <v>50</v>
      </c>
      <c r="J144" s="15">
        <v>50</v>
      </c>
      <c r="K144" s="15">
        <v>20</v>
      </c>
      <c r="L144" s="15">
        <v>6</v>
      </c>
      <c r="M144" s="80">
        <v>12.5</v>
      </c>
      <c r="N144" s="70">
        <v>13</v>
      </c>
      <c r="O144" s="62">
        <v>3000</v>
      </c>
      <c r="P144" s="63">
        <f>Table22452368910111213141516171819202122242345672345689101112131415161718[[#This Row],[PEMBULATAN]]*O144</f>
        <v>39000</v>
      </c>
    </row>
    <row r="145" spans="1:16" ht="24" customHeight="1" x14ac:dyDescent="0.2">
      <c r="A145" s="100"/>
      <c r="B145" s="73"/>
      <c r="C145" s="85" t="s">
        <v>2716</v>
      </c>
      <c r="D145" s="76" t="s">
        <v>53</v>
      </c>
      <c r="E145" s="13">
        <v>44430</v>
      </c>
      <c r="F145" s="74" t="s">
        <v>2565</v>
      </c>
      <c r="G145" s="13">
        <v>44435</v>
      </c>
      <c r="H145" s="75" t="s">
        <v>2344</v>
      </c>
      <c r="I145" s="15">
        <v>75</v>
      </c>
      <c r="J145" s="15">
        <v>60</v>
      </c>
      <c r="K145" s="15">
        <v>30</v>
      </c>
      <c r="L145" s="15">
        <v>7</v>
      </c>
      <c r="M145" s="80">
        <v>33.75</v>
      </c>
      <c r="N145" s="70">
        <v>34</v>
      </c>
      <c r="O145" s="62">
        <v>3000</v>
      </c>
      <c r="P145" s="63">
        <f>Table22452368910111213141516171819202122242345672345689101112131415161718[[#This Row],[PEMBULATAN]]*O145</f>
        <v>102000</v>
      </c>
    </row>
    <row r="146" spans="1:16" ht="24" customHeight="1" x14ac:dyDescent="0.2">
      <c r="A146" s="100"/>
      <c r="B146" s="73"/>
      <c r="C146" s="85" t="s">
        <v>2717</v>
      </c>
      <c r="D146" s="76" t="s">
        <v>53</v>
      </c>
      <c r="E146" s="13">
        <v>44430</v>
      </c>
      <c r="F146" s="74" t="s">
        <v>2565</v>
      </c>
      <c r="G146" s="13">
        <v>44435</v>
      </c>
      <c r="H146" s="75" t="s">
        <v>2344</v>
      </c>
      <c r="I146" s="15">
        <v>90</v>
      </c>
      <c r="J146" s="15">
        <v>60</v>
      </c>
      <c r="K146" s="15">
        <v>25</v>
      </c>
      <c r="L146" s="15">
        <v>7</v>
      </c>
      <c r="M146" s="80">
        <v>33.75</v>
      </c>
      <c r="N146" s="70">
        <v>34</v>
      </c>
      <c r="O146" s="62">
        <v>3000</v>
      </c>
      <c r="P146" s="63">
        <f>Table22452368910111213141516171819202122242345672345689101112131415161718[[#This Row],[PEMBULATAN]]*O146</f>
        <v>102000</v>
      </c>
    </row>
    <row r="147" spans="1:16" ht="24" customHeight="1" x14ac:dyDescent="0.2">
      <c r="A147" s="100"/>
      <c r="B147" s="73"/>
      <c r="C147" s="85" t="s">
        <v>2718</v>
      </c>
      <c r="D147" s="76" t="s">
        <v>53</v>
      </c>
      <c r="E147" s="13">
        <v>44430</v>
      </c>
      <c r="F147" s="74" t="s">
        <v>2565</v>
      </c>
      <c r="G147" s="13">
        <v>44435</v>
      </c>
      <c r="H147" s="75" t="s">
        <v>2344</v>
      </c>
      <c r="I147" s="15">
        <v>95</v>
      </c>
      <c r="J147" s="15">
        <v>50</v>
      </c>
      <c r="K147" s="15">
        <v>30</v>
      </c>
      <c r="L147" s="15">
        <v>14</v>
      </c>
      <c r="M147" s="80">
        <v>35.625</v>
      </c>
      <c r="N147" s="70">
        <v>36</v>
      </c>
      <c r="O147" s="62">
        <v>3000</v>
      </c>
      <c r="P147" s="63">
        <f>Table22452368910111213141516171819202122242345672345689101112131415161718[[#This Row],[PEMBULATAN]]*O147</f>
        <v>108000</v>
      </c>
    </row>
    <row r="148" spans="1:16" ht="24" customHeight="1" x14ac:dyDescent="0.2">
      <c r="A148" s="100"/>
      <c r="B148" s="73"/>
      <c r="C148" s="85" t="s">
        <v>2719</v>
      </c>
      <c r="D148" s="76" t="s">
        <v>53</v>
      </c>
      <c r="E148" s="13">
        <v>44430</v>
      </c>
      <c r="F148" s="74" t="s">
        <v>2565</v>
      </c>
      <c r="G148" s="13">
        <v>44435</v>
      </c>
      <c r="H148" s="75" t="s">
        <v>2344</v>
      </c>
      <c r="I148" s="15">
        <v>80</v>
      </c>
      <c r="J148" s="15">
        <v>60</v>
      </c>
      <c r="K148" s="15">
        <v>35</v>
      </c>
      <c r="L148" s="15">
        <v>21</v>
      </c>
      <c r="M148" s="80">
        <v>42</v>
      </c>
      <c r="N148" s="70">
        <v>42</v>
      </c>
      <c r="O148" s="62">
        <v>3000</v>
      </c>
      <c r="P148" s="63">
        <f>Table22452368910111213141516171819202122242345672345689101112131415161718[[#This Row],[PEMBULATAN]]*O148</f>
        <v>126000</v>
      </c>
    </row>
    <row r="149" spans="1:16" ht="24" customHeight="1" x14ac:dyDescent="0.2">
      <c r="A149" s="100"/>
      <c r="B149" s="73"/>
      <c r="C149" s="85" t="s">
        <v>2720</v>
      </c>
      <c r="D149" s="76" t="s">
        <v>53</v>
      </c>
      <c r="E149" s="13">
        <v>44430</v>
      </c>
      <c r="F149" s="74" t="s">
        <v>2565</v>
      </c>
      <c r="G149" s="13">
        <v>44435</v>
      </c>
      <c r="H149" s="75" t="s">
        <v>2344</v>
      </c>
      <c r="I149" s="15">
        <v>85</v>
      </c>
      <c r="J149" s="15">
        <v>50</v>
      </c>
      <c r="K149" s="15">
        <v>20</v>
      </c>
      <c r="L149" s="15">
        <v>9</v>
      </c>
      <c r="M149" s="80">
        <v>21.25</v>
      </c>
      <c r="N149" s="70">
        <v>21</v>
      </c>
      <c r="O149" s="62">
        <v>3000</v>
      </c>
      <c r="P149" s="63">
        <f>Table22452368910111213141516171819202122242345672345689101112131415161718[[#This Row],[PEMBULATAN]]*O149</f>
        <v>63000</v>
      </c>
    </row>
    <row r="150" spans="1:16" ht="24" customHeight="1" x14ac:dyDescent="0.2">
      <c r="A150" s="100"/>
      <c r="B150" s="73"/>
      <c r="C150" s="85" t="s">
        <v>2721</v>
      </c>
      <c r="D150" s="76" t="s">
        <v>53</v>
      </c>
      <c r="E150" s="13">
        <v>44430</v>
      </c>
      <c r="F150" s="74" t="s">
        <v>2565</v>
      </c>
      <c r="G150" s="13">
        <v>44435</v>
      </c>
      <c r="H150" s="75" t="s">
        <v>2344</v>
      </c>
      <c r="I150" s="15">
        <v>100</v>
      </c>
      <c r="J150" s="15">
        <v>60</v>
      </c>
      <c r="K150" s="15">
        <v>30</v>
      </c>
      <c r="L150" s="15">
        <v>13</v>
      </c>
      <c r="M150" s="80">
        <v>45</v>
      </c>
      <c r="N150" s="70">
        <v>45</v>
      </c>
      <c r="O150" s="62">
        <v>3000</v>
      </c>
      <c r="P150" s="63">
        <f>Table22452368910111213141516171819202122242345672345689101112131415161718[[#This Row],[PEMBULATAN]]*O150</f>
        <v>135000</v>
      </c>
    </row>
    <row r="151" spans="1:16" ht="24" customHeight="1" x14ac:dyDescent="0.2">
      <c r="A151" s="100"/>
      <c r="B151" s="73"/>
      <c r="C151" s="85" t="s">
        <v>2722</v>
      </c>
      <c r="D151" s="76" t="s">
        <v>53</v>
      </c>
      <c r="E151" s="13">
        <v>44430</v>
      </c>
      <c r="F151" s="74" t="s">
        <v>2565</v>
      </c>
      <c r="G151" s="13">
        <v>44435</v>
      </c>
      <c r="H151" s="75" t="s">
        <v>2344</v>
      </c>
      <c r="I151" s="15">
        <v>50</v>
      </c>
      <c r="J151" s="15">
        <v>40</v>
      </c>
      <c r="K151" s="15">
        <v>20</v>
      </c>
      <c r="L151" s="15">
        <v>6</v>
      </c>
      <c r="M151" s="80">
        <v>10</v>
      </c>
      <c r="N151" s="70">
        <v>10</v>
      </c>
      <c r="O151" s="62">
        <v>3000</v>
      </c>
      <c r="P151" s="63">
        <f>Table22452368910111213141516171819202122242345672345689101112131415161718[[#This Row],[PEMBULATAN]]*O151</f>
        <v>30000</v>
      </c>
    </row>
    <row r="152" spans="1:16" ht="24" customHeight="1" x14ac:dyDescent="0.2">
      <c r="A152" s="100"/>
      <c r="B152" s="73"/>
      <c r="C152" s="85" t="s">
        <v>2723</v>
      </c>
      <c r="D152" s="76" t="s">
        <v>53</v>
      </c>
      <c r="E152" s="13">
        <v>44430</v>
      </c>
      <c r="F152" s="74" t="s">
        <v>2565</v>
      </c>
      <c r="G152" s="13">
        <v>44435</v>
      </c>
      <c r="H152" s="75" t="s">
        <v>2344</v>
      </c>
      <c r="I152" s="15">
        <v>90</v>
      </c>
      <c r="J152" s="15">
        <v>55</v>
      </c>
      <c r="K152" s="15">
        <v>30</v>
      </c>
      <c r="L152" s="15">
        <v>18</v>
      </c>
      <c r="M152" s="80">
        <v>37.125</v>
      </c>
      <c r="N152" s="70">
        <v>37</v>
      </c>
      <c r="O152" s="62">
        <v>3000</v>
      </c>
      <c r="P152" s="63">
        <f>Table22452368910111213141516171819202122242345672345689101112131415161718[[#This Row],[PEMBULATAN]]*O152</f>
        <v>111000</v>
      </c>
    </row>
    <row r="153" spans="1:16" ht="24" customHeight="1" x14ac:dyDescent="0.2">
      <c r="A153" s="100"/>
      <c r="B153" s="73"/>
      <c r="C153" s="85" t="s">
        <v>2724</v>
      </c>
      <c r="D153" s="76" t="s">
        <v>53</v>
      </c>
      <c r="E153" s="13">
        <v>44430</v>
      </c>
      <c r="F153" s="74" t="s">
        <v>2565</v>
      </c>
      <c r="G153" s="13">
        <v>44435</v>
      </c>
      <c r="H153" s="75" t="s">
        <v>2344</v>
      </c>
      <c r="I153" s="15">
        <v>85</v>
      </c>
      <c r="J153" s="15">
        <v>60</v>
      </c>
      <c r="K153" s="15">
        <v>30</v>
      </c>
      <c r="L153" s="15">
        <v>11</v>
      </c>
      <c r="M153" s="80">
        <v>38.25</v>
      </c>
      <c r="N153" s="70">
        <v>38</v>
      </c>
      <c r="O153" s="62">
        <v>3000</v>
      </c>
      <c r="P153" s="63">
        <f>Table22452368910111213141516171819202122242345672345689101112131415161718[[#This Row],[PEMBULATAN]]*O153</f>
        <v>114000</v>
      </c>
    </row>
    <row r="154" spans="1:16" ht="24" customHeight="1" x14ac:dyDescent="0.2">
      <c r="A154" s="100"/>
      <c r="B154" s="73"/>
      <c r="C154" s="85" t="s">
        <v>2725</v>
      </c>
      <c r="D154" s="76" t="s">
        <v>53</v>
      </c>
      <c r="E154" s="13">
        <v>44430</v>
      </c>
      <c r="F154" s="74" t="s">
        <v>2565</v>
      </c>
      <c r="G154" s="13">
        <v>44435</v>
      </c>
      <c r="H154" s="75" t="s">
        <v>2344</v>
      </c>
      <c r="I154" s="15">
        <v>90</v>
      </c>
      <c r="J154" s="15">
        <v>50</v>
      </c>
      <c r="K154" s="15">
        <v>30</v>
      </c>
      <c r="L154" s="15">
        <v>13</v>
      </c>
      <c r="M154" s="80">
        <v>33.75</v>
      </c>
      <c r="N154" s="70">
        <v>34</v>
      </c>
      <c r="O154" s="62">
        <v>3000</v>
      </c>
      <c r="P154" s="63">
        <f>Table22452368910111213141516171819202122242345672345689101112131415161718[[#This Row],[PEMBULATAN]]*O154</f>
        <v>102000</v>
      </c>
    </row>
    <row r="155" spans="1:16" ht="24" customHeight="1" x14ac:dyDescent="0.2">
      <c r="A155" s="100"/>
      <c r="B155" s="73"/>
      <c r="C155" s="85" t="s">
        <v>2726</v>
      </c>
      <c r="D155" s="76" t="s">
        <v>53</v>
      </c>
      <c r="E155" s="13">
        <v>44430</v>
      </c>
      <c r="F155" s="74" t="s">
        <v>2565</v>
      </c>
      <c r="G155" s="13">
        <v>44435</v>
      </c>
      <c r="H155" s="75" t="s">
        <v>2344</v>
      </c>
      <c r="I155" s="15">
        <v>70</v>
      </c>
      <c r="J155" s="15">
        <v>55</v>
      </c>
      <c r="K155" s="15">
        <v>25</v>
      </c>
      <c r="L155" s="15">
        <v>9</v>
      </c>
      <c r="M155" s="80">
        <v>24.0625</v>
      </c>
      <c r="N155" s="70">
        <v>24</v>
      </c>
      <c r="O155" s="62">
        <v>3000</v>
      </c>
      <c r="P155" s="63">
        <f>Table22452368910111213141516171819202122242345672345689101112131415161718[[#This Row],[PEMBULATAN]]*O155</f>
        <v>72000</v>
      </c>
    </row>
    <row r="156" spans="1:16" ht="24" customHeight="1" x14ac:dyDescent="0.2">
      <c r="A156" s="100"/>
      <c r="B156" s="73"/>
      <c r="C156" s="85" t="s">
        <v>2727</v>
      </c>
      <c r="D156" s="76" t="s">
        <v>53</v>
      </c>
      <c r="E156" s="13">
        <v>44430</v>
      </c>
      <c r="F156" s="74" t="s">
        <v>2565</v>
      </c>
      <c r="G156" s="13">
        <v>44435</v>
      </c>
      <c r="H156" s="75" t="s">
        <v>2344</v>
      </c>
      <c r="I156" s="15">
        <v>40</v>
      </c>
      <c r="J156" s="15">
        <v>50</v>
      </c>
      <c r="K156" s="15">
        <v>20</v>
      </c>
      <c r="L156" s="15">
        <v>4</v>
      </c>
      <c r="M156" s="80">
        <v>10</v>
      </c>
      <c r="N156" s="70">
        <v>10</v>
      </c>
      <c r="O156" s="62">
        <v>3000</v>
      </c>
      <c r="P156" s="63">
        <f>Table22452368910111213141516171819202122242345672345689101112131415161718[[#This Row],[PEMBULATAN]]*O156</f>
        <v>30000</v>
      </c>
    </row>
    <row r="157" spans="1:16" ht="24" customHeight="1" x14ac:dyDescent="0.2">
      <c r="A157" s="100"/>
      <c r="B157" s="73"/>
      <c r="C157" s="85" t="s">
        <v>2728</v>
      </c>
      <c r="D157" s="76" t="s">
        <v>53</v>
      </c>
      <c r="E157" s="13">
        <v>44430</v>
      </c>
      <c r="F157" s="74" t="s">
        <v>2565</v>
      </c>
      <c r="G157" s="13">
        <v>44435</v>
      </c>
      <c r="H157" s="75" t="s">
        <v>2344</v>
      </c>
      <c r="I157" s="15">
        <v>45</v>
      </c>
      <c r="J157" s="15">
        <v>40</v>
      </c>
      <c r="K157" s="15">
        <v>20</v>
      </c>
      <c r="L157" s="15">
        <v>2</v>
      </c>
      <c r="M157" s="80">
        <v>9</v>
      </c>
      <c r="N157" s="70">
        <v>9</v>
      </c>
      <c r="O157" s="62">
        <v>3000</v>
      </c>
      <c r="P157" s="63">
        <f>Table22452368910111213141516171819202122242345672345689101112131415161718[[#This Row],[PEMBULATAN]]*O157</f>
        <v>27000</v>
      </c>
    </row>
    <row r="158" spans="1:16" ht="24" customHeight="1" x14ac:dyDescent="0.2">
      <c r="A158" s="100"/>
      <c r="B158" s="73"/>
      <c r="C158" s="85" t="s">
        <v>2729</v>
      </c>
      <c r="D158" s="76" t="s">
        <v>53</v>
      </c>
      <c r="E158" s="13">
        <v>44430</v>
      </c>
      <c r="F158" s="74" t="s">
        <v>2565</v>
      </c>
      <c r="G158" s="13">
        <v>44435</v>
      </c>
      <c r="H158" s="75" t="s">
        <v>2344</v>
      </c>
      <c r="I158" s="15">
        <v>80</v>
      </c>
      <c r="J158" s="15">
        <v>60</v>
      </c>
      <c r="K158" s="15">
        <v>20</v>
      </c>
      <c r="L158" s="15">
        <v>10</v>
      </c>
      <c r="M158" s="80">
        <v>24</v>
      </c>
      <c r="N158" s="70">
        <v>24</v>
      </c>
      <c r="O158" s="62">
        <v>3000</v>
      </c>
      <c r="P158" s="63">
        <f>Table22452368910111213141516171819202122242345672345689101112131415161718[[#This Row],[PEMBULATAN]]*O158</f>
        <v>72000</v>
      </c>
    </row>
    <row r="159" spans="1:16" ht="24" customHeight="1" x14ac:dyDescent="0.2">
      <c r="A159" s="100"/>
      <c r="B159" s="73"/>
      <c r="C159" s="85" t="s">
        <v>2730</v>
      </c>
      <c r="D159" s="76" t="s">
        <v>53</v>
      </c>
      <c r="E159" s="13">
        <v>44430</v>
      </c>
      <c r="F159" s="74" t="s">
        <v>2565</v>
      </c>
      <c r="G159" s="13">
        <v>44435</v>
      </c>
      <c r="H159" s="75" t="s">
        <v>2344</v>
      </c>
      <c r="I159" s="15">
        <v>90</v>
      </c>
      <c r="J159" s="15">
        <v>50</v>
      </c>
      <c r="K159" s="15">
        <v>25</v>
      </c>
      <c r="L159" s="15">
        <v>10</v>
      </c>
      <c r="M159" s="80">
        <v>28.125</v>
      </c>
      <c r="N159" s="70">
        <v>28</v>
      </c>
      <c r="O159" s="62">
        <v>3000</v>
      </c>
      <c r="P159" s="63">
        <f>Table22452368910111213141516171819202122242345672345689101112131415161718[[#This Row],[PEMBULATAN]]*O159</f>
        <v>84000</v>
      </c>
    </row>
    <row r="160" spans="1:16" ht="24" customHeight="1" x14ac:dyDescent="0.2">
      <c r="A160" s="100"/>
      <c r="B160" s="73"/>
      <c r="C160" s="85" t="s">
        <v>2731</v>
      </c>
      <c r="D160" s="76" t="s">
        <v>53</v>
      </c>
      <c r="E160" s="13">
        <v>44430</v>
      </c>
      <c r="F160" s="74" t="s">
        <v>2565</v>
      </c>
      <c r="G160" s="13">
        <v>44435</v>
      </c>
      <c r="H160" s="75" t="s">
        <v>2344</v>
      </c>
      <c r="I160" s="15">
        <v>56</v>
      </c>
      <c r="J160" s="15">
        <v>50</v>
      </c>
      <c r="K160" s="15">
        <v>18</v>
      </c>
      <c r="L160" s="15">
        <v>8</v>
      </c>
      <c r="M160" s="80">
        <v>12.6</v>
      </c>
      <c r="N160" s="70">
        <v>13</v>
      </c>
      <c r="O160" s="62">
        <v>3000</v>
      </c>
      <c r="P160" s="63">
        <f>Table22452368910111213141516171819202122242345672345689101112131415161718[[#This Row],[PEMBULATAN]]*O160</f>
        <v>39000</v>
      </c>
    </row>
    <row r="161" spans="1:16" ht="24" customHeight="1" x14ac:dyDescent="0.2">
      <c r="A161" s="100"/>
      <c r="B161" s="73"/>
      <c r="C161" s="85" t="s">
        <v>2732</v>
      </c>
      <c r="D161" s="76" t="s">
        <v>53</v>
      </c>
      <c r="E161" s="13">
        <v>44430</v>
      </c>
      <c r="F161" s="74" t="s">
        <v>2565</v>
      </c>
      <c r="G161" s="13">
        <v>44435</v>
      </c>
      <c r="H161" s="75" t="s">
        <v>2344</v>
      </c>
      <c r="I161" s="15">
        <v>90</v>
      </c>
      <c r="J161" s="15">
        <v>50</v>
      </c>
      <c r="K161" s="15">
        <v>20</v>
      </c>
      <c r="L161" s="15">
        <v>13</v>
      </c>
      <c r="M161" s="80">
        <v>22.5</v>
      </c>
      <c r="N161" s="70">
        <v>23</v>
      </c>
      <c r="O161" s="62">
        <v>3000</v>
      </c>
      <c r="P161" s="63">
        <f>Table22452368910111213141516171819202122242345672345689101112131415161718[[#This Row],[PEMBULATAN]]*O161</f>
        <v>69000</v>
      </c>
    </row>
    <row r="162" spans="1:16" ht="24" customHeight="1" x14ac:dyDescent="0.2">
      <c r="A162" s="100"/>
      <c r="B162" s="73"/>
      <c r="C162" s="85" t="s">
        <v>2733</v>
      </c>
      <c r="D162" s="76" t="s">
        <v>53</v>
      </c>
      <c r="E162" s="13">
        <v>44430</v>
      </c>
      <c r="F162" s="74" t="s">
        <v>2565</v>
      </c>
      <c r="G162" s="13">
        <v>44435</v>
      </c>
      <c r="H162" s="75" t="s">
        <v>2344</v>
      </c>
      <c r="I162" s="15">
        <v>80</v>
      </c>
      <c r="J162" s="15">
        <v>60</v>
      </c>
      <c r="K162" s="15">
        <v>26</v>
      </c>
      <c r="L162" s="15">
        <v>11</v>
      </c>
      <c r="M162" s="80">
        <v>31.2</v>
      </c>
      <c r="N162" s="70">
        <v>31</v>
      </c>
      <c r="O162" s="62">
        <v>3000</v>
      </c>
      <c r="P162" s="63">
        <f>Table22452368910111213141516171819202122242345672345689101112131415161718[[#This Row],[PEMBULATAN]]*O162</f>
        <v>93000</v>
      </c>
    </row>
    <row r="163" spans="1:16" ht="24" customHeight="1" x14ac:dyDescent="0.2">
      <c r="A163" s="100"/>
      <c r="B163" s="73"/>
      <c r="C163" s="85" t="s">
        <v>2734</v>
      </c>
      <c r="D163" s="76" t="s">
        <v>53</v>
      </c>
      <c r="E163" s="13">
        <v>44430</v>
      </c>
      <c r="F163" s="74" t="s">
        <v>2565</v>
      </c>
      <c r="G163" s="13">
        <v>44435</v>
      </c>
      <c r="H163" s="75" t="s">
        <v>2344</v>
      </c>
      <c r="I163" s="15">
        <v>90</v>
      </c>
      <c r="J163" s="15">
        <v>60</v>
      </c>
      <c r="K163" s="15">
        <v>25</v>
      </c>
      <c r="L163" s="15">
        <v>9</v>
      </c>
      <c r="M163" s="80">
        <v>33.75</v>
      </c>
      <c r="N163" s="70">
        <v>34</v>
      </c>
      <c r="O163" s="62">
        <v>3000</v>
      </c>
      <c r="P163" s="63">
        <f>Table22452368910111213141516171819202122242345672345689101112131415161718[[#This Row],[PEMBULATAN]]*O163</f>
        <v>102000</v>
      </c>
    </row>
    <row r="164" spans="1:16" ht="24" customHeight="1" x14ac:dyDescent="0.2">
      <c r="A164" s="100"/>
      <c r="B164" s="73"/>
      <c r="C164" s="85" t="s">
        <v>2735</v>
      </c>
      <c r="D164" s="76" t="s">
        <v>53</v>
      </c>
      <c r="E164" s="13">
        <v>44430</v>
      </c>
      <c r="F164" s="74" t="s">
        <v>2565</v>
      </c>
      <c r="G164" s="13">
        <v>44435</v>
      </c>
      <c r="H164" s="75" t="s">
        <v>2344</v>
      </c>
      <c r="I164" s="15">
        <v>65</v>
      </c>
      <c r="J164" s="15">
        <v>55</v>
      </c>
      <c r="K164" s="15">
        <v>20</v>
      </c>
      <c r="L164" s="15">
        <v>5</v>
      </c>
      <c r="M164" s="80">
        <v>17.875</v>
      </c>
      <c r="N164" s="70">
        <v>18</v>
      </c>
      <c r="O164" s="62">
        <v>3000</v>
      </c>
      <c r="P164" s="63">
        <f>Table22452368910111213141516171819202122242345672345689101112131415161718[[#This Row],[PEMBULATAN]]*O164</f>
        <v>54000</v>
      </c>
    </row>
    <row r="165" spans="1:16" ht="24" customHeight="1" x14ac:dyDescent="0.2">
      <c r="A165" s="100"/>
      <c r="B165" s="73"/>
      <c r="C165" s="85" t="s">
        <v>2736</v>
      </c>
      <c r="D165" s="76" t="s">
        <v>53</v>
      </c>
      <c r="E165" s="13">
        <v>44430</v>
      </c>
      <c r="F165" s="74" t="s">
        <v>2565</v>
      </c>
      <c r="G165" s="13">
        <v>44435</v>
      </c>
      <c r="H165" s="75" t="s">
        <v>2344</v>
      </c>
      <c r="I165" s="15">
        <v>90</v>
      </c>
      <c r="J165" s="15">
        <v>60</v>
      </c>
      <c r="K165" s="15">
        <v>20</v>
      </c>
      <c r="L165" s="15">
        <v>22</v>
      </c>
      <c r="M165" s="80">
        <v>27</v>
      </c>
      <c r="N165" s="70">
        <v>27</v>
      </c>
      <c r="O165" s="62">
        <v>3000</v>
      </c>
      <c r="P165" s="63">
        <f>Table22452368910111213141516171819202122242345672345689101112131415161718[[#This Row],[PEMBULATAN]]*O165</f>
        <v>81000</v>
      </c>
    </row>
    <row r="166" spans="1:16" ht="24" customHeight="1" x14ac:dyDescent="0.2">
      <c r="A166" s="100"/>
      <c r="B166" s="73"/>
      <c r="C166" s="85" t="s">
        <v>2737</v>
      </c>
      <c r="D166" s="76" t="s">
        <v>53</v>
      </c>
      <c r="E166" s="13">
        <v>44430</v>
      </c>
      <c r="F166" s="74" t="s">
        <v>2565</v>
      </c>
      <c r="G166" s="13">
        <v>44435</v>
      </c>
      <c r="H166" s="75" t="s">
        <v>2344</v>
      </c>
      <c r="I166" s="15">
        <v>80</v>
      </c>
      <c r="J166" s="15">
        <v>50</v>
      </c>
      <c r="K166" s="15">
        <v>20</v>
      </c>
      <c r="L166" s="15">
        <v>17</v>
      </c>
      <c r="M166" s="80">
        <v>20</v>
      </c>
      <c r="N166" s="70">
        <v>20</v>
      </c>
      <c r="O166" s="62">
        <v>3000</v>
      </c>
      <c r="P166" s="63">
        <f>Table22452368910111213141516171819202122242345672345689101112131415161718[[#This Row],[PEMBULATAN]]*O166</f>
        <v>60000</v>
      </c>
    </row>
    <row r="167" spans="1:16" ht="24" customHeight="1" x14ac:dyDescent="0.2">
      <c r="A167" s="100"/>
      <c r="B167" s="73"/>
      <c r="C167" s="85" t="s">
        <v>2738</v>
      </c>
      <c r="D167" s="76" t="s">
        <v>53</v>
      </c>
      <c r="E167" s="13">
        <v>44430</v>
      </c>
      <c r="F167" s="74" t="s">
        <v>2565</v>
      </c>
      <c r="G167" s="13">
        <v>44435</v>
      </c>
      <c r="H167" s="75" t="s">
        <v>2344</v>
      </c>
      <c r="I167" s="15">
        <v>70</v>
      </c>
      <c r="J167" s="15">
        <v>50</v>
      </c>
      <c r="K167" s="15">
        <v>20</v>
      </c>
      <c r="L167" s="15">
        <v>9</v>
      </c>
      <c r="M167" s="80">
        <v>17.5</v>
      </c>
      <c r="N167" s="70">
        <v>18</v>
      </c>
      <c r="O167" s="62">
        <v>3000</v>
      </c>
      <c r="P167" s="63">
        <f>Table22452368910111213141516171819202122242345672345689101112131415161718[[#This Row],[PEMBULATAN]]*O167</f>
        <v>54000</v>
      </c>
    </row>
    <row r="168" spans="1:16" ht="24" customHeight="1" x14ac:dyDescent="0.2">
      <c r="A168" s="100"/>
      <c r="B168" s="73"/>
      <c r="C168" s="85" t="s">
        <v>2739</v>
      </c>
      <c r="D168" s="76" t="s">
        <v>53</v>
      </c>
      <c r="E168" s="13">
        <v>44430</v>
      </c>
      <c r="F168" s="74" t="s">
        <v>2565</v>
      </c>
      <c r="G168" s="13">
        <v>44435</v>
      </c>
      <c r="H168" s="75" t="s">
        <v>2344</v>
      </c>
      <c r="I168" s="15">
        <v>90</v>
      </c>
      <c r="J168" s="15">
        <v>50</v>
      </c>
      <c r="K168" s="15">
        <v>35</v>
      </c>
      <c r="L168" s="15">
        <v>12</v>
      </c>
      <c r="M168" s="80">
        <v>39.375</v>
      </c>
      <c r="N168" s="70">
        <v>39</v>
      </c>
      <c r="O168" s="62">
        <v>3000</v>
      </c>
      <c r="P168" s="63">
        <f>Table22452368910111213141516171819202122242345672345689101112131415161718[[#This Row],[PEMBULATAN]]*O168</f>
        <v>117000</v>
      </c>
    </row>
    <row r="169" spans="1:16" ht="24" customHeight="1" x14ac:dyDescent="0.2">
      <c r="A169" s="100"/>
      <c r="B169" s="73"/>
      <c r="C169" s="85" t="s">
        <v>2740</v>
      </c>
      <c r="D169" s="76" t="s">
        <v>53</v>
      </c>
      <c r="E169" s="13">
        <v>44430</v>
      </c>
      <c r="F169" s="74" t="s">
        <v>2565</v>
      </c>
      <c r="G169" s="13">
        <v>44435</v>
      </c>
      <c r="H169" s="75" t="s">
        <v>2344</v>
      </c>
      <c r="I169" s="15">
        <v>90</v>
      </c>
      <c r="J169" s="15">
        <v>55</v>
      </c>
      <c r="K169" s="15">
        <v>18</v>
      </c>
      <c r="L169" s="15">
        <v>12</v>
      </c>
      <c r="M169" s="80">
        <v>22.274999999999999</v>
      </c>
      <c r="N169" s="70">
        <v>22</v>
      </c>
      <c r="O169" s="62">
        <v>3000</v>
      </c>
      <c r="P169" s="63">
        <f>Table22452368910111213141516171819202122242345672345689101112131415161718[[#This Row],[PEMBULATAN]]*O169</f>
        <v>66000</v>
      </c>
    </row>
    <row r="170" spans="1:16" ht="24" customHeight="1" x14ac:dyDescent="0.2">
      <c r="A170" s="100"/>
      <c r="B170" s="73"/>
      <c r="C170" s="85" t="s">
        <v>2741</v>
      </c>
      <c r="D170" s="76" t="s">
        <v>53</v>
      </c>
      <c r="E170" s="13">
        <v>44430</v>
      </c>
      <c r="F170" s="74" t="s">
        <v>2565</v>
      </c>
      <c r="G170" s="13">
        <v>44435</v>
      </c>
      <c r="H170" s="75" t="s">
        <v>2344</v>
      </c>
      <c r="I170" s="15">
        <v>55</v>
      </c>
      <c r="J170" s="15">
        <v>50</v>
      </c>
      <c r="K170" s="15">
        <v>27</v>
      </c>
      <c r="L170" s="15">
        <v>5</v>
      </c>
      <c r="M170" s="80">
        <v>18.5625</v>
      </c>
      <c r="N170" s="70">
        <v>19</v>
      </c>
      <c r="O170" s="62">
        <v>3000</v>
      </c>
      <c r="P170" s="63">
        <f>Table22452368910111213141516171819202122242345672345689101112131415161718[[#This Row],[PEMBULATAN]]*O170</f>
        <v>57000</v>
      </c>
    </row>
    <row r="171" spans="1:16" ht="24" customHeight="1" x14ac:dyDescent="0.2">
      <c r="A171" s="100"/>
      <c r="B171" s="73"/>
      <c r="C171" s="85" t="s">
        <v>2742</v>
      </c>
      <c r="D171" s="76" t="s">
        <v>53</v>
      </c>
      <c r="E171" s="13">
        <v>44430</v>
      </c>
      <c r="F171" s="74" t="s">
        <v>2565</v>
      </c>
      <c r="G171" s="13">
        <v>44435</v>
      </c>
      <c r="H171" s="75" t="s">
        <v>2344</v>
      </c>
      <c r="I171" s="15">
        <v>80</v>
      </c>
      <c r="J171" s="15">
        <v>50</v>
      </c>
      <c r="K171" s="15">
        <v>30</v>
      </c>
      <c r="L171" s="15">
        <v>7</v>
      </c>
      <c r="M171" s="80">
        <v>30</v>
      </c>
      <c r="N171" s="70">
        <v>30</v>
      </c>
      <c r="O171" s="62">
        <v>3000</v>
      </c>
      <c r="P171" s="63">
        <f>Table22452368910111213141516171819202122242345672345689101112131415161718[[#This Row],[PEMBULATAN]]*O171</f>
        <v>90000</v>
      </c>
    </row>
    <row r="172" spans="1:16" ht="24" customHeight="1" x14ac:dyDescent="0.2">
      <c r="A172" s="100"/>
      <c r="B172" s="73"/>
      <c r="C172" s="85" t="s">
        <v>2743</v>
      </c>
      <c r="D172" s="76" t="s">
        <v>53</v>
      </c>
      <c r="E172" s="13">
        <v>44430</v>
      </c>
      <c r="F172" s="74" t="s">
        <v>2565</v>
      </c>
      <c r="G172" s="13">
        <v>44435</v>
      </c>
      <c r="H172" s="75" t="s">
        <v>2344</v>
      </c>
      <c r="I172" s="15">
        <v>100</v>
      </c>
      <c r="J172" s="15">
        <v>60</v>
      </c>
      <c r="K172" s="15">
        <v>26</v>
      </c>
      <c r="L172" s="15">
        <v>16</v>
      </c>
      <c r="M172" s="80">
        <v>39</v>
      </c>
      <c r="N172" s="70">
        <v>39</v>
      </c>
      <c r="O172" s="62">
        <v>3000</v>
      </c>
      <c r="P172" s="63">
        <f>Table22452368910111213141516171819202122242345672345689101112131415161718[[#This Row],[PEMBULATAN]]*O172</f>
        <v>117000</v>
      </c>
    </row>
    <row r="173" spans="1:16" ht="24" customHeight="1" x14ac:dyDescent="0.2">
      <c r="A173" s="100"/>
      <c r="B173" s="73"/>
      <c r="C173" s="85" t="s">
        <v>2744</v>
      </c>
      <c r="D173" s="76" t="s">
        <v>53</v>
      </c>
      <c r="E173" s="13">
        <v>44430</v>
      </c>
      <c r="F173" s="74" t="s">
        <v>2565</v>
      </c>
      <c r="G173" s="13">
        <v>44435</v>
      </c>
      <c r="H173" s="75" t="s">
        <v>2344</v>
      </c>
      <c r="I173" s="15">
        <v>65</v>
      </c>
      <c r="J173" s="15">
        <v>40</v>
      </c>
      <c r="K173" s="15">
        <v>27</v>
      </c>
      <c r="L173" s="15">
        <v>13</v>
      </c>
      <c r="M173" s="80">
        <v>17.55</v>
      </c>
      <c r="N173" s="70">
        <v>18</v>
      </c>
      <c r="O173" s="62">
        <v>3000</v>
      </c>
      <c r="P173" s="63">
        <f>Table22452368910111213141516171819202122242345672345689101112131415161718[[#This Row],[PEMBULATAN]]*O173</f>
        <v>54000</v>
      </c>
    </row>
    <row r="174" spans="1:16" ht="24" customHeight="1" x14ac:dyDescent="0.2">
      <c r="A174" s="100"/>
      <c r="B174" s="73"/>
      <c r="C174" s="85" t="s">
        <v>2745</v>
      </c>
      <c r="D174" s="76" t="s">
        <v>53</v>
      </c>
      <c r="E174" s="13">
        <v>44430</v>
      </c>
      <c r="F174" s="74" t="s">
        <v>2565</v>
      </c>
      <c r="G174" s="13">
        <v>44435</v>
      </c>
      <c r="H174" s="75" t="s">
        <v>2344</v>
      </c>
      <c r="I174" s="15">
        <v>100</v>
      </c>
      <c r="J174" s="15">
        <v>60</v>
      </c>
      <c r="K174" s="15">
        <v>30</v>
      </c>
      <c r="L174" s="15">
        <v>35</v>
      </c>
      <c r="M174" s="80">
        <v>45</v>
      </c>
      <c r="N174" s="70">
        <v>45</v>
      </c>
      <c r="O174" s="62">
        <v>3000</v>
      </c>
      <c r="P174" s="63">
        <f>Table22452368910111213141516171819202122242345672345689101112131415161718[[#This Row],[PEMBULATAN]]*O174</f>
        <v>135000</v>
      </c>
    </row>
    <row r="175" spans="1:16" ht="24" customHeight="1" x14ac:dyDescent="0.2">
      <c r="A175" s="100"/>
      <c r="B175" s="73"/>
      <c r="C175" s="85" t="s">
        <v>2746</v>
      </c>
      <c r="D175" s="76" t="s">
        <v>53</v>
      </c>
      <c r="E175" s="13">
        <v>44430</v>
      </c>
      <c r="F175" s="74" t="s">
        <v>2565</v>
      </c>
      <c r="G175" s="13">
        <v>44435</v>
      </c>
      <c r="H175" s="75" t="s">
        <v>2344</v>
      </c>
      <c r="I175" s="15">
        <v>100</v>
      </c>
      <c r="J175" s="15">
        <v>45</v>
      </c>
      <c r="K175" s="15">
        <v>20</v>
      </c>
      <c r="L175" s="15">
        <v>12</v>
      </c>
      <c r="M175" s="80">
        <v>22.5</v>
      </c>
      <c r="N175" s="70">
        <v>23</v>
      </c>
      <c r="O175" s="62">
        <v>3000</v>
      </c>
      <c r="P175" s="63">
        <f>Table22452368910111213141516171819202122242345672345689101112131415161718[[#This Row],[PEMBULATAN]]*O175</f>
        <v>69000</v>
      </c>
    </row>
    <row r="176" spans="1:16" ht="24" customHeight="1" x14ac:dyDescent="0.2">
      <c r="A176" s="100"/>
      <c r="B176" s="73"/>
      <c r="C176" s="85" t="s">
        <v>2747</v>
      </c>
      <c r="D176" s="76" t="s">
        <v>53</v>
      </c>
      <c r="E176" s="13">
        <v>44430</v>
      </c>
      <c r="F176" s="74" t="s">
        <v>2565</v>
      </c>
      <c r="G176" s="13">
        <v>44435</v>
      </c>
      <c r="H176" s="75" t="s">
        <v>2344</v>
      </c>
      <c r="I176" s="15">
        <v>90</v>
      </c>
      <c r="J176" s="15">
        <v>60</v>
      </c>
      <c r="K176" s="15">
        <v>45</v>
      </c>
      <c r="L176" s="15">
        <v>15</v>
      </c>
      <c r="M176" s="80">
        <v>60.75</v>
      </c>
      <c r="N176" s="70">
        <v>61</v>
      </c>
      <c r="O176" s="62">
        <v>3000</v>
      </c>
      <c r="P176" s="63">
        <f>Table22452368910111213141516171819202122242345672345689101112131415161718[[#This Row],[PEMBULATAN]]*O176</f>
        <v>183000</v>
      </c>
    </row>
    <row r="177" spans="1:16" ht="24" customHeight="1" x14ac:dyDescent="0.2">
      <c r="A177" s="100"/>
      <c r="B177" s="73"/>
      <c r="C177" s="85" t="s">
        <v>2748</v>
      </c>
      <c r="D177" s="76" t="s">
        <v>53</v>
      </c>
      <c r="E177" s="13">
        <v>44430</v>
      </c>
      <c r="F177" s="74" t="s">
        <v>2565</v>
      </c>
      <c r="G177" s="13">
        <v>44435</v>
      </c>
      <c r="H177" s="75" t="s">
        <v>2344</v>
      </c>
      <c r="I177" s="15">
        <v>95</v>
      </c>
      <c r="J177" s="15">
        <v>50</v>
      </c>
      <c r="K177" s="15">
        <v>40</v>
      </c>
      <c r="L177" s="15">
        <v>12</v>
      </c>
      <c r="M177" s="80">
        <v>47.5</v>
      </c>
      <c r="N177" s="70">
        <v>48</v>
      </c>
      <c r="O177" s="62">
        <v>3000</v>
      </c>
      <c r="P177" s="63">
        <f>Table22452368910111213141516171819202122242345672345689101112131415161718[[#This Row],[PEMBULATAN]]*O177</f>
        <v>144000</v>
      </c>
    </row>
    <row r="178" spans="1:16" ht="24" customHeight="1" x14ac:dyDescent="0.2">
      <c r="A178" s="100"/>
      <c r="B178" s="73"/>
      <c r="C178" s="85" t="s">
        <v>2749</v>
      </c>
      <c r="D178" s="76" t="s">
        <v>53</v>
      </c>
      <c r="E178" s="13">
        <v>44430</v>
      </c>
      <c r="F178" s="74" t="s">
        <v>2565</v>
      </c>
      <c r="G178" s="13">
        <v>44435</v>
      </c>
      <c r="H178" s="75" t="s">
        <v>2344</v>
      </c>
      <c r="I178" s="15">
        <v>90</v>
      </c>
      <c r="J178" s="15">
        <v>55</v>
      </c>
      <c r="K178" s="15">
        <v>20</v>
      </c>
      <c r="L178" s="15">
        <v>19</v>
      </c>
      <c r="M178" s="80">
        <v>24.75</v>
      </c>
      <c r="N178" s="70">
        <v>25</v>
      </c>
      <c r="O178" s="62">
        <v>3000</v>
      </c>
      <c r="P178" s="63">
        <f>Table22452368910111213141516171819202122242345672345689101112131415161718[[#This Row],[PEMBULATAN]]*O178</f>
        <v>75000</v>
      </c>
    </row>
    <row r="179" spans="1:16" ht="24" customHeight="1" x14ac:dyDescent="0.2">
      <c r="A179" s="100"/>
      <c r="B179" s="73"/>
      <c r="C179" s="85" t="s">
        <v>2750</v>
      </c>
      <c r="D179" s="76" t="s">
        <v>53</v>
      </c>
      <c r="E179" s="13">
        <v>44430</v>
      </c>
      <c r="F179" s="74" t="s">
        <v>2565</v>
      </c>
      <c r="G179" s="13">
        <v>44435</v>
      </c>
      <c r="H179" s="75" t="s">
        <v>2344</v>
      </c>
      <c r="I179" s="15">
        <v>95</v>
      </c>
      <c r="J179" s="15">
        <v>50</v>
      </c>
      <c r="K179" s="15">
        <v>20</v>
      </c>
      <c r="L179" s="15">
        <v>12</v>
      </c>
      <c r="M179" s="80">
        <v>23.75</v>
      </c>
      <c r="N179" s="70">
        <v>24</v>
      </c>
      <c r="O179" s="62">
        <v>3000</v>
      </c>
      <c r="P179" s="63">
        <f>Table22452368910111213141516171819202122242345672345689101112131415161718[[#This Row],[PEMBULATAN]]*O179</f>
        <v>72000</v>
      </c>
    </row>
    <row r="180" spans="1:16" ht="24" customHeight="1" x14ac:dyDescent="0.2">
      <c r="A180" s="100"/>
      <c r="B180" s="73"/>
      <c r="C180" s="85" t="s">
        <v>2751</v>
      </c>
      <c r="D180" s="76" t="s">
        <v>53</v>
      </c>
      <c r="E180" s="13">
        <v>44430</v>
      </c>
      <c r="F180" s="74" t="s">
        <v>2565</v>
      </c>
      <c r="G180" s="13">
        <v>44435</v>
      </c>
      <c r="H180" s="75" t="s">
        <v>2344</v>
      </c>
      <c r="I180" s="15">
        <v>80</v>
      </c>
      <c r="J180" s="15">
        <v>60</v>
      </c>
      <c r="K180" s="15">
        <v>20</v>
      </c>
      <c r="L180" s="15">
        <v>12</v>
      </c>
      <c r="M180" s="80">
        <v>24</v>
      </c>
      <c r="N180" s="70">
        <v>24</v>
      </c>
      <c r="O180" s="62">
        <v>3000</v>
      </c>
      <c r="P180" s="63">
        <f>Table22452368910111213141516171819202122242345672345689101112131415161718[[#This Row],[PEMBULATAN]]*O180</f>
        <v>72000</v>
      </c>
    </row>
    <row r="181" spans="1:16" ht="24" customHeight="1" x14ac:dyDescent="0.2">
      <c r="A181" s="100"/>
      <c r="B181" s="73"/>
      <c r="C181" s="85" t="s">
        <v>2752</v>
      </c>
      <c r="D181" s="76" t="s">
        <v>53</v>
      </c>
      <c r="E181" s="13">
        <v>44430</v>
      </c>
      <c r="F181" s="74" t="s">
        <v>2565</v>
      </c>
      <c r="G181" s="13">
        <v>44435</v>
      </c>
      <c r="H181" s="75" t="s">
        <v>2344</v>
      </c>
      <c r="I181" s="15">
        <v>80</v>
      </c>
      <c r="J181" s="15">
        <v>50</v>
      </c>
      <c r="K181" s="15">
        <v>30</v>
      </c>
      <c r="L181" s="15">
        <v>9</v>
      </c>
      <c r="M181" s="80">
        <v>30</v>
      </c>
      <c r="N181" s="70">
        <v>30</v>
      </c>
      <c r="O181" s="62">
        <v>3000</v>
      </c>
      <c r="P181" s="63">
        <f>Table22452368910111213141516171819202122242345672345689101112131415161718[[#This Row],[PEMBULATAN]]*O181</f>
        <v>90000</v>
      </c>
    </row>
    <row r="182" spans="1:16" ht="24" customHeight="1" x14ac:dyDescent="0.2">
      <c r="A182" s="100"/>
      <c r="B182" s="73"/>
      <c r="C182" s="85" t="s">
        <v>2753</v>
      </c>
      <c r="D182" s="76" t="s">
        <v>53</v>
      </c>
      <c r="E182" s="13">
        <v>44430</v>
      </c>
      <c r="F182" s="74" t="s">
        <v>2565</v>
      </c>
      <c r="G182" s="13">
        <v>44435</v>
      </c>
      <c r="H182" s="75" t="s">
        <v>2344</v>
      </c>
      <c r="I182" s="15">
        <v>70</v>
      </c>
      <c r="J182" s="15">
        <v>50</v>
      </c>
      <c r="K182" s="15">
        <v>40</v>
      </c>
      <c r="L182" s="15">
        <v>15</v>
      </c>
      <c r="M182" s="80">
        <v>35</v>
      </c>
      <c r="N182" s="70">
        <v>35</v>
      </c>
      <c r="O182" s="62">
        <v>3000</v>
      </c>
      <c r="P182" s="63">
        <f>Table22452368910111213141516171819202122242345672345689101112131415161718[[#This Row],[PEMBULATAN]]*O182</f>
        <v>105000</v>
      </c>
    </row>
    <row r="183" spans="1:16" ht="24" customHeight="1" x14ac:dyDescent="0.2">
      <c r="A183" s="100"/>
      <c r="B183" s="73"/>
      <c r="C183" s="85" t="s">
        <v>2754</v>
      </c>
      <c r="D183" s="76" t="s">
        <v>53</v>
      </c>
      <c r="E183" s="13">
        <v>44430</v>
      </c>
      <c r="F183" s="74" t="s">
        <v>2565</v>
      </c>
      <c r="G183" s="13">
        <v>44435</v>
      </c>
      <c r="H183" s="75" t="s">
        <v>2344</v>
      </c>
      <c r="I183" s="15">
        <v>100</v>
      </c>
      <c r="J183" s="15">
        <v>50</v>
      </c>
      <c r="K183" s="15">
        <v>35</v>
      </c>
      <c r="L183" s="15">
        <v>19</v>
      </c>
      <c r="M183" s="80">
        <v>43.75</v>
      </c>
      <c r="N183" s="70">
        <v>44</v>
      </c>
      <c r="O183" s="62">
        <v>3000</v>
      </c>
      <c r="P183" s="63">
        <f>Table22452368910111213141516171819202122242345672345689101112131415161718[[#This Row],[PEMBULATAN]]*O183</f>
        <v>132000</v>
      </c>
    </row>
    <row r="184" spans="1:16" ht="24" customHeight="1" x14ac:dyDescent="0.2">
      <c r="A184" s="100"/>
      <c r="B184" s="73"/>
      <c r="C184" s="85" t="s">
        <v>2755</v>
      </c>
      <c r="D184" s="76" t="s">
        <v>53</v>
      </c>
      <c r="E184" s="13">
        <v>44430</v>
      </c>
      <c r="F184" s="74" t="s">
        <v>2565</v>
      </c>
      <c r="G184" s="13">
        <v>44435</v>
      </c>
      <c r="H184" s="75" t="s">
        <v>2344</v>
      </c>
      <c r="I184" s="15">
        <v>90</v>
      </c>
      <c r="J184" s="15">
        <v>50</v>
      </c>
      <c r="K184" s="15">
        <v>30</v>
      </c>
      <c r="L184" s="15">
        <v>26</v>
      </c>
      <c r="M184" s="80">
        <v>33.75</v>
      </c>
      <c r="N184" s="70">
        <v>34</v>
      </c>
      <c r="O184" s="62">
        <v>3000</v>
      </c>
      <c r="P184" s="63">
        <f>Table22452368910111213141516171819202122242345672345689101112131415161718[[#This Row],[PEMBULATAN]]*O184</f>
        <v>102000</v>
      </c>
    </row>
    <row r="185" spans="1:16" ht="24" customHeight="1" x14ac:dyDescent="0.2">
      <c r="A185" s="100"/>
      <c r="B185" s="73"/>
      <c r="C185" s="85" t="s">
        <v>2756</v>
      </c>
      <c r="D185" s="76" t="s">
        <v>53</v>
      </c>
      <c r="E185" s="13">
        <v>44430</v>
      </c>
      <c r="F185" s="74" t="s">
        <v>2565</v>
      </c>
      <c r="G185" s="13">
        <v>44435</v>
      </c>
      <c r="H185" s="75" t="s">
        <v>2344</v>
      </c>
      <c r="I185" s="15">
        <v>90</v>
      </c>
      <c r="J185" s="15">
        <v>60</v>
      </c>
      <c r="K185" s="15">
        <v>20</v>
      </c>
      <c r="L185" s="15">
        <v>7</v>
      </c>
      <c r="M185" s="80">
        <v>27</v>
      </c>
      <c r="N185" s="70">
        <v>27</v>
      </c>
      <c r="O185" s="62">
        <v>3000</v>
      </c>
      <c r="P185" s="63">
        <f>Table22452368910111213141516171819202122242345672345689101112131415161718[[#This Row],[PEMBULATAN]]*O185</f>
        <v>81000</v>
      </c>
    </row>
    <row r="186" spans="1:16" ht="24" customHeight="1" x14ac:dyDescent="0.2">
      <c r="A186" s="100"/>
      <c r="B186" s="73"/>
      <c r="C186" s="85" t="s">
        <v>2757</v>
      </c>
      <c r="D186" s="76" t="s">
        <v>53</v>
      </c>
      <c r="E186" s="13">
        <v>44430</v>
      </c>
      <c r="F186" s="74" t="s">
        <v>2565</v>
      </c>
      <c r="G186" s="13">
        <v>44435</v>
      </c>
      <c r="H186" s="75" t="s">
        <v>2344</v>
      </c>
      <c r="I186" s="15">
        <v>80</v>
      </c>
      <c r="J186" s="15">
        <v>70</v>
      </c>
      <c r="K186" s="15">
        <v>20</v>
      </c>
      <c r="L186" s="15">
        <v>6</v>
      </c>
      <c r="M186" s="80">
        <v>28</v>
      </c>
      <c r="N186" s="70">
        <v>28</v>
      </c>
      <c r="O186" s="62">
        <v>3000</v>
      </c>
      <c r="P186" s="63">
        <f>Table22452368910111213141516171819202122242345672345689101112131415161718[[#This Row],[PEMBULATAN]]*O186</f>
        <v>84000</v>
      </c>
    </row>
    <row r="187" spans="1:16" ht="24" customHeight="1" x14ac:dyDescent="0.2">
      <c r="A187" s="100"/>
      <c r="B187" s="73"/>
      <c r="C187" s="85" t="s">
        <v>2758</v>
      </c>
      <c r="D187" s="76" t="s">
        <v>53</v>
      </c>
      <c r="E187" s="13">
        <v>44430</v>
      </c>
      <c r="F187" s="74" t="s">
        <v>2565</v>
      </c>
      <c r="G187" s="13">
        <v>44435</v>
      </c>
      <c r="H187" s="75" t="s">
        <v>2344</v>
      </c>
      <c r="I187" s="15">
        <v>40</v>
      </c>
      <c r="J187" s="15">
        <v>50</v>
      </c>
      <c r="K187" s="15">
        <v>20</v>
      </c>
      <c r="L187" s="15">
        <v>4</v>
      </c>
      <c r="M187" s="80">
        <v>10</v>
      </c>
      <c r="N187" s="70">
        <v>10</v>
      </c>
      <c r="O187" s="62">
        <v>3000</v>
      </c>
      <c r="P187" s="63">
        <f>Table22452368910111213141516171819202122242345672345689101112131415161718[[#This Row],[PEMBULATAN]]*O187</f>
        <v>30000</v>
      </c>
    </row>
    <row r="188" spans="1:16" ht="24" customHeight="1" x14ac:dyDescent="0.2">
      <c r="A188" s="100"/>
      <c r="B188" s="73"/>
      <c r="C188" s="85" t="s">
        <v>2759</v>
      </c>
      <c r="D188" s="76" t="s">
        <v>53</v>
      </c>
      <c r="E188" s="13">
        <v>44430</v>
      </c>
      <c r="F188" s="74" t="s">
        <v>2565</v>
      </c>
      <c r="G188" s="13">
        <v>44435</v>
      </c>
      <c r="H188" s="75" t="s">
        <v>2344</v>
      </c>
      <c r="I188" s="15">
        <v>95</v>
      </c>
      <c r="J188" s="15">
        <v>30</v>
      </c>
      <c r="K188" s="15">
        <v>40</v>
      </c>
      <c r="L188" s="15">
        <v>20</v>
      </c>
      <c r="M188" s="80">
        <v>28.5</v>
      </c>
      <c r="N188" s="70">
        <v>29</v>
      </c>
      <c r="O188" s="62">
        <v>3000</v>
      </c>
      <c r="P188" s="63">
        <f>Table22452368910111213141516171819202122242345672345689101112131415161718[[#This Row],[PEMBULATAN]]*O188</f>
        <v>87000</v>
      </c>
    </row>
    <row r="189" spans="1:16" ht="24" customHeight="1" x14ac:dyDescent="0.2">
      <c r="A189" s="100"/>
      <c r="B189" s="73"/>
      <c r="C189" s="85" t="s">
        <v>2760</v>
      </c>
      <c r="D189" s="76" t="s">
        <v>53</v>
      </c>
      <c r="E189" s="13">
        <v>44430</v>
      </c>
      <c r="F189" s="74" t="s">
        <v>2565</v>
      </c>
      <c r="G189" s="13">
        <v>44435</v>
      </c>
      <c r="H189" s="75" t="s">
        <v>2344</v>
      </c>
      <c r="I189" s="15">
        <v>20</v>
      </c>
      <c r="J189" s="15">
        <v>40</v>
      </c>
      <c r="K189" s="15">
        <v>10</v>
      </c>
      <c r="L189" s="15">
        <v>1</v>
      </c>
      <c r="M189" s="80">
        <v>2</v>
      </c>
      <c r="N189" s="70">
        <v>2</v>
      </c>
      <c r="O189" s="62">
        <v>3000</v>
      </c>
      <c r="P189" s="63">
        <f>Table22452368910111213141516171819202122242345672345689101112131415161718[[#This Row],[PEMBULATAN]]*O189</f>
        <v>6000</v>
      </c>
    </row>
    <row r="190" spans="1:16" ht="24" customHeight="1" x14ac:dyDescent="0.2">
      <c r="A190" s="100"/>
      <c r="B190" s="73"/>
      <c r="C190" s="85" t="s">
        <v>2761</v>
      </c>
      <c r="D190" s="76" t="s">
        <v>53</v>
      </c>
      <c r="E190" s="13">
        <v>44430</v>
      </c>
      <c r="F190" s="74" t="s">
        <v>2565</v>
      </c>
      <c r="G190" s="13">
        <v>44435</v>
      </c>
      <c r="H190" s="75" t="s">
        <v>2344</v>
      </c>
      <c r="I190" s="15">
        <v>50</v>
      </c>
      <c r="J190" s="15">
        <v>40</v>
      </c>
      <c r="K190" s="15">
        <v>15</v>
      </c>
      <c r="L190" s="15">
        <v>4</v>
      </c>
      <c r="M190" s="80">
        <v>7.5</v>
      </c>
      <c r="N190" s="70">
        <v>8</v>
      </c>
      <c r="O190" s="62">
        <v>3000</v>
      </c>
      <c r="P190" s="63">
        <f>Table22452368910111213141516171819202122242345672345689101112131415161718[[#This Row],[PEMBULATAN]]*O190</f>
        <v>24000</v>
      </c>
    </row>
    <row r="191" spans="1:16" ht="24" customHeight="1" x14ac:dyDescent="0.2">
      <c r="A191" s="100"/>
      <c r="B191" s="73"/>
      <c r="C191" s="85" t="s">
        <v>2762</v>
      </c>
      <c r="D191" s="76" t="s">
        <v>53</v>
      </c>
      <c r="E191" s="13">
        <v>44430</v>
      </c>
      <c r="F191" s="74" t="s">
        <v>2565</v>
      </c>
      <c r="G191" s="13">
        <v>44435</v>
      </c>
      <c r="H191" s="75" t="s">
        <v>2344</v>
      </c>
      <c r="I191" s="15">
        <v>90</v>
      </c>
      <c r="J191" s="15">
        <v>60</v>
      </c>
      <c r="K191" s="15">
        <v>20</v>
      </c>
      <c r="L191" s="15">
        <v>8</v>
      </c>
      <c r="M191" s="80">
        <v>27</v>
      </c>
      <c r="N191" s="70">
        <v>27</v>
      </c>
      <c r="O191" s="62">
        <v>3000</v>
      </c>
      <c r="P191" s="63">
        <f>Table22452368910111213141516171819202122242345672345689101112131415161718[[#This Row],[PEMBULATAN]]*O191</f>
        <v>81000</v>
      </c>
    </row>
    <row r="192" spans="1:16" ht="24" customHeight="1" x14ac:dyDescent="0.2">
      <c r="A192" s="100"/>
      <c r="B192" s="73"/>
      <c r="C192" s="85" t="s">
        <v>2763</v>
      </c>
      <c r="D192" s="76" t="s">
        <v>53</v>
      </c>
      <c r="E192" s="13">
        <v>44430</v>
      </c>
      <c r="F192" s="74" t="s">
        <v>2565</v>
      </c>
      <c r="G192" s="13">
        <v>44435</v>
      </c>
      <c r="H192" s="75" t="s">
        <v>2344</v>
      </c>
      <c r="I192" s="15">
        <v>65</v>
      </c>
      <c r="J192" s="15">
        <v>40</v>
      </c>
      <c r="K192" s="15">
        <v>20</v>
      </c>
      <c r="L192" s="15">
        <v>4</v>
      </c>
      <c r="M192" s="80">
        <v>13</v>
      </c>
      <c r="N192" s="70">
        <v>13</v>
      </c>
      <c r="O192" s="62">
        <v>3000</v>
      </c>
      <c r="P192" s="63">
        <f>Table22452368910111213141516171819202122242345672345689101112131415161718[[#This Row],[PEMBULATAN]]*O192</f>
        <v>39000</v>
      </c>
    </row>
    <row r="193" spans="1:16" ht="24" customHeight="1" x14ac:dyDescent="0.2">
      <c r="A193" s="100"/>
      <c r="B193" s="73"/>
      <c r="C193" s="85" t="s">
        <v>2764</v>
      </c>
      <c r="D193" s="76" t="s">
        <v>53</v>
      </c>
      <c r="E193" s="13">
        <v>44430</v>
      </c>
      <c r="F193" s="74" t="s">
        <v>2565</v>
      </c>
      <c r="G193" s="13">
        <v>44435</v>
      </c>
      <c r="H193" s="75" t="s">
        <v>2344</v>
      </c>
      <c r="I193" s="15">
        <v>95</v>
      </c>
      <c r="J193" s="15">
        <v>7</v>
      </c>
      <c r="K193" s="15">
        <v>7</v>
      </c>
      <c r="L193" s="15">
        <v>1</v>
      </c>
      <c r="M193" s="80">
        <v>1.1637500000000001</v>
      </c>
      <c r="N193" s="70">
        <v>1</v>
      </c>
      <c r="O193" s="62">
        <v>3000</v>
      </c>
      <c r="P193" s="63">
        <f>Table22452368910111213141516171819202122242345672345689101112131415161718[[#This Row],[PEMBULATAN]]*O193</f>
        <v>3000</v>
      </c>
    </row>
    <row r="194" spans="1:16" ht="22.5" customHeight="1" x14ac:dyDescent="0.2">
      <c r="A194" s="128" t="s">
        <v>33</v>
      </c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30"/>
      <c r="M194" s="77">
        <f>SUBTOTAL(109,Table22452368910111213141516171819202122242345672345689101112131415161718[KG VOLUME])</f>
        <v>4407.5299999999988</v>
      </c>
      <c r="N194" s="66">
        <f>SUM(N3:N193)</f>
        <v>4573</v>
      </c>
      <c r="O194" s="131">
        <f>SUM(P3:P193)</f>
        <v>13719000</v>
      </c>
      <c r="P194" s="132"/>
    </row>
    <row r="195" spans="1:16" ht="22.5" customHeight="1" x14ac:dyDescent="0.2">
      <c r="A195" s="81"/>
      <c r="B195" s="54" t="s">
        <v>45</v>
      </c>
      <c r="C195" s="53"/>
      <c r="D195" s="55" t="s">
        <v>46</v>
      </c>
      <c r="E195" s="81"/>
      <c r="F195" s="81"/>
      <c r="G195" s="81"/>
      <c r="H195" s="81"/>
      <c r="I195" s="81"/>
      <c r="J195" s="81"/>
      <c r="K195" s="81"/>
      <c r="L195" s="81"/>
      <c r="M195" s="82"/>
      <c r="N195" s="84" t="s">
        <v>52</v>
      </c>
      <c r="O195" s="83"/>
      <c r="P195" s="83">
        <f>O194*10%</f>
        <v>1371900</v>
      </c>
    </row>
    <row r="196" spans="1:16" ht="22.5" customHeight="1" thickBot="1" x14ac:dyDescent="0.25">
      <c r="A196" s="81"/>
      <c r="B196" s="54"/>
      <c r="C196" s="53"/>
      <c r="D196" s="55"/>
      <c r="E196" s="81"/>
      <c r="F196" s="81"/>
      <c r="G196" s="81"/>
      <c r="H196" s="81"/>
      <c r="I196" s="81"/>
      <c r="J196" s="81"/>
      <c r="K196" s="81"/>
      <c r="L196" s="81"/>
      <c r="M196" s="82"/>
      <c r="N196" s="106" t="s">
        <v>1364</v>
      </c>
      <c r="O196" s="105"/>
      <c r="P196" s="105">
        <f>O194-P195</f>
        <v>12347100</v>
      </c>
    </row>
    <row r="197" spans="1:16" x14ac:dyDescent="0.2">
      <c r="A197" s="11"/>
      <c r="H197" s="61"/>
      <c r="N197" s="60" t="s">
        <v>34</v>
      </c>
      <c r="P197" s="67">
        <f>P196*1%</f>
        <v>123471</v>
      </c>
    </row>
    <row r="198" spans="1:16" ht="15.75" thickBot="1" x14ac:dyDescent="0.25">
      <c r="A198" s="11"/>
      <c r="H198" s="61"/>
      <c r="N198" s="60" t="s">
        <v>1363</v>
      </c>
      <c r="P198" s="69">
        <f>P196*2%</f>
        <v>246942</v>
      </c>
    </row>
    <row r="199" spans="1:16" x14ac:dyDescent="0.2">
      <c r="A199" s="11"/>
      <c r="H199" s="61"/>
      <c r="N199" s="64" t="s">
        <v>35</v>
      </c>
      <c r="O199" s="65"/>
      <c r="P199" s="68">
        <f>P196+P197-P198</f>
        <v>12223629</v>
      </c>
    </row>
    <row r="200" spans="1:16" x14ac:dyDescent="0.2">
      <c r="B200" s="54"/>
      <c r="C200" s="53"/>
      <c r="D200" s="55"/>
    </row>
    <row r="202" spans="1:16" x14ac:dyDescent="0.2">
      <c r="A202" s="11"/>
      <c r="H202" s="61"/>
      <c r="P202" s="69"/>
    </row>
    <row r="203" spans="1:16" x14ac:dyDescent="0.2">
      <c r="A203" s="11"/>
      <c r="H203" s="61"/>
      <c r="O203" s="56"/>
      <c r="P203" s="69"/>
    </row>
    <row r="204" spans="1:16" s="3" customFormat="1" x14ac:dyDescent="0.25">
      <c r="A204" s="11"/>
      <c r="B204" s="2"/>
      <c r="C204" s="2"/>
      <c r="E204" s="12"/>
      <c r="H204" s="61"/>
      <c r="N204" s="14"/>
      <c r="O204" s="14"/>
      <c r="P204" s="14"/>
    </row>
    <row r="205" spans="1:16" s="3" customFormat="1" x14ac:dyDescent="0.25">
      <c r="A205" s="11"/>
      <c r="B205" s="2"/>
      <c r="C205" s="2"/>
      <c r="E205" s="12"/>
      <c r="H205" s="61"/>
      <c r="N205" s="14"/>
      <c r="O205" s="14"/>
      <c r="P205" s="14"/>
    </row>
    <row r="206" spans="1:16" s="3" customFormat="1" x14ac:dyDescent="0.25">
      <c r="A206" s="11"/>
      <c r="B206" s="2"/>
      <c r="C206" s="2"/>
      <c r="E206" s="12"/>
      <c r="H206" s="61"/>
      <c r="N206" s="14"/>
      <c r="O206" s="14"/>
      <c r="P206" s="14"/>
    </row>
    <row r="207" spans="1:16" s="3" customFormat="1" x14ac:dyDescent="0.25">
      <c r="A207" s="11"/>
      <c r="B207" s="2"/>
      <c r="C207" s="2"/>
      <c r="E207" s="12"/>
      <c r="H207" s="61"/>
      <c r="N207" s="14"/>
      <c r="O207" s="14"/>
      <c r="P207" s="14"/>
    </row>
    <row r="208" spans="1:16" s="3" customFormat="1" x14ac:dyDescent="0.25">
      <c r="A208" s="11"/>
      <c r="B208" s="2"/>
      <c r="C208" s="2"/>
      <c r="E208" s="12"/>
      <c r="H208" s="61"/>
      <c r="N208" s="14"/>
      <c r="O208" s="14"/>
      <c r="P208" s="14"/>
    </row>
    <row r="209" spans="1:16" s="3" customFormat="1" x14ac:dyDescent="0.25">
      <c r="A209" s="11"/>
      <c r="B209" s="2"/>
      <c r="C209" s="2"/>
      <c r="E209" s="12"/>
      <c r="H209" s="61"/>
      <c r="N209" s="14"/>
      <c r="O209" s="14"/>
      <c r="P209" s="14"/>
    </row>
    <row r="210" spans="1:16" s="3" customFormat="1" x14ac:dyDescent="0.25">
      <c r="A210" s="11"/>
      <c r="B210" s="2"/>
      <c r="C210" s="2"/>
      <c r="E210" s="12"/>
      <c r="H210" s="61"/>
      <c r="N210" s="14"/>
      <c r="O210" s="14"/>
      <c r="P210" s="14"/>
    </row>
    <row r="211" spans="1:16" s="3" customFormat="1" x14ac:dyDescent="0.25">
      <c r="A211" s="11"/>
      <c r="B211" s="2"/>
      <c r="C211" s="2"/>
      <c r="E211" s="12"/>
      <c r="H211" s="61"/>
      <c r="N211" s="14"/>
      <c r="O211" s="14"/>
      <c r="P211" s="14"/>
    </row>
    <row r="212" spans="1:16" s="3" customFormat="1" x14ac:dyDescent="0.25">
      <c r="A212" s="11"/>
      <c r="B212" s="2"/>
      <c r="C212" s="2"/>
      <c r="E212" s="12"/>
      <c r="H212" s="61"/>
      <c r="N212" s="14"/>
      <c r="O212" s="14"/>
      <c r="P212" s="14"/>
    </row>
    <row r="213" spans="1:16" s="3" customFormat="1" x14ac:dyDescent="0.25">
      <c r="A213" s="11"/>
      <c r="B213" s="2"/>
      <c r="C213" s="2"/>
      <c r="E213" s="12"/>
      <c r="H213" s="61"/>
      <c r="N213" s="14"/>
      <c r="O213" s="14"/>
      <c r="P213" s="14"/>
    </row>
    <row r="214" spans="1:16" s="3" customFormat="1" x14ac:dyDescent="0.25">
      <c r="A214" s="11"/>
      <c r="B214" s="2"/>
      <c r="C214" s="2"/>
      <c r="E214" s="12"/>
      <c r="H214" s="61"/>
      <c r="N214" s="14"/>
      <c r="O214" s="14"/>
      <c r="P214" s="14"/>
    </row>
    <row r="215" spans="1:16" s="3" customFormat="1" x14ac:dyDescent="0.25">
      <c r="A215" s="11"/>
      <c r="B215" s="2"/>
      <c r="C215" s="2"/>
      <c r="E215" s="12"/>
      <c r="H215" s="61"/>
      <c r="N215" s="14"/>
      <c r="O215" s="14"/>
      <c r="P215" s="14"/>
    </row>
  </sheetData>
  <mergeCells count="3">
    <mergeCell ref="A3:A4"/>
    <mergeCell ref="A194:L194"/>
    <mergeCell ref="O194:P194"/>
  </mergeCells>
  <conditionalFormatting sqref="B3">
    <cfRule type="duplicateValues" dxfId="66" priority="1"/>
  </conditionalFormatting>
  <conditionalFormatting sqref="B4:B193">
    <cfRule type="duplicateValues" dxfId="65" priority="7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M15" sqref="M1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36" customHeight="1" x14ac:dyDescent="0.2">
      <c r="A3" s="107" t="s">
        <v>2793</v>
      </c>
      <c r="B3" s="72" t="s">
        <v>2765</v>
      </c>
      <c r="C3" s="9" t="s">
        <v>2766</v>
      </c>
      <c r="D3" s="1" t="s">
        <v>1127</v>
      </c>
      <c r="E3" s="13">
        <v>44430</v>
      </c>
      <c r="F3" s="74" t="s">
        <v>2565</v>
      </c>
      <c r="G3" s="13">
        <v>44435</v>
      </c>
      <c r="H3" s="10" t="s">
        <v>2344</v>
      </c>
      <c r="I3" s="1">
        <v>19</v>
      </c>
      <c r="J3" s="1">
        <v>16</v>
      </c>
      <c r="K3" s="1">
        <v>10</v>
      </c>
      <c r="L3" s="1">
        <v>1</v>
      </c>
      <c r="M3" s="79">
        <v>0.76</v>
      </c>
      <c r="N3" s="8">
        <v>1</v>
      </c>
      <c r="O3" s="62">
        <v>3000</v>
      </c>
      <c r="P3" s="63">
        <f>Table2245236891011121314151617181920212224234567234568910111213141516171819[[#This Row],[PEMBULATAN]]*O3</f>
        <v>3000</v>
      </c>
    </row>
    <row r="4" spans="1:16" ht="22.5" customHeight="1" x14ac:dyDescent="0.2">
      <c r="A4" s="128" t="s">
        <v>33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30"/>
      <c r="M4" s="77">
        <f>SUBTOTAL(109,Table2245236891011121314151617181920212224234567234568910111213141516171819[KG VOLUME])</f>
        <v>0.76</v>
      </c>
      <c r="N4" s="66">
        <f>SUM(N3:N3)</f>
        <v>1</v>
      </c>
      <c r="O4" s="131">
        <f>SUM(P3:P3)</f>
        <v>3000</v>
      </c>
      <c r="P4" s="132"/>
    </row>
    <row r="5" spans="1:16" ht="22.5" customHeight="1" x14ac:dyDescent="0.2">
      <c r="A5" s="81"/>
      <c r="B5" s="54" t="s">
        <v>45</v>
      </c>
      <c r="C5" s="53"/>
      <c r="D5" s="55" t="s">
        <v>46</v>
      </c>
      <c r="E5" s="81"/>
      <c r="F5" s="81"/>
      <c r="G5" s="81"/>
      <c r="H5" s="81"/>
      <c r="I5" s="81"/>
      <c r="J5" s="81"/>
      <c r="K5" s="81"/>
      <c r="L5" s="81"/>
      <c r="M5" s="82"/>
      <c r="N5" s="84" t="s">
        <v>52</v>
      </c>
      <c r="O5" s="83"/>
      <c r="P5" s="83">
        <f>O4*10%</f>
        <v>300</v>
      </c>
    </row>
    <row r="6" spans="1:16" ht="22.5" customHeight="1" thickBot="1" x14ac:dyDescent="0.25">
      <c r="A6" s="81"/>
      <c r="B6" s="54"/>
      <c r="C6" s="53"/>
      <c r="D6" s="55"/>
      <c r="E6" s="81"/>
      <c r="F6" s="81"/>
      <c r="G6" s="81"/>
      <c r="H6" s="81"/>
      <c r="I6" s="81"/>
      <c r="J6" s="81"/>
      <c r="K6" s="81"/>
      <c r="L6" s="81"/>
      <c r="M6" s="82"/>
      <c r="N6" s="106" t="s">
        <v>1364</v>
      </c>
      <c r="O6" s="105"/>
      <c r="P6" s="105">
        <f>O4-P5</f>
        <v>2700</v>
      </c>
    </row>
    <row r="7" spans="1:16" x14ac:dyDescent="0.2">
      <c r="A7" s="11"/>
      <c r="H7" s="61"/>
      <c r="N7" s="60" t="s">
        <v>34</v>
      </c>
      <c r="P7" s="67">
        <f>P6*1%</f>
        <v>27</v>
      </c>
    </row>
    <row r="8" spans="1:16" ht="15.75" thickBot="1" x14ac:dyDescent="0.25">
      <c r="A8" s="11"/>
      <c r="H8" s="61"/>
      <c r="N8" s="60" t="s">
        <v>1363</v>
      </c>
      <c r="P8" s="69">
        <f>P6*2%</f>
        <v>54</v>
      </c>
    </row>
    <row r="9" spans="1:16" x14ac:dyDescent="0.2">
      <c r="A9" s="11"/>
      <c r="H9" s="61"/>
      <c r="N9" s="64" t="s">
        <v>35</v>
      </c>
      <c r="O9" s="65"/>
      <c r="P9" s="68">
        <f>P6+P7-P8</f>
        <v>2673</v>
      </c>
    </row>
    <row r="10" spans="1:16" x14ac:dyDescent="0.2">
      <c r="B10" s="54"/>
      <c r="C10" s="53"/>
      <c r="D10" s="55"/>
    </row>
    <row r="12" spans="1:16" x14ac:dyDescent="0.2">
      <c r="A12" s="11"/>
      <c r="H12" s="61"/>
      <c r="P12" s="69"/>
    </row>
    <row r="13" spans="1:16" x14ac:dyDescent="0.2">
      <c r="A13" s="11"/>
      <c r="H13" s="61"/>
      <c r="O13" s="56"/>
      <c r="P13" s="69"/>
    </row>
    <row r="14" spans="1:16" s="3" customFormat="1" x14ac:dyDescent="0.25">
      <c r="A14" s="11"/>
      <c r="B14" s="2"/>
      <c r="C14" s="2"/>
      <c r="E14" s="12"/>
      <c r="H14" s="61"/>
      <c r="N14" s="14"/>
      <c r="O14" s="14"/>
      <c r="P14" s="14"/>
    </row>
    <row r="15" spans="1:16" s="3" customFormat="1" x14ac:dyDescent="0.25">
      <c r="A15" s="11"/>
      <c r="B15" s="2"/>
      <c r="C15" s="2"/>
      <c r="E15" s="12"/>
      <c r="H15" s="61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1"/>
      <c r="N25" s="14"/>
      <c r="O25" s="14"/>
      <c r="P25" s="14"/>
    </row>
  </sheetData>
  <mergeCells count="2">
    <mergeCell ref="A4:L4"/>
    <mergeCell ref="O4:P4"/>
  </mergeCells>
  <conditionalFormatting sqref="B3">
    <cfRule type="duplicateValues" dxfId="49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92D050"/>
  </sheetPr>
  <dimension ref="A1:P225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H6" sqref="H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2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26.25" customHeight="1" x14ac:dyDescent="0.2">
      <c r="A3" s="126" t="s">
        <v>1362</v>
      </c>
      <c r="B3" s="72" t="s">
        <v>55</v>
      </c>
      <c r="C3" s="9" t="s">
        <v>56</v>
      </c>
      <c r="D3" s="74" t="s">
        <v>53</v>
      </c>
      <c r="E3" s="13">
        <v>44427</v>
      </c>
      <c r="F3" s="74" t="s">
        <v>257</v>
      </c>
      <c r="G3" s="13">
        <v>44432</v>
      </c>
      <c r="H3" s="10" t="s">
        <v>258</v>
      </c>
      <c r="I3" s="1">
        <v>123</v>
      </c>
      <c r="J3" s="1">
        <v>3</v>
      </c>
      <c r="K3" s="1">
        <v>3</v>
      </c>
      <c r="L3" s="1">
        <v>1</v>
      </c>
      <c r="M3" s="79">
        <v>0.27675</v>
      </c>
      <c r="N3" s="8">
        <v>1</v>
      </c>
      <c r="O3" s="62">
        <v>3000</v>
      </c>
      <c r="P3" s="63">
        <f>Table2245236891011121314151617181920212224234567[[#This Row],[PEMBULATAN]]*O3</f>
        <v>3000</v>
      </c>
    </row>
    <row r="4" spans="1:16" ht="26.25" customHeight="1" x14ac:dyDescent="0.2">
      <c r="A4" s="127"/>
      <c r="B4" s="73"/>
      <c r="C4" s="9" t="s">
        <v>57</v>
      </c>
      <c r="D4" s="74" t="s">
        <v>53</v>
      </c>
      <c r="E4" s="13">
        <v>44427</v>
      </c>
      <c r="F4" s="74" t="s">
        <v>257</v>
      </c>
      <c r="G4" s="13">
        <v>44432</v>
      </c>
      <c r="H4" s="10" t="s">
        <v>258</v>
      </c>
      <c r="I4" s="1">
        <v>113</v>
      </c>
      <c r="J4" s="1">
        <v>8</v>
      </c>
      <c r="K4" s="1">
        <v>6</v>
      </c>
      <c r="L4" s="1">
        <v>1</v>
      </c>
      <c r="M4" s="79">
        <v>1.3560000000000001</v>
      </c>
      <c r="N4" s="8">
        <v>1</v>
      </c>
      <c r="O4" s="62">
        <v>3000</v>
      </c>
      <c r="P4" s="63">
        <f>Table2245236891011121314151617181920212224234567[[#This Row],[PEMBULATAN]]*O4</f>
        <v>3000</v>
      </c>
    </row>
    <row r="5" spans="1:16" ht="26.25" customHeight="1" x14ac:dyDescent="0.2">
      <c r="A5" s="86"/>
      <c r="B5" s="73"/>
      <c r="C5" s="85" t="s">
        <v>58</v>
      </c>
      <c r="D5" s="76" t="s">
        <v>53</v>
      </c>
      <c r="E5" s="13">
        <v>44427</v>
      </c>
      <c r="F5" s="74" t="s">
        <v>257</v>
      </c>
      <c r="G5" s="13">
        <v>44432</v>
      </c>
      <c r="H5" s="75" t="s">
        <v>258</v>
      </c>
      <c r="I5" s="15">
        <v>125</v>
      </c>
      <c r="J5" s="15">
        <v>3</v>
      </c>
      <c r="K5" s="15">
        <v>3</v>
      </c>
      <c r="L5" s="15">
        <v>1</v>
      </c>
      <c r="M5" s="80">
        <v>0.28125</v>
      </c>
      <c r="N5" s="70">
        <v>1</v>
      </c>
      <c r="O5" s="62">
        <v>3000</v>
      </c>
      <c r="P5" s="63">
        <f>Table2245236891011121314151617181920212224234567[[#This Row],[PEMBULATAN]]*O5</f>
        <v>3000</v>
      </c>
    </row>
    <row r="6" spans="1:16" ht="26.25" customHeight="1" x14ac:dyDescent="0.2">
      <c r="A6" s="89"/>
      <c r="B6" s="73"/>
      <c r="C6" s="90" t="s">
        <v>59</v>
      </c>
      <c r="D6" s="91" t="s">
        <v>53</v>
      </c>
      <c r="E6" s="92">
        <v>44427</v>
      </c>
      <c r="F6" s="93" t="s">
        <v>257</v>
      </c>
      <c r="G6" s="92">
        <v>44432</v>
      </c>
      <c r="H6" s="94" t="s">
        <v>258</v>
      </c>
      <c r="I6" s="95">
        <v>112</v>
      </c>
      <c r="J6" s="95">
        <v>8</v>
      </c>
      <c r="K6" s="95">
        <v>8</v>
      </c>
      <c r="L6" s="95">
        <v>1</v>
      </c>
      <c r="M6" s="96">
        <v>1.792</v>
      </c>
      <c r="N6" s="97">
        <v>2</v>
      </c>
      <c r="O6" s="62">
        <v>3000</v>
      </c>
      <c r="P6" s="63">
        <f>Table2245236891011121314151617181920212224234567[[#This Row],[PEMBULATAN]]*O6</f>
        <v>6000</v>
      </c>
    </row>
    <row r="7" spans="1:16" ht="26.25" customHeight="1" x14ac:dyDescent="0.2">
      <c r="A7" s="89"/>
      <c r="B7" s="73"/>
      <c r="C7" s="90" t="s">
        <v>60</v>
      </c>
      <c r="D7" s="91" t="s">
        <v>53</v>
      </c>
      <c r="E7" s="92">
        <v>44427</v>
      </c>
      <c r="F7" s="93" t="s">
        <v>257</v>
      </c>
      <c r="G7" s="92">
        <v>44432</v>
      </c>
      <c r="H7" s="94" t="s">
        <v>258</v>
      </c>
      <c r="I7" s="95">
        <v>126</v>
      </c>
      <c r="J7" s="95">
        <v>8</v>
      </c>
      <c r="K7" s="95">
        <v>9</v>
      </c>
      <c r="L7" s="95">
        <v>1</v>
      </c>
      <c r="M7" s="96">
        <v>2.2679999999999998</v>
      </c>
      <c r="N7" s="97">
        <v>2</v>
      </c>
      <c r="O7" s="62">
        <v>3000</v>
      </c>
      <c r="P7" s="63">
        <f>Table2245236891011121314151617181920212224234567[[#This Row],[PEMBULATAN]]*O7</f>
        <v>6000</v>
      </c>
    </row>
    <row r="8" spans="1:16" ht="26.25" customHeight="1" x14ac:dyDescent="0.2">
      <c r="A8" s="89"/>
      <c r="B8" s="73"/>
      <c r="C8" s="90" t="s">
        <v>61</v>
      </c>
      <c r="D8" s="91" t="s">
        <v>53</v>
      </c>
      <c r="E8" s="92">
        <v>44427</v>
      </c>
      <c r="F8" s="93" t="s">
        <v>257</v>
      </c>
      <c r="G8" s="92">
        <v>44432</v>
      </c>
      <c r="H8" s="94" t="s">
        <v>258</v>
      </c>
      <c r="I8" s="95">
        <v>121</v>
      </c>
      <c r="J8" s="95">
        <v>11</v>
      </c>
      <c r="K8" s="95">
        <v>5</v>
      </c>
      <c r="L8" s="95">
        <v>1</v>
      </c>
      <c r="M8" s="96">
        <v>1.6637500000000001</v>
      </c>
      <c r="N8" s="97">
        <v>2</v>
      </c>
      <c r="O8" s="62">
        <v>3000</v>
      </c>
      <c r="P8" s="63">
        <f>Table2245236891011121314151617181920212224234567[[#This Row],[PEMBULATAN]]*O8</f>
        <v>6000</v>
      </c>
    </row>
    <row r="9" spans="1:16" ht="26.25" customHeight="1" x14ac:dyDescent="0.2">
      <c r="A9" s="89"/>
      <c r="B9" s="73"/>
      <c r="C9" s="90" t="s">
        <v>62</v>
      </c>
      <c r="D9" s="91" t="s">
        <v>53</v>
      </c>
      <c r="E9" s="92">
        <v>44427</v>
      </c>
      <c r="F9" s="93" t="s">
        <v>257</v>
      </c>
      <c r="G9" s="92">
        <v>44432</v>
      </c>
      <c r="H9" s="94" t="s">
        <v>258</v>
      </c>
      <c r="I9" s="95">
        <v>51</v>
      </c>
      <c r="J9" s="95">
        <v>40</v>
      </c>
      <c r="K9" s="95">
        <v>20</v>
      </c>
      <c r="L9" s="95">
        <v>6</v>
      </c>
      <c r="M9" s="96">
        <v>10.199999999999999</v>
      </c>
      <c r="N9" s="97">
        <v>10</v>
      </c>
      <c r="O9" s="62">
        <v>3000</v>
      </c>
      <c r="P9" s="63">
        <f>Table2245236891011121314151617181920212224234567[[#This Row],[PEMBULATAN]]*O9</f>
        <v>30000</v>
      </c>
    </row>
    <row r="10" spans="1:16" ht="26.25" customHeight="1" x14ac:dyDescent="0.2">
      <c r="A10" s="89"/>
      <c r="B10" s="73"/>
      <c r="C10" s="90" t="s">
        <v>63</v>
      </c>
      <c r="D10" s="91" t="s">
        <v>53</v>
      </c>
      <c r="E10" s="92">
        <v>44427</v>
      </c>
      <c r="F10" s="93" t="s">
        <v>257</v>
      </c>
      <c r="G10" s="92">
        <v>44432</v>
      </c>
      <c r="H10" s="94" t="s">
        <v>258</v>
      </c>
      <c r="I10" s="95">
        <v>53</v>
      </c>
      <c r="J10" s="95">
        <v>23</v>
      </c>
      <c r="K10" s="95">
        <v>10</v>
      </c>
      <c r="L10" s="95">
        <v>1</v>
      </c>
      <c r="M10" s="96">
        <v>3.0474999999999999</v>
      </c>
      <c r="N10" s="97">
        <v>3</v>
      </c>
      <c r="O10" s="62">
        <v>3000</v>
      </c>
      <c r="P10" s="63">
        <f>Table2245236891011121314151617181920212224234567[[#This Row],[PEMBULATAN]]*O10</f>
        <v>9000</v>
      </c>
    </row>
    <row r="11" spans="1:16" ht="26.25" customHeight="1" x14ac:dyDescent="0.2">
      <c r="A11" s="89"/>
      <c r="B11" s="73"/>
      <c r="C11" s="90" t="s">
        <v>64</v>
      </c>
      <c r="D11" s="91" t="s">
        <v>53</v>
      </c>
      <c r="E11" s="92">
        <v>44427</v>
      </c>
      <c r="F11" s="93" t="s">
        <v>257</v>
      </c>
      <c r="G11" s="92">
        <v>44432</v>
      </c>
      <c r="H11" s="94" t="s">
        <v>258</v>
      </c>
      <c r="I11" s="95">
        <v>48</v>
      </c>
      <c r="J11" s="95">
        <v>48</v>
      </c>
      <c r="K11" s="95">
        <v>32</v>
      </c>
      <c r="L11" s="95">
        <v>1</v>
      </c>
      <c r="M11" s="96">
        <v>18.431999999999999</v>
      </c>
      <c r="N11" s="97">
        <v>18</v>
      </c>
      <c r="O11" s="62">
        <v>3000</v>
      </c>
      <c r="P11" s="63">
        <f>Table2245236891011121314151617181920212224234567[[#This Row],[PEMBULATAN]]*O11</f>
        <v>54000</v>
      </c>
    </row>
    <row r="12" spans="1:16" ht="26.25" customHeight="1" x14ac:dyDescent="0.2">
      <c r="A12" s="89"/>
      <c r="B12" s="73"/>
      <c r="C12" s="90" t="s">
        <v>65</v>
      </c>
      <c r="D12" s="91" t="s">
        <v>53</v>
      </c>
      <c r="E12" s="92">
        <v>44427</v>
      </c>
      <c r="F12" s="93" t="s">
        <v>257</v>
      </c>
      <c r="G12" s="92">
        <v>44432</v>
      </c>
      <c r="H12" s="94" t="s">
        <v>258</v>
      </c>
      <c r="I12" s="95">
        <v>97</v>
      </c>
      <c r="J12" s="95">
        <v>20</v>
      </c>
      <c r="K12" s="95">
        <v>14</v>
      </c>
      <c r="L12" s="95">
        <v>2</v>
      </c>
      <c r="M12" s="96">
        <v>6.79</v>
      </c>
      <c r="N12" s="97">
        <v>7</v>
      </c>
      <c r="O12" s="62">
        <v>3000</v>
      </c>
      <c r="P12" s="63">
        <f>Table2245236891011121314151617181920212224234567[[#This Row],[PEMBULATAN]]*O12</f>
        <v>21000</v>
      </c>
    </row>
    <row r="13" spans="1:16" ht="26.25" customHeight="1" x14ac:dyDescent="0.2">
      <c r="A13" s="89"/>
      <c r="B13" s="73"/>
      <c r="C13" s="90" t="s">
        <v>66</v>
      </c>
      <c r="D13" s="91" t="s">
        <v>53</v>
      </c>
      <c r="E13" s="92">
        <v>44427</v>
      </c>
      <c r="F13" s="93" t="s">
        <v>257</v>
      </c>
      <c r="G13" s="92">
        <v>44432</v>
      </c>
      <c r="H13" s="94" t="s">
        <v>258</v>
      </c>
      <c r="I13" s="95">
        <v>69</v>
      </c>
      <c r="J13" s="95">
        <v>14</v>
      </c>
      <c r="K13" s="95">
        <v>14</v>
      </c>
      <c r="L13" s="95">
        <v>3</v>
      </c>
      <c r="M13" s="96">
        <v>3.3809999999999998</v>
      </c>
      <c r="N13" s="97">
        <v>3</v>
      </c>
      <c r="O13" s="62">
        <v>3000</v>
      </c>
      <c r="P13" s="63">
        <f>Table2245236891011121314151617181920212224234567[[#This Row],[PEMBULATAN]]*O13</f>
        <v>9000</v>
      </c>
    </row>
    <row r="14" spans="1:16" ht="26.25" customHeight="1" x14ac:dyDescent="0.2">
      <c r="A14" s="89"/>
      <c r="B14" s="73"/>
      <c r="C14" s="90" t="s">
        <v>67</v>
      </c>
      <c r="D14" s="91" t="s">
        <v>53</v>
      </c>
      <c r="E14" s="92">
        <v>44427</v>
      </c>
      <c r="F14" s="93" t="s">
        <v>257</v>
      </c>
      <c r="G14" s="92">
        <v>44432</v>
      </c>
      <c r="H14" s="94" t="s">
        <v>258</v>
      </c>
      <c r="I14" s="95">
        <v>28</v>
      </c>
      <c r="J14" s="95">
        <v>20</v>
      </c>
      <c r="K14" s="95">
        <v>46</v>
      </c>
      <c r="L14" s="95">
        <v>6</v>
      </c>
      <c r="M14" s="96">
        <v>6.44</v>
      </c>
      <c r="N14" s="97">
        <v>6</v>
      </c>
      <c r="O14" s="62">
        <v>3000</v>
      </c>
      <c r="P14" s="63">
        <f>Table2245236891011121314151617181920212224234567[[#This Row],[PEMBULATAN]]*O14</f>
        <v>18000</v>
      </c>
    </row>
    <row r="15" spans="1:16" ht="26.25" customHeight="1" x14ac:dyDescent="0.2">
      <c r="A15" s="89"/>
      <c r="B15" s="73"/>
      <c r="C15" s="90" t="s">
        <v>68</v>
      </c>
      <c r="D15" s="91" t="s">
        <v>53</v>
      </c>
      <c r="E15" s="92">
        <v>44427</v>
      </c>
      <c r="F15" s="93" t="s">
        <v>257</v>
      </c>
      <c r="G15" s="92">
        <v>44432</v>
      </c>
      <c r="H15" s="94" t="s">
        <v>258</v>
      </c>
      <c r="I15" s="95">
        <v>42</v>
      </c>
      <c r="J15" s="95">
        <v>38</v>
      </c>
      <c r="K15" s="95">
        <v>35</v>
      </c>
      <c r="L15" s="95">
        <v>12</v>
      </c>
      <c r="M15" s="96">
        <v>13.965</v>
      </c>
      <c r="N15" s="97">
        <v>14</v>
      </c>
      <c r="O15" s="62">
        <v>3000</v>
      </c>
      <c r="P15" s="63">
        <f>Table2245236891011121314151617181920212224234567[[#This Row],[PEMBULATAN]]*O15</f>
        <v>42000</v>
      </c>
    </row>
    <row r="16" spans="1:16" ht="26.25" customHeight="1" x14ac:dyDescent="0.2">
      <c r="A16" s="89"/>
      <c r="B16" s="73"/>
      <c r="C16" s="90" t="s">
        <v>69</v>
      </c>
      <c r="D16" s="91" t="s">
        <v>53</v>
      </c>
      <c r="E16" s="92">
        <v>44427</v>
      </c>
      <c r="F16" s="93" t="s">
        <v>257</v>
      </c>
      <c r="G16" s="92">
        <v>44432</v>
      </c>
      <c r="H16" s="94" t="s">
        <v>258</v>
      </c>
      <c r="I16" s="95">
        <v>66</v>
      </c>
      <c r="J16" s="95">
        <v>52</v>
      </c>
      <c r="K16" s="95">
        <v>29</v>
      </c>
      <c r="L16" s="95">
        <v>15</v>
      </c>
      <c r="M16" s="96">
        <v>24.882000000000001</v>
      </c>
      <c r="N16" s="97">
        <v>25</v>
      </c>
      <c r="O16" s="62">
        <v>3000</v>
      </c>
      <c r="P16" s="63">
        <f>Table2245236891011121314151617181920212224234567[[#This Row],[PEMBULATAN]]*O16</f>
        <v>75000</v>
      </c>
    </row>
    <row r="17" spans="1:16" ht="26.25" customHeight="1" x14ac:dyDescent="0.2">
      <c r="A17" s="89"/>
      <c r="B17" s="73"/>
      <c r="C17" s="90" t="s">
        <v>70</v>
      </c>
      <c r="D17" s="91" t="s">
        <v>53</v>
      </c>
      <c r="E17" s="92">
        <v>44427</v>
      </c>
      <c r="F17" s="93" t="s">
        <v>257</v>
      </c>
      <c r="G17" s="92">
        <v>44432</v>
      </c>
      <c r="H17" s="94" t="s">
        <v>258</v>
      </c>
      <c r="I17" s="95">
        <v>81</v>
      </c>
      <c r="J17" s="95">
        <v>52</v>
      </c>
      <c r="K17" s="95">
        <v>48</v>
      </c>
      <c r="L17" s="95">
        <v>25</v>
      </c>
      <c r="M17" s="96">
        <v>50.543999999999997</v>
      </c>
      <c r="N17" s="97">
        <v>51</v>
      </c>
      <c r="O17" s="62">
        <v>3000</v>
      </c>
      <c r="P17" s="63">
        <f>Table2245236891011121314151617181920212224234567[[#This Row],[PEMBULATAN]]*O17</f>
        <v>153000</v>
      </c>
    </row>
    <row r="18" spans="1:16" ht="26.25" customHeight="1" x14ac:dyDescent="0.2">
      <c r="A18" s="89"/>
      <c r="B18" s="73"/>
      <c r="C18" s="90" t="s">
        <v>71</v>
      </c>
      <c r="D18" s="91" t="s">
        <v>53</v>
      </c>
      <c r="E18" s="92">
        <v>44427</v>
      </c>
      <c r="F18" s="93" t="s">
        <v>257</v>
      </c>
      <c r="G18" s="92">
        <v>44432</v>
      </c>
      <c r="H18" s="94" t="s">
        <v>258</v>
      </c>
      <c r="I18" s="95">
        <v>57</v>
      </c>
      <c r="J18" s="95">
        <v>32</v>
      </c>
      <c r="K18" s="95">
        <v>14</v>
      </c>
      <c r="L18" s="95">
        <v>3</v>
      </c>
      <c r="M18" s="96">
        <v>6.3840000000000003</v>
      </c>
      <c r="N18" s="97">
        <v>6</v>
      </c>
      <c r="O18" s="62">
        <v>3000</v>
      </c>
      <c r="P18" s="63">
        <f>Table2245236891011121314151617181920212224234567[[#This Row],[PEMBULATAN]]*O18</f>
        <v>18000</v>
      </c>
    </row>
    <row r="19" spans="1:16" ht="26.25" customHeight="1" x14ac:dyDescent="0.2">
      <c r="A19" s="89"/>
      <c r="B19" s="73"/>
      <c r="C19" s="90" t="s">
        <v>72</v>
      </c>
      <c r="D19" s="91" t="s">
        <v>53</v>
      </c>
      <c r="E19" s="92">
        <v>44427</v>
      </c>
      <c r="F19" s="93" t="s">
        <v>257</v>
      </c>
      <c r="G19" s="92">
        <v>44432</v>
      </c>
      <c r="H19" s="94" t="s">
        <v>258</v>
      </c>
      <c r="I19" s="95">
        <v>114</v>
      </c>
      <c r="J19" s="95">
        <v>23</v>
      </c>
      <c r="K19" s="95">
        <v>6</v>
      </c>
      <c r="L19" s="95">
        <v>2</v>
      </c>
      <c r="M19" s="96">
        <v>3.9329999999999998</v>
      </c>
      <c r="N19" s="97">
        <v>4</v>
      </c>
      <c r="O19" s="62">
        <v>3000</v>
      </c>
      <c r="P19" s="63">
        <f>Table2245236891011121314151617181920212224234567[[#This Row],[PEMBULATAN]]*O19</f>
        <v>12000</v>
      </c>
    </row>
    <row r="20" spans="1:16" ht="26.25" customHeight="1" x14ac:dyDescent="0.2">
      <c r="A20" s="89"/>
      <c r="B20" s="73"/>
      <c r="C20" s="90" t="s">
        <v>73</v>
      </c>
      <c r="D20" s="91" t="s">
        <v>53</v>
      </c>
      <c r="E20" s="92">
        <v>44427</v>
      </c>
      <c r="F20" s="93" t="s">
        <v>257</v>
      </c>
      <c r="G20" s="92">
        <v>44432</v>
      </c>
      <c r="H20" s="94" t="s">
        <v>258</v>
      </c>
      <c r="I20" s="95">
        <v>44</v>
      </c>
      <c r="J20" s="95">
        <v>31</v>
      </c>
      <c r="K20" s="95">
        <v>22</v>
      </c>
      <c r="L20" s="95">
        <v>25</v>
      </c>
      <c r="M20" s="96">
        <v>7.5019999999999998</v>
      </c>
      <c r="N20" s="97">
        <v>25</v>
      </c>
      <c r="O20" s="62">
        <v>3000</v>
      </c>
      <c r="P20" s="63">
        <f>Table2245236891011121314151617181920212224234567[[#This Row],[PEMBULATAN]]*O20</f>
        <v>75000</v>
      </c>
    </row>
    <row r="21" spans="1:16" ht="26.25" customHeight="1" x14ac:dyDescent="0.2">
      <c r="A21" s="89"/>
      <c r="B21" s="73"/>
      <c r="C21" s="90" t="s">
        <v>74</v>
      </c>
      <c r="D21" s="91" t="s">
        <v>53</v>
      </c>
      <c r="E21" s="92">
        <v>44427</v>
      </c>
      <c r="F21" s="93" t="s">
        <v>257</v>
      </c>
      <c r="G21" s="92">
        <v>44432</v>
      </c>
      <c r="H21" s="94" t="s">
        <v>258</v>
      </c>
      <c r="I21" s="95">
        <v>64</v>
      </c>
      <c r="J21" s="95">
        <v>48</v>
      </c>
      <c r="K21" s="95">
        <v>24</v>
      </c>
      <c r="L21" s="95">
        <v>9</v>
      </c>
      <c r="M21" s="96">
        <v>18.431999999999999</v>
      </c>
      <c r="N21" s="97">
        <v>18</v>
      </c>
      <c r="O21" s="62">
        <v>3000</v>
      </c>
      <c r="P21" s="63">
        <f>Table2245236891011121314151617181920212224234567[[#This Row],[PEMBULATAN]]*O21</f>
        <v>54000</v>
      </c>
    </row>
    <row r="22" spans="1:16" ht="26.25" customHeight="1" x14ac:dyDescent="0.2">
      <c r="A22" s="89"/>
      <c r="B22" s="73"/>
      <c r="C22" s="90" t="s">
        <v>75</v>
      </c>
      <c r="D22" s="91" t="s">
        <v>53</v>
      </c>
      <c r="E22" s="92">
        <v>44427</v>
      </c>
      <c r="F22" s="93" t="s">
        <v>257</v>
      </c>
      <c r="G22" s="92">
        <v>44432</v>
      </c>
      <c r="H22" s="94" t="s">
        <v>258</v>
      </c>
      <c r="I22" s="95">
        <v>52</v>
      </c>
      <c r="J22" s="95">
        <v>52</v>
      </c>
      <c r="K22" s="95">
        <v>32</v>
      </c>
      <c r="L22" s="95">
        <v>2</v>
      </c>
      <c r="M22" s="96">
        <v>21.632000000000001</v>
      </c>
      <c r="N22" s="97">
        <v>22</v>
      </c>
      <c r="O22" s="62">
        <v>3000</v>
      </c>
      <c r="P22" s="63">
        <f>Table2245236891011121314151617181920212224234567[[#This Row],[PEMBULATAN]]*O22</f>
        <v>66000</v>
      </c>
    </row>
    <row r="23" spans="1:16" ht="26.25" customHeight="1" x14ac:dyDescent="0.2">
      <c r="A23" s="89"/>
      <c r="B23" s="73"/>
      <c r="C23" s="90" t="s">
        <v>76</v>
      </c>
      <c r="D23" s="91" t="s">
        <v>53</v>
      </c>
      <c r="E23" s="92">
        <v>44427</v>
      </c>
      <c r="F23" s="93" t="s">
        <v>257</v>
      </c>
      <c r="G23" s="92">
        <v>44432</v>
      </c>
      <c r="H23" s="94" t="s">
        <v>258</v>
      </c>
      <c r="I23" s="95">
        <v>48</v>
      </c>
      <c r="J23" s="95">
        <v>48</v>
      </c>
      <c r="K23" s="95">
        <v>34</v>
      </c>
      <c r="L23" s="95">
        <v>1</v>
      </c>
      <c r="M23" s="96">
        <v>19.584</v>
      </c>
      <c r="N23" s="97">
        <v>20</v>
      </c>
      <c r="O23" s="62">
        <v>3000</v>
      </c>
      <c r="P23" s="63">
        <f>Table2245236891011121314151617181920212224234567[[#This Row],[PEMBULATAN]]*O23</f>
        <v>60000</v>
      </c>
    </row>
    <row r="24" spans="1:16" ht="26.25" customHeight="1" x14ac:dyDescent="0.2">
      <c r="A24" s="89"/>
      <c r="B24" s="73"/>
      <c r="C24" s="90" t="s">
        <v>77</v>
      </c>
      <c r="D24" s="91" t="s">
        <v>53</v>
      </c>
      <c r="E24" s="92">
        <v>44427</v>
      </c>
      <c r="F24" s="93" t="s">
        <v>257</v>
      </c>
      <c r="G24" s="92">
        <v>44432</v>
      </c>
      <c r="H24" s="94" t="s">
        <v>258</v>
      </c>
      <c r="I24" s="95">
        <v>110</v>
      </c>
      <c r="J24" s="95">
        <v>12</v>
      </c>
      <c r="K24" s="95">
        <v>13</v>
      </c>
      <c r="L24" s="95">
        <v>1</v>
      </c>
      <c r="M24" s="96">
        <v>4.29</v>
      </c>
      <c r="N24" s="97">
        <v>4</v>
      </c>
      <c r="O24" s="62">
        <v>3000</v>
      </c>
      <c r="P24" s="63">
        <f>Table2245236891011121314151617181920212224234567[[#This Row],[PEMBULATAN]]*O24</f>
        <v>12000</v>
      </c>
    </row>
    <row r="25" spans="1:16" ht="26.25" customHeight="1" x14ac:dyDescent="0.2">
      <c r="A25" s="89"/>
      <c r="B25" s="73"/>
      <c r="C25" s="90" t="s">
        <v>78</v>
      </c>
      <c r="D25" s="91" t="s">
        <v>53</v>
      </c>
      <c r="E25" s="92">
        <v>44427</v>
      </c>
      <c r="F25" s="93" t="s">
        <v>257</v>
      </c>
      <c r="G25" s="92">
        <v>44432</v>
      </c>
      <c r="H25" s="94" t="s">
        <v>258</v>
      </c>
      <c r="I25" s="95">
        <v>37</v>
      </c>
      <c r="J25" s="95">
        <v>29</v>
      </c>
      <c r="K25" s="95">
        <v>25</v>
      </c>
      <c r="L25" s="95">
        <v>9</v>
      </c>
      <c r="M25" s="96">
        <v>6.7062499999999998</v>
      </c>
      <c r="N25" s="97">
        <v>9</v>
      </c>
      <c r="O25" s="62">
        <v>3000</v>
      </c>
      <c r="P25" s="63">
        <f>Table2245236891011121314151617181920212224234567[[#This Row],[PEMBULATAN]]*O25</f>
        <v>27000</v>
      </c>
    </row>
    <row r="26" spans="1:16" ht="26.25" customHeight="1" x14ac:dyDescent="0.2">
      <c r="A26" s="89"/>
      <c r="B26" s="73"/>
      <c r="C26" s="90" t="s">
        <v>79</v>
      </c>
      <c r="D26" s="91" t="s">
        <v>53</v>
      </c>
      <c r="E26" s="92">
        <v>44427</v>
      </c>
      <c r="F26" s="93" t="s">
        <v>257</v>
      </c>
      <c r="G26" s="92">
        <v>44432</v>
      </c>
      <c r="H26" s="94" t="s">
        <v>258</v>
      </c>
      <c r="I26" s="95">
        <v>46</v>
      </c>
      <c r="J26" s="95">
        <v>46</v>
      </c>
      <c r="K26" s="95">
        <v>36</v>
      </c>
      <c r="L26" s="95">
        <v>1</v>
      </c>
      <c r="M26" s="96">
        <v>19.044</v>
      </c>
      <c r="N26" s="97">
        <v>19</v>
      </c>
      <c r="O26" s="62">
        <v>3000</v>
      </c>
      <c r="P26" s="63">
        <f>Table2245236891011121314151617181920212224234567[[#This Row],[PEMBULATAN]]*O26</f>
        <v>57000</v>
      </c>
    </row>
    <row r="27" spans="1:16" ht="26.25" customHeight="1" x14ac:dyDescent="0.2">
      <c r="A27" s="89"/>
      <c r="B27" s="73"/>
      <c r="C27" s="90" t="s">
        <v>80</v>
      </c>
      <c r="D27" s="91" t="s">
        <v>53</v>
      </c>
      <c r="E27" s="92">
        <v>44427</v>
      </c>
      <c r="F27" s="93" t="s">
        <v>257</v>
      </c>
      <c r="G27" s="92">
        <v>44432</v>
      </c>
      <c r="H27" s="94" t="s">
        <v>258</v>
      </c>
      <c r="I27" s="95">
        <v>38</v>
      </c>
      <c r="J27" s="95">
        <v>42</v>
      </c>
      <c r="K27" s="95">
        <v>12</v>
      </c>
      <c r="L27" s="95">
        <v>1</v>
      </c>
      <c r="M27" s="96">
        <v>4.7880000000000003</v>
      </c>
      <c r="N27" s="97">
        <v>5</v>
      </c>
      <c r="O27" s="62">
        <v>3000</v>
      </c>
      <c r="P27" s="63">
        <f>Table2245236891011121314151617181920212224234567[[#This Row],[PEMBULATAN]]*O27</f>
        <v>15000</v>
      </c>
    </row>
    <row r="28" spans="1:16" ht="26.25" customHeight="1" x14ac:dyDescent="0.2">
      <c r="A28" s="89"/>
      <c r="B28" s="73"/>
      <c r="C28" s="90" t="s">
        <v>81</v>
      </c>
      <c r="D28" s="91" t="s">
        <v>53</v>
      </c>
      <c r="E28" s="92">
        <v>44427</v>
      </c>
      <c r="F28" s="93" t="s">
        <v>257</v>
      </c>
      <c r="G28" s="92">
        <v>44432</v>
      </c>
      <c r="H28" s="94" t="s">
        <v>258</v>
      </c>
      <c r="I28" s="95">
        <v>92</v>
      </c>
      <c r="J28" s="95">
        <v>41</v>
      </c>
      <c r="K28" s="95">
        <v>10</v>
      </c>
      <c r="L28" s="95">
        <v>3</v>
      </c>
      <c r="M28" s="96">
        <v>9.43</v>
      </c>
      <c r="N28" s="97">
        <v>9</v>
      </c>
      <c r="O28" s="62">
        <v>3000</v>
      </c>
      <c r="P28" s="63">
        <f>Table2245236891011121314151617181920212224234567[[#This Row],[PEMBULATAN]]*O28</f>
        <v>27000</v>
      </c>
    </row>
    <row r="29" spans="1:16" ht="26.25" customHeight="1" x14ac:dyDescent="0.2">
      <c r="A29" s="89"/>
      <c r="B29" s="73"/>
      <c r="C29" s="90" t="s">
        <v>82</v>
      </c>
      <c r="D29" s="91" t="s">
        <v>53</v>
      </c>
      <c r="E29" s="92">
        <v>44427</v>
      </c>
      <c r="F29" s="93" t="s">
        <v>257</v>
      </c>
      <c r="G29" s="92">
        <v>44432</v>
      </c>
      <c r="H29" s="94" t="s">
        <v>258</v>
      </c>
      <c r="I29" s="95">
        <v>69</v>
      </c>
      <c r="J29" s="95">
        <v>23</v>
      </c>
      <c r="K29" s="95">
        <v>2</v>
      </c>
      <c r="L29" s="95">
        <v>1</v>
      </c>
      <c r="M29" s="96">
        <v>0.79349999999999998</v>
      </c>
      <c r="N29" s="97">
        <v>1</v>
      </c>
      <c r="O29" s="62">
        <v>3000</v>
      </c>
      <c r="P29" s="63">
        <f>Table2245236891011121314151617181920212224234567[[#This Row],[PEMBULATAN]]*O29</f>
        <v>3000</v>
      </c>
    </row>
    <row r="30" spans="1:16" ht="26.25" customHeight="1" x14ac:dyDescent="0.2">
      <c r="A30" s="89"/>
      <c r="B30" s="73"/>
      <c r="C30" s="90" t="s">
        <v>83</v>
      </c>
      <c r="D30" s="91" t="s">
        <v>53</v>
      </c>
      <c r="E30" s="92">
        <v>44427</v>
      </c>
      <c r="F30" s="93" t="s">
        <v>257</v>
      </c>
      <c r="G30" s="92">
        <v>44432</v>
      </c>
      <c r="H30" s="94" t="s">
        <v>258</v>
      </c>
      <c r="I30" s="95">
        <v>33</v>
      </c>
      <c r="J30" s="95">
        <v>28</v>
      </c>
      <c r="K30" s="95">
        <v>29</v>
      </c>
      <c r="L30" s="95">
        <v>2</v>
      </c>
      <c r="M30" s="96">
        <v>6.6989999999999998</v>
      </c>
      <c r="N30" s="97">
        <v>7</v>
      </c>
      <c r="O30" s="62">
        <v>3000</v>
      </c>
      <c r="P30" s="63">
        <f>Table2245236891011121314151617181920212224234567[[#This Row],[PEMBULATAN]]*O30</f>
        <v>21000</v>
      </c>
    </row>
    <row r="31" spans="1:16" ht="26.25" customHeight="1" x14ac:dyDescent="0.2">
      <c r="A31" s="89"/>
      <c r="B31" s="73"/>
      <c r="C31" s="90" t="s">
        <v>84</v>
      </c>
      <c r="D31" s="91" t="s">
        <v>53</v>
      </c>
      <c r="E31" s="92">
        <v>44427</v>
      </c>
      <c r="F31" s="93" t="s">
        <v>257</v>
      </c>
      <c r="G31" s="92">
        <v>44432</v>
      </c>
      <c r="H31" s="94" t="s">
        <v>258</v>
      </c>
      <c r="I31" s="95">
        <v>63</v>
      </c>
      <c r="J31" s="95">
        <v>43</v>
      </c>
      <c r="K31" s="95">
        <v>18</v>
      </c>
      <c r="L31" s="95">
        <v>2</v>
      </c>
      <c r="M31" s="96">
        <v>12.1905</v>
      </c>
      <c r="N31" s="97">
        <v>12</v>
      </c>
      <c r="O31" s="62">
        <v>3000</v>
      </c>
      <c r="P31" s="63">
        <f>Table2245236891011121314151617181920212224234567[[#This Row],[PEMBULATAN]]*O31</f>
        <v>36000</v>
      </c>
    </row>
    <row r="32" spans="1:16" ht="26.25" customHeight="1" x14ac:dyDescent="0.2">
      <c r="A32" s="89"/>
      <c r="B32" s="73"/>
      <c r="C32" s="90" t="s">
        <v>85</v>
      </c>
      <c r="D32" s="91" t="s">
        <v>53</v>
      </c>
      <c r="E32" s="92">
        <v>44427</v>
      </c>
      <c r="F32" s="93" t="s">
        <v>257</v>
      </c>
      <c r="G32" s="92">
        <v>44432</v>
      </c>
      <c r="H32" s="94" t="s">
        <v>258</v>
      </c>
      <c r="I32" s="95">
        <v>96</v>
      </c>
      <c r="J32" s="95">
        <v>33</v>
      </c>
      <c r="K32" s="95">
        <v>9</v>
      </c>
      <c r="L32" s="95">
        <v>10</v>
      </c>
      <c r="M32" s="96">
        <v>7.1280000000000001</v>
      </c>
      <c r="N32" s="97">
        <v>10</v>
      </c>
      <c r="O32" s="62">
        <v>3000</v>
      </c>
      <c r="P32" s="63">
        <f>Table2245236891011121314151617181920212224234567[[#This Row],[PEMBULATAN]]*O32</f>
        <v>30000</v>
      </c>
    </row>
    <row r="33" spans="1:16" ht="26.25" customHeight="1" x14ac:dyDescent="0.2">
      <c r="A33" s="89"/>
      <c r="B33" s="73"/>
      <c r="C33" s="90" t="s">
        <v>86</v>
      </c>
      <c r="D33" s="91" t="s">
        <v>53</v>
      </c>
      <c r="E33" s="92">
        <v>44427</v>
      </c>
      <c r="F33" s="93" t="s">
        <v>257</v>
      </c>
      <c r="G33" s="92">
        <v>44432</v>
      </c>
      <c r="H33" s="94" t="s">
        <v>258</v>
      </c>
      <c r="I33" s="95">
        <v>85</v>
      </c>
      <c r="J33" s="95">
        <v>15</v>
      </c>
      <c r="K33" s="95">
        <v>5</v>
      </c>
      <c r="L33" s="95">
        <v>1</v>
      </c>
      <c r="M33" s="96">
        <v>1.59375</v>
      </c>
      <c r="N33" s="97">
        <v>2</v>
      </c>
      <c r="O33" s="62">
        <v>3000</v>
      </c>
      <c r="P33" s="63">
        <f>Table2245236891011121314151617181920212224234567[[#This Row],[PEMBULATAN]]*O33</f>
        <v>6000</v>
      </c>
    </row>
    <row r="34" spans="1:16" ht="26.25" customHeight="1" x14ac:dyDescent="0.2">
      <c r="A34" s="89"/>
      <c r="B34" s="73"/>
      <c r="C34" s="90" t="s">
        <v>87</v>
      </c>
      <c r="D34" s="91" t="s">
        <v>53</v>
      </c>
      <c r="E34" s="92">
        <v>44427</v>
      </c>
      <c r="F34" s="93" t="s">
        <v>257</v>
      </c>
      <c r="G34" s="92">
        <v>44432</v>
      </c>
      <c r="H34" s="94" t="s">
        <v>258</v>
      </c>
      <c r="I34" s="95">
        <v>55</v>
      </c>
      <c r="J34" s="95">
        <v>44</v>
      </c>
      <c r="K34" s="95">
        <v>13</v>
      </c>
      <c r="L34" s="95">
        <v>4</v>
      </c>
      <c r="M34" s="96">
        <v>7.8650000000000002</v>
      </c>
      <c r="N34" s="97">
        <v>8</v>
      </c>
      <c r="O34" s="62">
        <v>3000</v>
      </c>
      <c r="P34" s="63">
        <f>Table2245236891011121314151617181920212224234567[[#This Row],[PEMBULATAN]]*O34</f>
        <v>24000</v>
      </c>
    </row>
    <row r="35" spans="1:16" ht="26.25" customHeight="1" x14ac:dyDescent="0.2">
      <c r="A35" s="89"/>
      <c r="B35" s="73"/>
      <c r="C35" s="90" t="s">
        <v>88</v>
      </c>
      <c r="D35" s="91" t="s">
        <v>53</v>
      </c>
      <c r="E35" s="92">
        <v>44427</v>
      </c>
      <c r="F35" s="93" t="s">
        <v>257</v>
      </c>
      <c r="G35" s="92">
        <v>44432</v>
      </c>
      <c r="H35" s="94" t="s">
        <v>258</v>
      </c>
      <c r="I35" s="95">
        <v>48</v>
      </c>
      <c r="J35" s="95">
        <v>78</v>
      </c>
      <c r="K35" s="95">
        <v>70</v>
      </c>
      <c r="L35" s="95">
        <v>9</v>
      </c>
      <c r="M35" s="96">
        <v>65.52</v>
      </c>
      <c r="N35" s="97">
        <v>66</v>
      </c>
      <c r="O35" s="62">
        <v>3000</v>
      </c>
      <c r="P35" s="63">
        <f>Table2245236891011121314151617181920212224234567[[#This Row],[PEMBULATAN]]*O35</f>
        <v>198000</v>
      </c>
    </row>
    <row r="36" spans="1:16" ht="26.25" customHeight="1" x14ac:dyDescent="0.2">
      <c r="A36" s="89"/>
      <c r="B36" s="73"/>
      <c r="C36" s="90" t="s">
        <v>89</v>
      </c>
      <c r="D36" s="91" t="s">
        <v>53</v>
      </c>
      <c r="E36" s="92">
        <v>44427</v>
      </c>
      <c r="F36" s="93" t="s">
        <v>257</v>
      </c>
      <c r="G36" s="92">
        <v>44432</v>
      </c>
      <c r="H36" s="94" t="s">
        <v>258</v>
      </c>
      <c r="I36" s="95">
        <v>52</v>
      </c>
      <c r="J36" s="95">
        <v>47</v>
      </c>
      <c r="K36" s="95">
        <v>78</v>
      </c>
      <c r="L36" s="95">
        <v>30</v>
      </c>
      <c r="M36" s="96">
        <v>47.658000000000001</v>
      </c>
      <c r="N36" s="97">
        <v>48</v>
      </c>
      <c r="O36" s="62">
        <v>3000</v>
      </c>
      <c r="P36" s="63">
        <f>Table2245236891011121314151617181920212224234567[[#This Row],[PEMBULATAN]]*O36</f>
        <v>144000</v>
      </c>
    </row>
    <row r="37" spans="1:16" ht="26.25" customHeight="1" x14ac:dyDescent="0.2">
      <c r="A37" s="89"/>
      <c r="B37" s="73"/>
      <c r="C37" s="90" t="s">
        <v>90</v>
      </c>
      <c r="D37" s="91" t="s">
        <v>53</v>
      </c>
      <c r="E37" s="92">
        <v>44427</v>
      </c>
      <c r="F37" s="93" t="s">
        <v>257</v>
      </c>
      <c r="G37" s="92">
        <v>44432</v>
      </c>
      <c r="H37" s="94" t="s">
        <v>258</v>
      </c>
      <c r="I37" s="95">
        <v>76</v>
      </c>
      <c r="J37" s="95">
        <v>40</v>
      </c>
      <c r="K37" s="95">
        <v>9</v>
      </c>
      <c r="L37" s="95">
        <v>2</v>
      </c>
      <c r="M37" s="96">
        <v>6.84</v>
      </c>
      <c r="N37" s="97">
        <v>7</v>
      </c>
      <c r="O37" s="62">
        <v>3000</v>
      </c>
      <c r="P37" s="63">
        <f>Table2245236891011121314151617181920212224234567[[#This Row],[PEMBULATAN]]*O37</f>
        <v>21000</v>
      </c>
    </row>
    <row r="38" spans="1:16" ht="26.25" customHeight="1" x14ac:dyDescent="0.2">
      <c r="A38" s="89"/>
      <c r="B38" s="73"/>
      <c r="C38" s="90" t="s">
        <v>91</v>
      </c>
      <c r="D38" s="91" t="s">
        <v>53</v>
      </c>
      <c r="E38" s="92">
        <v>44427</v>
      </c>
      <c r="F38" s="93" t="s">
        <v>257</v>
      </c>
      <c r="G38" s="92">
        <v>44432</v>
      </c>
      <c r="H38" s="94" t="s">
        <v>258</v>
      </c>
      <c r="I38" s="95">
        <v>75</v>
      </c>
      <c r="J38" s="95">
        <v>52</v>
      </c>
      <c r="K38" s="95">
        <v>2</v>
      </c>
      <c r="L38" s="95">
        <v>2</v>
      </c>
      <c r="M38" s="96">
        <v>1.95</v>
      </c>
      <c r="N38" s="97">
        <v>2</v>
      </c>
      <c r="O38" s="62">
        <v>3000</v>
      </c>
      <c r="P38" s="63">
        <f>Table2245236891011121314151617181920212224234567[[#This Row],[PEMBULATAN]]*O38</f>
        <v>6000</v>
      </c>
    </row>
    <row r="39" spans="1:16" ht="26.25" customHeight="1" x14ac:dyDescent="0.2">
      <c r="A39" s="89"/>
      <c r="B39" s="73"/>
      <c r="C39" s="90" t="s">
        <v>92</v>
      </c>
      <c r="D39" s="91" t="s">
        <v>53</v>
      </c>
      <c r="E39" s="92">
        <v>44427</v>
      </c>
      <c r="F39" s="93" t="s">
        <v>257</v>
      </c>
      <c r="G39" s="92">
        <v>44432</v>
      </c>
      <c r="H39" s="94" t="s">
        <v>258</v>
      </c>
      <c r="I39" s="95">
        <v>95</v>
      </c>
      <c r="J39" s="95">
        <v>50</v>
      </c>
      <c r="K39" s="95">
        <v>35</v>
      </c>
      <c r="L39" s="95">
        <v>20</v>
      </c>
      <c r="M39" s="96">
        <v>41.5625</v>
      </c>
      <c r="N39" s="97">
        <v>42</v>
      </c>
      <c r="O39" s="62">
        <v>3000</v>
      </c>
      <c r="P39" s="63">
        <f>Table2245236891011121314151617181920212224234567[[#This Row],[PEMBULATAN]]*O39</f>
        <v>126000</v>
      </c>
    </row>
    <row r="40" spans="1:16" ht="26.25" customHeight="1" x14ac:dyDescent="0.2">
      <c r="A40" s="89"/>
      <c r="B40" s="73"/>
      <c r="C40" s="90" t="s">
        <v>93</v>
      </c>
      <c r="D40" s="91" t="s">
        <v>53</v>
      </c>
      <c r="E40" s="92">
        <v>44427</v>
      </c>
      <c r="F40" s="93" t="s">
        <v>257</v>
      </c>
      <c r="G40" s="92">
        <v>44432</v>
      </c>
      <c r="H40" s="94" t="s">
        <v>258</v>
      </c>
      <c r="I40" s="95">
        <v>38</v>
      </c>
      <c r="J40" s="95">
        <v>32</v>
      </c>
      <c r="K40" s="95">
        <v>30</v>
      </c>
      <c r="L40" s="95">
        <v>10</v>
      </c>
      <c r="M40" s="96">
        <v>9.1199999999999992</v>
      </c>
      <c r="N40" s="97">
        <v>10</v>
      </c>
      <c r="O40" s="62">
        <v>3000</v>
      </c>
      <c r="P40" s="63">
        <f>Table2245236891011121314151617181920212224234567[[#This Row],[PEMBULATAN]]*O40</f>
        <v>30000</v>
      </c>
    </row>
    <row r="41" spans="1:16" ht="26.25" customHeight="1" x14ac:dyDescent="0.2">
      <c r="A41" s="89"/>
      <c r="B41" s="73"/>
      <c r="C41" s="90" t="s">
        <v>94</v>
      </c>
      <c r="D41" s="91" t="s">
        <v>53</v>
      </c>
      <c r="E41" s="92">
        <v>44427</v>
      </c>
      <c r="F41" s="93" t="s">
        <v>257</v>
      </c>
      <c r="G41" s="92">
        <v>44432</v>
      </c>
      <c r="H41" s="94" t="s">
        <v>258</v>
      </c>
      <c r="I41" s="95">
        <v>106</v>
      </c>
      <c r="J41" s="95">
        <v>106</v>
      </c>
      <c r="K41" s="95">
        <v>2</v>
      </c>
      <c r="L41" s="95">
        <v>1</v>
      </c>
      <c r="M41" s="96">
        <v>5.6180000000000003</v>
      </c>
      <c r="N41" s="97">
        <v>6</v>
      </c>
      <c r="O41" s="62">
        <v>3000</v>
      </c>
      <c r="P41" s="63">
        <f>Table2245236891011121314151617181920212224234567[[#This Row],[PEMBULATAN]]*O41</f>
        <v>18000</v>
      </c>
    </row>
    <row r="42" spans="1:16" ht="26.25" customHeight="1" x14ac:dyDescent="0.2">
      <c r="A42" s="89"/>
      <c r="B42" s="73"/>
      <c r="C42" s="90" t="s">
        <v>95</v>
      </c>
      <c r="D42" s="91" t="s">
        <v>53</v>
      </c>
      <c r="E42" s="92">
        <v>44427</v>
      </c>
      <c r="F42" s="93" t="s">
        <v>257</v>
      </c>
      <c r="G42" s="92">
        <v>44432</v>
      </c>
      <c r="H42" s="94" t="s">
        <v>258</v>
      </c>
      <c r="I42" s="95">
        <v>132</v>
      </c>
      <c r="J42" s="95">
        <v>12</v>
      </c>
      <c r="K42" s="95">
        <v>8</v>
      </c>
      <c r="L42" s="95">
        <v>2</v>
      </c>
      <c r="M42" s="96">
        <v>3.1680000000000001</v>
      </c>
      <c r="N42" s="97">
        <v>3</v>
      </c>
      <c r="O42" s="62">
        <v>3000</v>
      </c>
      <c r="P42" s="63">
        <f>Table2245236891011121314151617181920212224234567[[#This Row],[PEMBULATAN]]*O42</f>
        <v>9000</v>
      </c>
    </row>
    <row r="43" spans="1:16" ht="26.25" customHeight="1" x14ac:dyDescent="0.2">
      <c r="A43" s="89"/>
      <c r="B43" s="73"/>
      <c r="C43" s="90" t="s">
        <v>96</v>
      </c>
      <c r="D43" s="91" t="s">
        <v>53</v>
      </c>
      <c r="E43" s="92">
        <v>44427</v>
      </c>
      <c r="F43" s="93" t="s">
        <v>257</v>
      </c>
      <c r="G43" s="92">
        <v>44432</v>
      </c>
      <c r="H43" s="94" t="s">
        <v>258</v>
      </c>
      <c r="I43" s="95">
        <v>68</v>
      </c>
      <c r="J43" s="95">
        <v>52</v>
      </c>
      <c r="K43" s="95">
        <v>53</v>
      </c>
      <c r="L43" s="95">
        <v>19</v>
      </c>
      <c r="M43" s="96">
        <v>46.851999999999997</v>
      </c>
      <c r="N43" s="97">
        <v>47</v>
      </c>
      <c r="O43" s="62">
        <v>3000</v>
      </c>
      <c r="P43" s="63">
        <f>Table2245236891011121314151617181920212224234567[[#This Row],[PEMBULATAN]]*O43</f>
        <v>141000</v>
      </c>
    </row>
    <row r="44" spans="1:16" ht="26.25" customHeight="1" x14ac:dyDescent="0.2">
      <c r="A44" s="89"/>
      <c r="B44" s="73"/>
      <c r="C44" s="90" t="s">
        <v>97</v>
      </c>
      <c r="D44" s="91" t="s">
        <v>53</v>
      </c>
      <c r="E44" s="92">
        <v>44427</v>
      </c>
      <c r="F44" s="93" t="s">
        <v>257</v>
      </c>
      <c r="G44" s="92">
        <v>44432</v>
      </c>
      <c r="H44" s="94" t="s">
        <v>258</v>
      </c>
      <c r="I44" s="95">
        <v>80</v>
      </c>
      <c r="J44" s="95">
        <v>35</v>
      </c>
      <c r="K44" s="95">
        <v>16</v>
      </c>
      <c r="L44" s="95">
        <v>7</v>
      </c>
      <c r="M44" s="96">
        <v>11.2</v>
      </c>
      <c r="N44" s="97">
        <v>11</v>
      </c>
      <c r="O44" s="62">
        <v>3000</v>
      </c>
      <c r="P44" s="63">
        <f>Table2245236891011121314151617181920212224234567[[#This Row],[PEMBULATAN]]*O44</f>
        <v>33000</v>
      </c>
    </row>
    <row r="45" spans="1:16" ht="26.25" customHeight="1" x14ac:dyDescent="0.2">
      <c r="A45" s="89"/>
      <c r="B45" s="73"/>
      <c r="C45" s="90" t="s">
        <v>98</v>
      </c>
      <c r="D45" s="91" t="s">
        <v>53</v>
      </c>
      <c r="E45" s="92">
        <v>44427</v>
      </c>
      <c r="F45" s="93" t="s">
        <v>257</v>
      </c>
      <c r="G45" s="92">
        <v>44432</v>
      </c>
      <c r="H45" s="94" t="s">
        <v>258</v>
      </c>
      <c r="I45" s="95">
        <v>58</v>
      </c>
      <c r="J45" s="95">
        <v>46</v>
      </c>
      <c r="K45" s="95">
        <v>23</v>
      </c>
      <c r="L45" s="95">
        <v>2</v>
      </c>
      <c r="M45" s="96">
        <v>15.340999999999999</v>
      </c>
      <c r="N45" s="97">
        <v>15</v>
      </c>
      <c r="O45" s="62">
        <v>3000</v>
      </c>
      <c r="P45" s="63">
        <f>Table2245236891011121314151617181920212224234567[[#This Row],[PEMBULATAN]]*O45</f>
        <v>45000</v>
      </c>
    </row>
    <row r="46" spans="1:16" ht="26.25" customHeight="1" x14ac:dyDescent="0.2">
      <c r="A46" s="89"/>
      <c r="B46" s="73"/>
      <c r="C46" s="90" t="s">
        <v>99</v>
      </c>
      <c r="D46" s="91" t="s">
        <v>53</v>
      </c>
      <c r="E46" s="92">
        <v>44427</v>
      </c>
      <c r="F46" s="93" t="s">
        <v>257</v>
      </c>
      <c r="G46" s="92">
        <v>44432</v>
      </c>
      <c r="H46" s="94" t="s">
        <v>258</v>
      </c>
      <c r="I46" s="95">
        <v>46</v>
      </c>
      <c r="J46" s="95">
        <v>46</v>
      </c>
      <c r="K46" s="95">
        <v>30</v>
      </c>
      <c r="L46" s="95">
        <v>1</v>
      </c>
      <c r="M46" s="96">
        <v>15.87</v>
      </c>
      <c r="N46" s="97">
        <v>16</v>
      </c>
      <c r="O46" s="62">
        <v>3000</v>
      </c>
      <c r="P46" s="63">
        <f>Table2245236891011121314151617181920212224234567[[#This Row],[PEMBULATAN]]*O46</f>
        <v>48000</v>
      </c>
    </row>
    <row r="47" spans="1:16" ht="26.25" customHeight="1" x14ac:dyDescent="0.2">
      <c r="A47" s="89"/>
      <c r="B47" s="73"/>
      <c r="C47" s="90" t="s">
        <v>100</v>
      </c>
      <c r="D47" s="91" t="s">
        <v>53</v>
      </c>
      <c r="E47" s="92">
        <v>44427</v>
      </c>
      <c r="F47" s="93" t="s">
        <v>257</v>
      </c>
      <c r="G47" s="92">
        <v>44432</v>
      </c>
      <c r="H47" s="94" t="s">
        <v>258</v>
      </c>
      <c r="I47" s="95">
        <v>30</v>
      </c>
      <c r="J47" s="95">
        <v>25</v>
      </c>
      <c r="K47" s="95">
        <v>38</v>
      </c>
      <c r="L47" s="95">
        <v>1</v>
      </c>
      <c r="M47" s="96">
        <v>7.125</v>
      </c>
      <c r="N47" s="97">
        <v>7</v>
      </c>
      <c r="O47" s="62">
        <v>3000</v>
      </c>
      <c r="P47" s="63">
        <f>Table2245236891011121314151617181920212224234567[[#This Row],[PEMBULATAN]]*O47</f>
        <v>21000</v>
      </c>
    </row>
    <row r="48" spans="1:16" ht="26.25" customHeight="1" x14ac:dyDescent="0.2">
      <c r="A48" s="89"/>
      <c r="B48" s="73"/>
      <c r="C48" s="90" t="s">
        <v>101</v>
      </c>
      <c r="D48" s="91" t="s">
        <v>53</v>
      </c>
      <c r="E48" s="92">
        <v>44427</v>
      </c>
      <c r="F48" s="93" t="s">
        <v>257</v>
      </c>
      <c r="G48" s="92">
        <v>44432</v>
      </c>
      <c r="H48" s="94" t="s">
        <v>258</v>
      </c>
      <c r="I48" s="95">
        <v>55</v>
      </c>
      <c r="J48" s="95">
        <v>30</v>
      </c>
      <c r="K48" s="95">
        <v>22</v>
      </c>
      <c r="L48" s="95">
        <v>10</v>
      </c>
      <c r="M48" s="96">
        <v>9.0749999999999993</v>
      </c>
      <c r="N48" s="97">
        <v>10</v>
      </c>
      <c r="O48" s="62">
        <v>3000</v>
      </c>
      <c r="P48" s="63">
        <f>Table2245236891011121314151617181920212224234567[[#This Row],[PEMBULATAN]]*O48</f>
        <v>30000</v>
      </c>
    </row>
    <row r="49" spans="1:16" ht="26.25" customHeight="1" x14ac:dyDescent="0.2">
      <c r="A49" s="89"/>
      <c r="B49" s="73"/>
      <c r="C49" s="90" t="s">
        <v>102</v>
      </c>
      <c r="D49" s="91" t="s">
        <v>53</v>
      </c>
      <c r="E49" s="92">
        <v>44427</v>
      </c>
      <c r="F49" s="93" t="s">
        <v>257</v>
      </c>
      <c r="G49" s="92">
        <v>44432</v>
      </c>
      <c r="H49" s="94" t="s">
        <v>258</v>
      </c>
      <c r="I49" s="95">
        <v>72</v>
      </c>
      <c r="J49" s="95">
        <v>50</v>
      </c>
      <c r="K49" s="95">
        <v>9</v>
      </c>
      <c r="L49" s="95">
        <v>3</v>
      </c>
      <c r="M49" s="96">
        <v>8.1</v>
      </c>
      <c r="N49" s="97">
        <v>8</v>
      </c>
      <c r="O49" s="62">
        <v>3000</v>
      </c>
      <c r="P49" s="63">
        <f>Table2245236891011121314151617181920212224234567[[#This Row],[PEMBULATAN]]*O49</f>
        <v>24000</v>
      </c>
    </row>
    <row r="50" spans="1:16" ht="26.25" customHeight="1" x14ac:dyDescent="0.2">
      <c r="A50" s="89"/>
      <c r="B50" s="73"/>
      <c r="C50" s="90" t="s">
        <v>103</v>
      </c>
      <c r="D50" s="91" t="s">
        <v>53</v>
      </c>
      <c r="E50" s="92">
        <v>44427</v>
      </c>
      <c r="F50" s="93" t="s">
        <v>257</v>
      </c>
      <c r="G50" s="92">
        <v>44432</v>
      </c>
      <c r="H50" s="94" t="s">
        <v>258</v>
      </c>
      <c r="I50" s="95">
        <v>86</v>
      </c>
      <c r="J50" s="95">
        <v>68</v>
      </c>
      <c r="K50" s="95">
        <v>87</v>
      </c>
      <c r="L50" s="95">
        <v>9</v>
      </c>
      <c r="M50" s="96">
        <v>127.194</v>
      </c>
      <c r="N50" s="97">
        <v>127</v>
      </c>
      <c r="O50" s="62">
        <v>3000</v>
      </c>
      <c r="P50" s="63">
        <f>Table2245236891011121314151617181920212224234567[[#This Row],[PEMBULATAN]]*O50</f>
        <v>381000</v>
      </c>
    </row>
    <row r="51" spans="1:16" ht="26.25" customHeight="1" x14ac:dyDescent="0.2">
      <c r="A51" s="89"/>
      <c r="B51" s="73"/>
      <c r="C51" s="90" t="s">
        <v>104</v>
      </c>
      <c r="D51" s="91" t="s">
        <v>53</v>
      </c>
      <c r="E51" s="92">
        <v>44427</v>
      </c>
      <c r="F51" s="93" t="s">
        <v>257</v>
      </c>
      <c r="G51" s="92">
        <v>44432</v>
      </c>
      <c r="H51" s="94" t="s">
        <v>258</v>
      </c>
      <c r="I51" s="95">
        <v>85</v>
      </c>
      <c r="J51" s="95">
        <v>31</v>
      </c>
      <c r="K51" s="95">
        <v>34</v>
      </c>
      <c r="L51" s="95">
        <v>22</v>
      </c>
      <c r="M51" s="96">
        <v>22.397500000000001</v>
      </c>
      <c r="N51" s="97">
        <v>22</v>
      </c>
      <c r="O51" s="62">
        <v>3000</v>
      </c>
      <c r="P51" s="63">
        <f>Table2245236891011121314151617181920212224234567[[#This Row],[PEMBULATAN]]*O51</f>
        <v>66000</v>
      </c>
    </row>
    <row r="52" spans="1:16" ht="26.25" customHeight="1" x14ac:dyDescent="0.2">
      <c r="A52" s="89"/>
      <c r="B52" s="73"/>
      <c r="C52" s="90" t="s">
        <v>105</v>
      </c>
      <c r="D52" s="91" t="s">
        <v>53</v>
      </c>
      <c r="E52" s="92">
        <v>44427</v>
      </c>
      <c r="F52" s="93" t="s">
        <v>257</v>
      </c>
      <c r="G52" s="92">
        <v>44432</v>
      </c>
      <c r="H52" s="94" t="s">
        <v>258</v>
      </c>
      <c r="I52" s="95">
        <v>119</v>
      </c>
      <c r="J52" s="95">
        <v>13</v>
      </c>
      <c r="K52" s="95">
        <v>13</v>
      </c>
      <c r="L52" s="95">
        <v>1</v>
      </c>
      <c r="M52" s="96">
        <v>5.0277500000000002</v>
      </c>
      <c r="N52" s="97">
        <v>5</v>
      </c>
      <c r="O52" s="62">
        <v>3000</v>
      </c>
      <c r="P52" s="63">
        <f>Table2245236891011121314151617181920212224234567[[#This Row],[PEMBULATAN]]*O52</f>
        <v>15000</v>
      </c>
    </row>
    <row r="53" spans="1:16" ht="26.25" customHeight="1" x14ac:dyDescent="0.2">
      <c r="A53" s="89"/>
      <c r="B53" s="73"/>
      <c r="C53" s="90" t="s">
        <v>106</v>
      </c>
      <c r="D53" s="91" t="s">
        <v>53</v>
      </c>
      <c r="E53" s="92">
        <v>44427</v>
      </c>
      <c r="F53" s="93" t="s">
        <v>257</v>
      </c>
      <c r="G53" s="92">
        <v>44432</v>
      </c>
      <c r="H53" s="94" t="s">
        <v>258</v>
      </c>
      <c r="I53" s="95">
        <v>84</v>
      </c>
      <c r="J53" s="95">
        <v>6</v>
      </c>
      <c r="K53" s="95">
        <v>6</v>
      </c>
      <c r="L53" s="95">
        <v>1</v>
      </c>
      <c r="M53" s="96">
        <v>0.75600000000000001</v>
      </c>
      <c r="N53" s="97">
        <v>1</v>
      </c>
      <c r="O53" s="62">
        <v>3000</v>
      </c>
      <c r="P53" s="63">
        <f>Table2245236891011121314151617181920212224234567[[#This Row],[PEMBULATAN]]*O53</f>
        <v>3000</v>
      </c>
    </row>
    <row r="54" spans="1:16" ht="26.25" customHeight="1" x14ac:dyDescent="0.2">
      <c r="A54" s="89"/>
      <c r="B54" s="73"/>
      <c r="C54" s="90" t="s">
        <v>107</v>
      </c>
      <c r="D54" s="91" t="s">
        <v>53</v>
      </c>
      <c r="E54" s="92">
        <v>44427</v>
      </c>
      <c r="F54" s="93" t="s">
        <v>257</v>
      </c>
      <c r="G54" s="92">
        <v>44432</v>
      </c>
      <c r="H54" s="94" t="s">
        <v>258</v>
      </c>
      <c r="I54" s="95">
        <v>96</v>
      </c>
      <c r="J54" s="95">
        <v>18</v>
      </c>
      <c r="K54" s="95">
        <v>7</v>
      </c>
      <c r="L54" s="95">
        <v>1</v>
      </c>
      <c r="M54" s="96">
        <v>3.024</v>
      </c>
      <c r="N54" s="97">
        <v>3</v>
      </c>
      <c r="O54" s="62">
        <v>3000</v>
      </c>
      <c r="P54" s="63">
        <f>Table2245236891011121314151617181920212224234567[[#This Row],[PEMBULATAN]]*O54</f>
        <v>9000</v>
      </c>
    </row>
    <row r="55" spans="1:16" ht="26.25" customHeight="1" x14ac:dyDescent="0.2">
      <c r="A55" s="89"/>
      <c r="B55" s="73"/>
      <c r="C55" s="90" t="s">
        <v>108</v>
      </c>
      <c r="D55" s="91" t="s">
        <v>53</v>
      </c>
      <c r="E55" s="92">
        <v>44427</v>
      </c>
      <c r="F55" s="93" t="s">
        <v>257</v>
      </c>
      <c r="G55" s="92">
        <v>44432</v>
      </c>
      <c r="H55" s="94" t="s">
        <v>258</v>
      </c>
      <c r="I55" s="95">
        <v>176</v>
      </c>
      <c r="J55" s="95">
        <v>21</v>
      </c>
      <c r="K55" s="95">
        <v>18</v>
      </c>
      <c r="L55" s="95">
        <v>12</v>
      </c>
      <c r="M55" s="96">
        <v>16.632000000000001</v>
      </c>
      <c r="N55" s="97">
        <v>17</v>
      </c>
      <c r="O55" s="62">
        <v>3000</v>
      </c>
      <c r="P55" s="63">
        <f>Table2245236891011121314151617181920212224234567[[#This Row],[PEMBULATAN]]*O55</f>
        <v>51000</v>
      </c>
    </row>
    <row r="56" spans="1:16" ht="26.25" customHeight="1" x14ac:dyDescent="0.2">
      <c r="A56" s="89"/>
      <c r="B56" s="73"/>
      <c r="C56" s="90" t="s">
        <v>109</v>
      </c>
      <c r="D56" s="91" t="s">
        <v>53</v>
      </c>
      <c r="E56" s="92">
        <v>44427</v>
      </c>
      <c r="F56" s="93" t="s">
        <v>257</v>
      </c>
      <c r="G56" s="92">
        <v>44432</v>
      </c>
      <c r="H56" s="94" t="s">
        <v>258</v>
      </c>
      <c r="I56" s="95">
        <v>206</v>
      </c>
      <c r="J56" s="95">
        <v>6</v>
      </c>
      <c r="K56" s="95">
        <v>6</v>
      </c>
      <c r="L56" s="95">
        <v>3</v>
      </c>
      <c r="M56" s="96">
        <v>1.8540000000000001</v>
      </c>
      <c r="N56" s="97">
        <v>3</v>
      </c>
      <c r="O56" s="62">
        <v>3000</v>
      </c>
      <c r="P56" s="63">
        <f>Table2245236891011121314151617181920212224234567[[#This Row],[PEMBULATAN]]*O56</f>
        <v>9000</v>
      </c>
    </row>
    <row r="57" spans="1:16" ht="26.25" customHeight="1" x14ac:dyDescent="0.2">
      <c r="A57" s="89"/>
      <c r="B57" s="73"/>
      <c r="C57" s="90" t="s">
        <v>110</v>
      </c>
      <c r="D57" s="91" t="s">
        <v>53</v>
      </c>
      <c r="E57" s="92">
        <v>44427</v>
      </c>
      <c r="F57" s="93" t="s">
        <v>257</v>
      </c>
      <c r="G57" s="92">
        <v>44432</v>
      </c>
      <c r="H57" s="94" t="s">
        <v>258</v>
      </c>
      <c r="I57" s="95">
        <v>116</v>
      </c>
      <c r="J57" s="95">
        <v>23</v>
      </c>
      <c r="K57" s="95">
        <v>5</v>
      </c>
      <c r="L57" s="95">
        <v>3</v>
      </c>
      <c r="M57" s="96">
        <v>3.335</v>
      </c>
      <c r="N57" s="97">
        <v>3</v>
      </c>
      <c r="O57" s="62">
        <v>3000</v>
      </c>
      <c r="P57" s="63">
        <f>Table2245236891011121314151617181920212224234567[[#This Row],[PEMBULATAN]]*O57</f>
        <v>9000</v>
      </c>
    </row>
    <row r="58" spans="1:16" ht="26.25" customHeight="1" x14ac:dyDescent="0.2">
      <c r="A58" s="89"/>
      <c r="B58" s="73"/>
      <c r="C58" s="90" t="s">
        <v>111</v>
      </c>
      <c r="D58" s="91" t="s">
        <v>53</v>
      </c>
      <c r="E58" s="92">
        <v>44427</v>
      </c>
      <c r="F58" s="93" t="s">
        <v>257</v>
      </c>
      <c r="G58" s="92">
        <v>44432</v>
      </c>
      <c r="H58" s="94" t="s">
        <v>258</v>
      </c>
      <c r="I58" s="95">
        <v>82</v>
      </c>
      <c r="J58" s="95">
        <v>13</v>
      </c>
      <c r="K58" s="95">
        <v>12</v>
      </c>
      <c r="L58" s="95">
        <v>3</v>
      </c>
      <c r="M58" s="96">
        <v>3.198</v>
      </c>
      <c r="N58" s="97">
        <v>3</v>
      </c>
      <c r="O58" s="62">
        <v>3000</v>
      </c>
      <c r="P58" s="63">
        <f>Table2245236891011121314151617181920212224234567[[#This Row],[PEMBULATAN]]*O58</f>
        <v>9000</v>
      </c>
    </row>
    <row r="59" spans="1:16" ht="26.25" customHeight="1" x14ac:dyDescent="0.2">
      <c r="A59" s="89"/>
      <c r="B59" s="73"/>
      <c r="C59" s="90" t="s">
        <v>112</v>
      </c>
      <c r="D59" s="91" t="s">
        <v>53</v>
      </c>
      <c r="E59" s="92">
        <v>44427</v>
      </c>
      <c r="F59" s="93" t="s">
        <v>257</v>
      </c>
      <c r="G59" s="92">
        <v>44432</v>
      </c>
      <c r="H59" s="94" t="s">
        <v>258</v>
      </c>
      <c r="I59" s="95">
        <v>28</v>
      </c>
      <c r="J59" s="95">
        <v>28</v>
      </c>
      <c r="K59" s="95">
        <v>73</v>
      </c>
      <c r="L59" s="95">
        <v>1</v>
      </c>
      <c r="M59" s="96">
        <v>14.308</v>
      </c>
      <c r="N59" s="97">
        <v>14</v>
      </c>
      <c r="O59" s="62">
        <v>3000</v>
      </c>
      <c r="P59" s="63">
        <f>Table2245236891011121314151617181920212224234567[[#This Row],[PEMBULATAN]]*O59</f>
        <v>42000</v>
      </c>
    </row>
    <row r="60" spans="1:16" ht="26.25" customHeight="1" x14ac:dyDescent="0.2">
      <c r="A60" s="89"/>
      <c r="B60" s="73"/>
      <c r="C60" s="90" t="s">
        <v>113</v>
      </c>
      <c r="D60" s="91" t="s">
        <v>53</v>
      </c>
      <c r="E60" s="92">
        <v>44427</v>
      </c>
      <c r="F60" s="93" t="s">
        <v>257</v>
      </c>
      <c r="G60" s="92">
        <v>44432</v>
      </c>
      <c r="H60" s="94" t="s">
        <v>258</v>
      </c>
      <c r="I60" s="95">
        <v>90</v>
      </c>
      <c r="J60" s="95">
        <v>54</v>
      </c>
      <c r="K60" s="95">
        <v>32</v>
      </c>
      <c r="L60" s="95">
        <v>14</v>
      </c>
      <c r="M60" s="96">
        <v>38.880000000000003</v>
      </c>
      <c r="N60" s="97">
        <v>39</v>
      </c>
      <c r="O60" s="62">
        <v>3000</v>
      </c>
      <c r="P60" s="63">
        <f>Table2245236891011121314151617181920212224234567[[#This Row],[PEMBULATAN]]*O60</f>
        <v>117000</v>
      </c>
    </row>
    <row r="61" spans="1:16" ht="26.25" customHeight="1" x14ac:dyDescent="0.2">
      <c r="A61" s="89"/>
      <c r="B61" s="73"/>
      <c r="C61" s="90" t="s">
        <v>114</v>
      </c>
      <c r="D61" s="91" t="s">
        <v>53</v>
      </c>
      <c r="E61" s="92">
        <v>44427</v>
      </c>
      <c r="F61" s="93" t="s">
        <v>257</v>
      </c>
      <c r="G61" s="92">
        <v>44432</v>
      </c>
      <c r="H61" s="94" t="s">
        <v>258</v>
      </c>
      <c r="I61" s="95">
        <v>95</v>
      </c>
      <c r="J61" s="95">
        <v>8</v>
      </c>
      <c r="K61" s="95">
        <v>4</v>
      </c>
      <c r="L61" s="95">
        <v>1</v>
      </c>
      <c r="M61" s="96">
        <v>0.76</v>
      </c>
      <c r="N61" s="97">
        <v>1</v>
      </c>
      <c r="O61" s="62">
        <v>3000</v>
      </c>
      <c r="P61" s="63">
        <f>Table2245236891011121314151617181920212224234567[[#This Row],[PEMBULATAN]]*O61</f>
        <v>3000</v>
      </c>
    </row>
    <row r="62" spans="1:16" ht="26.25" customHeight="1" x14ac:dyDescent="0.2">
      <c r="A62" s="89"/>
      <c r="B62" s="73"/>
      <c r="C62" s="90" t="s">
        <v>115</v>
      </c>
      <c r="D62" s="91" t="s">
        <v>53</v>
      </c>
      <c r="E62" s="92">
        <v>44427</v>
      </c>
      <c r="F62" s="93" t="s">
        <v>257</v>
      </c>
      <c r="G62" s="92">
        <v>44432</v>
      </c>
      <c r="H62" s="94" t="s">
        <v>258</v>
      </c>
      <c r="I62" s="95">
        <v>54</v>
      </c>
      <c r="J62" s="95">
        <v>28</v>
      </c>
      <c r="K62" s="95">
        <v>16</v>
      </c>
      <c r="L62" s="95">
        <v>3</v>
      </c>
      <c r="M62" s="96">
        <v>6.048</v>
      </c>
      <c r="N62" s="97">
        <v>6</v>
      </c>
      <c r="O62" s="62">
        <v>3000</v>
      </c>
      <c r="P62" s="63">
        <f>Table2245236891011121314151617181920212224234567[[#This Row],[PEMBULATAN]]*O62</f>
        <v>18000</v>
      </c>
    </row>
    <row r="63" spans="1:16" ht="26.25" customHeight="1" x14ac:dyDescent="0.2">
      <c r="A63" s="89"/>
      <c r="B63" s="73"/>
      <c r="C63" s="90" t="s">
        <v>116</v>
      </c>
      <c r="D63" s="91" t="s">
        <v>53</v>
      </c>
      <c r="E63" s="92">
        <v>44427</v>
      </c>
      <c r="F63" s="93" t="s">
        <v>257</v>
      </c>
      <c r="G63" s="92">
        <v>44432</v>
      </c>
      <c r="H63" s="94" t="s">
        <v>258</v>
      </c>
      <c r="I63" s="95">
        <v>122</v>
      </c>
      <c r="J63" s="95">
        <v>36</v>
      </c>
      <c r="K63" s="95">
        <v>23</v>
      </c>
      <c r="L63" s="95">
        <v>4</v>
      </c>
      <c r="M63" s="96">
        <v>25.254000000000001</v>
      </c>
      <c r="N63" s="97">
        <v>25</v>
      </c>
      <c r="O63" s="62">
        <v>3000</v>
      </c>
      <c r="P63" s="63">
        <f>Table2245236891011121314151617181920212224234567[[#This Row],[PEMBULATAN]]*O63</f>
        <v>75000</v>
      </c>
    </row>
    <row r="64" spans="1:16" ht="26.25" customHeight="1" x14ac:dyDescent="0.2">
      <c r="A64" s="89"/>
      <c r="B64" s="73"/>
      <c r="C64" s="90" t="s">
        <v>117</v>
      </c>
      <c r="D64" s="91" t="s">
        <v>53</v>
      </c>
      <c r="E64" s="92">
        <v>44427</v>
      </c>
      <c r="F64" s="93" t="s">
        <v>257</v>
      </c>
      <c r="G64" s="92">
        <v>44432</v>
      </c>
      <c r="H64" s="94" t="s">
        <v>258</v>
      </c>
      <c r="I64" s="95">
        <v>52</v>
      </c>
      <c r="J64" s="95">
        <v>30</v>
      </c>
      <c r="K64" s="95">
        <v>30</v>
      </c>
      <c r="L64" s="95">
        <v>13</v>
      </c>
      <c r="M64" s="96">
        <v>11.7</v>
      </c>
      <c r="N64" s="97">
        <v>13</v>
      </c>
      <c r="O64" s="62">
        <v>3000</v>
      </c>
      <c r="P64" s="63">
        <f>Table2245236891011121314151617181920212224234567[[#This Row],[PEMBULATAN]]*O64</f>
        <v>39000</v>
      </c>
    </row>
    <row r="65" spans="1:16" ht="26.25" customHeight="1" x14ac:dyDescent="0.2">
      <c r="A65" s="89"/>
      <c r="B65" s="73"/>
      <c r="C65" s="90" t="s">
        <v>118</v>
      </c>
      <c r="D65" s="91" t="s">
        <v>53</v>
      </c>
      <c r="E65" s="92">
        <v>44427</v>
      </c>
      <c r="F65" s="93" t="s">
        <v>257</v>
      </c>
      <c r="G65" s="92">
        <v>44432</v>
      </c>
      <c r="H65" s="94" t="s">
        <v>258</v>
      </c>
      <c r="I65" s="95">
        <v>57</v>
      </c>
      <c r="J65" s="95">
        <v>40</v>
      </c>
      <c r="K65" s="95">
        <v>37</v>
      </c>
      <c r="L65" s="95">
        <v>15</v>
      </c>
      <c r="M65" s="96">
        <v>21.09</v>
      </c>
      <c r="N65" s="97">
        <v>21</v>
      </c>
      <c r="O65" s="62">
        <v>3000</v>
      </c>
      <c r="P65" s="63">
        <f>Table2245236891011121314151617181920212224234567[[#This Row],[PEMBULATAN]]*O65</f>
        <v>63000</v>
      </c>
    </row>
    <row r="66" spans="1:16" ht="26.25" customHeight="1" x14ac:dyDescent="0.2">
      <c r="A66" s="89"/>
      <c r="B66" s="73"/>
      <c r="C66" s="90" t="s">
        <v>119</v>
      </c>
      <c r="D66" s="91" t="s">
        <v>53</v>
      </c>
      <c r="E66" s="92">
        <v>44427</v>
      </c>
      <c r="F66" s="93" t="s">
        <v>257</v>
      </c>
      <c r="G66" s="92">
        <v>44432</v>
      </c>
      <c r="H66" s="94" t="s">
        <v>258</v>
      </c>
      <c r="I66" s="95">
        <v>28</v>
      </c>
      <c r="J66" s="95">
        <v>23</v>
      </c>
      <c r="K66" s="95">
        <v>46</v>
      </c>
      <c r="L66" s="95">
        <v>11</v>
      </c>
      <c r="M66" s="96">
        <v>7.4059999999999997</v>
      </c>
      <c r="N66" s="97">
        <v>11</v>
      </c>
      <c r="O66" s="62">
        <v>3000</v>
      </c>
      <c r="P66" s="63">
        <f>Table2245236891011121314151617181920212224234567[[#This Row],[PEMBULATAN]]*O66</f>
        <v>33000</v>
      </c>
    </row>
    <row r="67" spans="1:16" ht="26.25" customHeight="1" x14ac:dyDescent="0.2">
      <c r="A67" s="89"/>
      <c r="B67" s="73"/>
      <c r="C67" s="90" t="s">
        <v>120</v>
      </c>
      <c r="D67" s="91" t="s">
        <v>53</v>
      </c>
      <c r="E67" s="92">
        <v>44427</v>
      </c>
      <c r="F67" s="93" t="s">
        <v>257</v>
      </c>
      <c r="G67" s="92">
        <v>44432</v>
      </c>
      <c r="H67" s="94" t="s">
        <v>258</v>
      </c>
      <c r="I67" s="95">
        <v>44</v>
      </c>
      <c r="J67" s="95">
        <v>44</v>
      </c>
      <c r="K67" s="95">
        <v>32</v>
      </c>
      <c r="L67" s="95">
        <v>1</v>
      </c>
      <c r="M67" s="96">
        <v>15.488</v>
      </c>
      <c r="N67" s="97">
        <v>15</v>
      </c>
      <c r="O67" s="62">
        <v>3000</v>
      </c>
      <c r="P67" s="63">
        <f>Table2245236891011121314151617181920212224234567[[#This Row],[PEMBULATAN]]*O67</f>
        <v>45000</v>
      </c>
    </row>
    <row r="68" spans="1:16" ht="26.25" customHeight="1" x14ac:dyDescent="0.2">
      <c r="A68" s="89"/>
      <c r="B68" s="73"/>
      <c r="C68" s="90" t="s">
        <v>121</v>
      </c>
      <c r="D68" s="91" t="s">
        <v>53</v>
      </c>
      <c r="E68" s="92">
        <v>44427</v>
      </c>
      <c r="F68" s="93" t="s">
        <v>257</v>
      </c>
      <c r="G68" s="92">
        <v>44432</v>
      </c>
      <c r="H68" s="94" t="s">
        <v>258</v>
      </c>
      <c r="I68" s="95">
        <v>102</v>
      </c>
      <c r="J68" s="95">
        <v>45</v>
      </c>
      <c r="K68" s="95">
        <v>6</v>
      </c>
      <c r="L68" s="95">
        <v>4</v>
      </c>
      <c r="M68" s="96">
        <v>6.8849999999999998</v>
      </c>
      <c r="N68" s="97">
        <v>7</v>
      </c>
      <c r="O68" s="62">
        <v>3000</v>
      </c>
      <c r="P68" s="63">
        <f>Table2245236891011121314151617181920212224234567[[#This Row],[PEMBULATAN]]*O68</f>
        <v>21000</v>
      </c>
    </row>
    <row r="69" spans="1:16" ht="26.25" customHeight="1" x14ac:dyDescent="0.2">
      <c r="A69" s="89"/>
      <c r="B69" s="73"/>
      <c r="C69" s="90" t="s">
        <v>122</v>
      </c>
      <c r="D69" s="91" t="s">
        <v>53</v>
      </c>
      <c r="E69" s="92">
        <v>44427</v>
      </c>
      <c r="F69" s="93" t="s">
        <v>257</v>
      </c>
      <c r="G69" s="92">
        <v>44432</v>
      </c>
      <c r="H69" s="94" t="s">
        <v>258</v>
      </c>
      <c r="I69" s="95">
        <v>72</v>
      </c>
      <c r="J69" s="95">
        <v>2</v>
      </c>
      <c r="K69" s="95">
        <v>2</v>
      </c>
      <c r="L69" s="95">
        <v>1</v>
      </c>
      <c r="M69" s="96">
        <v>7.1999999999999995E-2</v>
      </c>
      <c r="N69" s="97">
        <v>1</v>
      </c>
      <c r="O69" s="62">
        <v>3000</v>
      </c>
      <c r="P69" s="63">
        <f>Table2245236891011121314151617181920212224234567[[#This Row],[PEMBULATAN]]*O69</f>
        <v>3000</v>
      </c>
    </row>
    <row r="70" spans="1:16" ht="26.25" customHeight="1" x14ac:dyDescent="0.2">
      <c r="A70" s="89"/>
      <c r="B70" s="73"/>
      <c r="C70" s="90" t="s">
        <v>123</v>
      </c>
      <c r="D70" s="91" t="s">
        <v>53</v>
      </c>
      <c r="E70" s="92">
        <v>44427</v>
      </c>
      <c r="F70" s="93" t="s">
        <v>257</v>
      </c>
      <c r="G70" s="92">
        <v>44432</v>
      </c>
      <c r="H70" s="94" t="s">
        <v>258</v>
      </c>
      <c r="I70" s="95">
        <v>100</v>
      </c>
      <c r="J70" s="95">
        <v>62</v>
      </c>
      <c r="K70" s="95">
        <v>25</v>
      </c>
      <c r="L70" s="95">
        <v>15</v>
      </c>
      <c r="M70" s="96">
        <v>38.75</v>
      </c>
      <c r="N70" s="97">
        <v>39</v>
      </c>
      <c r="O70" s="62">
        <v>3000</v>
      </c>
      <c r="P70" s="63">
        <f>Table2245236891011121314151617181920212224234567[[#This Row],[PEMBULATAN]]*O70</f>
        <v>117000</v>
      </c>
    </row>
    <row r="71" spans="1:16" ht="26.25" customHeight="1" x14ac:dyDescent="0.2">
      <c r="A71" s="89"/>
      <c r="B71" s="73"/>
      <c r="C71" s="90" t="s">
        <v>124</v>
      </c>
      <c r="D71" s="91" t="s">
        <v>53</v>
      </c>
      <c r="E71" s="92">
        <v>44427</v>
      </c>
      <c r="F71" s="93" t="s">
        <v>257</v>
      </c>
      <c r="G71" s="92">
        <v>44432</v>
      </c>
      <c r="H71" s="94" t="s">
        <v>258</v>
      </c>
      <c r="I71" s="95">
        <v>124</v>
      </c>
      <c r="J71" s="95">
        <v>4</v>
      </c>
      <c r="K71" s="95">
        <v>4</v>
      </c>
      <c r="L71" s="95">
        <v>1</v>
      </c>
      <c r="M71" s="96">
        <v>0.496</v>
      </c>
      <c r="N71" s="97">
        <v>1</v>
      </c>
      <c r="O71" s="62">
        <v>3000</v>
      </c>
      <c r="P71" s="63">
        <f>Table2245236891011121314151617181920212224234567[[#This Row],[PEMBULATAN]]*O71</f>
        <v>3000</v>
      </c>
    </row>
    <row r="72" spans="1:16" ht="26.25" customHeight="1" x14ac:dyDescent="0.2">
      <c r="A72" s="89"/>
      <c r="B72" s="73"/>
      <c r="C72" s="90" t="s">
        <v>125</v>
      </c>
      <c r="D72" s="91" t="s">
        <v>53</v>
      </c>
      <c r="E72" s="92">
        <v>44427</v>
      </c>
      <c r="F72" s="93" t="s">
        <v>257</v>
      </c>
      <c r="G72" s="92">
        <v>44432</v>
      </c>
      <c r="H72" s="94" t="s">
        <v>258</v>
      </c>
      <c r="I72" s="95">
        <v>76</v>
      </c>
      <c r="J72" s="95">
        <v>22</v>
      </c>
      <c r="K72" s="95">
        <v>9</v>
      </c>
      <c r="L72" s="95">
        <v>1</v>
      </c>
      <c r="M72" s="96">
        <v>3.762</v>
      </c>
      <c r="N72" s="97">
        <v>4</v>
      </c>
      <c r="O72" s="62">
        <v>3000</v>
      </c>
      <c r="P72" s="63">
        <f>Table2245236891011121314151617181920212224234567[[#This Row],[PEMBULATAN]]*O72</f>
        <v>12000</v>
      </c>
    </row>
    <row r="73" spans="1:16" ht="26.25" customHeight="1" x14ac:dyDescent="0.2">
      <c r="A73" s="89"/>
      <c r="B73" s="73"/>
      <c r="C73" s="90" t="s">
        <v>126</v>
      </c>
      <c r="D73" s="91" t="s">
        <v>53</v>
      </c>
      <c r="E73" s="92">
        <v>44427</v>
      </c>
      <c r="F73" s="93" t="s">
        <v>257</v>
      </c>
      <c r="G73" s="92">
        <v>44432</v>
      </c>
      <c r="H73" s="94" t="s">
        <v>258</v>
      </c>
      <c r="I73" s="95">
        <v>92</v>
      </c>
      <c r="J73" s="95">
        <v>13</v>
      </c>
      <c r="K73" s="95">
        <v>10</v>
      </c>
      <c r="L73" s="95">
        <v>1</v>
      </c>
      <c r="M73" s="96">
        <v>2.99</v>
      </c>
      <c r="N73" s="97">
        <v>3</v>
      </c>
      <c r="O73" s="62">
        <v>3000</v>
      </c>
      <c r="P73" s="63">
        <f>Table2245236891011121314151617181920212224234567[[#This Row],[PEMBULATAN]]*O73</f>
        <v>9000</v>
      </c>
    </row>
    <row r="74" spans="1:16" ht="26.25" customHeight="1" x14ac:dyDescent="0.2">
      <c r="A74" s="86"/>
      <c r="B74" s="73"/>
      <c r="C74" s="85" t="s">
        <v>127</v>
      </c>
      <c r="D74" s="76" t="s">
        <v>53</v>
      </c>
      <c r="E74" s="13">
        <v>44427</v>
      </c>
      <c r="F74" s="74" t="s">
        <v>257</v>
      </c>
      <c r="G74" s="13">
        <v>44432</v>
      </c>
      <c r="H74" s="75" t="s">
        <v>258</v>
      </c>
      <c r="I74" s="15">
        <v>102</v>
      </c>
      <c r="J74" s="15">
        <v>10</v>
      </c>
      <c r="K74" s="15">
        <v>10</v>
      </c>
      <c r="L74" s="15">
        <v>4</v>
      </c>
      <c r="M74" s="80">
        <v>2.5499999999999998</v>
      </c>
      <c r="N74" s="70">
        <v>4</v>
      </c>
      <c r="O74" s="62">
        <v>3000</v>
      </c>
      <c r="P74" s="63">
        <f>Table2245236891011121314151617181920212224234567[[#This Row],[PEMBULATAN]]*O74</f>
        <v>12000</v>
      </c>
    </row>
    <row r="75" spans="1:16" ht="26.25" customHeight="1" x14ac:dyDescent="0.2">
      <c r="A75" s="86"/>
      <c r="B75" s="73"/>
      <c r="C75" s="85" t="s">
        <v>128</v>
      </c>
      <c r="D75" s="76" t="s">
        <v>53</v>
      </c>
      <c r="E75" s="13">
        <v>44427</v>
      </c>
      <c r="F75" s="74" t="s">
        <v>257</v>
      </c>
      <c r="G75" s="13">
        <v>44432</v>
      </c>
      <c r="H75" s="75" t="s">
        <v>258</v>
      </c>
      <c r="I75" s="15">
        <v>122</v>
      </c>
      <c r="J75" s="15">
        <v>8</v>
      </c>
      <c r="K75" s="15">
        <v>5</v>
      </c>
      <c r="L75" s="15">
        <v>1</v>
      </c>
      <c r="M75" s="80">
        <v>1.22</v>
      </c>
      <c r="N75" s="70">
        <v>1</v>
      </c>
      <c r="O75" s="62">
        <v>3000</v>
      </c>
      <c r="P75" s="63">
        <f>Table2245236891011121314151617181920212224234567[[#This Row],[PEMBULATAN]]*O75</f>
        <v>3000</v>
      </c>
    </row>
    <row r="76" spans="1:16" ht="26.25" customHeight="1" x14ac:dyDescent="0.2">
      <c r="A76" s="86"/>
      <c r="B76" s="73"/>
      <c r="C76" s="85" t="s">
        <v>129</v>
      </c>
      <c r="D76" s="76" t="s">
        <v>53</v>
      </c>
      <c r="E76" s="13">
        <v>44427</v>
      </c>
      <c r="F76" s="74" t="s">
        <v>257</v>
      </c>
      <c r="G76" s="13">
        <v>44432</v>
      </c>
      <c r="H76" s="75" t="s">
        <v>258</v>
      </c>
      <c r="I76" s="15">
        <v>100</v>
      </c>
      <c r="J76" s="15">
        <v>60</v>
      </c>
      <c r="K76" s="15">
        <v>35</v>
      </c>
      <c r="L76" s="15">
        <v>39</v>
      </c>
      <c r="M76" s="80">
        <v>52.5</v>
      </c>
      <c r="N76" s="70">
        <v>53</v>
      </c>
      <c r="O76" s="62">
        <v>3000</v>
      </c>
      <c r="P76" s="63">
        <f>Table2245236891011121314151617181920212224234567[[#This Row],[PEMBULATAN]]*O76</f>
        <v>159000</v>
      </c>
    </row>
    <row r="77" spans="1:16" ht="26.25" customHeight="1" x14ac:dyDescent="0.2">
      <c r="A77" s="86"/>
      <c r="B77" s="73"/>
      <c r="C77" s="85" t="s">
        <v>130</v>
      </c>
      <c r="D77" s="76" t="s">
        <v>53</v>
      </c>
      <c r="E77" s="13">
        <v>44427</v>
      </c>
      <c r="F77" s="74" t="s">
        <v>257</v>
      </c>
      <c r="G77" s="13">
        <v>44432</v>
      </c>
      <c r="H77" s="75" t="s">
        <v>258</v>
      </c>
      <c r="I77" s="15">
        <v>94</v>
      </c>
      <c r="J77" s="15">
        <v>6</v>
      </c>
      <c r="K77" s="15">
        <v>6</v>
      </c>
      <c r="L77" s="15">
        <v>1</v>
      </c>
      <c r="M77" s="80">
        <v>0.84599999999999997</v>
      </c>
      <c r="N77" s="70">
        <v>1</v>
      </c>
      <c r="O77" s="62">
        <v>3000</v>
      </c>
      <c r="P77" s="63">
        <f>Table2245236891011121314151617181920212224234567[[#This Row],[PEMBULATAN]]*O77</f>
        <v>3000</v>
      </c>
    </row>
    <row r="78" spans="1:16" ht="26.25" customHeight="1" x14ac:dyDescent="0.2">
      <c r="A78" s="86"/>
      <c r="B78" s="73"/>
      <c r="C78" s="85" t="s">
        <v>131</v>
      </c>
      <c r="D78" s="76" t="s">
        <v>53</v>
      </c>
      <c r="E78" s="13">
        <v>44427</v>
      </c>
      <c r="F78" s="74" t="s">
        <v>257</v>
      </c>
      <c r="G78" s="13">
        <v>44432</v>
      </c>
      <c r="H78" s="75" t="s">
        <v>258</v>
      </c>
      <c r="I78" s="15">
        <v>120</v>
      </c>
      <c r="J78" s="15">
        <v>58</v>
      </c>
      <c r="K78" s="15">
        <v>30</v>
      </c>
      <c r="L78" s="15">
        <v>28</v>
      </c>
      <c r="M78" s="80">
        <v>52.2</v>
      </c>
      <c r="N78" s="70">
        <v>52</v>
      </c>
      <c r="O78" s="62">
        <v>3000</v>
      </c>
      <c r="P78" s="63">
        <f>Table2245236891011121314151617181920212224234567[[#This Row],[PEMBULATAN]]*O78</f>
        <v>156000</v>
      </c>
    </row>
    <row r="79" spans="1:16" ht="26.25" customHeight="1" x14ac:dyDescent="0.2">
      <c r="A79" s="86"/>
      <c r="B79" s="73"/>
      <c r="C79" s="85" t="s">
        <v>132</v>
      </c>
      <c r="D79" s="76" t="s">
        <v>53</v>
      </c>
      <c r="E79" s="13">
        <v>44427</v>
      </c>
      <c r="F79" s="74" t="s">
        <v>257</v>
      </c>
      <c r="G79" s="13">
        <v>44432</v>
      </c>
      <c r="H79" s="75" t="s">
        <v>258</v>
      </c>
      <c r="I79" s="15">
        <v>114</v>
      </c>
      <c r="J79" s="15">
        <v>22</v>
      </c>
      <c r="K79" s="15">
        <v>6</v>
      </c>
      <c r="L79" s="15">
        <v>3</v>
      </c>
      <c r="M79" s="80">
        <v>3.762</v>
      </c>
      <c r="N79" s="70">
        <v>4</v>
      </c>
      <c r="O79" s="62">
        <v>3000</v>
      </c>
      <c r="P79" s="63">
        <f>Table2245236891011121314151617181920212224234567[[#This Row],[PEMBULATAN]]*O79</f>
        <v>12000</v>
      </c>
    </row>
    <row r="80" spans="1:16" ht="26.25" customHeight="1" x14ac:dyDescent="0.2">
      <c r="A80" s="86"/>
      <c r="B80" s="73"/>
      <c r="C80" s="85" t="s">
        <v>133</v>
      </c>
      <c r="D80" s="76" t="s">
        <v>53</v>
      </c>
      <c r="E80" s="13">
        <v>44427</v>
      </c>
      <c r="F80" s="74" t="s">
        <v>257</v>
      </c>
      <c r="G80" s="13">
        <v>44432</v>
      </c>
      <c r="H80" s="75" t="s">
        <v>258</v>
      </c>
      <c r="I80" s="15">
        <v>48</v>
      </c>
      <c r="J80" s="15">
        <v>48</v>
      </c>
      <c r="K80" s="15">
        <v>3</v>
      </c>
      <c r="L80" s="15">
        <v>1</v>
      </c>
      <c r="M80" s="80">
        <v>1.728</v>
      </c>
      <c r="N80" s="70">
        <v>2</v>
      </c>
      <c r="O80" s="62">
        <v>3000</v>
      </c>
      <c r="P80" s="63">
        <f>Table2245236891011121314151617181920212224234567[[#This Row],[PEMBULATAN]]*O80</f>
        <v>6000</v>
      </c>
    </row>
    <row r="81" spans="1:16" ht="26.25" customHeight="1" x14ac:dyDescent="0.2">
      <c r="A81" s="86"/>
      <c r="B81" s="73"/>
      <c r="C81" s="85" t="s">
        <v>134</v>
      </c>
      <c r="D81" s="76" t="s">
        <v>53</v>
      </c>
      <c r="E81" s="13">
        <v>44427</v>
      </c>
      <c r="F81" s="74" t="s">
        <v>257</v>
      </c>
      <c r="G81" s="13">
        <v>44432</v>
      </c>
      <c r="H81" s="75" t="s">
        <v>258</v>
      </c>
      <c r="I81" s="15">
        <v>102</v>
      </c>
      <c r="J81" s="15">
        <v>9</v>
      </c>
      <c r="K81" s="15">
        <v>9</v>
      </c>
      <c r="L81" s="15">
        <v>2</v>
      </c>
      <c r="M81" s="80">
        <v>2.0655000000000001</v>
      </c>
      <c r="N81" s="70">
        <v>2</v>
      </c>
      <c r="O81" s="62">
        <v>3000</v>
      </c>
      <c r="P81" s="63">
        <f>Table2245236891011121314151617181920212224234567[[#This Row],[PEMBULATAN]]*O81</f>
        <v>6000</v>
      </c>
    </row>
    <row r="82" spans="1:16" ht="26.25" customHeight="1" x14ac:dyDescent="0.2">
      <c r="A82" s="86"/>
      <c r="B82" s="73"/>
      <c r="C82" s="85" t="s">
        <v>135</v>
      </c>
      <c r="D82" s="76" t="s">
        <v>53</v>
      </c>
      <c r="E82" s="13">
        <v>44427</v>
      </c>
      <c r="F82" s="74" t="s">
        <v>257</v>
      </c>
      <c r="G82" s="13">
        <v>44432</v>
      </c>
      <c r="H82" s="75" t="s">
        <v>258</v>
      </c>
      <c r="I82" s="15">
        <v>34</v>
      </c>
      <c r="J82" s="15">
        <v>26</v>
      </c>
      <c r="K82" s="15">
        <v>28</v>
      </c>
      <c r="L82" s="15">
        <v>4</v>
      </c>
      <c r="M82" s="80">
        <v>6.1879999999999997</v>
      </c>
      <c r="N82" s="70">
        <v>6</v>
      </c>
      <c r="O82" s="62">
        <v>3000</v>
      </c>
      <c r="P82" s="63">
        <f>Table2245236891011121314151617181920212224234567[[#This Row],[PEMBULATAN]]*O82</f>
        <v>18000</v>
      </c>
    </row>
    <row r="83" spans="1:16" ht="26.25" customHeight="1" x14ac:dyDescent="0.2">
      <c r="A83" s="86"/>
      <c r="B83" s="73"/>
      <c r="C83" s="85" t="s">
        <v>136</v>
      </c>
      <c r="D83" s="76" t="s">
        <v>53</v>
      </c>
      <c r="E83" s="13">
        <v>44427</v>
      </c>
      <c r="F83" s="74" t="s">
        <v>257</v>
      </c>
      <c r="G83" s="13">
        <v>44432</v>
      </c>
      <c r="H83" s="75" t="s">
        <v>258</v>
      </c>
      <c r="I83" s="15">
        <v>73</v>
      </c>
      <c r="J83" s="15">
        <v>32</v>
      </c>
      <c r="K83" s="15">
        <v>19</v>
      </c>
      <c r="L83" s="15">
        <v>23</v>
      </c>
      <c r="M83" s="80">
        <v>11.096</v>
      </c>
      <c r="N83" s="70">
        <v>23</v>
      </c>
      <c r="O83" s="62">
        <v>3000</v>
      </c>
      <c r="P83" s="63">
        <f>Table2245236891011121314151617181920212224234567[[#This Row],[PEMBULATAN]]*O83</f>
        <v>69000</v>
      </c>
    </row>
    <row r="84" spans="1:16" ht="26.25" customHeight="1" x14ac:dyDescent="0.2">
      <c r="A84" s="86"/>
      <c r="B84" s="73"/>
      <c r="C84" s="85" t="s">
        <v>137</v>
      </c>
      <c r="D84" s="76" t="s">
        <v>53</v>
      </c>
      <c r="E84" s="13">
        <v>44427</v>
      </c>
      <c r="F84" s="74" t="s">
        <v>257</v>
      </c>
      <c r="G84" s="13">
        <v>44432</v>
      </c>
      <c r="H84" s="75" t="s">
        <v>258</v>
      </c>
      <c r="I84" s="15">
        <v>103</v>
      </c>
      <c r="J84" s="15">
        <v>40</v>
      </c>
      <c r="K84" s="15">
        <v>17</v>
      </c>
      <c r="L84" s="15">
        <v>4</v>
      </c>
      <c r="M84" s="80">
        <v>17.510000000000002</v>
      </c>
      <c r="N84" s="70">
        <v>18</v>
      </c>
      <c r="O84" s="62">
        <v>3000</v>
      </c>
      <c r="P84" s="63">
        <f>Table2245236891011121314151617181920212224234567[[#This Row],[PEMBULATAN]]*O84</f>
        <v>54000</v>
      </c>
    </row>
    <row r="85" spans="1:16" ht="26.25" customHeight="1" x14ac:dyDescent="0.2">
      <c r="A85" s="86"/>
      <c r="B85" s="73"/>
      <c r="C85" s="85" t="s">
        <v>138</v>
      </c>
      <c r="D85" s="76" t="s">
        <v>53</v>
      </c>
      <c r="E85" s="13">
        <v>44427</v>
      </c>
      <c r="F85" s="74" t="s">
        <v>257</v>
      </c>
      <c r="G85" s="13">
        <v>44432</v>
      </c>
      <c r="H85" s="75" t="s">
        <v>258</v>
      </c>
      <c r="I85" s="15">
        <v>77</v>
      </c>
      <c r="J85" s="15">
        <v>43</v>
      </c>
      <c r="K85" s="15">
        <v>20</v>
      </c>
      <c r="L85" s="15">
        <v>11</v>
      </c>
      <c r="M85" s="80">
        <v>16.555</v>
      </c>
      <c r="N85" s="70">
        <v>17</v>
      </c>
      <c r="O85" s="62">
        <v>3000</v>
      </c>
      <c r="P85" s="63">
        <f>Table2245236891011121314151617181920212224234567[[#This Row],[PEMBULATAN]]*O85</f>
        <v>51000</v>
      </c>
    </row>
    <row r="86" spans="1:16" ht="26.25" customHeight="1" x14ac:dyDescent="0.2">
      <c r="A86" s="86"/>
      <c r="B86" s="73"/>
      <c r="C86" s="85" t="s">
        <v>139</v>
      </c>
      <c r="D86" s="76" t="s">
        <v>53</v>
      </c>
      <c r="E86" s="13">
        <v>44427</v>
      </c>
      <c r="F86" s="74" t="s">
        <v>257</v>
      </c>
      <c r="G86" s="13">
        <v>44432</v>
      </c>
      <c r="H86" s="75" t="s">
        <v>258</v>
      </c>
      <c r="I86" s="15">
        <v>83</v>
      </c>
      <c r="J86" s="15">
        <v>63</v>
      </c>
      <c r="K86" s="15">
        <v>4</v>
      </c>
      <c r="L86" s="15">
        <v>4</v>
      </c>
      <c r="M86" s="80">
        <v>5.2290000000000001</v>
      </c>
      <c r="N86" s="70">
        <v>5</v>
      </c>
      <c r="O86" s="62">
        <v>3000</v>
      </c>
      <c r="P86" s="63">
        <f>Table2245236891011121314151617181920212224234567[[#This Row],[PEMBULATAN]]*O86</f>
        <v>15000</v>
      </c>
    </row>
    <row r="87" spans="1:16" ht="26.25" customHeight="1" x14ac:dyDescent="0.2">
      <c r="A87" s="86"/>
      <c r="B87" s="73"/>
      <c r="C87" s="85" t="s">
        <v>140</v>
      </c>
      <c r="D87" s="76" t="s">
        <v>53</v>
      </c>
      <c r="E87" s="13">
        <v>44427</v>
      </c>
      <c r="F87" s="74" t="s">
        <v>257</v>
      </c>
      <c r="G87" s="13">
        <v>44432</v>
      </c>
      <c r="H87" s="75" t="s">
        <v>258</v>
      </c>
      <c r="I87" s="15">
        <v>91</v>
      </c>
      <c r="J87" s="15">
        <v>52</v>
      </c>
      <c r="K87" s="15">
        <v>10</v>
      </c>
      <c r="L87" s="15">
        <v>1</v>
      </c>
      <c r="M87" s="80">
        <v>11.83</v>
      </c>
      <c r="N87" s="70">
        <v>12</v>
      </c>
      <c r="O87" s="62">
        <v>3000</v>
      </c>
      <c r="P87" s="63">
        <f>Table2245236891011121314151617181920212224234567[[#This Row],[PEMBULATAN]]*O87</f>
        <v>36000</v>
      </c>
    </row>
    <row r="88" spans="1:16" ht="26.25" customHeight="1" x14ac:dyDescent="0.2">
      <c r="A88" s="86"/>
      <c r="B88" s="73"/>
      <c r="C88" s="85" t="s">
        <v>141</v>
      </c>
      <c r="D88" s="76" t="s">
        <v>53</v>
      </c>
      <c r="E88" s="13">
        <v>44427</v>
      </c>
      <c r="F88" s="74" t="s">
        <v>257</v>
      </c>
      <c r="G88" s="13">
        <v>44432</v>
      </c>
      <c r="H88" s="75" t="s">
        <v>258</v>
      </c>
      <c r="I88" s="15">
        <v>48</v>
      </c>
      <c r="J88" s="15">
        <v>37</v>
      </c>
      <c r="K88" s="15">
        <v>50</v>
      </c>
      <c r="L88" s="15">
        <v>28</v>
      </c>
      <c r="M88" s="80">
        <v>22.2</v>
      </c>
      <c r="N88" s="70">
        <v>28</v>
      </c>
      <c r="O88" s="62">
        <v>3000</v>
      </c>
      <c r="P88" s="63">
        <f>Table2245236891011121314151617181920212224234567[[#This Row],[PEMBULATAN]]*O88</f>
        <v>84000</v>
      </c>
    </row>
    <row r="89" spans="1:16" ht="26.25" customHeight="1" x14ac:dyDescent="0.2">
      <c r="A89" s="86"/>
      <c r="B89" s="73"/>
      <c r="C89" s="85" t="s">
        <v>142</v>
      </c>
      <c r="D89" s="76" t="s">
        <v>53</v>
      </c>
      <c r="E89" s="13">
        <v>44427</v>
      </c>
      <c r="F89" s="74" t="s">
        <v>257</v>
      </c>
      <c r="G89" s="13">
        <v>44432</v>
      </c>
      <c r="H89" s="75" t="s">
        <v>258</v>
      </c>
      <c r="I89" s="15">
        <v>78</v>
      </c>
      <c r="J89" s="15">
        <v>16</v>
      </c>
      <c r="K89" s="15">
        <v>6</v>
      </c>
      <c r="L89" s="15">
        <v>1</v>
      </c>
      <c r="M89" s="80">
        <v>1.8720000000000001</v>
      </c>
      <c r="N89" s="70">
        <v>2</v>
      </c>
      <c r="O89" s="62">
        <v>3000</v>
      </c>
      <c r="P89" s="63">
        <f>Table2245236891011121314151617181920212224234567[[#This Row],[PEMBULATAN]]*O89</f>
        <v>6000</v>
      </c>
    </row>
    <row r="90" spans="1:16" ht="26.25" customHeight="1" x14ac:dyDescent="0.2">
      <c r="A90" s="86"/>
      <c r="B90" s="73"/>
      <c r="C90" s="85" t="s">
        <v>143</v>
      </c>
      <c r="D90" s="76" t="s">
        <v>53</v>
      </c>
      <c r="E90" s="13">
        <v>44427</v>
      </c>
      <c r="F90" s="74" t="s">
        <v>257</v>
      </c>
      <c r="G90" s="13">
        <v>44432</v>
      </c>
      <c r="H90" s="75" t="s">
        <v>258</v>
      </c>
      <c r="I90" s="15">
        <v>65</v>
      </c>
      <c r="J90" s="15">
        <v>30</v>
      </c>
      <c r="K90" s="15">
        <v>17</v>
      </c>
      <c r="L90" s="15">
        <v>4</v>
      </c>
      <c r="M90" s="80">
        <v>8.2874999999999996</v>
      </c>
      <c r="N90" s="70">
        <v>8</v>
      </c>
      <c r="O90" s="62">
        <v>3000</v>
      </c>
      <c r="P90" s="63">
        <f>Table2245236891011121314151617181920212224234567[[#This Row],[PEMBULATAN]]*O90</f>
        <v>24000</v>
      </c>
    </row>
    <row r="91" spans="1:16" ht="26.25" customHeight="1" x14ac:dyDescent="0.2">
      <c r="A91" s="86"/>
      <c r="B91" s="73"/>
      <c r="C91" s="85" t="s">
        <v>144</v>
      </c>
      <c r="D91" s="76" t="s">
        <v>53</v>
      </c>
      <c r="E91" s="13">
        <v>44427</v>
      </c>
      <c r="F91" s="74" t="s">
        <v>257</v>
      </c>
      <c r="G91" s="13">
        <v>44432</v>
      </c>
      <c r="H91" s="75" t="s">
        <v>258</v>
      </c>
      <c r="I91" s="15">
        <v>110</v>
      </c>
      <c r="J91" s="15">
        <v>15</v>
      </c>
      <c r="K91" s="15">
        <v>15</v>
      </c>
      <c r="L91" s="15">
        <v>3</v>
      </c>
      <c r="M91" s="80">
        <v>6.1875</v>
      </c>
      <c r="N91" s="70">
        <v>6</v>
      </c>
      <c r="O91" s="62">
        <v>3000</v>
      </c>
      <c r="P91" s="63">
        <f>Table2245236891011121314151617181920212224234567[[#This Row],[PEMBULATAN]]*O91</f>
        <v>18000</v>
      </c>
    </row>
    <row r="92" spans="1:16" ht="26.25" customHeight="1" x14ac:dyDescent="0.2">
      <c r="A92" s="86"/>
      <c r="B92" s="73"/>
      <c r="C92" s="85" t="s">
        <v>145</v>
      </c>
      <c r="D92" s="76" t="s">
        <v>53</v>
      </c>
      <c r="E92" s="13">
        <v>44427</v>
      </c>
      <c r="F92" s="74" t="s">
        <v>257</v>
      </c>
      <c r="G92" s="13">
        <v>44432</v>
      </c>
      <c r="H92" s="75" t="s">
        <v>258</v>
      </c>
      <c r="I92" s="15">
        <v>69</v>
      </c>
      <c r="J92" s="15">
        <v>58</v>
      </c>
      <c r="K92" s="15">
        <v>23</v>
      </c>
      <c r="L92" s="15">
        <v>3</v>
      </c>
      <c r="M92" s="80">
        <v>23.011500000000002</v>
      </c>
      <c r="N92" s="70">
        <v>23</v>
      </c>
      <c r="O92" s="62">
        <v>3000</v>
      </c>
      <c r="P92" s="63">
        <f>Table2245236891011121314151617181920212224234567[[#This Row],[PEMBULATAN]]*O92</f>
        <v>69000</v>
      </c>
    </row>
    <row r="93" spans="1:16" ht="26.25" customHeight="1" x14ac:dyDescent="0.2">
      <c r="A93" s="86"/>
      <c r="B93" s="73"/>
      <c r="C93" s="85" t="s">
        <v>146</v>
      </c>
      <c r="D93" s="76" t="s">
        <v>53</v>
      </c>
      <c r="E93" s="13">
        <v>44427</v>
      </c>
      <c r="F93" s="74" t="s">
        <v>257</v>
      </c>
      <c r="G93" s="13">
        <v>44432</v>
      </c>
      <c r="H93" s="75" t="s">
        <v>258</v>
      </c>
      <c r="I93" s="15">
        <v>46</v>
      </c>
      <c r="J93" s="15">
        <v>46</v>
      </c>
      <c r="K93" s="15">
        <v>30</v>
      </c>
      <c r="L93" s="15">
        <v>1</v>
      </c>
      <c r="M93" s="80">
        <v>15.87</v>
      </c>
      <c r="N93" s="70">
        <v>16</v>
      </c>
      <c r="O93" s="62">
        <v>3000</v>
      </c>
      <c r="P93" s="63">
        <f>Table2245236891011121314151617181920212224234567[[#This Row],[PEMBULATAN]]*O93</f>
        <v>48000</v>
      </c>
    </row>
    <row r="94" spans="1:16" ht="26.25" customHeight="1" x14ac:dyDescent="0.2">
      <c r="A94" s="86"/>
      <c r="B94" s="73"/>
      <c r="C94" s="85" t="s">
        <v>147</v>
      </c>
      <c r="D94" s="76" t="s">
        <v>53</v>
      </c>
      <c r="E94" s="13">
        <v>44427</v>
      </c>
      <c r="F94" s="74" t="s">
        <v>257</v>
      </c>
      <c r="G94" s="13">
        <v>44432</v>
      </c>
      <c r="H94" s="75" t="s">
        <v>258</v>
      </c>
      <c r="I94" s="15">
        <v>48</v>
      </c>
      <c r="J94" s="15">
        <v>48</v>
      </c>
      <c r="K94" s="15">
        <v>33</v>
      </c>
      <c r="L94" s="15">
        <v>1</v>
      </c>
      <c r="M94" s="80">
        <v>19.007999999999999</v>
      </c>
      <c r="N94" s="70">
        <v>19</v>
      </c>
      <c r="O94" s="62">
        <v>3000</v>
      </c>
      <c r="P94" s="63">
        <f>Table2245236891011121314151617181920212224234567[[#This Row],[PEMBULATAN]]*O94</f>
        <v>57000</v>
      </c>
    </row>
    <row r="95" spans="1:16" ht="26.25" customHeight="1" x14ac:dyDescent="0.2">
      <c r="A95" s="86"/>
      <c r="B95" s="73"/>
      <c r="C95" s="85" t="s">
        <v>148</v>
      </c>
      <c r="D95" s="76" t="s">
        <v>53</v>
      </c>
      <c r="E95" s="13">
        <v>44427</v>
      </c>
      <c r="F95" s="74" t="s">
        <v>257</v>
      </c>
      <c r="G95" s="13">
        <v>44432</v>
      </c>
      <c r="H95" s="75" t="s">
        <v>258</v>
      </c>
      <c r="I95" s="15">
        <v>42</v>
      </c>
      <c r="J95" s="15">
        <v>37</v>
      </c>
      <c r="K95" s="15">
        <v>26</v>
      </c>
      <c r="L95" s="15">
        <v>2</v>
      </c>
      <c r="M95" s="80">
        <v>10.101000000000001</v>
      </c>
      <c r="N95" s="70">
        <v>10</v>
      </c>
      <c r="O95" s="62">
        <v>3000</v>
      </c>
      <c r="P95" s="63">
        <f>Table2245236891011121314151617181920212224234567[[#This Row],[PEMBULATAN]]*O95</f>
        <v>30000</v>
      </c>
    </row>
    <row r="96" spans="1:16" ht="26.25" customHeight="1" x14ac:dyDescent="0.2">
      <c r="A96" s="86"/>
      <c r="B96" s="73"/>
      <c r="C96" s="85" t="s">
        <v>149</v>
      </c>
      <c r="D96" s="76" t="s">
        <v>53</v>
      </c>
      <c r="E96" s="13">
        <v>44427</v>
      </c>
      <c r="F96" s="74" t="s">
        <v>257</v>
      </c>
      <c r="G96" s="13">
        <v>44432</v>
      </c>
      <c r="H96" s="75" t="s">
        <v>258</v>
      </c>
      <c r="I96" s="15">
        <v>65</v>
      </c>
      <c r="J96" s="15">
        <v>38</v>
      </c>
      <c r="K96" s="15">
        <v>34</v>
      </c>
      <c r="L96" s="15">
        <v>17</v>
      </c>
      <c r="M96" s="80">
        <v>20.995000000000001</v>
      </c>
      <c r="N96" s="70">
        <v>21</v>
      </c>
      <c r="O96" s="62">
        <v>3000</v>
      </c>
      <c r="P96" s="63">
        <f>Table2245236891011121314151617181920212224234567[[#This Row],[PEMBULATAN]]*O96</f>
        <v>63000</v>
      </c>
    </row>
    <row r="97" spans="1:16" ht="26.25" customHeight="1" x14ac:dyDescent="0.2">
      <c r="A97" s="86"/>
      <c r="B97" s="73"/>
      <c r="C97" s="85" t="s">
        <v>150</v>
      </c>
      <c r="D97" s="76" t="s">
        <v>53</v>
      </c>
      <c r="E97" s="13">
        <v>44427</v>
      </c>
      <c r="F97" s="74" t="s">
        <v>257</v>
      </c>
      <c r="G97" s="13">
        <v>44432</v>
      </c>
      <c r="H97" s="75" t="s">
        <v>258</v>
      </c>
      <c r="I97" s="15">
        <v>54</v>
      </c>
      <c r="J97" s="15">
        <v>60</v>
      </c>
      <c r="K97" s="15">
        <v>8</v>
      </c>
      <c r="L97" s="15">
        <v>10</v>
      </c>
      <c r="M97" s="80">
        <v>6.48</v>
      </c>
      <c r="N97" s="70">
        <v>10</v>
      </c>
      <c r="O97" s="62">
        <v>3000</v>
      </c>
      <c r="P97" s="63">
        <f>Table2245236891011121314151617181920212224234567[[#This Row],[PEMBULATAN]]*O97</f>
        <v>30000</v>
      </c>
    </row>
    <row r="98" spans="1:16" ht="26.25" customHeight="1" x14ac:dyDescent="0.2">
      <c r="A98" s="86"/>
      <c r="B98" s="73"/>
      <c r="C98" s="85" t="s">
        <v>151</v>
      </c>
      <c r="D98" s="76" t="s">
        <v>53</v>
      </c>
      <c r="E98" s="13">
        <v>44427</v>
      </c>
      <c r="F98" s="74" t="s">
        <v>257</v>
      </c>
      <c r="G98" s="13">
        <v>44432</v>
      </c>
      <c r="H98" s="75" t="s">
        <v>258</v>
      </c>
      <c r="I98" s="15">
        <v>64</v>
      </c>
      <c r="J98" s="15">
        <v>46</v>
      </c>
      <c r="K98" s="15">
        <v>9</v>
      </c>
      <c r="L98" s="15">
        <v>5</v>
      </c>
      <c r="M98" s="80">
        <v>6.6239999999999997</v>
      </c>
      <c r="N98" s="70">
        <v>7</v>
      </c>
      <c r="O98" s="62">
        <v>3000</v>
      </c>
      <c r="P98" s="63">
        <f>Table2245236891011121314151617181920212224234567[[#This Row],[PEMBULATAN]]*O98</f>
        <v>21000</v>
      </c>
    </row>
    <row r="99" spans="1:16" ht="26.25" customHeight="1" x14ac:dyDescent="0.2">
      <c r="A99" s="86"/>
      <c r="B99" s="73"/>
      <c r="C99" s="85" t="s">
        <v>152</v>
      </c>
      <c r="D99" s="76" t="s">
        <v>53</v>
      </c>
      <c r="E99" s="13">
        <v>44427</v>
      </c>
      <c r="F99" s="74" t="s">
        <v>257</v>
      </c>
      <c r="G99" s="13">
        <v>44432</v>
      </c>
      <c r="H99" s="75" t="s">
        <v>258</v>
      </c>
      <c r="I99" s="15">
        <v>40</v>
      </c>
      <c r="J99" s="15">
        <v>40</v>
      </c>
      <c r="K99" s="15">
        <v>41</v>
      </c>
      <c r="L99" s="15">
        <v>10</v>
      </c>
      <c r="M99" s="80">
        <v>16.399999999999999</v>
      </c>
      <c r="N99" s="70">
        <v>16</v>
      </c>
      <c r="O99" s="62">
        <v>3000</v>
      </c>
      <c r="P99" s="63">
        <f>Table2245236891011121314151617181920212224234567[[#This Row],[PEMBULATAN]]*O99</f>
        <v>48000</v>
      </c>
    </row>
    <row r="100" spans="1:16" ht="26.25" customHeight="1" x14ac:dyDescent="0.2">
      <c r="A100" s="86"/>
      <c r="B100" s="73"/>
      <c r="C100" s="85" t="s">
        <v>153</v>
      </c>
      <c r="D100" s="76" t="s">
        <v>53</v>
      </c>
      <c r="E100" s="13">
        <v>44427</v>
      </c>
      <c r="F100" s="74" t="s">
        <v>257</v>
      </c>
      <c r="G100" s="13">
        <v>44432</v>
      </c>
      <c r="H100" s="75" t="s">
        <v>258</v>
      </c>
      <c r="I100" s="15">
        <v>127</v>
      </c>
      <c r="J100" s="15">
        <v>33</v>
      </c>
      <c r="K100" s="15">
        <v>8</v>
      </c>
      <c r="L100" s="15">
        <v>1</v>
      </c>
      <c r="M100" s="80">
        <v>8.3819999999999997</v>
      </c>
      <c r="N100" s="70">
        <v>8</v>
      </c>
      <c r="O100" s="62">
        <v>3000</v>
      </c>
      <c r="P100" s="63">
        <f>Table2245236891011121314151617181920212224234567[[#This Row],[PEMBULATAN]]*O100</f>
        <v>24000</v>
      </c>
    </row>
    <row r="101" spans="1:16" ht="26.25" customHeight="1" x14ac:dyDescent="0.2">
      <c r="A101" s="86"/>
      <c r="B101" s="73"/>
      <c r="C101" s="85" t="s">
        <v>154</v>
      </c>
      <c r="D101" s="76" t="s">
        <v>53</v>
      </c>
      <c r="E101" s="13">
        <v>44427</v>
      </c>
      <c r="F101" s="74" t="s">
        <v>257</v>
      </c>
      <c r="G101" s="13">
        <v>44432</v>
      </c>
      <c r="H101" s="75" t="s">
        <v>258</v>
      </c>
      <c r="I101" s="15">
        <v>64</v>
      </c>
      <c r="J101" s="15">
        <v>32</v>
      </c>
      <c r="K101" s="15">
        <v>23</v>
      </c>
      <c r="L101" s="15">
        <v>10</v>
      </c>
      <c r="M101" s="80">
        <v>11.776</v>
      </c>
      <c r="N101" s="70">
        <v>12</v>
      </c>
      <c r="O101" s="62">
        <v>3000</v>
      </c>
      <c r="P101" s="63">
        <f>Table2245236891011121314151617181920212224234567[[#This Row],[PEMBULATAN]]*O101</f>
        <v>36000</v>
      </c>
    </row>
    <row r="102" spans="1:16" ht="26.25" customHeight="1" x14ac:dyDescent="0.2">
      <c r="A102" s="86"/>
      <c r="B102" s="73"/>
      <c r="C102" s="85" t="s">
        <v>155</v>
      </c>
      <c r="D102" s="76" t="s">
        <v>53</v>
      </c>
      <c r="E102" s="13">
        <v>44427</v>
      </c>
      <c r="F102" s="74" t="s">
        <v>257</v>
      </c>
      <c r="G102" s="13">
        <v>44432</v>
      </c>
      <c r="H102" s="75" t="s">
        <v>258</v>
      </c>
      <c r="I102" s="15">
        <v>67</v>
      </c>
      <c r="J102" s="15">
        <v>42</v>
      </c>
      <c r="K102" s="15">
        <v>23</v>
      </c>
      <c r="L102" s="15">
        <v>14</v>
      </c>
      <c r="M102" s="80">
        <v>16.180499999999999</v>
      </c>
      <c r="N102" s="70">
        <v>16</v>
      </c>
      <c r="O102" s="62">
        <v>3000</v>
      </c>
      <c r="P102" s="63">
        <f>Table2245236891011121314151617181920212224234567[[#This Row],[PEMBULATAN]]*O102</f>
        <v>48000</v>
      </c>
    </row>
    <row r="103" spans="1:16" ht="26.25" customHeight="1" x14ac:dyDescent="0.2">
      <c r="A103" s="86"/>
      <c r="B103" s="73"/>
      <c r="C103" s="85" t="s">
        <v>156</v>
      </c>
      <c r="D103" s="76" t="s">
        <v>53</v>
      </c>
      <c r="E103" s="13">
        <v>44427</v>
      </c>
      <c r="F103" s="74" t="s">
        <v>257</v>
      </c>
      <c r="G103" s="13">
        <v>44432</v>
      </c>
      <c r="H103" s="75" t="s">
        <v>258</v>
      </c>
      <c r="I103" s="15">
        <v>135</v>
      </c>
      <c r="J103" s="15">
        <v>55</v>
      </c>
      <c r="K103" s="15">
        <v>22</v>
      </c>
      <c r="L103" s="15">
        <v>20</v>
      </c>
      <c r="M103" s="80">
        <v>40.837499999999999</v>
      </c>
      <c r="N103" s="70">
        <v>41</v>
      </c>
      <c r="O103" s="62">
        <v>3000</v>
      </c>
      <c r="P103" s="63">
        <f>Table2245236891011121314151617181920212224234567[[#This Row],[PEMBULATAN]]*O103</f>
        <v>123000</v>
      </c>
    </row>
    <row r="104" spans="1:16" ht="26.25" customHeight="1" x14ac:dyDescent="0.2">
      <c r="A104" s="86"/>
      <c r="B104" s="73"/>
      <c r="C104" s="85" t="s">
        <v>157</v>
      </c>
      <c r="D104" s="76" t="s">
        <v>53</v>
      </c>
      <c r="E104" s="13">
        <v>44427</v>
      </c>
      <c r="F104" s="74" t="s">
        <v>257</v>
      </c>
      <c r="G104" s="13">
        <v>44432</v>
      </c>
      <c r="H104" s="75" t="s">
        <v>258</v>
      </c>
      <c r="I104" s="15">
        <v>76</v>
      </c>
      <c r="J104" s="15">
        <v>32</v>
      </c>
      <c r="K104" s="15">
        <v>34</v>
      </c>
      <c r="L104" s="15">
        <v>15</v>
      </c>
      <c r="M104" s="80">
        <v>20.672000000000001</v>
      </c>
      <c r="N104" s="70">
        <v>21</v>
      </c>
      <c r="O104" s="62">
        <v>3000</v>
      </c>
      <c r="P104" s="63">
        <f>Table2245236891011121314151617181920212224234567[[#This Row],[PEMBULATAN]]*O104</f>
        <v>63000</v>
      </c>
    </row>
    <row r="105" spans="1:16" ht="26.25" customHeight="1" x14ac:dyDescent="0.2">
      <c r="A105" s="86"/>
      <c r="B105" s="73"/>
      <c r="C105" s="85" t="s">
        <v>158</v>
      </c>
      <c r="D105" s="76" t="s">
        <v>53</v>
      </c>
      <c r="E105" s="13">
        <v>44427</v>
      </c>
      <c r="F105" s="74" t="s">
        <v>257</v>
      </c>
      <c r="G105" s="13">
        <v>44432</v>
      </c>
      <c r="H105" s="75" t="s">
        <v>258</v>
      </c>
      <c r="I105" s="15">
        <v>118</v>
      </c>
      <c r="J105" s="15">
        <v>17</v>
      </c>
      <c r="K105" s="15">
        <v>12</v>
      </c>
      <c r="L105" s="15">
        <v>10</v>
      </c>
      <c r="M105" s="80">
        <v>6.0179999999999998</v>
      </c>
      <c r="N105" s="70">
        <v>10</v>
      </c>
      <c r="O105" s="62">
        <v>3000</v>
      </c>
      <c r="P105" s="63">
        <f>Table2245236891011121314151617181920212224234567[[#This Row],[PEMBULATAN]]*O105</f>
        <v>30000</v>
      </c>
    </row>
    <row r="106" spans="1:16" ht="26.25" customHeight="1" x14ac:dyDescent="0.2">
      <c r="A106" s="86"/>
      <c r="B106" s="73"/>
      <c r="C106" s="85" t="s">
        <v>159</v>
      </c>
      <c r="D106" s="76" t="s">
        <v>53</v>
      </c>
      <c r="E106" s="13">
        <v>44427</v>
      </c>
      <c r="F106" s="74" t="s">
        <v>257</v>
      </c>
      <c r="G106" s="13">
        <v>44432</v>
      </c>
      <c r="H106" s="75" t="s">
        <v>258</v>
      </c>
      <c r="I106" s="15">
        <v>85</v>
      </c>
      <c r="J106" s="15">
        <v>32</v>
      </c>
      <c r="K106" s="15">
        <v>14</v>
      </c>
      <c r="L106" s="15">
        <v>3</v>
      </c>
      <c r="M106" s="80">
        <v>9.52</v>
      </c>
      <c r="N106" s="70">
        <v>10</v>
      </c>
      <c r="O106" s="62">
        <v>3000</v>
      </c>
      <c r="P106" s="63">
        <f>Table2245236891011121314151617181920212224234567[[#This Row],[PEMBULATAN]]*O106</f>
        <v>30000</v>
      </c>
    </row>
    <row r="107" spans="1:16" ht="26.25" customHeight="1" x14ac:dyDescent="0.2">
      <c r="A107" s="86"/>
      <c r="B107" s="73"/>
      <c r="C107" s="85" t="s">
        <v>160</v>
      </c>
      <c r="D107" s="76" t="s">
        <v>53</v>
      </c>
      <c r="E107" s="13">
        <v>44427</v>
      </c>
      <c r="F107" s="74" t="s">
        <v>257</v>
      </c>
      <c r="G107" s="13">
        <v>44432</v>
      </c>
      <c r="H107" s="75" t="s">
        <v>258</v>
      </c>
      <c r="I107" s="15">
        <v>43</v>
      </c>
      <c r="J107" s="15">
        <v>22</v>
      </c>
      <c r="K107" s="15">
        <v>17</v>
      </c>
      <c r="L107" s="15">
        <v>3</v>
      </c>
      <c r="M107" s="80">
        <v>4.0205000000000002</v>
      </c>
      <c r="N107" s="70">
        <v>4</v>
      </c>
      <c r="O107" s="62">
        <v>3000</v>
      </c>
      <c r="P107" s="63">
        <f>Table2245236891011121314151617181920212224234567[[#This Row],[PEMBULATAN]]*O107</f>
        <v>12000</v>
      </c>
    </row>
    <row r="108" spans="1:16" ht="26.25" customHeight="1" x14ac:dyDescent="0.2">
      <c r="A108" s="86"/>
      <c r="B108" s="73"/>
      <c r="C108" s="85" t="s">
        <v>161</v>
      </c>
      <c r="D108" s="76" t="s">
        <v>53</v>
      </c>
      <c r="E108" s="13">
        <v>44427</v>
      </c>
      <c r="F108" s="74" t="s">
        <v>257</v>
      </c>
      <c r="G108" s="13">
        <v>44432</v>
      </c>
      <c r="H108" s="75" t="s">
        <v>258</v>
      </c>
      <c r="I108" s="15">
        <v>35</v>
      </c>
      <c r="J108" s="15">
        <v>33</v>
      </c>
      <c r="K108" s="15">
        <v>15</v>
      </c>
      <c r="L108" s="15">
        <v>4</v>
      </c>
      <c r="M108" s="80">
        <v>4.3312499999999998</v>
      </c>
      <c r="N108" s="70">
        <v>4</v>
      </c>
      <c r="O108" s="62">
        <v>3000</v>
      </c>
      <c r="P108" s="63">
        <f>Table2245236891011121314151617181920212224234567[[#This Row],[PEMBULATAN]]*O108</f>
        <v>12000</v>
      </c>
    </row>
    <row r="109" spans="1:16" ht="26.25" customHeight="1" x14ac:dyDescent="0.2">
      <c r="A109" s="86"/>
      <c r="B109" s="73"/>
      <c r="C109" s="85" t="s">
        <v>162</v>
      </c>
      <c r="D109" s="76" t="s">
        <v>53</v>
      </c>
      <c r="E109" s="13">
        <v>44427</v>
      </c>
      <c r="F109" s="74" t="s">
        <v>257</v>
      </c>
      <c r="G109" s="13">
        <v>44432</v>
      </c>
      <c r="H109" s="75" t="s">
        <v>258</v>
      </c>
      <c r="I109" s="15">
        <v>57</v>
      </c>
      <c r="J109" s="15">
        <v>50</v>
      </c>
      <c r="K109" s="15">
        <v>40</v>
      </c>
      <c r="L109" s="15">
        <v>11</v>
      </c>
      <c r="M109" s="80">
        <v>28.5</v>
      </c>
      <c r="N109" s="70">
        <v>29</v>
      </c>
      <c r="O109" s="62">
        <v>3000</v>
      </c>
      <c r="P109" s="63">
        <f>Table2245236891011121314151617181920212224234567[[#This Row],[PEMBULATAN]]*O109</f>
        <v>87000</v>
      </c>
    </row>
    <row r="110" spans="1:16" ht="26.25" customHeight="1" x14ac:dyDescent="0.2">
      <c r="A110" s="86"/>
      <c r="B110" s="73"/>
      <c r="C110" s="85" t="s">
        <v>163</v>
      </c>
      <c r="D110" s="76" t="s">
        <v>53</v>
      </c>
      <c r="E110" s="13">
        <v>44427</v>
      </c>
      <c r="F110" s="74" t="s">
        <v>257</v>
      </c>
      <c r="G110" s="13">
        <v>44432</v>
      </c>
      <c r="H110" s="75" t="s">
        <v>258</v>
      </c>
      <c r="I110" s="15">
        <v>80</v>
      </c>
      <c r="J110" s="15">
        <v>26</v>
      </c>
      <c r="K110" s="15">
        <v>70</v>
      </c>
      <c r="L110" s="15">
        <v>25</v>
      </c>
      <c r="M110" s="80">
        <v>36.4</v>
      </c>
      <c r="N110" s="70">
        <v>36</v>
      </c>
      <c r="O110" s="62">
        <v>3000</v>
      </c>
      <c r="P110" s="63">
        <f>Table2245236891011121314151617181920212224234567[[#This Row],[PEMBULATAN]]*O110</f>
        <v>108000</v>
      </c>
    </row>
    <row r="111" spans="1:16" ht="26.25" customHeight="1" x14ac:dyDescent="0.2">
      <c r="A111" s="86"/>
      <c r="B111" s="73"/>
      <c r="C111" s="85" t="s">
        <v>164</v>
      </c>
      <c r="D111" s="76" t="s">
        <v>53</v>
      </c>
      <c r="E111" s="13">
        <v>44427</v>
      </c>
      <c r="F111" s="74" t="s">
        <v>257</v>
      </c>
      <c r="G111" s="13">
        <v>44432</v>
      </c>
      <c r="H111" s="75" t="s">
        <v>258</v>
      </c>
      <c r="I111" s="15">
        <v>80</v>
      </c>
      <c r="J111" s="15">
        <v>42</v>
      </c>
      <c r="K111" s="15">
        <v>70</v>
      </c>
      <c r="L111" s="15">
        <v>9</v>
      </c>
      <c r="M111" s="80">
        <v>58.8</v>
      </c>
      <c r="N111" s="70">
        <v>59</v>
      </c>
      <c r="O111" s="62">
        <v>3000</v>
      </c>
      <c r="P111" s="63">
        <f>Table2245236891011121314151617181920212224234567[[#This Row],[PEMBULATAN]]*O111</f>
        <v>177000</v>
      </c>
    </row>
    <row r="112" spans="1:16" ht="26.25" customHeight="1" x14ac:dyDescent="0.2">
      <c r="A112" s="86"/>
      <c r="B112" s="73"/>
      <c r="C112" s="85" t="s">
        <v>165</v>
      </c>
      <c r="D112" s="76" t="s">
        <v>53</v>
      </c>
      <c r="E112" s="13">
        <v>44427</v>
      </c>
      <c r="F112" s="74" t="s">
        <v>257</v>
      </c>
      <c r="G112" s="13">
        <v>44432</v>
      </c>
      <c r="H112" s="75" t="s">
        <v>258</v>
      </c>
      <c r="I112" s="15">
        <v>90</v>
      </c>
      <c r="J112" s="15">
        <v>50</v>
      </c>
      <c r="K112" s="15">
        <v>35</v>
      </c>
      <c r="L112" s="15">
        <v>12</v>
      </c>
      <c r="M112" s="80">
        <v>39.375</v>
      </c>
      <c r="N112" s="70">
        <v>39</v>
      </c>
      <c r="O112" s="62">
        <v>3000</v>
      </c>
      <c r="P112" s="63">
        <f>Table2245236891011121314151617181920212224234567[[#This Row],[PEMBULATAN]]*O112</f>
        <v>117000</v>
      </c>
    </row>
    <row r="113" spans="1:16" ht="26.25" customHeight="1" x14ac:dyDescent="0.2">
      <c r="A113" s="86"/>
      <c r="B113" s="73"/>
      <c r="C113" s="85" t="s">
        <v>166</v>
      </c>
      <c r="D113" s="76" t="s">
        <v>53</v>
      </c>
      <c r="E113" s="13">
        <v>44427</v>
      </c>
      <c r="F113" s="74" t="s">
        <v>257</v>
      </c>
      <c r="G113" s="13">
        <v>44432</v>
      </c>
      <c r="H113" s="75" t="s">
        <v>258</v>
      </c>
      <c r="I113" s="15">
        <v>100</v>
      </c>
      <c r="J113" s="15">
        <v>60</v>
      </c>
      <c r="K113" s="15">
        <v>15</v>
      </c>
      <c r="L113" s="15">
        <v>10</v>
      </c>
      <c r="M113" s="80">
        <v>22.5</v>
      </c>
      <c r="N113" s="70">
        <v>23</v>
      </c>
      <c r="O113" s="62">
        <v>3000</v>
      </c>
      <c r="P113" s="63">
        <f>Table2245236891011121314151617181920212224234567[[#This Row],[PEMBULATAN]]*O113</f>
        <v>69000</v>
      </c>
    </row>
    <row r="114" spans="1:16" ht="26.25" customHeight="1" x14ac:dyDescent="0.2">
      <c r="A114" s="86"/>
      <c r="B114" s="73"/>
      <c r="C114" s="85" t="s">
        <v>167</v>
      </c>
      <c r="D114" s="76" t="s">
        <v>53</v>
      </c>
      <c r="E114" s="13">
        <v>44427</v>
      </c>
      <c r="F114" s="74" t="s">
        <v>257</v>
      </c>
      <c r="G114" s="13">
        <v>44432</v>
      </c>
      <c r="H114" s="75" t="s">
        <v>258</v>
      </c>
      <c r="I114" s="15">
        <v>60</v>
      </c>
      <c r="J114" s="15">
        <v>50</v>
      </c>
      <c r="K114" s="15">
        <v>33</v>
      </c>
      <c r="L114" s="15">
        <v>8</v>
      </c>
      <c r="M114" s="80">
        <v>24.75</v>
      </c>
      <c r="N114" s="70">
        <v>25</v>
      </c>
      <c r="O114" s="62">
        <v>3000</v>
      </c>
      <c r="P114" s="63">
        <f>Table2245236891011121314151617181920212224234567[[#This Row],[PEMBULATAN]]*O114</f>
        <v>75000</v>
      </c>
    </row>
    <row r="115" spans="1:16" ht="26.25" customHeight="1" x14ac:dyDescent="0.2">
      <c r="A115" s="86"/>
      <c r="B115" s="73"/>
      <c r="C115" s="85" t="s">
        <v>168</v>
      </c>
      <c r="D115" s="76" t="s">
        <v>53</v>
      </c>
      <c r="E115" s="13">
        <v>44427</v>
      </c>
      <c r="F115" s="74" t="s">
        <v>257</v>
      </c>
      <c r="G115" s="13">
        <v>44432</v>
      </c>
      <c r="H115" s="75" t="s">
        <v>258</v>
      </c>
      <c r="I115" s="15">
        <v>90</v>
      </c>
      <c r="J115" s="15">
        <v>63</v>
      </c>
      <c r="K115" s="15">
        <v>20</v>
      </c>
      <c r="L115" s="15">
        <v>10</v>
      </c>
      <c r="M115" s="80">
        <v>28.35</v>
      </c>
      <c r="N115" s="70">
        <v>28</v>
      </c>
      <c r="O115" s="62">
        <v>3000</v>
      </c>
      <c r="P115" s="63">
        <f>Table2245236891011121314151617181920212224234567[[#This Row],[PEMBULATAN]]*O115</f>
        <v>84000</v>
      </c>
    </row>
    <row r="116" spans="1:16" ht="26.25" customHeight="1" x14ac:dyDescent="0.2">
      <c r="A116" s="86"/>
      <c r="B116" s="73"/>
      <c r="C116" s="85" t="s">
        <v>169</v>
      </c>
      <c r="D116" s="76" t="s">
        <v>53</v>
      </c>
      <c r="E116" s="13">
        <v>44427</v>
      </c>
      <c r="F116" s="74" t="s">
        <v>257</v>
      </c>
      <c r="G116" s="13">
        <v>44432</v>
      </c>
      <c r="H116" s="75" t="s">
        <v>258</v>
      </c>
      <c r="I116" s="15">
        <v>90</v>
      </c>
      <c r="J116" s="15">
        <v>51</v>
      </c>
      <c r="K116" s="15">
        <v>30</v>
      </c>
      <c r="L116" s="15">
        <v>9</v>
      </c>
      <c r="M116" s="80">
        <v>34.424999999999997</v>
      </c>
      <c r="N116" s="70">
        <v>34</v>
      </c>
      <c r="O116" s="62">
        <v>3000</v>
      </c>
      <c r="P116" s="63">
        <f>Table2245236891011121314151617181920212224234567[[#This Row],[PEMBULATAN]]*O116</f>
        <v>102000</v>
      </c>
    </row>
    <row r="117" spans="1:16" ht="26.25" customHeight="1" x14ac:dyDescent="0.2">
      <c r="A117" s="86"/>
      <c r="B117" s="73"/>
      <c r="C117" s="85" t="s">
        <v>170</v>
      </c>
      <c r="D117" s="76" t="s">
        <v>53</v>
      </c>
      <c r="E117" s="13">
        <v>44427</v>
      </c>
      <c r="F117" s="74" t="s">
        <v>257</v>
      </c>
      <c r="G117" s="13">
        <v>44432</v>
      </c>
      <c r="H117" s="75" t="s">
        <v>258</v>
      </c>
      <c r="I117" s="15">
        <v>80</v>
      </c>
      <c r="J117" s="15">
        <v>61</v>
      </c>
      <c r="K117" s="15">
        <v>37</v>
      </c>
      <c r="L117" s="15">
        <v>18</v>
      </c>
      <c r="M117" s="80">
        <v>45.14</v>
      </c>
      <c r="N117" s="70">
        <v>45</v>
      </c>
      <c r="O117" s="62">
        <v>3000</v>
      </c>
      <c r="P117" s="63">
        <f>Table2245236891011121314151617181920212224234567[[#This Row],[PEMBULATAN]]*O117</f>
        <v>135000</v>
      </c>
    </row>
    <row r="118" spans="1:16" ht="26.25" customHeight="1" x14ac:dyDescent="0.2">
      <c r="A118" s="86"/>
      <c r="B118" s="73"/>
      <c r="C118" s="85" t="s">
        <v>171</v>
      </c>
      <c r="D118" s="76" t="s">
        <v>53</v>
      </c>
      <c r="E118" s="13">
        <v>44427</v>
      </c>
      <c r="F118" s="74" t="s">
        <v>257</v>
      </c>
      <c r="G118" s="13">
        <v>44432</v>
      </c>
      <c r="H118" s="75" t="s">
        <v>258</v>
      </c>
      <c r="I118" s="15">
        <v>90</v>
      </c>
      <c r="J118" s="15">
        <v>51</v>
      </c>
      <c r="K118" s="15">
        <v>30</v>
      </c>
      <c r="L118" s="15">
        <v>15</v>
      </c>
      <c r="M118" s="80">
        <v>34.424999999999997</v>
      </c>
      <c r="N118" s="70">
        <v>34</v>
      </c>
      <c r="O118" s="62">
        <v>3000</v>
      </c>
      <c r="P118" s="63">
        <f>Table2245236891011121314151617181920212224234567[[#This Row],[PEMBULATAN]]*O118</f>
        <v>102000</v>
      </c>
    </row>
    <row r="119" spans="1:16" ht="26.25" customHeight="1" x14ac:dyDescent="0.2">
      <c r="A119" s="86"/>
      <c r="B119" s="73"/>
      <c r="C119" s="85" t="s">
        <v>172</v>
      </c>
      <c r="D119" s="76" t="s">
        <v>53</v>
      </c>
      <c r="E119" s="13">
        <v>44427</v>
      </c>
      <c r="F119" s="74" t="s">
        <v>257</v>
      </c>
      <c r="G119" s="13">
        <v>44432</v>
      </c>
      <c r="H119" s="75" t="s">
        <v>258</v>
      </c>
      <c r="I119" s="15">
        <v>90</v>
      </c>
      <c r="J119" s="15">
        <v>60</v>
      </c>
      <c r="K119" s="15">
        <v>30</v>
      </c>
      <c r="L119" s="15">
        <v>13</v>
      </c>
      <c r="M119" s="80">
        <v>40.5</v>
      </c>
      <c r="N119" s="70">
        <v>41</v>
      </c>
      <c r="O119" s="62">
        <v>3000</v>
      </c>
      <c r="P119" s="63">
        <f>Table2245236891011121314151617181920212224234567[[#This Row],[PEMBULATAN]]*O119</f>
        <v>123000</v>
      </c>
    </row>
    <row r="120" spans="1:16" ht="26.25" customHeight="1" x14ac:dyDescent="0.2">
      <c r="A120" s="86"/>
      <c r="B120" s="73"/>
      <c r="C120" s="85" t="s">
        <v>173</v>
      </c>
      <c r="D120" s="76" t="s">
        <v>53</v>
      </c>
      <c r="E120" s="13">
        <v>44427</v>
      </c>
      <c r="F120" s="74" t="s">
        <v>257</v>
      </c>
      <c r="G120" s="13">
        <v>44432</v>
      </c>
      <c r="H120" s="75" t="s">
        <v>258</v>
      </c>
      <c r="I120" s="15">
        <v>90</v>
      </c>
      <c r="J120" s="15">
        <v>50</v>
      </c>
      <c r="K120" s="15">
        <v>60</v>
      </c>
      <c r="L120" s="15">
        <v>23</v>
      </c>
      <c r="M120" s="80">
        <v>67.5</v>
      </c>
      <c r="N120" s="70">
        <v>68</v>
      </c>
      <c r="O120" s="62">
        <v>3000</v>
      </c>
      <c r="P120" s="63">
        <f>Table2245236891011121314151617181920212224234567[[#This Row],[PEMBULATAN]]*O120</f>
        <v>204000</v>
      </c>
    </row>
    <row r="121" spans="1:16" ht="26.25" customHeight="1" x14ac:dyDescent="0.2">
      <c r="A121" s="86"/>
      <c r="B121" s="73"/>
      <c r="C121" s="85" t="s">
        <v>174</v>
      </c>
      <c r="D121" s="76" t="s">
        <v>53</v>
      </c>
      <c r="E121" s="13">
        <v>44427</v>
      </c>
      <c r="F121" s="74" t="s">
        <v>257</v>
      </c>
      <c r="G121" s="13">
        <v>44432</v>
      </c>
      <c r="H121" s="75" t="s">
        <v>258</v>
      </c>
      <c r="I121" s="15">
        <v>83</v>
      </c>
      <c r="J121" s="15">
        <v>60</v>
      </c>
      <c r="K121" s="15">
        <v>20</v>
      </c>
      <c r="L121" s="15">
        <v>15</v>
      </c>
      <c r="M121" s="80">
        <v>24.9</v>
      </c>
      <c r="N121" s="70">
        <v>25</v>
      </c>
      <c r="O121" s="62">
        <v>3000</v>
      </c>
      <c r="P121" s="63">
        <f>Table2245236891011121314151617181920212224234567[[#This Row],[PEMBULATAN]]*O121</f>
        <v>75000</v>
      </c>
    </row>
    <row r="122" spans="1:16" ht="26.25" customHeight="1" x14ac:dyDescent="0.2">
      <c r="A122" s="86"/>
      <c r="B122" s="73"/>
      <c r="C122" s="85" t="s">
        <v>175</v>
      </c>
      <c r="D122" s="76" t="s">
        <v>53</v>
      </c>
      <c r="E122" s="13">
        <v>44427</v>
      </c>
      <c r="F122" s="74" t="s">
        <v>257</v>
      </c>
      <c r="G122" s="13">
        <v>44432</v>
      </c>
      <c r="H122" s="75" t="s">
        <v>258</v>
      </c>
      <c r="I122" s="15">
        <v>90</v>
      </c>
      <c r="J122" s="15">
        <v>60</v>
      </c>
      <c r="K122" s="15">
        <v>23</v>
      </c>
      <c r="L122" s="15">
        <v>8</v>
      </c>
      <c r="M122" s="80">
        <v>31.05</v>
      </c>
      <c r="N122" s="70">
        <v>31</v>
      </c>
      <c r="O122" s="62">
        <v>3000</v>
      </c>
      <c r="P122" s="63">
        <f>Table2245236891011121314151617181920212224234567[[#This Row],[PEMBULATAN]]*O122</f>
        <v>93000</v>
      </c>
    </row>
    <row r="123" spans="1:16" ht="26.25" customHeight="1" x14ac:dyDescent="0.2">
      <c r="A123" s="86"/>
      <c r="B123" s="73"/>
      <c r="C123" s="85" t="s">
        <v>176</v>
      </c>
      <c r="D123" s="76" t="s">
        <v>53</v>
      </c>
      <c r="E123" s="13">
        <v>44427</v>
      </c>
      <c r="F123" s="74" t="s">
        <v>257</v>
      </c>
      <c r="G123" s="13">
        <v>44432</v>
      </c>
      <c r="H123" s="75" t="s">
        <v>258</v>
      </c>
      <c r="I123" s="15">
        <v>80</v>
      </c>
      <c r="J123" s="15">
        <v>60</v>
      </c>
      <c r="K123" s="15">
        <v>32</v>
      </c>
      <c r="L123" s="15">
        <v>8</v>
      </c>
      <c r="M123" s="80">
        <v>38.4</v>
      </c>
      <c r="N123" s="70">
        <v>38</v>
      </c>
      <c r="O123" s="62">
        <v>3000</v>
      </c>
      <c r="P123" s="63">
        <f>Table2245236891011121314151617181920212224234567[[#This Row],[PEMBULATAN]]*O123</f>
        <v>114000</v>
      </c>
    </row>
    <row r="124" spans="1:16" ht="26.25" customHeight="1" x14ac:dyDescent="0.2">
      <c r="A124" s="86"/>
      <c r="B124" s="73"/>
      <c r="C124" s="85" t="s">
        <v>177</v>
      </c>
      <c r="D124" s="76" t="s">
        <v>53</v>
      </c>
      <c r="E124" s="13">
        <v>44427</v>
      </c>
      <c r="F124" s="74" t="s">
        <v>257</v>
      </c>
      <c r="G124" s="13">
        <v>44432</v>
      </c>
      <c r="H124" s="75" t="s">
        <v>258</v>
      </c>
      <c r="I124" s="15">
        <v>80</v>
      </c>
      <c r="J124" s="15">
        <v>60</v>
      </c>
      <c r="K124" s="15">
        <v>31</v>
      </c>
      <c r="L124" s="15">
        <v>6</v>
      </c>
      <c r="M124" s="80">
        <v>37.200000000000003</v>
      </c>
      <c r="N124" s="70">
        <v>37</v>
      </c>
      <c r="O124" s="62">
        <v>3000</v>
      </c>
      <c r="P124" s="63">
        <f>Table2245236891011121314151617181920212224234567[[#This Row],[PEMBULATAN]]*O124</f>
        <v>111000</v>
      </c>
    </row>
    <row r="125" spans="1:16" ht="26.25" customHeight="1" x14ac:dyDescent="0.2">
      <c r="A125" s="86"/>
      <c r="B125" s="73"/>
      <c r="C125" s="85" t="s">
        <v>178</v>
      </c>
      <c r="D125" s="76" t="s">
        <v>53</v>
      </c>
      <c r="E125" s="13">
        <v>44427</v>
      </c>
      <c r="F125" s="74" t="s">
        <v>257</v>
      </c>
      <c r="G125" s="13">
        <v>44432</v>
      </c>
      <c r="H125" s="75" t="s">
        <v>258</v>
      </c>
      <c r="I125" s="15">
        <v>100</v>
      </c>
      <c r="J125" s="15">
        <v>50</v>
      </c>
      <c r="K125" s="15">
        <v>31</v>
      </c>
      <c r="L125" s="15">
        <v>14</v>
      </c>
      <c r="M125" s="80">
        <v>38.75</v>
      </c>
      <c r="N125" s="70">
        <v>39</v>
      </c>
      <c r="O125" s="62">
        <v>3000</v>
      </c>
      <c r="P125" s="63">
        <f>Table2245236891011121314151617181920212224234567[[#This Row],[PEMBULATAN]]*O125</f>
        <v>117000</v>
      </c>
    </row>
    <row r="126" spans="1:16" ht="26.25" customHeight="1" x14ac:dyDescent="0.2">
      <c r="A126" s="86"/>
      <c r="B126" s="73"/>
      <c r="C126" s="85" t="s">
        <v>179</v>
      </c>
      <c r="D126" s="76" t="s">
        <v>53</v>
      </c>
      <c r="E126" s="13">
        <v>44427</v>
      </c>
      <c r="F126" s="74" t="s">
        <v>257</v>
      </c>
      <c r="G126" s="13">
        <v>44432</v>
      </c>
      <c r="H126" s="75" t="s">
        <v>258</v>
      </c>
      <c r="I126" s="15">
        <v>60</v>
      </c>
      <c r="J126" s="15">
        <v>40</v>
      </c>
      <c r="K126" s="15">
        <v>15</v>
      </c>
      <c r="L126" s="15">
        <v>8</v>
      </c>
      <c r="M126" s="80">
        <v>9</v>
      </c>
      <c r="N126" s="70">
        <v>9</v>
      </c>
      <c r="O126" s="62">
        <v>3000</v>
      </c>
      <c r="P126" s="63">
        <f>Table2245236891011121314151617181920212224234567[[#This Row],[PEMBULATAN]]*O126</f>
        <v>27000</v>
      </c>
    </row>
    <row r="127" spans="1:16" ht="26.25" customHeight="1" x14ac:dyDescent="0.2">
      <c r="A127" s="86"/>
      <c r="B127" s="73"/>
      <c r="C127" s="85" t="s">
        <v>180</v>
      </c>
      <c r="D127" s="76" t="s">
        <v>53</v>
      </c>
      <c r="E127" s="13">
        <v>44427</v>
      </c>
      <c r="F127" s="74" t="s">
        <v>257</v>
      </c>
      <c r="G127" s="13">
        <v>44432</v>
      </c>
      <c r="H127" s="75" t="s">
        <v>258</v>
      </c>
      <c r="I127" s="15">
        <v>70</v>
      </c>
      <c r="J127" s="15">
        <v>50</v>
      </c>
      <c r="K127" s="15">
        <v>23</v>
      </c>
      <c r="L127" s="15">
        <v>13</v>
      </c>
      <c r="M127" s="80">
        <v>20.125</v>
      </c>
      <c r="N127" s="70">
        <v>20</v>
      </c>
      <c r="O127" s="62">
        <v>3000</v>
      </c>
      <c r="P127" s="63">
        <f>Table2245236891011121314151617181920212224234567[[#This Row],[PEMBULATAN]]*O127</f>
        <v>60000</v>
      </c>
    </row>
    <row r="128" spans="1:16" ht="26.25" customHeight="1" x14ac:dyDescent="0.2">
      <c r="A128" s="86"/>
      <c r="B128" s="73"/>
      <c r="C128" s="85" t="s">
        <v>181</v>
      </c>
      <c r="D128" s="76" t="s">
        <v>53</v>
      </c>
      <c r="E128" s="13">
        <v>44427</v>
      </c>
      <c r="F128" s="74" t="s">
        <v>257</v>
      </c>
      <c r="G128" s="13">
        <v>44432</v>
      </c>
      <c r="H128" s="75" t="s">
        <v>258</v>
      </c>
      <c r="I128" s="15">
        <v>50</v>
      </c>
      <c r="J128" s="15">
        <v>41</v>
      </c>
      <c r="K128" s="15">
        <v>20</v>
      </c>
      <c r="L128" s="15">
        <v>6</v>
      </c>
      <c r="M128" s="80">
        <v>10.25</v>
      </c>
      <c r="N128" s="70">
        <v>10</v>
      </c>
      <c r="O128" s="62">
        <v>3000</v>
      </c>
      <c r="P128" s="63">
        <f>Table2245236891011121314151617181920212224234567[[#This Row],[PEMBULATAN]]*O128</f>
        <v>30000</v>
      </c>
    </row>
    <row r="129" spans="1:16" ht="26.25" customHeight="1" x14ac:dyDescent="0.2">
      <c r="A129" s="86"/>
      <c r="B129" s="73"/>
      <c r="C129" s="85" t="s">
        <v>182</v>
      </c>
      <c r="D129" s="76" t="s">
        <v>53</v>
      </c>
      <c r="E129" s="13">
        <v>44427</v>
      </c>
      <c r="F129" s="74" t="s">
        <v>257</v>
      </c>
      <c r="G129" s="13">
        <v>44432</v>
      </c>
      <c r="H129" s="75" t="s">
        <v>258</v>
      </c>
      <c r="I129" s="15">
        <v>84</v>
      </c>
      <c r="J129" s="15">
        <v>54</v>
      </c>
      <c r="K129" s="15">
        <v>30</v>
      </c>
      <c r="L129" s="15">
        <v>17</v>
      </c>
      <c r="M129" s="80">
        <v>34.020000000000003</v>
      </c>
      <c r="N129" s="70">
        <v>34</v>
      </c>
      <c r="O129" s="62">
        <v>3000</v>
      </c>
      <c r="P129" s="63">
        <f>Table2245236891011121314151617181920212224234567[[#This Row],[PEMBULATAN]]*O129</f>
        <v>102000</v>
      </c>
    </row>
    <row r="130" spans="1:16" ht="26.25" customHeight="1" x14ac:dyDescent="0.2">
      <c r="A130" s="86"/>
      <c r="B130" s="73"/>
      <c r="C130" s="85" t="s">
        <v>183</v>
      </c>
      <c r="D130" s="76" t="s">
        <v>53</v>
      </c>
      <c r="E130" s="13">
        <v>44427</v>
      </c>
      <c r="F130" s="74" t="s">
        <v>257</v>
      </c>
      <c r="G130" s="13">
        <v>44432</v>
      </c>
      <c r="H130" s="75" t="s">
        <v>258</v>
      </c>
      <c r="I130" s="15">
        <v>90</v>
      </c>
      <c r="J130" s="15">
        <v>55</v>
      </c>
      <c r="K130" s="15">
        <v>34</v>
      </c>
      <c r="L130" s="15">
        <v>11</v>
      </c>
      <c r="M130" s="80">
        <v>42.075000000000003</v>
      </c>
      <c r="N130" s="70">
        <v>42</v>
      </c>
      <c r="O130" s="62">
        <v>3000</v>
      </c>
      <c r="P130" s="63">
        <f>Table2245236891011121314151617181920212224234567[[#This Row],[PEMBULATAN]]*O130</f>
        <v>126000</v>
      </c>
    </row>
    <row r="131" spans="1:16" ht="26.25" customHeight="1" x14ac:dyDescent="0.2">
      <c r="A131" s="86"/>
      <c r="B131" s="73"/>
      <c r="C131" s="85" t="s">
        <v>184</v>
      </c>
      <c r="D131" s="76" t="s">
        <v>53</v>
      </c>
      <c r="E131" s="13">
        <v>44427</v>
      </c>
      <c r="F131" s="74" t="s">
        <v>257</v>
      </c>
      <c r="G131" s="13">
        <v>44432</v>
      </c>
      <c r="H131" s="75" t="s">
        <v>258</v>
      </c>
      <c r="I131" s="15">
        <v>90</v>
      </c>
      <c r="J131" s="15">
        <v>59</v>
      </c>
      <c r="K131" s="15">
        <v>30</v>
      </c>
      <c r="L131" s="15">
        <v>23</v>
      </c>
      <c r="M131" s="80">
        <v>39.825000000000003</v>
      </c>
      <c r="N131" s="70">
        <v>40</v>
      </c>
      <c r="O131" s="62">
        <v>3000</v>
      </c>
      <c r="P131" s="63">
        <f>Table2245236891011121314151617181920212224234567[[#This Row],[PEMBULATAN]]*O131</f>
        <v>120000</v>
      </c>
    </row>
    <row r="132" spans="1:16" ht="26.25" customHeight="1" x14ac:dyDescent="0.2">
      <c r="A132" s="86"/>
      <c r="B132" s="73"/>
      <c r="C132" s="85" t="s">
        <v>185</v>
      </c>
      <c r="D132" s="76" t="s">
        <v>53</v>
      </c>
      <c r="E132" s="13">
        <v>44427</v>
      </c>
      <c r="F132" s="74" t="s">
        <v>257</v>
      </c>
      <c r="G132" s="13">
        <v>44432</v>
      </c>
      <c r="H132" s="75" t="s">
        <v>258</v>
      </c>
      <c r="I132" s="15">
        <v>71</v>
      </c>
      <c r="J132" s="15">
        <v>54</v>
      </c>
      <c r="K132" s="15">
        <v>30</v>
      </c>
      <c r="L132" s="15">
        <v>21</v>
      </c>
      <c r="M132" s="80">
        <v>28.754999999999999</v>
      </c>
      <c r="N132" s="70">
        <v>29</v>
      </c>
      <c r="O132" s="62">
        <v>3000</v>
      </c>
      <c r="P132" s="63">
        <f>Table2245236891011121314151617181920212224234567[[#This Row],[PEMBULATAN]]*O132</f>
        <v>87000</v>
      </c>
    </row>
    <row r="133" spans="1:16" ht="26.25" customHeight="1" x14ac:dyDescent="0.2">
      <c r="A133" s="86"/>
      <c r="B133" s="73"/>
      <c r="C133" s="85" t="s">
        <v>186</v>
      </c>
      <c r="D133" s="76" t="s">
        <v>53</v>
      </c>
      <c r="E133" s="13">
        <v>44427</v>
      </c>
      <c r="F133" s="74" t="s">
        <v>257</v>
      </c>
      <c r="G133" s="13">
        <v>44432</v>
      </c>
      <c r="H133" s="75" t="s">
        <v>258</v>
      </c>
      <c r="I133" s="15">
        <v>90</v>
      </c>
      <c r="J133" s="15">
        <v>47</v>
      </c>
      <c r="K133" s="15">
        <v>30</v>
      </c>
      <c r="L133" s="15">
        <v>8</v>
      </c>
      <c r="M133" s="80">
        <v>31.725000000000001</v>
      </c>
      <c r="N133" s="70">
        <v>32</v>
      </c>
      <c r="O133" s="62">
        <v>3000</v>
      </c>
      <c r="P133" s="63">
        <f>Table2245236891011121314151617181920212224234567[[#This Row],[PEMBULATAN]]*O133</f>
        <v>96000</v>
      </c>
    </row>
    <row r="134" spans="1:16" ht="26.25" customHeight="1" x14ac:dyDescent="0.2">
      <c r="A134" s="86"/>
      <c r="B134" s="73"/>
      <c r="C134" s="85" t="s">
        <v>187</v>
      </c>
      <c r="D134" s="76" t="s">
        <v>53</v>
      </c>
      <c r="E134" s="13">
        <v>44427</v>
      </c>
      <c r="F134" s="74" t="s">
        <v>257</v>
      </c>
      <c r="G134" s="13">
        <v>44432</v>
      </c>
      <c r="H134" s="75" t="s">
        <v>258</v>
      </c>
      <c r="I134" s="15">
        <v>90</v>
      </c>
      <c r="J134" s="15">
        <v>46</v>
      </c>
      <c r="K134" s="15">
        <v>43</v>
      </c>
      <c r="L134" s="15">
        <v>7</v>
      </c>
      <c r="M134" s="80">
        <v>44.505000000000003</v>
      </c>
      <c r="N134" s="70">
        <v>45</v>
      </c>
      <c r="O134" s="62">
        <v>3000</v>
      </c>
      <c r="P134" s="63">
        <f>Table2245236891011121314151617181920212224234567[[#This Row],[PEMBULATAN]]*O134</f>
        <v>135000</v>
      </c>
    </row>
    <row r="135" spans="1:16" ht="26.25" customHeight="1" x14ac:dyDescent="0.2">
      <c r="A135" s="86"/>
      <c r="B135" s="73"/>
      <c r="C135" s="85" t="s">
        <v>188</v>
      </c>
      <c r="D135" s="76" t="s">
        <v>53</v>
      </c>
      <c r="E135" s="13">
        <v>44427</v>
      </c>
      <c r="F135" s="74" t="s">
        <v>257</v>
      </c>
      <c r="G135" s="13">
        <v>44432</v>
      </c>
      <c r="H135" s="75" t="s">
        <v>258</v>
      </c>
      <c r="I135" s="15">
        <v>94</v>
      </c>
      <c r="J135" s="15">
        <v>48</v>
      </c>
      <c r="K135" s="15">
        <v>40</v>
      </c>
      <c r="L135" s="15">
        <v>8</v>
      </c>
      <c r="M135" s="80">
        <v>45.12</v>
      </c>
      <c r="N135" s="70">
        <v>45</v>
      </c>
      <c r="O135" s="62">
        <v>3000</v>
      </c>
      <c r="P135" s="63">
        <f>Table2245236891011121314151617181920212224234567[[#This Row],[PEMBULATAN]]*O135</f>
        <v>135000</v>
      </c>
    </row>
    <row r="136" spans="1:16" ht="26.25" customHeight="1" x14ac:dyDescent="0.2">
      <c r="A136" s="86"/>
      <c r="B136" s="73"/>
      <c r="C136" s="85" t="s">
        <v>189</v>
      </c>
      <c r="D136" s="76" t="s">
        <v>53</v>
      </c>
      <c r="E136" s="13">
        <v>44427</v>
      </c>
      <c r="F136" s="74" t="s">
        <v>257</v>
      </c>
      <c r="G136" s="13">
        <v>44432</v>
      </c>
      <c r="H136" s="75" t="s">
        <v>258</v>
      </c>
      <c r="I136" s="15">
        <v>60</v>
      </c>
      <c r="J136" s="15">
        <v>55</v>
      </c>
      <c r="K136" s="15">
        <v>18</v>
      </c>
      <c r="L136" s="15">
        <v>7</v>
      </c>
      <c r="M136" s="80">
        <v>14.85</v>
      </c>
      <c r="N136" s="70">
        <v>15</v>
      </c>
      <c r="O136" s="62">
        <v>3000</v>
      </c>
      <c r="P136" s="63">
        <f>Table2245236891011121314151617181920212224234567[[#This Row],[PEMBULATAN]]*O136</f>
        <v>45000</v>
      </c>
    </row>
    <row r="137" spans="1:16" ht="26.25" customHeight="1" x14ac:dyDescent="0.2">
      <c r="A137" s="86"/>
      <c r="B137" s="73"/>
      <c r="C137" s="85" t="s">
        <v>190</v>
      </c>
      <c r="D137" s="76" t="s">
        <v>53</v>
      </c>
      <c r="E137" s="13">
        <v>44427</v>
      </c>
      <c r="F137" s="74" t="s">
        <v>257</v>
      </c>
      <c r="G137" s="13">
        <v>44432</v>
      </c>
      <c r="H137" s="75" t="s">
        <v>258</v>
      </c>
      <c r="I137" s="15">
        <v>90</v>
      </c>
      <c r="J137" s="15">
        <v>95</v>
      </c>
      <c r="K137" s="15">
        <v>14</v>
      </c>
      <c r="L137" s="15">
        <v>12</v>
      </c>
      <c r="M137" s="80">
        <v>29.925000000000001</v>
      </c>
      <c r="N137" s="70">
        <v>30</v>
      </c>
      <c r="O137" s="62">
        <v>3000</v>
      </c>
      <c r="P137" s="63">
        <f>Table2245236891011121314151617181920212224234567[[#This Row],[PEMBULATAN]]*O137</f>
        <v>90000</v>
      </c>
    </row>
    <row r="138" spans="1:16" ht="26.25" customHeight="1" x14ac:dyDescent="0.2">
      <c r="A138" s="86"/>
      <c r="B138" s="73"/>
      <c r="C138" s="85" t="s">
        <v>191</v>
      </c>
      <c r="D138" s="76" t="s">
        <v>53</v>
      </c>
      <c r="E138" s="13">
        <v>44427</v>
      </c>
      <c r="F138" s="74" t="s">
        <v>257</v>
      </c>
      <c r="G138" s="13">
        <v>44432</v>
      </c>
      <c r="H138" s="75" t="s">
        <v>258</v>
      </c>
      <c r="I138" s="15">
        <v>90</v>
      </c>
      <c r="J138" s="15">
        <v>43</v>
      </c>
      <c r="K138" s="15">
        <v>26</v>
      </c>
      <c r="L138" s="15">
        <v>12</v>
      </c>
      <c r="M138" s="80">
        <v>25.155000000000001</v>
      </c>
      <c r="N138" s="70">
        <v>25</v>
      </c>
      <c r="O138" s="62">
        <v>3000</v>
      </c>
      <c r="P138" s="63">
        <f>Table2245236891011121314151617181920212224234567[[#This Row],[PEMBULATAN]]*O138</f>
        <v>75000</v>
      </c>
    </row>
    <row r="139" spans="1:16" ht="26.25" customHeight="1" x14ac:dyDescent="0.2">
      <c r="A139" s="86"/>
      <c r="B139" s="73"/>
      <c r="C139" s="85" t="s">
        <v>192</v>
      </c>
      <c r="D139" s="76" t="s">
        <v>53</v>
      </c>
      <c r="E139" s="13">
        <v>44427</v>
      </c>
      <c r="F139" s="74" t="s">
        <v>257</v>
      </c>
      <c r="G139" s="13">
        <v>44432</v>
      </c>
      <c r="H139" s="75" t="s">
        <v>258</v>
      </c>
      <c r="I139" s="15">
        <v>80</v>
      </c>
      <c r="J139" s="15">
        <v>56</v>
      </c>
      <c r="K139" s="15">
        <v>20</v>
      </c>
      <c r="L139" s="15">
        <v>7</v>
      </c>
      <c r="M139" s="80">
        <v>22.4</v>
      </c>
      <c r="N139" s="70">
        <v>22</v>
      </c>
      <c r="O139" s="62">
        <v>3000</v>
      </c>
      <c r="P139" s="63">
        <f>Table2245236891011121314151617181920212224234567[[#This Row],[PEMBULATAN]]*O139</f>
        <v>66000</v>
      </c>
    </row>
    <row r="140" spans="1:16" ht="26.25" customHeight="1" x14ac:dyDescent="0.2">
      <c r="A140" s="86"/>
      <c r="B140" s="73"/>
      <c r="C140" s="85" t="s">
        <v>193</v>
      </c>
      <c r="D140" s="76" t="s">
        <v>53</v>
      </c>
      <c r="E140" s="13">
        <v>44427</v>
      </c>
      <c r="F140" s="74" t="s">
        <v>257</v>
      </c>
      <c r="G140" s="13">
        <v>44432</v>
      </c>
      <c r="H140" s="75" t="s">
        <v>258</v>
      </c>
      <c r="I140" s="15">
        <v>100</v>
      </c>
      <c r="J140" s="15">
        <v>56</v>
      </c>
      <c r="K140" s="15">
        <v>30</v>
      </c>
      <c r="L140" s="15">
        <v>22</v>
      </c>
      <c r="M140" s="80">
        <v>42</v>
      </c>
      <c r="N140" s="70">
        <v>42</v>
      </c>
      <c r="O140" s="62">
        <v>3000</v>
      </c>
      <c r="P140" s="63">
        <f>Table2245236891011121314151617181920212224234567[[#This Row],[PEMBULATAN]]*O140</f>
        <v>126000</v>
      </c>
    </row>
    <row r="141" spans="1:16" ht="26.25" customHeight="1" x14ac:dyDescent="0.2">
      <c r="A141" s="86"/>
      <c r="B141" s="73"/>
      <c r="C141" s="85" t="s">
        <v>194</v>
      </c>
      <c r="D141" s="76" t="s">
        <v>53</v>
      </c>
      <c r="E141" s="13">
        <v>44427</v>
      </c>
      <c r="F141" s="74" t="s">
        <v>257</v>
      </c>
      <c r="G141" s="13">
        <v>44432</v>
      </c>
      <c r="H141" s="75" t="s">
        <v>258</v>
      </c>
      <c r="I141" s="15">
        <v>90</v>
      </c>
      <c r="J141" s="15">
        <v>60</v>
      </c>
      <c r="K141" s="15">
        <v>20</v>
      </c>
      <c r="L141" s="15">
        <v>9</v>
      </c>
      <c r="M141" s="80">
        <v>27</v>
      </c>
      <c r="N141" s="70">
        <v>27</v>
      </c>
      <c r="O141" s="62">
        <v>3000</v>
      </c>
      <c r="P141" s="63">
        <f>Table2245236891011121314151617181920212224234567[[#This Row],[PEMBULATAN]]*O141</f>
        <v>81000</v>
      </c>
    </row>
    <row r="142" spans="1:16" ht="26.25" customHeight="1" x14ac:dyDescent="0.2">
      <c r="A142" s="86"/>
      <c r="B142" s="73"/>
      <c r="C142" s="85" t="s">
        <v>195</v>
      </c>
      <c r="D142" s="76" t="s">
        <v>53</v>
      </c>
      <c r="E142" s="13">
        <v>44427</v>
      </c>
      <c r="F142" s="74" t="s">
        <v>257</v>
      </c>
      <c r="G142" s="13">
        <v>44432</v>
      </c>
      <c r="H142" s="75" t="s">
        <v>258</v>
      </c>
      <c r="I142" s="15">
        <v>98</v>
      </c>
      <c r="J142" s="15">
        <v>58</v>
      </c>
      <c r="K142" s="15">
        <v>33</v>
      </c>
      <c r="L142" s="15">
        <v>10</v>
      </c>
      <c r="M142" s="80">
        <v>46.893000000000001</v>
      </c>
      <c r="N142" s="70">
        <v>47</v>
      </c>
      <c r="O142" s="62">
        <v>3000</v>
      </c>
      <c r="P142" s="63">
        <f>Table2245236891011121314151617181920212224234567[[#This Row],[PEMBULATAN]]*O142</f>
        <v>141000</v>
      </c>
    </row>
    <row r="143" spans="1:16" ht="26.25" customHeight="1" x14ac:dyDescent="0.2">
      <c r="A143" s="86"/>
      <c r="B143" s="73"/>
      <c r="C143" s="85" t="s">
        <v>196</v>
      </c>
      <c r="D143" s="76" t="s">
        <v>53</v>
      </c>
      <c r="E143" s="13">
        <v>44427</v>
      </c>
      <c r="F143" s="74" t="s">
        <v>257</v>
      </c>
      <c r="G143" s="13">
        <v>44432</v>
      </c>
      <c r="H143" s="75" t="s">
        <v>258</v>
      </c>
      <c r="I143" s="15">
        <v>64</v>
      </c>
      <c r="J143" s="15">
        <v>53</v>
      </c>
      <c r="K143" s="15">
        <v>24</v>
      </c>
      <c r="L143" s="15">
        <v>5</v>
      </c>
      <c r="M143" s="80">
        <v>20.352</v>
      </c>
      <c r="N143" s="70">
        <v>20</v>
      </c>
      <c r="O143" s="62">
        <v>3000</v>
      </c>
      <c r="P143" s="63">
        <f>Table2245236891011121314151617181920212224234567[[#This Row],[PEMBULATAN]]*O143</f>
        <v>60000</v>
      </c>
    </row>
    <row r="144" spans="1:16" ht="26.25" customHeight="1" x14ac:dyDescent="0.2">
      <c r="A144" s="86"/>
      <c r="B144" s="73"/>
      <c r="C144" s="85" t="s">
        <v>197</v>
      </c>
      <c r="D144" s="76" t="s">
        <v>53</v>
      </c>
      <c r="E144" s="13">
        <v>44427</v>
      </c>
      <c r="F144" s="74" t="s">
        <v>257</v>
      </c>
      <c r="G144" s="13">
        <v>44432</v>
      </c>
      <c r="H144" s="75" t="s">
        <v>258</v>
      </c>
      <c r="I144" s="15">
        <v>90</v>
      </c>
      <c r="J144" s="15">
        <v>60</v>
      </c>
      <c r="K144" s="15">
        <v>23</v>
      </c>
      <c r="L144" s="15">
        <v>12</v>
      </c>
      <c r="M144" s="80">
        <v>31.05</v>
      </c>
      <c r="N144" s="70">
        <v>31</v>
      </c>
      <c r="O144" s="62">
        <v>3000</v>
      </c>
      <c r="P144" s="63">
        <f>Table2245236891011121314151617181920212224234567[[#This Row],[PEMBULATAN]]*O144</f>
        <v>93000</v>
      </c>
    </row>
    <row r="145" spans="1:16" ht="26.25" customHeight="1" x14ac:dyDescent="0.2">
      <c r="A145" s="86"/>
      <c r="B145" s="73"/>
      <c r="C145" s="85" t="s">
        <v>198</v>
      </c>
      <c r="D145" s="76" t="s">
        <v>53</v>
      </c>
      <c r="E145" s="13">
        <v>44427</v>
      </c>
      <c r="F145" s="74" t="s">
        <v>257</v>
      </c>
      <c r="G145" s="13">
        <v>44432</v>
      </c>
      <c r="H145" s="75" t="s">
        <v>258</v>
      </c>
      <c r="I145" s="15">
        <v>80</v>
      </c>
      <c r="J145" s="15">
        <v>41</v>
      </c>
      <c r="K145" s="15">
        <v>28</v>
      </c>
      <c r="L145" s="15">
        <v>8</v>
      </c>
      <c r="M145" s="80">
        <v>22.96</v>
      </c>
      <c r="N145" s="70">
        <v>23</v>
      </c>
      <c r="O145" s="62">
        <v>3000</v>
      </c>
      <c r="P145" s="63">
        <f>Table2245236891011121314151617181920212224234567[[#This Row],[PEMBULATAN]]*O145</f>
        <v>69000</v>
      </c>
    </row>
    <row r="146" spans="1:16" ht="26.25" customHeight="1" x14ac:dyDescent="0.2">
      <c r="A146" s="86"/>
      <c r="B146" s="73"/>
      <c r="C146" s="85" t="s">
        <v>199</v>
      </c>
      <c r="D146" s="76" t="s">
        <v>53</v>
      </c>
      <c r="E146" s="13">
        <v>44427</v>
      </c>
      <c r="F146" s="74" t="s">
        <v>257</v>
      </c>
      <c r="G146" s="13">
        <v>44432</v>
      </c>
      <c r="H146" s="75" t="s">
        <v>258</v>
      </c>
      <c r="I146" s="15">
        <v>80</v>
      </c>
      <c r="J146" s="15">
        <v>60</v>
      </c>
      <c r="K146" s="15">
        <v>38</v>
      </c>
      <c r="L146" s="15">
        <v>10</v>
      </c>
      <c r="M146" s="80">
        <v>45.6</v>
      </c>
      <c r="N146" s="70">
        <v>46</v>
      </c>
      <c r="O146" s="62">
        <v>3000</v>
      </c>
      <c r="P146" s="63">
        <f>Table2245236891011121314151617181920212224234567[[#This Row],[PEMBULATAN]]*O146</f>
        <v>138000</v>
      </c>
    </row>
    <row r="147" spans="1:16" ht="26.25" customHeight="1" x14ac:dyDescent="0.2">
      <c r="A147" s="86"/>
      <c r="B147" s="73"/>
      <c r="C147" s="85" t="s">
        <v>200</v>
      </c>
      <c r="D147" s="76" t="s">
        <v>53</v>
      </c>
      <c r="E147" s="13">
        <v>44427</v>
      </c>
      <c r="F147" s="74" t="s">
        <v>257</v>
      </c>
      <c r="G147" s="13">
        <v>44432</v>
      </c>
      <c r="H147" s="75" t="s">
        <v>258</v>
      </c>
      <c r="I147" s="15">
        <v>50</v>
      </c>
      <c r="J147" s="15">
        <v>40</v>
      </c>
      <c r="K147" s="15">
        <v>28</v>
      </c>
      <c r="L147" s="15">
        <v>5</v>
      </c>
      <c r="M147" s="80">
        <v>14</v>
      </c>
      <c r="N147" s="70">
        <v>14</v>
      </c>
      <c r="O147" s="62">
        <v>3000</v>
      </c>
      <c r="P147" s="63">
        <f>Table2245236891011121314151617181920212224234567[[#This Row],[PEMBULATAN]]*O147</f>
        <v>42000</v>
      </c>
    </row>
    <row r="148" spans="1:16" ht="26.25" customHeight="1" x14ac:dyDescent="0.2">
      <c r="A148" s="86"/>
      <c r="B148" s="73"/>
      <c r="C148" s="85" t="s">
        <v>201</v>
      </c>
      <c r="D148" s="76" t="s">
        <v>53</v>
      </c>
      <c r="E148" s="13">
        <v>44427</v>
      </c>
      <c r="F148" s="74" t="s">
        <v>257</v>
      </c>
      <c r="G148" s="13">
        <v>44432</v>
      </c>
      <c r="H148" s="75" t="s">
        <v>258</v>
      </c>
      <c r="I148" s="15">
        <v>60</v>
      </c>
      <c r="J148" s="15">
        <v>53</v>
      </c>
      <c r="K148" s="15">
        <v>30</v>
      </c>
      <c r="L148" s="15">
        <v>6</v>
      </c>
      <c r="M148" s="80">
        <v>23.85</v>
      </c>
      <c r="N148" s="70">
        <v>24</v>
      </c>
      <c r="O148" s="62">
        <v>3000</v>
      </c>
      <c r="P148" s="63">
        <f>Table2245236891011121314151617181920212224234567[[#This Row],[PEMBULATAN]]*O148</f>
        <v>72000</v>
      </c>
    </row>
    <row r="149" spans="1:16" ht="26.25" customHeight="1" x14ac:dyDescent="0.2">
      <c r="A149" s="86"/>
      <c r="B149" s="73"/>
      <c r="C149" s="85" t="s">
        <v>202</v>
      </c>
      <c r="D149" s="76" t="s">
        <v>53</v>
      </c>
      <c r="E149" s="13">
        <v>44427</v>
      </c>
      <c r="F149" s="74" t="s">
        <v>257</v>
      </c>
      <c r="G149" s="13">
        <v>44432</v>
      </c>
      <c r="H149" s="75" t="s">
        <v>258</v>
      </c>
      <c r="I149" s="15">
        <v>90</v>
      </c>
      <c r="J149" s="15">
        <v>55</v>
      </c>
      <c r="K149" s="15">
        <v>30</v>
      </c>
      <c r="L149" s="15">
        <v>15</v>
      </c>
      <c r="M149" s="80">
        <v>37.125</v>
      </c>
      <c r="N149" s="70">
        <v>37</v>
      </c>
      <c r="O149" s="62">
        <v>3000</v>
      </c>
      <c r="P149" s="63">
        <f>Table2245236891011121314151617181920212224234567[[#This Row],[PEMBULATAN]]*O149</f>
        <v>111000</v>
      </c>
    </row>
    <row r="150" spans="1:16" ht="26.25" customHeight="1" x14ac:dyDescent="0.2">
      <c r="A150" s="86"/>
      <c r="B150" s="73"/>
      <c r="C150" s="85" t="s">
        <v>203</v>
      </c>
      <c r="D150" s="76" t="s">
        <v>53</v>
      </c>
      <c r="E150" s="13">
        <v>44427</v>
      </c>
      <c r="F150" s="74" t="s">
        <v>257</v>
      </c>
      <c r="G150" s="13">
        <v>44432</v>
      </c>
      <c r="H150" s="75" t="s">
        <v>258</v>
      </c>
      <c r="I150" s="15">
        <v>70</v>
      </c>
      <c r="J150" s="15">
        <v>62</v>
      </c>
      <c r="K150" s="15">
        <v>15</v>
      </c>
      <c r="L150" s="15">
        <v>7</v>
      </c>
      <c r="M150" s="80">
        <v>16.274999999999999</v>
      </c>
      <c r="N150" s="70">
        <v>16</v>
      </c>
      <c r="O150" s="62">
        <v>3000</v>
      </c>
      <c r="P150" s="63">
        <f>Table2245236891011121314151617181920212224234567[[#This Row],[PEMBULATAN]]*O150</f>
        <v>48000</v>
      </c>
    </row>
    <row r="151" spans="1:16" ht="26.25" customHeight="1" x14ac:dyDescent="0.2">
      <c r="A151" s="86"/>
      <c r="B151" s="73"/>
      <c r="C151" s="85" t="s">
        <v>204</v>
      </c>
      <c r="D151" s="76" t="s">
        <v>53</v>
      </c>
      <c r="E151" s="13">
        <v>44427</v>
      </c>
      <c r="F151" s="74" t="s">
        <v>257</v>
      </c>
      <c r="G151" s="13">
        <v>44432</v>
      </c>
      <c r="H151" s="75" t="s">
        <v>258</v>
      </c>
      <c r="I151" s="15">
        <v>90</v>
      </c>
      <c r="J151" s="15">
        <v>60</v>
      </c>
      <c r="K151" s="15">
        <v>40</v>
      </c>
      <c r="L151" s="15">
        <v>11</v>
      </c>
      <c r="M151" s="80">
        <v>54</v>
      </c>
      <c r="N151" s="70">
        <v>54</v>
      </c>
      <c r="O151" s="62">
        <v>3000</v>
      </c>
      <c r="P151" s="63">
        <f>Table2245236891011121314151617181920212224234567[[#This Row],[PEMBULATAN]]*O151</f>
        <v>162000</v>
      </c>
    </row>
    <row r="152" spans="1:16" ht="26.25" customHeight="1" x14ac:dyDescent="0.2">
      <c r="A152" s="86"/>
      <c r="B152" s="73"/>
      <c r="C152" s="85" t="s">
        <v>205</v>
      </c>
      <c r="D152" s="76" t="s">
        <v>53</v>
      </c>
      <c r="E152" s="13">
        <v>44427</v>
      </c>
      <c r="F152" s="74" t="s">
        <v>257</v>
      </c>
      <c r="G152" s="13">
        <v>44432</v>
      </c>
      <c r="H152" s="75" t="s">
        <v>258</v>
      </c>
      <c r="I152" s="15">
        <v>81</v>
      </c>
      <c r="J152" s="15">
        <v>50</v>
      </c>
      <c r="K152" s="15">
        <v>32</v>
      </c>
      <c r="L152" s="15">
        <v>12</v>
      </c>
      <c r="M152" s="80">
        <v>32.4</v>
      </c>
      <c r="N152" s="70">
        <v>32</v>
      </c>
      <c r="O152" s="62">
        <v>3000</v>
      </c>
      <c r="P152" s="63">
        <f>Table2245236891011121314151617181920212224234567[[#This Row],[PEMBULATAN]]*O152</f>
        <v>96000</v>
      </c>
    </row>
    <row r="153" spans="1:16" ht="26.25" customHeight="1" x14ac:dyDescent="0.2">
      <c r="A153" s="86"/>
      <c r="B153" s="73"/>
      <c r="C153" s="85" t="s">
        <v>206</v>
      </c>
      <c r="D153" s="76" t="s">
        <v>53</v>
      </c>
      <c r="E153" s="13">
        <v>44427</v>
      </c>
      <c r="F153" s="74" t="s">
        <v>257</v>
      </c>
      <c r="G153" s="13">
        <v>44432</v>
      </c>
      <c r="H153" s="75" t="s">
        <v>258</v>
      </c>
      <c r="I153" s="15">
        <v>90</v>
      </c>
      <c r="J153" s="15">
        <v>60</v>
      </c>
      <c r="K153" s="15">
        <v>30</v>
      </c>
      <c r="L153" s="15">
        <v>17</v>
      </c>
      <c r="M153" s="80">
        <v>40.5</v>
      </c>
      <c r="N153" s="70">
        <v>41</v>
      </c>
      <c r="O153" s="62">
        <v>3000</v>
      </c>
      <c r="P153" s="63">
        <f>Table2245236891011121314151617181920212224234567[[#This Row],[PEMBULATAN]]*O153</f>
        <v>123000</v>
      </c>
    </row>
    <row r="154" spans="1:16" ht="26.25" customHeight="1" x14ac:dyDescent="0.2">
      <c r="A154" s="86"/>
      <c r="B154" s="73"/>
      <c r="C154" s="85" t="s">
        <v>207</v>
      </c>
      <c r="D154" s="76" t="s">
        <v>53</v>
      </c>
      <c r="E154" s="13">
        <v>44427</v>
      </c>
      <c r="F154" s="74" t="s">
        <v>257</v>
      </c>
      <c r="G154" s="13">
        <v>44432</v>
      </c>
      <c r="H154" s="75" t="s">
        <v>258</v>
      </c>
      <c r="I154" s="15">
        <v>60</v>
      </c>
      <c r="J154" s="15">
        <v>40</v>
      </c>
      <c r="K154" s="15">
        <v>23</v>
      </c>
      <c r="L154" s="15">
        <v>5</v>
      </c>
      <c r="M154" s="80">
        <v>13.8</v>
      </c>
      <c r="N154" s="70">
        <v>14</v>
      </c>
      <c r="O154" s="62">
        <v>3000</v>
      </c>
      <c r="P154" s="63">
        <f>Table2245236891011121314151617181920212224234567[[#This Row],[PEMBULATAN]]*O154</f>
        <v>42000</v>
      </c>
    </row>
    <row r="155" spans="1:16" ht="26.25" customHeight="1" x14ac:dyDescent="0.2">
      <c r="A155" s="86"/>
      <c r="B155" s="73"/>
      <c r="C155" s="85" t="s">
        <v>208</v>
      </c>
      <c r="D155" s="76" t="s">
        <v>53</v>
      </c>
      <c r="E155" s="13">
        <v>44427</v>
      </c>
      <c r="F155" s="74" t="s">
        <v>257</v>
      </c>
      <c r="G155" s="13">
        <v>44432</v>
      </c>
      <c r="H155" s="75" t="s">
        <v>258</v>
      </c>
      <c r="I155" s="15">
        <v>90</v>
      </c>
      <c r="J155" s="15">
        <v>57</v>
      </c>
      <c r="K155" s="15">
        <v>27</v>
      </c>
      <c r="L155" s="15">
        <v>8</v>
      </c>
      <c r="M155" s="80">
        <v>34.627499999999998</v>
      </c>
      <c r="N155" s="70">
        <v>35</v>
      </c>
      <c r="O155" s="62">
        <v>3000</v>
      </c>
      <c r="P155" s="63">
        <f>Table2245236891011121314151617181920212224234567[[#This Row],[PEMBULATAN]]*O155</f>
        <v>105000</v>
      </c>
    </row>
    <row r="156" spans="1:16" ht="26.25" customHeight="1" x14ac:dyDescent="0.2">
      <c r="A156" s="86"/>
      <c r="B156" s="73"/>
      <c r="C156" s="85" t="s">
        <v>209</v>
      </c>
      <c r="D156" s="76" t="s">
        <v>53</v>
      </c>
      <c r="E156" s="13">
        <v>44427</v>
      </c>
      <c r="F156" s="74" t="s">
        <v>257</v>
      </c>
      <c r="G156" s="13">
        <v>44432</v>
      </c>
      <c r="H156" s="75" t="s">
        <v>258</v>
      </c>
      <c r="I156" s="15">
        <v>80</v>
      </c>
      <c r="J156" s="15">
        <v>60</v>
      </c>
      <c r="K156" s="15">
        <v>28</v>
      </c>
      <c r="L156" s="15">
        <v>18</v>
      </c>
      <c r="M156" s="80">
        <v>33.6</v>
      </c>
      <c r="N156" s="70">
        <v>34</v>
      </c>
      <c r="O156" s="62">
        <v>3000</v>
      </c>
      <c r="P156" s="63">
        <f>Table2245236891011121314151617181920212224234567[[#This Row],[PEMBULATAN]]*O156</f>
        <v>102000</v>
      </c>
    </row>
    <row r="157" spans="1:16" ht="26.25" customHeight="1" x14ac:dyDescent="0.2">
      <c r="A157" s="86"/>
      <c r="B157" s="73"/>
      <c r="C157" s="85" t="s">
        <v>210</v>
      </c>
      <c r="D157" s="76" t="s">
        <v>53</v>
      </c>
      <c r="E157" s="13">
        <v>44427</v>
      </c>
      <c r="F157" s="74" t="s">
        <v>257</v>
      </c>
      <c r="G157" s="13">
        <v>44432</v>
      </c>
      <c r="H157" s="75" t="s">
        <v>258</v>
      </c>
      <c r="I157" s="15">
        <v>60</v>
      </c>
      <c r="J157" s="15">
        <v>40</v>
      </c>
      <c r="K157" s="15">
        <v>18</v>
      </c>
      <c r="L157" s="15">
        <v>8</v>
      </c>
      <c r="M157" s="80">
        <v>10.8</v>
      </c>
      <c r="N157" s="70">
        <v>11</v>
      </c>
      <c r="O157" s="62">
        <v>3000</v>
      </c>
      <c r="P157" s="63">
        <f>Table2245236891011121314151617181920212224234567[[#This Row],[PEMBULATAN]]*O157</f>
        <v>33000</v>
      </c>
    </row>
    <row r="158" spans="1:16" ht="26.25" customHeight="1" x14ac:dyDescent="0.2">
      <c r="A158" s="86"/>
      <c r="B158" s="73"/>
      <c r="C158" s="85" t="s">
        <v>211</v>
      </c>
      <c r="D158" s="76" t="s">
        <v>53</v>
      </c>
      <c r="E158" s="13">
        <v>44427</v>
      </c>
      <c r="F158" s="74" t="s">
        <v>257</v>
      </c>
      <c r="G158" s="13">
        <v>44432</v>
      </c>
      <c r="H158" s="75" t="s">
        <v>258</v>
      </c>
      <c r="I158" s="15">
        <v>98</v>
      </c>
      <c r="J158" s="15">
        <v>55</v>
      </c>
      <c r="K158" s="15">
        <v>28</v>
      </c>
      <c r="L158" s="15">
        <v>17</v>
      </c>
      <c r="M158" s="80">
        <v>37.729999999999997</v>
      </c>
      <c r="N158" s="70">
        <v>38</v>
      </c>
      <c r="O158" s="62">
        <v>3000</v>
      </c>
      <c r="P158" s="63">
        <f>Table2245236891011121314151617181920212224234567[[#This Row],[PEMBULATAN]]*O158</f>
        <v>114000</v>
      </c>
    </row>
    <row r="159" spans="1:16" ht="26.25" customHeight="1" x14ac:dyDescent="0.2">
      <c r="A159" s="86"/>
      <c r="B159" s="73"/>
      <c r="C159" s="85" t="s">
        <v>212</v>
      </c>
      <c r="D159" s="76" t="s">
        <v>53</v>
      </c>
      <c r="E159" s="13">
        <v>44427</v>
      </c>
      <c r="F159" s="74" t="s">
        <v>257</v>
      </c>
      <c r="G159" s="13">
        <v>44432</v>
      </c>
      <c r="H159" s="75" t="s">
        <v>258</v>
      </c>
      <c r="I159" s="15">
        <v>80</v>
      </c>
      <c r="J159" s="15">
        <v>50</v>
      </c>
      <c r="K159" s="15">
        <v>32</v>
      </c>
      <c r="L159" s="15">
        <v>14</v>
      </c>
      <c r="M159" s="80">
        <v>32</v>
      </c>
      <c r="N159" s="70">
        <v>32</v>
      </c>
      <c r="O159" s="62">
        <v>3000</v>
      </c>
      <c r="P159" s="63">
        <f>Table2245236891011121314151617181920212224234567[[#This Row],[PEMBULATAN]]*O159</f>
        <v>96000</v>
      </c>
    </row>
    <row r="160" spans="1:16" ht="26.25" customHeight="1" x14ac:dyDescent="0.2">
      <c r="A160" s="86"/>
      <c r="B160" s="73"/>
      <c r="C160" s="85" t="s">
        <v>213</v>
      </c>
      <c r="D160" s="76" t="s">
        <v>53</v>
      </c>
      <c r="E160" s="13">
        <v>44427</v>
      </c>
      <c r="F160" s="74" t="s">
        <v>257</v>
      </c>
      <c r="G160" s="13">
        <v>44432</v>
      </c>
      <c r="H160" s="75" t="s">
        <v>258</v>
      </c>
      <c r="I160" s="15">
        <v>100</v>
      </c>
      <c r="J160" s="15">
        <v>55</v>
      </c>
      <c r="K160" s="15">
        <v>32</v>
      </c>
      <c r="L160" s="15">
        <v>12</v>
      </c>
      <c r="M160" s="80">
        <v>44</v>
      </c>
      <c r="N160" s="70">
        <v>44</v>
      </c>
      <c r="O160" s="62">
        <v>3000</v>
      </c>
      <c r="P160" s="63">
        <f>Table2245236891011121314151617181920212224234567[[#This Row],[PEMBULATAN]]*O160</f>
        <v>132000</v>
      </c>
    </row>
    <row r="161" spans="1:16" ht="26.25" customHeight="1" x14ac:dyDescent="0.2">
      <c r="A161" s="86"/>
      <c r="B161" s="73"/>
      <c r="C161" s="85" t="s">
        <v>214</v>
      </c>
      <c r="D161" s="76" t="s">
        <v>53</v>
      </c>
      <c r="E161" s="13">
        <v>44427</v>
      </c>
      <c r="F161" s="74" t="s">
        <v>257</v>
      </c>
      <c r="G161" s="13">
        <v>44432</v>
      </c>
      <c r="H161" s="75" t="s">
        <v>258</v>
      </c>
      <c r="I161" s="15">
        <v>100</v>
      </c>
      <c r="J161" s="15">
        <v>60</v>
      </c>
      <c r="K161" s="15">
        <v>28</v>
      </c>
      <c r="L161" s="15">
        <v>15</v>
      </c>
      <c r="M161" s="80">
        <v>42</v>
      </c>
      <c r="N161" s="70">
        <v>42</v>
      </c>
      <c r="O161" s="62">
        <v>3000</v>
      </c>
      <c r="P161" s="63">
        <f>Table2245236891011121314151617181920212224234567[[#This Row],[PEMBULATAN]]*O161</f>
        <v>126000</v>
      </c>
    </row>
    <row r="162" spans="1:16" ht="26.25" customHeight="1" x14ac:dyDescent="0.2">
      <c r="A162" s="86"/>
      <c r="B162" s="73"/>
      <c r="C162" s="85" t="s">
        <v>215</v>
      </c>
      <c r="D162" s="76" t="s">
        <v>53</v>
      </c>
      <c r="E162" s="13">
        <v>44427</v>
      </c>
      <c r="F162" s="74" t="s">
        <v>257</v>
      </c>
      <c r="G162" s="13">
        <v>44432</v>
      </c>
      <c r="H162" s="75" t="s">
        <v>258</v>
      </c>
      <c r="I162" s="15">
        <v>80</v>
      </c>
      <c r="J162" s="15">
        <v>50</v>
      </c>
      <c r="K162" s="15">
        <v>28</v>
      </c>
      <c r="L162" s="15">
        <v>5</v>
      </c>
      <c r="M162" s="80">
        <v>28</v>
      </c>
      <c r="N162" s="70">
        <v>28</v>
      </c>
      <c r="O162" s="62">
        <v>3000</v>
      </c>
      <c r="P162" s="63">
        <f>Table2245236891011121314151617181920212224234567[[#This Row],[PEMBULATAN]]*O162</f>
        <v>84000</v>
      </c>
    </row>
    <row r="163" spans="1:16" ht="26.25" customHeight="1" x14ac:dyDescent="0.2">
      <c r="A163" s="86"/>
      <c r="B163" s="73"/>
      <c r="C163" s="85" t="s">
        <v>216</v>
      </c>
      <c r="D163" s="76" t="s">
        <v>53</v>
      </c>
      <c r="E163" s="13">
        <v>44427</v>
      </c>
      <c r="F163" s="74" t="s">
        <v>257</v>
      </c>
      <c r="G163" s="13">
        <v>44432</v>
      </c>
      <c r="H163" s="75" t="s">
        <v>258</v>
      </c>
      <c r="I163" s="15">
        <v>100</v>
      </c>
      <c r="J163" s="15">
        <v>45</v>
      </c>
      <c r="K163" s="15">
        <v>20</v>
      </c>
      <c r="L163" s="15">
        <v>11</v>
      </c>
      <c r="M163" s="80">
        <v>22.5</v>
      </c>
      <c r="N163" s="70">
        <v>23</v>
      </c>
      <c r="O163" s="62">
        <v>3000</v>
      </c>
      <c r="P163" s="63">
        <f>Table2245236891011121314151617181920212224234567[[#This Row],[PEMBULATAN]]*O163</f>
        <v>69000</v>
      </c>
    </row>
    <row r="164" spans="1:16" ht="26.25" customHeight="1" x14ac:dyDescent="0.2">
      <c r="A164" s="86"/>
      <c r="B164" s="73"/>
      <c r="C164" s="85" t="s">
        <v>217</v>
      </c>
      <c r="D164" s="76" t="s">
        <v>53</v>
      </c>
      <c r="E164" s="13">
        <v>44427</v>
      </c>
      <c r="F164" s="74" t="s">
        <v>257</v>
      </c>
      <c r="G164" s="13">
        <v>44432</v>
      </c>
      <c r="H164" s="75" t="s">
        <v>258</v>
      </c>
      <c r="I164" s="15">
        <v>60</v>
      </c>
      <c r="J164" s="15">
        <v>54</v>
      </c>
      <c r="K164" s="15">
        <v>35</v>
      </c>
      <c r="L164" s="15">
        <v>7</v>
      </c>
      <c r="M164" s="80">
        <v>28.35</v>
      </c>
      <c r="N164" s="70">
        <v>28</v>
      </c>
      <c r="O164" s="62">
        <v>3000</v>
      </c>
      <c r="P164" s="63">
        <f>Table2245236891011121314151617181920212224234567[[#This Row],[PEMBULATAN]]*O164</f>
        <v>84000</v>
      </c>
    </row>
    <row r="165" spans="1:16" ht="26.25" customHeight="1" x14ac:dyDescent="0.2">
      <c r="A165" s="86"/>
      <c r="B165" s="73"/>
      <c r="C165" s="85" t="s">
        <v>218</v>
      </c>
      <c r="D165" s="76" t="s">
        <v>53</v>
      </c>
      <c r="E165" s="13">
        <v>44427</v>
      </c>
      <c r="F165" s="74" t="s">
        <v>257</v>
      </c>
      <c r="G165" s="13">
        <v>44432</v>
      </c>
      <c r="H165" s="75" t="s">
        <v>258</v>
      </c>
      <c r="I165" s="15">
        <v>40</v>
      </c>
      <c r="J165" s="15">
        <v>42</v>
      </c>
      <c r="K165" s="15">
        <v>20</v>
      </c>
      <c r="L165" s="15">
        <v>6</v>
      </c>
      <c r="M165" s="80">
        <v>8.4</v>
      </c>
      <c r="N165" s="70">
        <v>8</v>
      </c>
      <c r="O165" s="62">
        <v>3000</v>
      </c>
      <c r="P165" s="63">
        <f>Table2245236891011121314151617181920212224234567[[#This Row],[PEMBULATAN]]*O165</f>
        <v>24000</v>
      </c>
    </row>
    <row r="166" spans="1:16" ht="26.25" customHeight="1" x14ac:dyDescent="0.2">
      <c r="A166" s="86"/>
      <c r="B166" s="73"/>
      <c r="C166" s="85" t="s">
        <v>219</v>
      </c>
      <c r="D166" s="76" t="s">
        <v>53</v>
      </c>
      <c r="E166" s="13">
        <v>44427</v>
      </c>
      <c r="F166" s="74" t="s">
        <v>257</v>
      </c>
      <c r="G166" s="13">
        <v>44432</v>
      </c>
      <c r="H166" s="75" t="s">
        <v>258</v>
      </c>
      <c r="I166" s="15">
        <v>90</v>
      </c>
      <c r="J166" s="15">
        <v>43</v>
      </c>
      <c r="K166" s="15">
        <v>38</v>
      </c>
      <c r="L166" s="15">
        <v>24</v>
      </c>
      <c r="M166" s="80">
        <v>36.765000000000001</v>
      </c>
      <c r="N166" s="70">
        <v>37</v>
      </c>
      <c r="O166" s="62">
        <v>3000</v>
      </c>
      <c r="P166" s="63">
        <f>Table2245236891011121314151617181920212224234567[[#This Row],[PEMBULATAN]]*O166</f>
        <v>111000</v>
      </c>
    </row>
    <row r="167" spans="1:16" ht="26.25" customHeight="1" x14ac:dyDescent="0.2">
      <c r="A167" s="86"/>
      <c r="B167" s="73"/>
      <c r="C167" s="85" t="s">
        <v>220</v>
      </c>
      <c r="D167" s="76" t="s">
        <v>53</v>
      </c>
      <c r="E167" s="13">
        <v>44427</v>
      </c>
      <c r="F167" s="74" t="s">
        <v>257</v>
      </c>
      <c r="G167" s="13">
        <v>44432</v>
      </c>
      <c r="H167" s="75" t="s">
        <v>258</v>
      </c>
      <c r="I167" s="15">
        <v>60</v>
      </c>
      <c r="J167" s="15">
        <v>56</v>
      </c>
      <c r="K167" s="15">
        <v>31</v>
      </c>
      <c r="L167" s="15">
        <v>6</v>
      </c>
      <c r="M167" s="80">
        <v>26.04</v>
      </c>
      <c r="N167" s="70">
        <v>26</v>
      </c>
      <c r="O167" s="62">
        <v>3000</v>
      </c>
      <c r="P167" s="63">
        <f>Table2245236891011121314151617181920212224234567[[#This Row],[PEMBULATAN]]*O167</f>
        <v>78000</v>
      </c>
    </row>
    <row r="168" spans="1:16" ht="26.25" customHeight="1" x14ac:dyDescent="0.2">
      <c r="A168" s="86"/>
      <c r="B168" s="73"/>
      <c r="C168" s="85" t="s">
        <v>221</v>
      </c>
      <c r="D168" s="76" t="s">
        <v>53</v>
      </c>
      <c r="E168" s="13">
        <v>44427</v>
      </c>
      <c r="F168" s="74" t="s">
        <v>257</v>
      </c>
      <c r="G168" s="13">
        <v>44432</v>
      </c>
      <c r="H168" s="75" t="s">
        <v>258</v>
      </c>
      <c r="I168" s="15">
        <v>80</v>
      </c>
      <c r="J168" s="15">
        <v>55</v>
      </c>
      <c r="K168" s="15">
        <v>25</v>
      </c>
      <c r="L168" s="15">
        <v>12</v>
      </c>
      <c r="M168" s="80">
        <v>27.5</v>
      </c>
      <c r="N168" s="70">
        <v>28</v>
      </c>
      <c r="O168" s="62">
        <v>3000</v>
      </c>
      <c r="P168" s="63">
        <f>Table2245236891011121314151617181920212224234567[[#This Row],[PEMBULATAN]]*O168</f>
        <v>84000</v>
      </c>
    </row>
    <row r="169" spans="1:16" ht="26.25" customHeight="1" x14ac:dyDescent="0.2">
      <c r="A169" s="86"/>
      <c r="B169" s="73"/>
      <c r="C169" s="85" t="s">
        <v>222</v>
      </c>
      <c r="D169" s="76" t="s">
        <v>53</v>
      </c>
      <c r="E169" s="13">
        <v>44427</v>
      </c>
      <c r="F169" s="74" t="s">
        <v>257</v>
      </c>
      <c r="G169" s="13">
        <v>44432</v>
      </c>
      <c r="H169" s="75" t="s">
        <v>258</v>
      </c>
      <c r="I169" s="15">
        <v>70</v>
      </c>
      <c r="J169" s="15">
        <v>51</v>
      </c>
      <c r="K169" s="15">
        <v>26</v>
      </c>
      <c r="L169" s="15">
        <v>5</v>
      </c>
      <c r="M169" s="80">
        <v>23.204999999999998</v>
      </c>
      <c r="N169" s="70">
        <v>23</v>
      </c>
      <c r="O169" s="62">
        <v>3000</v>
      </c>
      <c r="P169" s="63">
        <f>Table2245236891011121314151617181920212224234567[[#This Row],[PEMBULATAN]]*O169</f>
        <v>69000</v>
      </c>
    </row>
    <row r="170" spans="1:16" ht="26.25" customHeight="1" x14ac:dyDescent="0.2">
      <c r="A170" s="86"/>
      <c r="B170" s="73"/>
      <c r="C170" s="85" t="s">
        <v>223</v>
      </c>
      <c r="D170" s="76" t="s">
        <v>53</v>
      </c>
      <c r="E170" s="13">
        <v>44427</v>
      </c>
      <c r="F170" s="74" t="s">
        <v>257</v>
      </c>
      <c r="G170" s="13">
        <v>44432</v>
      </c>
      <c r="H170" s="75" t="s">
        <v>258</v>
      </c>
      <c r="I170" s="15">
        <v>80</v>
      </c>
      <c r="J170" s="15">
        <v>60</v>
      </c>
      <c r="K170" s="15">
        <v>22</v>
      </c>
      <c r="L170" s="15">
        <v>8</v>
      </c>
      <c r="M170" s="80">
        <v>26.4</v>
      </c>
      <c r="N170" s="70">
        <v>26</v>
      </c>
      <c r="O170" s="62">
        <v>3000</v>
      </c>
      <c r="P170" s="63">
        <f>Table2245236891011121314151617181920212224234567[[#This Row],[PEMBULATAN]]*O170</f>
        <v>78000</v>
      </c>
    </row>
    <row r="171" spans="1:16" ht="26.25" customHeight="1" x14ac:dyDescent="0.2">
      <c r="A171" s="86"/>
      <c r="B171" s="73"/>
      <c r="C171" s="85" t="s">
        <v>224</v>
      </c>
      <c r="D171" s="76" t="s">
        <v>53</v>
      </c>
      <c r="E171" s="13">
        <v>44427</v>
      </c>
      <c r="F171" s="74" t="s">
        <v>257</v>
      </c>
      <c r="G171" s="13">
        <v>44432</v>
      </c>
      <c r="H171" s="75" t="s">
        <v>258</v>
      </c>
      <c r="I171" s="15">
        <v>84</v>
      </c>
      <c r="J171" s="15">
        <v>60</v>
      </c>
      <c r="K171" s="15">
        <v>31</v>
      </c>
      <c r="L171" s="15">
        <v>16</v>
      </c>
      <c r="M171" s="80">
        <v>39.06</v>
      </c>
      <c r="N171" s="70">
        <v>39</v>
      </c>
      <c r="O171" s="62">
        <v>3000</v>
      </c>
      <c r="P171" s="63">
        <f>Table2245236891011121314151617181920212224234567[[#This Row],[PEMBULATAN]]*O171</f>
        <v>117000</v>
      </c>
    </row>
    <row r="172" spans="1:16" ht="26.25" customHeight="1" x14ac:dyDescent="0.2">
      <c r="A172" s="86"/>
      <c r="B172" s="73"/>
      <c r="C172" s="85" t="s">
        <v>225</v>
      </c>
      <c r="D172" s="76" t="s">
        <v>53</v>
      </c>
      <c r="E172" s="13">
        <v>44427</v>
      </c>
      <c r="F172" s="74" t="s">
        <v>257</v>
      </c>
      <c r="G172" s="13">
        <v>44432</v>
      </c>
      <c r="H172" s="75" t="s">
        <v>258</v>
      </c>
      <c r="I172" s="15">
        <v>84</v>
      </c>
      <c r="J172" s="15">
        <v>60</v>
      </c>
      <c r="K172" s="15">
        <v>36</v>
      </c>
      <c r="L172" s="15">
        <v>10</v>
      </c>
      <c r="M172" s="80">
        <v>45.36</v>
      </c>
      <c r="N172" s="70">
        <v>45</v>
      </c>
      <c r="O172" s="62">
        <v>3000</v>
      </c>
      <c r="P172" s="63">
        <f>Table2245236891011121314151617181920212224234567[[#This Row],[PEMBULATAN]]*O172</f>
        <v>135000</v>
      </c>
    </row>
    <row r="173" spans="1:16" ht="26.25" customHeight="1" x14ac:dyDescent="0.2">
      <c r="A173" s="86"/>
      <c r="B173" s="73"/>
      <c r="C173" s="85" t="s">
        <v>226</v>
      </c>
      <c r="D173" s="76" t="s">
        <v>53</v>
      </c>
      <c r="E173" s="13">
        <v>44427</v>
      </c>
      <c r="F173" s="74" t="s">
        <v>257</v>
      </c>
      <c r="G173" s="13">
        <v>44432</v>
      </c>
      <c r="H173" s="75" t="s">
        <v>258</v>
      </c>
      <c r="I173" s="15">
        <v>90</v>
      </c>
      <c r="J173" s="15">
        <v>58</v>
      </c>
      <c r="K173" s="15">
        <v>26</v>
      </c>
      <c r="L173" s="15">
        <v>14</v>
      </c>
      <c r="M173" s="80">
        <v>33.93</v>
      </c>
      <c r="N173" s="70">
        <v>34</v>
      </c>
      <c r="O173" s="62">
        <v>3000</v>
      </c>
      <c r="P173" s="63">
        <f>Table2245236891011121314151617181920212224234567[[#This Row],[PEMBULATAN]]*O173</f>
        <v>102000</v>
      </c>
    </row>
    <row r="174" spans="1:16" ht="26.25" customHeight="1" x14ac:dyDescent="0.2">
      <c r="A174" s="86"/>
      <c r="B174" s="73"/>
      <c r="C174" s="85" t="s">
        <v>227</v>
      </c>
      <c r="D174" s="76" t="s">
        <v>53</v>
      </c>
      <c r="E174" s="13">
        <v>44427</v>
      </c>
      <c r="F174" s="74" t="s">
        <v>257</v>
      </c>
      <c r="G174" s="13">
        <v>44432</v>
      </c>
      <c r="H174" s="75" t="s">
        <v>258</v>
      </c>
      <c r="I174" s="15">
        <v>72</v>
      </c>
      <c r="J174" s="15">
        <v>56</v>
      </c>
      <c r="K174" s="15">
        <v>30</v>
      </c>
      <c r="L174" s="15">
        <v>9</v>
      </c>
      <c r="M174" s="80">
        <v>30.24</v>
      </c>
      <c r="N174" s="70">
        <v>30</v>
      </c>
      <c r="O174" s="62">
        <v>3000</v>
      </c>
      <c r="P174" s="63">
        <f>Table2245236891011121314151617181920212224234567[[#This Row],[PEMBULATAN]]*O174</f>
        <v>90000</v>
      </c>
    </row>
    <row r="175" spans="1:16" ht="26.25" customHeight="1" x14ac:dyDescent="0.2">
      <c r="A175" s="86"/>
      <c r="B175" s="73"/>
      <c r="C175" s="85" t="s">
        <v>228</v>
      </c>
      <c r="D175" s="76" t="s">
        <v>53</v>
      </c>
      <c r="E175" s="13">
        <v>44427</v>
      </c>
      <c r="F175" s="74" t="s">
        <v>257</v>
      </c>
      <c r="G175" s="13">
        <v>44432</v>
      </c>
      <c r="H175" s="75" t="s">
        <v>258</v>
      </c>
      <c r="I175" s="15">
        <v>80</v>
      </c>
      <c r="J175" s="15">
        <v>52</v>
      </c>
      <c r="K175" s="15">
        <v>23</v>
      </c>
      <c r="L175" s="15">
        <v>6</v>
      </c>
      <c r="M175" s="80">
        <v>23.92</v>
      </c>
      <c r="N175" s="70">
        <v>24</v>
      </c>
      <c r="O175" s="62">
        <v>3000</v>
      </c>
      <c r="P175" s="63">
        <f>Table2245236891011121314151617181920212224234567[[#This Row],[PEMBULATAN]]*O175</f>
        <v>72000</v>
      </c>
    </row>
    <row r="176" spans="1:16" ht="26.25" customHeight="1" x14ac:dyDescent="0.2">
      <c r="A176" s="86"/>
      <c r="B176" s="73"/>
      <c r="C176" s="85" t="s">
        <v>229</v>
      </c>
      <c r="D176" s="76" t="s">
        <v>53</v>
      </c>
      <c r="E176" s="13">
        <v>44427</v>
      </c>
      <c r="F176" s="74" t="s">
        <v>257</v>
      </c>
      <c r="G176" s="13">
        <v>44432</v>
      </c>
      <c r="H176" s="75" t="s">
        <v>258</v>
      </c>
      <c r="I176" s="15">
        <v>77</v>
      </c>
      <c r="J176" s="15">
        <v>42</v>
      </c>
      <c r="K176" s="15">
        <v>31</v>
      </c>
      <c r="L176" s="15">
        <v>7</v>
      </c>
      <c r="M176" s="80">
        <v>25.063500000000001</v>
      </c>
      <c r="N176" s="70">
        <v>25</v>
      </c>
      <c r="O176" s="62">
        <v>3000</v>
      </c>
      <c r="P176" s="63">
        <f>Table2245236891011121314151617181920212224234567[[#This Row],[PEMBULATAN]]*O176</f>
        <v>75000</v>
      </c>
    </row>
    <row r="177" spans="1:16" ht="26.25" customHeight="1" x14ac:dyDescent="0.2">
      <c r="A177" s="86"/>
      <c r="B177" s="73"/>
      <c r="C177" s="85" t="s">
        <v>230</v>
      </c>
      <c r="D177" s="76" t="s">
        <v>53</v>
      </c>
      <c r="E177" s="13">
        <v>44427</v>
      </c>
      <c r="F177" s="74" t="s">
        <v>257</v>
      </c>
      <c r="G177" s="13">
        <v>44432</v>
      </c>
      <c r="H177" s="75" t="s">
        <v>258</v>
      </c>
      <c r="I177" s="15">
        <v>70</v>
      </c>
      <c r="J177" s="15">
        <v>44</v>
      </c>
      <c r="K177" s="15">
        <v>25</v>
      </c>
      <c r="L177" s="15">
        <v>5</v>
      </c>
      <c r="M177" s="80">
        <v>19.25</v>
      </c>
      <c r="N177" s="70">
        <v>19</v>
      </c>
      <c r="O177" s="62">
        <v>3000</v>
      </c>
      <c r="P177" s="63">
        <f>Table2245236891011121314151617181920212224234567[[#This Row],[PEMBULATAN]]*O177</f>
        <v>57000</v>
      </c>
    </row>
    <row r="178" spans="1:16" ht="26.25" customHeight="1" x14ac:dyDescent="0.2">
      <c r="A178" s="86"/>
      <c r="B178" s="73"/>
      <c r="C178" s="85" t="s">
        <v>231</v>
      </c>
      <c r="D178" s="76" t="s">
        <v>53</v>
      </c>
      <c r="E178" s="13">
        <v>44427</v>
      </c>
      <c r="F178" s="74" t="s">
        <v>257</v>
      </c>
      <c r="G178" s="13">
        <v>44432</v>
      </c>
      <c r="H178" s="75" t="s">
        <v>258</v>
      </c>
      <c r="I178" s="15">
        <v>100</v>
      </c>
      <c r="J178" s="15">
        <v>56</v>
      </c>
      <c r="K178" s="15">
        <v>26</v>
      </c>
      <c r="L178" s="15">
        <v>9</v>
      </c>
      <c r="M178" s="80">
        <v>36.4</v>
      </c>
      <c r="N178" s="70">
        <v>36</v>
      </c>
      <c r="O178" s="62">
        <v>3000</v>
      </c>
      <c r="P178" s="63">
        <f>Table2245236891011121314151617181920212224234567[[#This Row],[PEMBULATAN]]*O178</f>
        <v>108000</v>
      </c>
    </row>
    <row r="179" spans="1:16" ht="26.25" customHeight="1" x14ac:dyDescent="0.2">
      <c r="A179" s="86"/>
      <c r="B179" s="73"/>
      <c r="C179" s="85" t="s">
        <v>232</v>
      </c>
      <c r="D179" s="76" t="s">
        <v>53</v>
      </c>
      <c r="E179" s="13">
        <v>44427</v>
      </c>
      <c r="F179" s="74" t="s">
        <v>257</v>
      </c>
      <c r="G179" s="13">
        <v>44432</v>
      </c>
      <c r="H179" s="75" t="s">
        <v>258</v>
      </c>
      <c r="I179" s="15">
        <v>53</v>
      </c>
      <c r="J179" s="15">
        <v>37</v>
      </c>
      <c r="K179" s="15">
        <v>55</v>
      </c>
      <c r="L179" s="15">
        <v>47</v>
      </c>
      <c r="M179" s="80">
        <v>26.963750000000001</v>
      </c>
      <c r="N179" s="70">
        <v>47</v>
      </c>
      <c r="O179" s="62">
        <v>3000</v>
      </c>
      <c r="P179" s="63">
        <f>Table2245236891011121314151617181920212224234567[[#This Row],[PEMBULATAN]]*O179</f>
        <v>141000</v>
      </c>
    </row>
    <row r="180" spans="1:16" ht="26.25" customHeight="1" x14ac:dyDescent="0.2">
      <c r="A180" s="86"/>
      <c r="B180" s="73"/>
      <c r="C180" s="85" t="s">
        <v>233</v>
      </c>
      <c r="D180" s="76" t="s">
        <v>53</v>
      </c>
      <c r="E180" s="13">
        <v>44427</v>
      </c>
      <c r="F180" s="74" t="s">
        <v>257</v>
      </c>
      <c r="G180" s="13">
        <v>44432</v>
      </c>
      <c r="H180" s="75" t="s">
        <v>258</v>
      </c>
      <c r="I180" s="15">
        <v>91</v>
      </c>
      <c r="J180" s="15">
        <v>60</v>
      </c>
      <c r="K180" s="15">
        <v>23</v>
      </c>
      <c r="L180" s="15">
        <v>10</v>
      </c>
      <c r="M180" s="80">
        <v>31.395</v>
      </c>
      <c r="N180" s="70">
        <v>31</v>
      </c>
      <c r="O180" s="62">
        <v>3000</v>
      </c>
      <c r="P180" s="63">
        <f>Table2245236891011121314151617181920212224234567[[#This Row],[PEMBULATAN]]*O180</f>
        <v>93000</v>
      </c>
    </row>
    <row r="181" spans="1:16" ht="26.25" customHeight="1" x14ac:dyDescent="0.2">
      <c r="A181" s="86"/>
      <c r="B181" s="73"/>
      <c r="C181" s="85" t="s">
        <v>234</v>
      </c>
      <c r="D181" s="76" t="s">
        <v>53</v>
      </c>
      <c r="E181" s="13">
        <v>44427</v>
      </c>
      <c r="F181" s="74" t="s">
        <v>257</v>
      </c>
      <c r="G181" s="13">
        <v>44432</v>
      </c>
      <c r="H181" s="75" t="s">
        <v>258</v>
      </c>
      <c r="I181" s="15">
        <v>90</v>
      </c>
      <c r="J181" s="15">
        <v>55</v>
      </c>
      <c r="K181" s="15">
        <v>33</v>
      </c>
      <c r="L181" s="15">
        <v>23</v>
      </c>
      <c r="M181" s="80">
        <v>40.837499999999999</v>
      </c>
      <c r="N181" s="70">
        <v>41</v>
      </c>
      <c r="O181" s="62">
        <v>3000</v>
      </c>
      <c r="P181" s="63">
        <f>Table2245236891011121314151617181920212224234567[[#This Row],[PEMBULATAN]]*O181</f>
        <v>123000</v>
      </c>
    </row>
    <row r="182" spans="1:16" ht="26.25" customHeight="1" x14ac:dyDescent="0.2">
      <c r="A182" s="86"/>
      <c r="B182" s="73"/>
      <c r="C182" s="85" t="s">
        <v>235</v>
      </c>
      <c r="D182" s="76" t="s">
        <v>53</v>
      </c>
      <c r="E182" s="13">
        <v>44427</v>
      </c>
      <c r="F182" s="74" t="s">
        <v>257</v>
      </c>
      <c r="G182" s="13">
        <v>44432</v>
      </c>
      <c r="H182" s="75" t="s">
        <v>258</v>
      </c>
      <c r="I182" s="15">
        <v>86</v>
      </c>
      <c r="J182" s="15">
        <v>53</v>
      </c>
      <c r="K182" s="15">
        <v>20</v>
      </c>
      <c r="L182" s="15">
        <v>12</v>
      </c>
      <c r="M182" s="80">
        <v>22.79</v>
      </c>
      <c r="N182" s="70">
        <v>23</v>
      </c>
      <c r="O182" s="62">
        <v>3000</v>
      </c>
      <c r="P182" s="63">
        <f>Table2245236891011121314151617181920212224234567[[#This Row],[PEMBULATAN]]*O182</f>
        <v>69000</v>
      </c>
    </row>
    <row r="183" spans="1:16" ht="26.25" customHeight="1" x14ac:dyDescent="0.2">
      <c r="A183" s="86"/>
      <c r="B183" s="73"/>
      <c r="C183" s="85" t="s">
        <v>236</v>
      </c>
      <c r="D183" s="76" t="s">
        <v>53</v>
      </c>
      <c r="E183" s="13">
        <v>44427</v>
      </c>
      <c r="F183" s="74" t="s">
        <v>257</v>
      </c>
      <c r="G183" s="13">
        <v>44432</v>
      </c>
      <c r="H183" s="75" t="s">
        <v>258</v>
      </c>
      <c r="I183" s="15">
        <v>90</v>
      </c>
      <c r="J183" s="15">
        <v>56</v>
      </c>
      <c r="K183" s="15">
        <v>28</v>
      </c>
      <c r="L183" s="15">
        <v>11</v>
      </c>
      <c r="M183" s="80">
        <v>35.28</v>
      </c>
      <c r="N183" s="70">
        <v>35</v>
      </c>
      <c r="O183" s="62">
        <v>3000</v>
      </c>
      <c r="P183" s="63">
        <f>Table2245236891011121314151617181920212224234567[[#This Row],[PEMBULATAN]]*O183</f>
        <v>105000</v>
      </c>
    </row>
    <row r="184" spans="1:16" ht="26.25" customHeight="1" x14ac:dyDescent="0.2">
      <c r="A184" s="86"/>
      <c r="B184" s="73"/>
      <c r="C184" s="85" t="s">
        <v>237</v>
      </c>
      <c r="D184" s="76" t="s">
        <v>53</v>
      </c>
      <c r="E184" s="13">
        <v>44427</v>
      </c>
      <c r="F184" s="74" t="s">
        <v>257</v>
      </c>
      <c r="G184" s="13">
        <v>44432</v>
      </c>
      <c r="H184" s="75" t="s">
        <v>258</v>
      </c>
      <c r="I184" s="15">
        <v>70</v>
      </c>
      <c r="J184" s="15">
        <v>52</v>
      </c>
      <c r="K184" s="15">
        <v>35</v>
      </c>
      <c r="L184" s="15">
        <v>10</v>
      </c>
      <c r="M184" s="80">
        <v>31.85</v>
      </c>
      <c r="N184" s="70">
        <v>32</v>
      </c>
      <c r="O184" s="62">
        <v>3000</v>
      </c>
      <c r="P184" s="63">
        <f>Table2245236891011121314151617181920212224234567[[#This Row],[PEMBULATAN]]*O184</f>
        <v>96000</v>
      </c>
    </row>
    <row r="185" spans="1:16" ht="26.25" customHeight="1" x14ac:dyDescent="0.2">
      <c r="A185" s="86"/>
      <c r="B185" s="73"/>
      <c r="C185" s="85" t="s">
        <v>238</v>
      </c>
      <c r="D185" s="76" t="s">
        <v>53</v>
      </c>
      <c r="E185" s="13">
        <v>44427</v>
      </c>
      <c r="F185" s="74" t="s">
        <v>257</v>
      </c>
      <c r="G185" s="13">
        <v>44432</v>
      </c>
      <c r="H185" s="75" t="s">
        <v>258</v>
      </c>
      <c r="I185" s="15">
        <v>100</v>
      </c>
      <c r="J185" s="15">
        <v>50</v>
      </c>
      <c r="K185" s="15">
        <v>31</v>
      </c>
      <c r="L185" s="15">
        <v>10</v>
      </c>
      <c r="M185" s="80">
        <v>38.75</v>
      </c>
      <c r="N185" s="70">
        <v>39</v>
      </c>
      <c r="O185" s="62">
        <v>3000</v>
      </c>
      <c r="P185" s="63">
        <f>Table2245236891011121314151617181920212224234567[[#This Row],[PEMBULATAN]]*O185</f>
        <v>117000</v>
      </c>
    </row>
    <row r="186" spans="1:16" ht="26.25" customHeight="1" x14ac:dyDescent="0.2">
      <c r="A186" s="86"/>
      <c r="B186" s="73"/>
      <c r="C186" s="85" t="s">
        <v>239</v>
      </c>
      <c r="D186" s="76" t="s">
        <v>53</v>
      </c>
      <c r="E186" s="13">
        <v>44427</v>
      </c>
      <c r="F186" s="74" t="s">
        <v>257</v>
      </c>
      <c r="G186" s="13">
        <v>44432</v>
      </c>
      <c r="H186" s="75" t="s">
        <v>258</v>
      </c>
      <c r="I186" s="15">
        <v>90</v>
      </c>
      <c r="J186" s="15">
        <v>51</v>
      </c>
      <c r="K186" s="15">
        <v>32</v>
      </c>
      <c r="L186" s="15">
        <v>28</v>
      </c>
      <c r="M186" s="80">
        <v>36.72</v>
      </c>
      <c r="N186" s="70">
        <v>37</v>
      </c>
      <c r="O186" s="62">
        <v>3000</v>
      </c>
      <c r="P186" s="63">
        <f>Table2245236891011121314151617181920212224234567[[#This Row],[PEMBULATAN]]*O186</f>
        <v>111000</v>
      </c>
    </row>
    <row r="187" spans="1:16" ht="26.25" customHeight="1" x14ac:dyDescent="0.2">
      <c r="A187" s="86"/>
      <c r="B187" s="73"/>
      <c r="C187" s="85" t="s">
        <v>240</v>
      </c>
      <c r="D187" s="76" t="s">
        <v>53</v>
      </c>
      <c r="E187" s="13">
        <v>44427</v>
      </c>
      <c r="F187" s="74" t="s">
        <v>257</v>
      </c>
      <c r="G187" s="13">
        <v>44432</v>
      </c>
      <c r="H187" s="75" t="s">
        <v>258</v>
      </c>
      <c r="I187" s="15">
        <v>60</v>
      </c>
      <c r="J187" s="15">
        <v>54</v>
      </c>
      <c r="K187" s="15">
        <v>20</v>
      </c>
      <c r="L187" s="15">
        <v>10</v>
      </c>
      <c r="M187" s="80">
        <v>16.2</v>
      </c>
      <c r="N187" s="70">
        <v>16</v>
      </c>
      <c r="O187" s="62">
        <v>3000</v>
      </c>
      <c r="P187" s="63">
        <f>Table2245236891011121314151617181920212224234567[[#This Row],[PEMBULATAN]]*O187</f>
        <v>48000</v>
      </c>
    </row>
    <row r="188" spans="1:16" ht="26.25" customHeight="1" x14ac:dyDescent="0.2">
      <c r="A188" s="86"/>
      <c r="B188" s="73"/>
      <c r="C188" s="85" t="s">
        <v>241</v>
      </c>
      <c r="D188" s="76" t="s">
        <v>53</v>
      </c>
      <c r="E188" s="13">
        <v>44427</v>
      </c>
      <c r="F188" s="74" t="s">
        <v>257</v>
      </c>
      <c r="G188" s="13">
        <v>44432</v>
      </c>
      <c r="H188" s="75" t="s">
        <v>258</v>
      </c>
      <c r="I188" s="15">
        <v>80</v>
      </c>
      <c r="J188" s="15">
        <v>55</v>
      </c>
      <c r="K188" s="15">
        <v>23</v>
      </c>
      <c r="L188" s="15">
        <v>8</v>
      </c>
      <c r="M188" s="80">
        <v>25.3</v>
      </c>
      <c r="N188" s="70">
        <v>25</v>
      </c>
      <c r="O188" s="62">
        <v>3000</v>
      </c>
      <c r="P188" s="63">
        <f>Table2245236891011121314151617181920212224234567[[#This Row],[PEMBULATAN]]*O188</f>
        <v>75000</v>
      </c>
    </row>
    <row r="189" spans="1:16" ht="26.25" customHeight="1" x14ac:dyDescent="0.2">
      <c r="A189" s="86"/>
      <c r="B189" s="73"/>
      <c r="C189" s="85" t="s">
        <v>242</v>
      </c>
      <c r="D189" s="76" t="s">
        <v>53</v>
      </c>
      <c r="E189" s="13">
        <v>44427</v>
      </c>
      <c r="F189" s="74" t="s">
        <v>257</v>
      </c>
      <c r="G189" s="13">
        <v>44432</v>
      </c>
      <c r="H189" s="75" t="s">
        <v>258</v>
      </c>
      <c r="I189" s="15">
        <v>90</v>
      </c>
      <c r="J189" s="15">
        <v>58</v>
      </c>
      <c r="K189" s="15">
        <v>33</v>
      </c>
      <c r="L189" s="15">
        <v>26</v>
      </c>
      <c r="M189" s="80">
        <v>43.064999999999998</v>
      </c>
      <c r="N189" s="70">
        <v>43</v>
      </c>
      <c r="O189" s="62">
        <v>3000</v>
      </c>
      <c r="P189" s="63">
        <f>Table2245236891011121314151617181920212224234567[[#This Row],[PEMBULATAN]]*O189</f>
        <v>129000</v>
      </c>
    </row>
    <row r="190" spans="1:16" ht="26.25" customHeight="1" x14ac:dyDescent="0.2">
      <c r="A190" s="86"/>
      <c r="B190" s="73"/>
      <c r="C190" s="85" t="s">
        <v>243</v>
      </c>
      <c r="D190" s="76" t="s">
        <v>53</v>
      </c>
      <c r="E190" s="13">
        <v>44427</v>
      </c>
      <c r="F190" s="74" t="s">
        <v>257</v>
      </c>
      <c r="G190" s="13">
        <v>44432</v>
      </c>
      <c r="H190" s="75" t="s">
        <v>258</v>
      </c>
      <c r="I190" s="15">
        <v>80</v>
      </c>
      <c r="J190" s="15">
        <v>60</v>
      </c>
      <c r="K190" s="15">
        <v>26</v>
      </c>
      <c r="L190" s="15">
        <v>12</v>
      </c>
      <c r="M190" s="80">
        <v>31.2</v>
      </c>
      <c r="N190" s="70">
        <v>31</v>
      </c>
      <c r="O190" s="62">
        <v>3000</v>
      </c>
      <c r="P190" s="63">
        <f>Table2245236891011121314151617181920212224234567[[#This Row],[PEMBULATAN]]*O190</f>
        <v>93000</v>
      </c>
    </row>
    <row r="191" spans="1:16" ht="26.25" customHeight="1" x14ac:dyDescent="0.2">
      <c r="A191" s="86"/>
      <c r="B191" s="73"/>
      <c r="C191" s="85" t="s">
        <v>244</v>
      </c>
      <c r="D191" s="76" t="s">
        <v>53</v>
      </c>
      <c r="E191" s="13">
        <v>44427</v>
      </c>
      <c r="F191" s="74" t="s">
        <v>257</v>
      </c>
      <c r="G191" s="13">
        <v>44432</v>
      </c>
      <c r="H191" s="75" t="s">
        <v>258</v>
      </c>
      <c r="I191" s="15">
        <v>70</v>
      </c>
      <c r="J191" s="15">
        <v>53</v>
      </c>
      <c r="K191" s="15">
        <v>24</v>
      </c>
      <c r="L191" s="15">
        <v>9</v>
      </c>
      <c r="M191" s="80">
        <v>22.26</v>
      </c>
      <c r="N191" s="70">
        <v>22</v>
      </c>
      <c r="O191" s="62">
        <v>3000</v>
      </c>
      <c r="P191" s="63">
        <f>Table2245236891011121314151617181920212224234567[[#This Row],[PEMBULATAN]]*O191</f>
        <v>66000</v>
      </c>
    </row>
    <row r="192" spans="1:16" ht="26.25" customHeight="1" x14ac:dyDescent="0.2">
      <c r="A192" s="86"/>
      <c r="B192" s="73"/>
      <c r="C192" s="85" t="s">
        <v>245</v>
      </c>
      <c r="D192" s="76" t="s">
        <v>53</v>
      </c>
      <c r="E192" s="13">
        <v>44427</v>
      </c>
      <c r="F192" s="74" t="s">
        <v>257</v>
      </c>
      <c r="G192" s="13">
        <v>44432</v>
      </c>
      <c r="H192" s="75" t="s">
        <v>258</v>
      </c>
      <c r="I192" s="15">
        <v>90</v>
      </c>
      <c r="J192" s="15">
        <v>63</v>
      </c>
      <c r="K192" s="15">
        <v>34</v>
      </c>
      <c r="L192" s="15">
        <v>17</v>
      </c>
      <c r="M192" s="80">
        <v>48.195</v>
      </c>
      <c r="N192" s="70">
        <v>48</v>
      </c>
      <c r="O192" s="62">
        <v>3000</v>
      </c>
      <c r="P192" s="63">
        <f>Table2245236891011121314151617181920212224234567[[#This Row],[PEMBULATAN]]*O192</f>
        <v>144000</v>
      </c>
    </row>
    <row r="193" spans="1:16" ht="26.25" customHeight="1" x14ac:dyDescent="0.2">
      <c r="A193" s="86"/>
      <c r="B193" s="73"/>
      <c r="C193" s="85" t="s">
        <v>246</v>
      </c>
      <c r="D193" s="76" t="s">
        <v>53</v>
      </c>
      <c r="E193" s="13">
        <v>44427</v>
      </c>
      <c r="F193" s="74" t="s">
        <v>257</v>
      </c>
      <c r="G193" s="13">
        <v>44432</v>
      </c>
      <c r="H193" s="75" t="s">
        <v>258</v>
      </c>
      <c r="I193" s="15">
        <v>90</v>
      </c>
      <c r="J193" s="15">
        <v>51</v>
      </c>
      <c r="K193" s="15">
        <v>24</v>
      </c>
      <c r="L193" s="15">
        <v>14</v>
      </c>
      <c r="M193" s="80">
        <v>27.54</v>
      </c>
      <c r="N193" s="70">
        <v>28</v>
      </c>
      <c r="O193" s="62">
        <v>3000</v>
      </c>
      <c r="P193" s="63">
        <f>Table2245236891011121314151617181920212224234567[[#This Row],[PEMBULATAN]]*O193</f>
        <v>84000</v>
      </c>
    </row>
    <row r="194" spans="1:16" ht="26.25" customHeight="1" x14ac:dyDescent="0.2">
      <c r="A194" s="86"/>
      <c r="B194" s="73"/>
      <c r="C194" s="71" t="s">
        <v>247</v>
      </c>
      <c r="D194" s="76" t="s">
        <v>53</v>
      </c>
      <c r="E194" s="13">
        <v>44427</v>
      </c>
      <c r="F194" s="74" t="s">
        <v>257</v>
      </c>
      <c r="G194" s="13">
        <v>44432</v>
      </c>
      <c r="H194" s="75" t="s">
        <v>258</v>
      </c>
      <c r="I194" s="15">
        <v>85</v>
      </c>
      <c r="J194" s="15">
        <v>50</v>
      </c>
      <c r="K194" s="15">
        <v>34</v>
      </c>
      <c r="L194" s="15">
        <v>18</v>
      </c>
      <c r="M194" s="80">
        <v>36.125</v>
      </c>
      <c r="N194" s="70">
        <v>36</v>
      </c>
      <c r="O194" s="62">
        <v>3000</v>
      </c>
      <c r="P194" s="63">
        <f>Table2245236891011121314151617181920212224234567[[#This Row],[PEMBULATAN]]*O194</f>
        <v>108000</v>
      </c>
    </row>
    <row r="195" spans="1:16" ht="26.25" customHeight="1" x14ac:dyDescent="0.2">
      <c r="A195" s="86"/>
      <c r="B195" s="73"/>
      <c r="C195" s="71" t="s">
        <v>248</v>
      </c>
      <c r="D195" s="76" t="s">
        <v>53</v>
      </c>
      <c r="E195" s="13">
        <v>44427</v>
      </c>
      <c r="F195" s="74" t="s">
        <v>257</v>
      </c>
      <c r="G195" s="13">
        <v>44432</v>
      </c>
      <c r="H195" s="75" t="s">
        <v>258</v>
      </c>
      <c r="I195" s="15">
        <v>100</v>
      </c>
      <c r="J195" s="15">
        <v>73</v>
      </c>
      <c r="K195" s="15">
        <v>34</v>
      </c>
      <c r="L195" s="15">
        <v>22</v>
      </c>
      <c r="M195" s="80">
        <v>62.05</v>
      </c>
      <c r="N195" s="70">
        <v>62</v>
      </c>
      <c r="O195" s="62">
        <v>3000</v>
      </c>
      <c r="P195" s="63">
        <f>Table2245236891011121314151617181920212224234567[[#This Row],[PEMBULATAN]]*O195</f>
        <v>186000</v>
      </c>
    </row>
    <row r="196" spans="1:16" ht="26.25" customHeight="1" x14ac:dyDescent="0.2">
      <c r="A196" s="86"/>
      <c r="B196" s="73"/>
      <c r="C196" s="71" t="s">
        <v>249</v>
      </c>
      <c r="D196" s="76" t="s">
        <v>53</v>
      </c>
      <c r="E196" s="13">
        <v>44427</v>
      </c>
      <c r="F196" s="74" t="s">
        <v>257</v>
      </c>
      <c r="G196" s="13">
        <v>44432</v>
      </c>
      <c r="H196" s="75" t="s">
        <v>258</v>
      </c>
      <c r="I196" s="15">
        <v>84</v>
      </c>
      <c r="J196" s="15">
        <v>23</v>
      </c>
      <c r="K196" s="15">
        <v>15</v>
      </c>
      <c r="L196" s="15">
        <v>12</v>
      </c>
      <c r="M196" s="80">
        <v>7.2450000000000001</v>
      </c>
      <c r="N196" s="70">
        <v>12</v>
      </c>
      <c r="O196" s="62">
        <v>3000</v>
      </c>
      <c r="P196" s="63">
        <f>Table2245236891011121314151617181920212224234567[[#This Row],[PEMBULATAN]]*O196</f>
        <v>36000</v>
      </c>
    </row>
    <row r="197" spans="1:16" ht="26.25" customHeight="1" x14ac:dyDescent="0.2">
      <c r="A197" s="86"/>
      <c r="B197" s="73"/>
      <c r="C197" s="71" t="s">
        <v>250</v>
      </c>
      <c r="D197" s="76" t="s">
        <v>53</v>
      </c>
      <c r="E197" s="13">
        <v>44427</v>
      </c>
      <c r="F197" s="74" t="s">
        <v>257</v>
      </c>
      <c r="G197" s="13">
        <v>44432</v>
      </c>
      <c r="H197" s="75" t="s">
        <v>258</v>
      </c>
      <c r="I197" s="15">
        <v>100</v>
      </c>
      <c r="J197" s="15">
        <v>56</v>
      </c>
      <c r="K197" s="15">
        <v>30</v>
      </c>
      <c r="L197" s="15">
        <v>17</v>
      </c>
      <c r="M197" s="80">
        <v>42</v>
      </c>
      <c r="N197" s="70">
        <v>42</v>
      </c>
      <c r="O197" s="62">
        <v>3000</v>
      </c>
      <c r="P197" s="63">
        <f>Table2245236891011121314151617181920212224234567[[#This Row],[PEMBULATAN]]*O197</f>
        <v>126000</v>
      </c>
    </row>
    <row r="198" spans="1:16" ht="26.25" customHeight="1" x14ac:dyDescent="0.2">
      <c r="A198" s="86"/>
      <c r="B198" s="73"/>
      <c r="C198" s="71" t="s">
        <v>251</v>
      </c>
      <c r="D198" s="76" t="s">
        <v>53</v>
      </c>
      <c r="E198" s="13">
        <v>44427</v>
      </c>
      <c r="F198" s="74" t="s">
        <v>257</v>
      </c>
      <c r="G198" s="13">
        <v>44432</v>
      </c>
      <c r="H198" s="75" t="s">
        <v>258</v>
      </c>
      <c r="I198" s="15">
        <v>70</v>
      </c>
      <c r="J198" s="15">
        <v>54</v>
      </c>
      <c r="K198" s="15">
        <v>28</v>
      </c>
      <c r="L198" s="15">
        <v>9</v>
      </c>
      <c r="M198" s="80">
        <v>26.46</v>
      </c>
      <c r="N198" s="70">
        <v>26</v>
      </c>
      <c r="O198" s="62">
        <v>3000</v>
      </c>
      <c r="P198" s="63">
        <f>Table2245236891011121314151617181920212224234567[[#This Row],[PEMBULATAN]]*O198</f>
        <v>78000</v>
      </c>
    </row>
    <row r="199" spans="1:16" ht="26.25" customHeight="1" x14ac:dyDescent="0.2">
      <c r="A199" s="86"/>
      <c r="B199" s="73"/>
      <c r="C199" s="71" t="s">
        <v>252</v>
      </c>
      <c r="D199" s="76" t="s">
        <v>53</v>
      </c>
      <c r="E199" s="13">
        <v>44427</v>
      </c>
      <c r="F199" s="74" t="s">
        <v>257</v>
      </c>
      <c r="G199" s="13">
        <v>44432</v>
      </c>
      <c r="H199" s="75" t="s">
        <v>258</v>
      </c>
      <c r="I199" s="15">
        <v>80</v>
      </c>
      <c r="J199" s="15">
        <v>58</v>
      </c>
      <c r="K199" s="15">
        <v>32</v>
      </c>
      <c r="L199" s="15">
        <v>14</v>
      </c>
      <c r="M199" s="80">
        <v>37.119999999999997</v>
      </c>
      <c r="N199" s="70">
        <v>37</v>
      </c>
      <c r="O199" s="62">
        <v>3000</v>
      </c>
      <c r="P199" s="63">
        <f>Table2245236891011121314151617181920212224234567[[#This Row],[PEMBULATAN]]*O199</f>
        <v>111000</v>
      </c>
    </row>
    <row r="200" spans="1:16" ht="26.25" customHeight="1" x14ac:dyDescent="0.2">
      <c r="A200" s="86"/>
      <c r="B200" s="73"/>
      <c r="C200" s="71" t="s">
        <v>253</v>
      </c>
      <c r="D200" s="76" t="s">
        <v>53</v>
      </c>
      <c r="E200" s="13">
        <v>44427</v>
      </c>
      <c r="F200" s="74" t="s">
        <v>257</v>
      </c>
      <c r="G200" s="13">
        <v>44432</v>
      </c>
      <c r="H200" s="75" t="s">
        <v>258</v>
      </c>
      <c r="I200" s="15">
        <v>61</v>
      </c>
      <c r="J200" s="15">
        <v>51</v>
      </c>
      <c r="K200" s="15">
        <v>12</v>
      </c>
      <c r="L200" s="15">
        <v>7</v>
      </c>
      <c r="M200" s="80">
        <v>9.3330000000000002</v>
      </c>
      <c r="N200" s="70">
        <v>9</v>
      </c>
      <c r="O200" s="62">
        <v>3000</v>
      </c>
      <c r="P200" s="63">
        <f>Table2245236891011121314151617181920212224234567[[#This Row],[PEMBULATAN]]*O200</f>
        <v>27000</v>
      </c>
    </row>
    <row r="201" spans="1:16" ht="26.25" customHeight="1" x14ac:dyDescent="0.2">
      <c r="A201" s="86"/>
      <c r="B201" s="73"/>
      <c r="C201" s="71" t="s">
        <v>254</v>
      </c>
      <c r="D201" s="76" t="s">
        <v>53</v>
      </c>
      <c r="E201" s="13">
        <v>44427</v>
      </c>
      <c r="F201" s="74" t="s">
        <v>257</v>
      </c>
      <c r="G201" s="13">
        <v>44432</v>
      </c>
      <c r="H201" s="75" t="s">
        <v>258</v>
      </c>
      <c r="I201" s="15">
        <v>78</v>
      </c>
      <c r="J201" s="15">
        <v>34</v>
      </c>
      <c r="K201" s="15">
        <v>25</v>
      </c>
      <c r="L201" s="15">
        <v>13</v>
      </c>
      <c r="M201" s="80">
        <v>16.574999999999999</v>
      </c>
      <c r="N201" s="70">
        <v>17</v>
      </c>
      <c r="O201" s="62">
        <v>3000</v>
      </c>
      <c r="P201" s="63">
        <f>Table2245236891011121314151617181920212224234567[[#This Row],[PEMBULATAN]]*O201</f>
        <v>51000</v>
      </c>
    </row>
    <row r="202" spans="1:16" ht="26.25" customHeight="1" x14ac:dyDescent="0.2">
      <c r="A202" s="86"/>
      <c r="B202" s="73"/>
      <c r="C202" s="71" t="s">
        <v>255</v>
      </c>
      <c r="D202" s="76" t="s">
        <v>53</v>
      </c>
      <c r="E202" s="13">
        <v>44427</v>
      </c>
      <c r="F202" s="74" t="s">
        <v>257</v>
      </c>
      <c r="G202" s="13">
        <v>44432</v>
      </c>
      <c r="H202" s="75" t="s">
        <v>258</v>
      </c>
      <c r="I202" s="15">
        <v>60</v>
      </c>
      <c r="J202" s="15">
        <v>56</v>
      </c>
      <c r="K202" s="15">
        <v>23</v>
      </c>
      <c r="L202" s="15">
        <v>15</v>
      </c>
      <c r="M202" s="80">
        <v>19.32</v>
      </c>
      <c r="N202" s="70">
        <v>19</v>
      </c>
      <c r="O202" s="62">
        <v>3000</v>
      </c>
      <c r="P202" s="63">
        <f>Table2245236891011121314151617181920212224234567[[#This Row],[PEMBULATAN]]*O202</f>
        <v>57000</v>
      </c>
    </row>
    <row r="203" spans="1:16" ht="26.25" customHeight="1" x14ac:dyDescent="0.2">
      <c r="A203" s="86"/>
      <c r="B203" s="73"/>
      <c r="C203" s="71" t="s">
        <v>256</v>
      </c>
      <c r="D203" s="76" t="s">
        <v>53</v>
      </c>
      <c r="E203" s="13">
        <v>44427</v>
      </c>
      <c r="F203" s="74" t="s">
        <v>257</v>
      </c>
      <c r="G203" s="13">
        <v>44432</v>
      </c>
      <c r="H203" s="75" t="s">
        <v>258</v>
      </c>
      <c r="I203" s="15">
        <v>100</v>
      </c>
      <c r="J203" s="15">
        <v>56</v>
      </c>
      <c r="K203" s="15">
        <v>26</v>
      </c>
      <c r="L203" s="15">
        <v>9</v>
      </c>
      <c r="M203" s="80">
        <v>36.4</v>
      </c>
      <c r="N203" s="70">
        <v>36</v>
      </c>
      <c r="O203" s="62">
        <v>3000</v>
      </c>
      <c r="P203" s="63">
        <f>Table2245236891011121314151617181920212224234567[[#This Row],[PEMBULATAN]]*O203</f>
        <v>108000</v>
      </c>
    </row>
    <row r="204" spans="1:16" ht="22.5" customHeight="1" x14ac:dyDescent="0.2">
      <c r="A204" s="128" t="s">
        <v>33</v>
      </c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30"/>
      <c r="M204" s="77">
        <f>SUBTOTAL(109,Table2245236891011121314151617181920212224234567[KG VOLUME])</f>
        <v>4422.29</v>
      </c>
      <c r="N204" s="66">
        <f>SUM(N3:N203)</f>
        <v>4507</v>
      </c>
      <c r="O204" s="131">
        <f>SUM(P3:P203)</f>
        <v>13521000</v>
      </c>
      <c r="P204" s="132"/>
    </row>
    <row r="205" spans="1:16" ht="22.5" customHeight="1" x14ac:dyDescent="0.2">
      <c r="A205" s="81"/>
      <c r="B205" s="54" t="s">
        <v>45</v>
      </c>
      <c r="C205" s="53"/>
      <c r="D205" s="55" t="s">
        <v>46</v>
      </c>
      <c r="E205" s="81"/>
      <c r="F205" s="81"/>
      <c r="G205" s="81"/>
      <c r="H205" s="81"/>
      <c r="I205" s="81"/>
      <c r="J205" s="81"/>
      <c r="K205" s="81"/>
      <c r="L205" s="81"/>
      <c r="M205" s="82"/>
      <c r="N205" s="84" t="s">
        <v>52</v>
      </c>
      <c r="O205" s="83"/>
      <c r="P205" s="83">
        <f>O204*10%</f>
        <v>1352100</v>
      </c>
    </row>
    <row r="206" spans="1:16" ht="22.5" customHeight="1" thickBot="1" x14ac:dyDescent="0.25">
      <c r="A206" s="81"/>
      <c r="B206" s="54"/>
      <c r="C206" s="53"/>
      <c r="D206" s="55"/>
      <c r="E206" s="81"/>
      <c r="F206" s="81"/>
      <c r="G206" s="81"/>
      <c r="H206" s="81"/>
      <c r="I206" s="81"/>
      <c r="J206" s="81"/>
      <c r="K206" s="81"/>
      <c r="L206" s="81"/>
      <c r="M206" s="82"/>
      <c r="N206" s="106" t="s">
        <v>1364</v>
      </c>
      <c r="O206" s="105"/>
      <c r="P206" s="105">
        <f>O204-P205</f>
        <v>12168900</v>
      </c>
    </row>
    <row r="207" spans="1:16" x14ac:dyDescent="0.2">
      <c r="A207" s="11"/>
      <c r="H207" s="61"/>
      <c r="N207" s="60" t="s">
        <v>34</v>
      </c>
      <c r="P207" s="67">
        <f>P206*1%</f>
        <v>121689</v>
      </c>
    </row>
    <row r="208" spans="1:16" ht="15.75" thickBot="1" x14ac:dyDescent="0.25">
      <c r="A208" s="11"/>
      <c r="H208" s="61"/>
      <c r="N208" s="60" t="s">
        <v>1363</v>
      </c>
      <c r="P208" s="69">
        <f>P206*2%</f>
        <v>243378</v>
      </c>
    </row>
    <row r="209" spans="1:16" x14ac:dyDescent="0.2">
      <c r="A209" s="11"/>
      <c r="H209" s="61"/>
      <c r="N209" s="64" t="s">
        <v>35</v>
      </c>
      <c r="O209" s="65"/>
      <c r="P209" s="68">
        <f>P206+P207-P208</f>
        <v>12047211</v>
      </c>
    </row>
    <row r="210" spans="1:16" x14ac:dyDescent="0.2">
      <c r="B210" s="54"/>
      <c r="C210" s="53"/>
      <c r="D210" s="55"/>
    </row>
    <row r="212" spans="1:16" x14ac:dyDescent="0.2">
      <c r="A212" s="11"/>
      <c r="H212" s="61"/>
      <c r="P212" s="69"/>
    </row>
    <row r="213" spans="1:16" x14ac:dyDescent="0.2">
      <c r="A213" s="11"/>
      <c r="H213" s="61"/>
      <c r="O213" s="56"/>
      <c r="P213" s="69"/>
    </row>
    <row r="214" spans="1:16" s="3" customFormat="1" x14ac:dyDescent="0.25">
      <c r="A214" s="11"/>
      <c r="B214" s="2"/>
      <c r="C214" s="2"/>
      <c r="E214" s="12"/>
      <c r="H214" s="61"/>
      <c r="N214" s="14"/>
      <c r="O214" s="14"/>
      <c r="P214" s="14"/>
    </row>
    <row r="215" spans="1:16" s="3" customFormat="1" x14ac:dyDescent="0.25">
      <c r="A215" s="11"/>
      <c r="B215" s="2"/>
      <c r="C215" s="2"/>
      <c r="E215" s="12"/>
      <c r="H215" s="61"/>
      <c r="N215" s="14"/>
      <c r="O215" s="14"/>
      <c r="P215" s="14"/>
    </row>
    <row r="216" spans="1:16" s="3" customFormat="1" x14ac:dyDescent="0.25">
      <c r="A216" s="11"/>
      <c r="B216" s="2"/>
      <c r="C216" s="2"/>
      <c r="E216" s="12"/>
      <c r="H216" s="61"/>
      <c r="N216" s="14"/>
      <c r="O216" s="14"/>
      <c r="P216" s="14"/>
    </row>
    <row r="217" spans="1:16" s="3" customFormat="1" x14ac:dyDescent="0.25">
      <c r="A217" s="11"/>
      <c r="B217" s="2"/>
      <c r="C217" s="2"/>
      <c r="E217" s="12"/>
      <c r="H217" s="61"/>
      <c r="N217" s="14"/>
      <c r="O217" s="14"/>
      <c r="P217" s="14"/>
    </row>
    <row r="218" spans="1:16" s="3" customFormat="1" x14ac:dyDescent="0.25">
      <c r="A218" s="11"/>
      <c r="B218" s="2"/>
      <c r="C218" s="2"/>
      <c r="E218" s="12"/>
      <c r="H218" s="61"/>
      <c r="N218" s="14"/>
      <c r="O218" s="14"/>
      <c r="P218" s="14"/>
    </row>
    <row r="219" spans="1:16" s="3" customFormat="1" x14ac:dyDescent="0.25">
      <c r="A219" s="11"/>
      <c r="B219" s="2"/>
      <c r="C219" s="2"/>
      <c r="E219" s="12"/>
      <c r="H219" s="61"/>
      <c r="N219" s="14"/>
      <c r="O219" s="14"/>
      <c r="P219" s="14"/>
    </row>
    <row r="220" spans="1:16" s="3" customFormat="1" x14ac:dyDescent="0.25">
      <c r="A220" s="11"/>
      <c r="B220" s="2"/>
      <c r="C220" s="2"/>
      <c r="E220" s="12"/>
      <c r="H220" s="61"/>
      <c r="N220" s="14"/>
      <c r="O220" s="14"/>
      <c r="P220" s="14"/>
    </row>
    <row r="221" spans="1:16" s="3" customFormat="1" x14ac:dyDescent="0.25">
      <c r="A221" s="11"/>
      <c r="B221" s="2"/>
      <c r="C221" s="2"/>
      <c r="E221" s="12"/>
      <c r="H221" s="61"/>
      <c r="N221" s="14"/>
      <c r="O221" s="14"/>
      <c r="P221" s="14"/>
    </row>
    <row r="222" spans="1:16" s="3" customFormat="1" x14ac:dyDescent="0.25">
      <c r="A222" s="11"/>
      <c r="B222" s="2"/>
      <c r="C222" s="2"/>
      <c r="E222" s="12"/>
      <c r="H222" s="61"/>
      <c r="N222" s="14"/>
      <c r="O222" s="14"/>
      <c r="P222" s="14"/>
    </row>
    <row r="223" spans="1:16" s="3" customFormat="1" x14ac:dyDescent="0.25">
      <c r="A223" s="11"/>
      <c r="B223" s="2"/>
      <c r="C223" s="2"/>
      <c r="E223" s="12"/>
      <c r="H223" s="61"/>
      <c r="N223" s="14"/>
      <c r="O223" s="14"/>
      <c r="P223" s="14"/>
    </row>
    <row r="224" spans="1:16" s="3" customFormat="1" x14ac:dyDescent="0.25">
      <c r="A224" s="11"/>
      <c r="B224" s="2"/>
      <c r="C224" s="2"/>
      <c r="E224" s="12"/>
      <c r="H224" s="61"/>
      <c r="N224" s="14"/>
      <c r="O224" s="14"/>
      <c r="P224" s="14"/>
    </row>
    <row r="225" spans="1:16" s="3" customFormat="1" x14ac:dyDescent="0.25">
      <c r="A225" s="11"/>
      <c r="B225" s="2"/>
      <c r="C225" s="2"/>
      <c r="E225" s="12"/>
      <c r="H225" s="61"/>
      <c r="N225" s="14"/>
      <c r="O225" s="14"/>
      <c r="P225" s="14"/>
    </row>
  </sheetData>
  <mergeCells count="3">
    <mergeCell ref="A3:A4"/>
    <mergeCell ref="A204:L204"/>
    <mergeCell ref="O204:P204"/>
  </mergeCells>
  <conditionalFormatting sqref="B3">
    <cfRule type="duplicateValues" dxfId="338" priority="2"/>
  </conditionalFormatting>
  <conditionalFormatting sqref="B4:B203">
    <cfRule type="duplicateValues" dxfId="337" priority="5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E5" sqref="E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36" customHeight="1" x14ac:dyDescent="0.2">
      <c r="A3" s="126" t="s">
        <v>2799</v>
      </c>
      <c r="B3" s="72" t="s">
        <v>2767</v>
      </c>
      <c r="C3" s="9" t="s">
        <v>2768</v>
      </c>
      <c r="D3" s="74" t="s">
        <v>1127</v>
      </c>
      <c r="E3" s="13">
        <v>44430</v>
      </c>
      <c r="F3" s="74" t="s">
        <v>2565</v>
      </c>
      <c r="G3" s="13">
        <v>44435</v>
      </c>
      <c r="H3" s="10" t="s">
        <v>2344</v>
      </c>
      <c r="I3" s="1">
        <v>70</v>
      </c>
      <c r="J3" s="1">
        <v>55</v>
      </c>
      <c r="K3" s="1">
        <v>25</v>
      </c>
      <c r="L3" s="1">
        <v>12</v>
      </c>
      <c r="M3" s="79">
        <v>24.0625</v>
      </c>
      <c r="N3" s="8">
        <v>24</v>
      </c>
      <c r="O3" s="62">
        <v>3000</v>
      </c>
      <c r="P3" s="63">
        <f>Table224523689101112131415161718192021222423456723456891011121314151617181920[[#This Row],[PEMBULATAN]]*O3</f>
        <v>72000</v>
      </c>
    </row>
    <row r="4" spans="1:16" ht="36" customHeight="1" x14ac:dyDescent="0.2">
      <c r="A4" s="127"/>
      <c r="B4" s="73"/>
      <c r="C4" s="9" t="s">
        <v>2769</v>
      </c>
      <c r="D4" s="74" t="s">
        <v>1127</v>
      </c>
      <c r="E4" s="13">
        <v>44430</v>
      </c>
      <c r="F4" s="74" t="s">
        <v>2565</v>
      </c>
      <c r="G4" s="13">
        <v>44435</v>
      </c>
      <c r="H4" s="10" t="s">
        <v>2344</v>
      </c>
      <c r="I4" s="1">
        <v>40</v>
      </c>
      <c r="J4" s="1">
        <v>50</v>
      </c>
      <c r="K4" s="1">
        <v>20</v>
      </c>
      <c r="L4" s="1">
        <v>9</v>
      </c>
      <c r="M4" s="79">
        <v>10</v>
      </c>
      <c r="N4" s="8">
        <v>10</v>
      </c>
      <c r="O4" s="62">
        <v>3000</v>
      </c>
      <c r="P4" s="63">
        <f>Table224523689101112131415161718192021222423456723456891011121314151617181920[[#This Row],[PEMBULATAN]]*O4</f>
        <v>30000</v>
      </c>
    </row>
    <row r="5" spans="1:16" ht="36" customHeight="1" x14ac:dyDescent="0.2">
      <c r="A5" s="100"/>
      <c r="B5" s="73"/>
      <c r="C5" s="85" t="s">
        <v>2770</v>
      </c>
      <c r="D5" s="76" t="s">
        <v>1127</v>
      </c>
      <c r="E5" s="13">
        <v>44430</v>
      </c>
      <c r="F5" s="74" t="s">
        <v>2565</v>
      </c>
      <c r="G5" s="13">
        <v>44435</v>
      </c>
      <c r="H5" s="75" t="s">
        <v>2344</v>
      </c>
      <c r="I5" s="15">
        <v>45</v>
      </c>
      <c r="J5" s="15">
        <v>40</v>
      </c>
      <c r="K5" s="15">
        <v>20</v>
      </c>
      <c r="L5" s="15">
        <v>8</v>
      </c>
      <c r="M5" s="80">
        <v>9</v>
      </c>
      <c r="N5" s="70">
        <v>9</v>
      </c>
      <c r="O5" s="62">
        <v>3000</v>
      </c>
      <c r="P5" s="63">
        <f>Table224523689101112131415161718192021222423456723456891011121314151617181920[[#This Row],[PEMBULATAN]]*O5</f>
        <v>27000</v>
      </c>
    </row>
    <row r="6" spans="1:16" ht="36" customHeight="1" x14ac:dyDescent="0.2">
      <c r="A6" s="100"/>
      <c r="B6" s="73"/>
      <c r="C6" s="90" t="s">
        <v>2771</v>
      </c>
      <c r="D6" s="91" t="s">
        <v>1127</v>
      </c>
      <c r="E6" s="92">
        <v>44430</v>
      </c>
      <c r="F6" s="93" t="s">
        <v>2565</v>
      </c>
      <c r="G6" s="92">
        <v>44435</v>
      </c>
      <c r="H6" s="94" t="s">
        <v>2344</v>
      </c>
      <c r="I6" s="95">
        <v>80</v>
      </c>
      <c r="J6" s="95">
        <v>60</v>
      </c>
      <c r="K6" s="95">
        <v>20</v>
      </c>
      <c r="L6" s="95">
        <v>10</v>
      </c>
      <c r="M6" s="96">
        <v>24</v>
      </c>
      <c r="N6" s="97">
        <v>24</v>
      </c>
      <c r="O6" s="62">
        <v>3000</v>
      </c>
      <c r="P6" s="63">
        <f>Table224523689101112131415161718192021222423456723456891011121314151617181920[[#This Row],[PEMBULATAN]]*O6</f>
        <v>72000</v>
      </c>
    </row>
    <row r="7" spans="1:16" ht="36" customHeight="1" x14ac:dyDescent="0.2">
      <c r="A7" s="100"/>
      <c r="B7" s="73"/>
      <c r="C7" s="90" t="s">
        <v>2772</v>
      </c>
      <c r="D7" s="91" t="s">
        <v>1127</v>
      </c>
      <c r="E7" s="92">
        <v>44430</v>
      </c>
      <c r="F7" s="93" t="s">
        <v>2565</v>
      </c>
      <c r="G7" s="92">
        <v>44435</v>
      </c>
      <c r="H7" s="94" t="s">
        <v>2344</v>
      </c>
      <c r="I7" s="95">
        <v>90</v>
      </c>
      <c r="J7" s="95">
        <v>50</v>
      </c>
      <c r="K7" s="95">
        <v>25</v>
      </c>
      <c r="L7" s="95">
        <v>10</v>
      </c>
      <c r="M7" s="96">
        <v>28.125</v>
      </c>
      <c r="N7" s="97">
        <v>28</v>
      </c>
      <c r="O7" s="62">
        <v>3000</v>
      </c>
      <c r="P7" s="63">
        <f>Table224523689101112131415161718192021222423456723456891011121314151617181920[[#This Row],[PEMBULATAN]]*O7</f>
        <v>84000</v>
      </c>
    </row>
    <row r="8" spans="1:16" ht="36" customHeight="1" x14ac:dyDescent="0.2">
      <c r="A8" s="100"/>
      <c r="B8" s="73"/>
      <c r="C8" s="90" t="s">
        <v>2773</v>
      </c>
      <c r="D8" s="91" t="s">
        <v>1127</v>
      </c>
      <c r="E8" s="92">
        <v>44430</v>
      </c>
      <c r="F8" s="93" t="s">
        <v>2565</v>
      </c>
      <c r="G8" s="92">
        <v>44435</v>
      </c>
      <c r="H8" s="94" t="s">
        <v>2344</v>
      </c>
      <c r="I8" s="95">
        <v>56</v>
      </c>
      <c r="J8" s="95">
        <v>50</v>
      </c>
      <c r="K8" s="95">
        <v>18</v>
      </c>
      <c r="L8" s="95">
        <v>7</v>
      </c>
      <c r="M8" s="96">
        <v>12.6</v>
      </c>
      <c r="N8" s="97">
        <v>13</v>
      </c>
      <c r="O8" s="62">
        <v>3000</v>
      </c>
      <c r="P8" s="63">
        <f>Table224523689101112131415161718192021222423456723456891011121314151617181920[[#This Row],[PEMBULATAN]]*O8</f>
        <v>39000</v>
      </c>
    </row>
    <row r="9" spans="1:16" ht="22.5" customHeight="1" x14ac:dyDescent="0.2">
      <c r="A9" s="128" t="s">
        <v>33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30"/>
      <c r="M9" s="77">
        <f>SUBTOTAL(109,Table224523689101112131415161718192021222423456723456891011121314151617181920[KG VOLUME])</f>
        <v>107.78749999999999</v>
      </c>
      <c r="N9" s="66">
        <f>SUM(N3:N8)</f>
        <v>108</v>
      </c>
      <c r="O9" s="131">
        <f>SUM(P3:P8)</f>
        <v>324000</v>
      </c>
      <c r="P9" s="132"/>
    </row>
    <row r="10" spans="1:16" ht="22.5" customHeight="1" x14ac:dyDescent="0.2">
      <c r="A10" s="81"/>
      <c r="B10" s="54" t="s">
        <v>45</v>
      </c>
      <c r="C10" s="53"/>
      <c r="D10" s="55" t="s">
        <v>46</v>
      </c>
      <c r="E10" s="81"/>
      <c r="F10" s="81"/>
      <c r="G10" s="81"/>
      <c r="H10" s="81"/>
      <c r="I10" s="81"/>
      <c r="J10" s="81"/>
      <c r="K10" s="81"/>
      <c r="L10" s="81"/>
      <c r="M10" s="82"/>
      <c r="N10" s="84" t="s">
        <v>52</v>
      </c>
      <c r="O10" s="83"/>
      <c r="P10" s="83">
        <f>O9*10%</f>
        <v>32400</v>
      </c>
    </row>
    <row r="11" spans="1:16" ht="22.5" customHeight="1" thickBot="1" x14ac:dyDescent="0.25">
      <c r="A11" s="81"/>
      <c r="B11" s="54"/>
      <c r="C11" s="53"/>
      <c r="D11" s="55"/>
      <c r="E11" s="81"/>
      <c r="F11" s="81"/>
      <c r="G11" s="81"/>
      <c r="H11" s="81"/>
      <c r="I11" s="81"/>
      <c r="J11" s="81"/>
      <c r="K11" s="81"/>
      <c r="L11" s="81"/>
      <c r="M11" s="82"/>
      <c r="N11" s="106" t="s">
        <v>1364</v>
      </c>
      <c r="O11" s="105"/>
      <c r="P11" s="105">
        <f>O9-P10</f>
        <v>291600</v>
      </c>
    </row>
    <row r="12" spans="1:16" x14ac:dyDescent="0.2">
      <c r="A12" s="11"/>
      <c r="H12" s="61"/>
      <c r="N12" s="60" t="s">
        <v>34</v>
      </c>
      <c r="P12" s="67">
        <f>P11*1%</f>
        <v>2916</v>
      </c>
    </row>
    <row r="13" spans="1:16" ht="15.75" thickBot="1" x14ac:dyDescent="0.25">
      <c r="A13" s="11"/>
      <c r="H13" s="61"/>
      <c r="N13" s="60" t="s">
        <v>1363</v>
      </c>
      <c r="P13" s="69">
        <f>P11*2%</f>
        <v>5832</v>
      </c>
    </row>
    <row r="14" spans="1:16" x14ac:dyDescent="0.2">
      <c r="A14" s="11"/>
      <c r="H14" s="61"/>
      <c r="N14" s="64" t="s">
        <v>35</v>
      </c>
      <c r="O14" s="65"/>
      <c r="P14" s="68">
        <f>P11+P12-P13</f>
        <v>288684</v>
      </c>
    </row>
    <row r="15" spans="1:16" x14ac:dyDescent="0.2">
      <c r="B15" s="54"/>
      <c r="C15" s="53"/>
      <c r="D15" s="55"/>
    </row>
    <row r="17" spans="1:16" x14ac:dyDescent="0.2">
      <c r="A17" s="11"/>
      <c r="H17" s="61"/>
      <c r="P17" s="69"/>
    </row>
    <row r="18" spans="1:16" x14ac:dyDescent="0.2">
      <c r="A18" s="11"/>
      <c r="H18" s="61"/>
      <c r="O18" s="56"/>
      <c r="P18" s="69"/>
    </row>
    <row r="19" spans="1:16" s="3" customFormat="1" x14ac:dyDescent="0.25">
      <c r="A19" s="11"/>
      <c r="B19" s="2"/>
      <c r="C19" s="2"/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/>
      <c r="E30" s="12"/>
      <c r="H30" s="61"/>
      <c r="N30" s="14"/>
      <c r="O30" s="14"/>
      <c r="P30" s="14"/>
    </row>
  </sheetData>
  <mergeCells count="3">
    <mergeCell ref="A3:A4"/>
    <mergeCell ref="A9:L9"/>
    <mergeCell ref="O9:P9"/>
  </mergeCells>
  <conditionalFormatting sqref="B3">
    <cfRule type="duplicateValues" dxfId="33" priority="1"/>
  </conditionalFormatting>
  <conditionalFormatting sqref="B4:B8">
    <cfRule type="duplicateValues" dxfId="32" priority="7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H6" sqref="H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36" customHeight="1" x14ac:dyDescent="0.2">
      <c r="A3" s="126" t="s">
        <v>2794</v>
      </c>
      <c r="B3" s="72" t="s">
        <v>2774</v>
      </c>
      <c r="C3" s="9" t="s">
        <v>2775</v>
      </c>
      <c r="D3" s="74" t="s">
        <v>53</v>
      </c>
      <c r="E3" s="13">
        <v>44430</v>
      </c>
      <c r="F3" s="74" t="s">
        <v>2565</v>
      </c>
      <c r="G3" s="13">
        <v>44435</v>
      </c>
      <c r="H3" s="10" t="s">
        <v>2344</v>
      </c>
      <c r="I3" s="1">
        <v>70</v>
      </c>
      <c r="J3" s="1">
        <v>50</v>
      </c>
      <c r="K3" s="1">
        <v>25</v>
      </c>
      <c r="L3" s="1">
        <v>10</v>
      </c>
      <c r="M3" s="79">
        <v>21.875</v>
      </c>
      <c r="N3" s="8">
        <v>22</v>
      </c>
      <c r="O3" s="62">
        <v>3000</v>
      </c>
      <c r="P3" s="63">
        <f>Table22452368910111213141516171819202122242345672345689101112131415161718192021[[#This Row],[PEMBULATAN]]*O3</f>
        <v>66000</v>
      </c>
    </row>
    <row r="4" spans="1:16" ht="36" customHeight="1" x14ac:dyDescent="0.2">
      <c r="A4" s="127"/>
      <c r="B4" s="73"/>
      <c r="C4" s="9" t="s">
        <v>2776</v>
      </c>
      <c r="D4" s="74" t="s">
        <v>53</v>
      </c>
      <c r="E4" s="13">
        <v>44430</v>
      </c>
      <c r="F4" s="74" t="s">
        <v>2565</v>
      </c>
      <c r="G4" s="13">
        <v>44435</v>
      </c>
      <c r="H4" s="10" t="s">
        <v>2344</v>
      </c>
      <c r="I4" s="1">
        <v>88</v>
      </c>
      <c r="J4" s="1">
        <v>22</v>
      </c>
      <c r="K4" s="1">
        <v>17</v>
      </c>
      <c r="L4" s="1">
        <v>2</v>
      </c>
      <c r="M4" s="79">
        <v>8.2279999999999998</v>
      </c>
      <c r="N4" s="8">
        <v>8</v>
      </c>
      <c r="O4" s="62">
        <v>3000</v>
      </c>
      <c r="P4" s="63">
        <f>Table22452368910111213141516171819202122242345672345689101112131415161718192021[[#This Row],[PEMBULATAN]]*O4</f>
        <v>24000</v>
      </c>
    </row>
    <row r="5" spans="1:16" ht="36" customHeight="1" x14ac:dyDescent="0.2">
      <c r="A5" s="100"/>
      <c r="B5" s="73"/>
      <c r="C5" s="85" t="s">
        <v>2777</v>
      </c>
      <c r="D5" s="76" t="s">
        <v>53</v>
      </c>
      <c r="E5" s="13">
        <v>44430</v>
      </c>
      <c r="F5" s="74" t="s">
        <v>2565</v>
      </c>
      <c r="G5" s="13">
        <v>44435</v>
      </c>
      <c r="H5" s="75" t="s">
        <v>2344</v>
      </c>
      <c r="I5" s="15">
        <v>21</v>
      </c>
      <c r="J5" s="15">
        <v>30</v>
      </c>
      <c r="K5" s="15">
        <v>12</v>
      </c>
      <c r="L5" s="15">
        <v>1</v>
      </c>
      <c r="M5" s="80">
        <v>1.89</v>
      </c>
      <c r="N5" s="70">
        <v>2</v>
      </c>
      <c r="O5" s="62">
        <v>3000</v>
      </c>
      <c r="P5" s="63">
        <f>Table22452368910111213141516171819202122242345672345689101112131415161718192021[[#This Row],[PEMBULATAN]]*O5</f>
        <v>6000</v>
      </c>
    </row>
    <row r="6" spans="1:16" ht="36" customHeight="1" x14ac:dyDescent="0.2">
      <c r="A6" s="100"/>
      <c r="B6" s="103"/>
      <c r="C6" s="90" t="s">
        <v>2778</v>
      </c>
      <c r="D6" s="91" t="s">
        <v>53</v>
      </c>
      <c r="E6" s="92">
        <v>44430</v>
      </c>
      <c r="F6" s="93" t="s">
        <v>2565</v>
      </c>
      <c r="G6" s="92">
        <v>44435</v>
      </c>
      <c r="H6" s="94" t="s">
        <v>2344</v>
      </c>
      <c r="I6" s="95">
        <v>60</v>
      </c>
      <c r="J6" s="95">
        <v>50</v>
      </c>
      <c r="K6" s="95">
        <v>20</v>
      </c>
      <c r="L6" s="95">
        <v>9</v>
      </c>
      <c r="M6" s="96">
        <v>15</v>
      </c>
      <c r="N6" s="97">
        <v>15</v>
      </c>
      <c r="O6" s="62">
        <v>3000</v>
      </c>
      <c r="P6" s="63">
        <f>Table22452368910111213141516171819202122242345672345689101112131415161718192021[[#This Row],[PEMBULATAN]]*O6</f>
        <v>45000</v>
      </c>
    </row>
    <row r="7" spans="1:16" ht="36" customHeight="1" x14ac:dyDescent="0.2">
      <c r="A7" s="100"/>
      <c r="B7" s="73" t="s">
        <v>2779</v>
      </c>
      <c r="C7" s="90" t="s">
        <v>2780</v>
      </c>
      <c r="D7" s="91" t="s">
        <v>53</v>
      </c>
      <c r="E7" s="92">
        <v>44430</v>
      </c>
      <c r="F7" s="93" t="s">
        <v>2565</v>
      </c>
      <c r="G7" s="92">
        <v>44435</v>
      </c>
      <c r="H7" s="94" t="s">
        <v>2344</v>
      </c>
      <c r="I7" s="95">
        <v>58</v>
      </c>
      <c r="J7" s="95">
        <v>40</v>
      </c>
      <c r="K7" s="95">
        <v>11</v>
      </c>
      <c r="L7" s="95">
        <v>11</v>
      </c>
      <c r="M7" s="96">
        <v>6.38</v>
      </c>
      <c r="N7" s="97">
        <v>7</v>
      </c>
      <c r="O7" s="62">
        <v>3000</v>
      </c>
      <c r="P7" s="63">
        <f>Table22452368910111213141516171819202122242345672345689101112131415161718192021[[#This Row],[PEMBULATAN]]*O7</f>
        <v>21000</v>
      </c>
    </row>
    <row r="8" spans="1:16" ht="36" customHeight="1" x14ac:dyDescent="0.2">
      <c r="A8" s="100"/>
      <c r="B8" s="73"/>
      <c r="C8" s="90" t="s">
        <v>2781</v>
      </c>
      <c r="D8" s="91" t="s">
        <v>53</v>
      </c>
      <c r="E8" s="92">
        <v>44430</v>
      </c>
      <c r="F8" s="93" t="s">
        <v>2565</v>
      </c>
      <c r="G8" s="92">
        <v>44435</v>
      </c>
      <c r="H8" s="94" t="s">
        <v>2344</v>
      </c>
      <c r="I8" s="95">
        <v>58</v>
      </c>
      <c r="J8" s="95">
        <v>40</v>
      </c>
      <c r="K8" s="95">
        <v>11</v>
      </c>
      <c r="L8" s="95">
        <v>11</v>
      </c>
      <c r="M8" s="96">
        <v>6.38</v>
      </c>
      <c r="N8" s="97">
        <v>7</v>
      </c>
      <c r="O8" s="62">
        <v>3000</v>
      </c>
      <c r="P8" s="63">
        <f>Table22452368910111213141516171819202122242345672345689101112131415161718192021[[#This Row],[PEMBULATAN]]*O8</f>
        <v>21000</v>
      </c>
    </row>
    <row r="9" spans="1:16" ht="36" customHeight="1" x14ac:dyDescent="0.2">
      <c r="A9" s="100"/>
      <c r="B9" s="73"/>
      <c r="C9" s="90" t="s">
        <v>2782</v>
      </c>
      <c r="D9" s="91" t="s">
        <v>53</v>
      </c>
      <c r="E9" s="92">
        <v>44430</v>
      </c>
      <c r="F9" s="93" t="s">
        <v>2565</v>
      </c>
      <c r="G9" s="92">
        <v>44435</v>
      </c>
      <c r="H9" s="94" t="s">
        <v>2344</v>
      </c>
      <c r="I9" s="95">
        <v>58</v>
      </c>
      <c r="J9" s="95">
        <v>40</v>
      </c>
      <c r="K9" s="95">
        <v>11</v>
      </c>
      <c r="L9" s="95">
        <v>11</v>
      </c>
      <c r="M9" s="96">
        <v>6.38</v>
      </c>
      <c r="N9" s="97">
        <v>7</v>
      </c>
      <c r="O9" s="62">
        <v>3000</v>
      </c>
      <c r="P9" s="63">
        <f>Table22452368910111213141516171819202122242345672345689101112131415161718192021[[#This Row],[PEMBULATAN]]*O9</f>
        <v>21000</v>
      </c>
    </row>
    <row r="10" spans="1:16" ht="36" customHeight="1" x14ac:dyDescent="0.2">
      <c r="A10" s="100"/>
      <c r="B10" s="73"/>
      <c r="C10" s="90" t="s">
        <v>2783</v>
      </c>
      <c r="D10" s="91" t="s">
        <v>53</v>
      </c>
      <c r="E10" s="92">
        <v>44430</v>
      </c>
      <c r="F10" s="93" t="s">
        <v>2565</v>
      </c>
      <c r="G10" s="92">
        <v>44435</v>
      </c>
      <c r="H10" s="94" t="s">
        <v>2344</v>
      </c>
      <c r="I10" s="95">
        <v>58</v>
      </c>
      <c r="J10" s="95">
        <v>40</v>
      </c>
      <c r="K10" s="95">
        <v>12</v>
      </c>
      <c r="L10" s="95">
        <v>11</v>
      </c>
      <c r="M10" s="96">
        <v>6.96</v>
      </c>
      <c r="N10" s="97">
        <v>7</v>
      </c>
      <c r="O10" s="62">
        <v>3000</v>
      </c>
      <c r="P10" s="63">
        <f>Table22452368910111213141516171819202122242345672345689101112131415161718192021[[#This Row],[PEMBULATAN]]*O10</f>
        <v>21000</v>
      </c>
    </row>
    <row r="11" spans="1:16" ht="22.5" customHeight="1" x14ac:dyDescent="0.2">
      <c r="A11" s="128" t="s">
        <v>33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30"/>
      <c r="M11" s="77">
        <f>SUBTOTAL(109,Table22452368910111213141516171819202122242345672345689101112131415161718192021[KG VOLUME])</f>
        <v>73.093000000000004</v>
      </c>
      <c r="N11" s="66">
        <f>SUM(N3:N10)</f>
        <v>75</v>
      </c>
      <c r="O11" s="131">
        <f>SUM(P3:P10)</f>
        <v>225000</v>
      </c>
      <c r="P11" s="132"/>
    </row>
    <row r="12" spans="1:16" ht="22.5" customHeight="1" x14ac:dyDescent="0.2">
      <c r="A12" s="81"/>
      <c r="B12" s="54" t="s">
        <v>45</v>
      </c>
      <c r="C12" s="53"/>
      <c r="D12" s="55" t="s">
        <v>46</v>
      </c>
      <c r="E12" s="81"/>
      <c r="F12" s="81"/>
      <c r="G12" s="81"/>
      <c r="H12" s="81"/>
      <c r="I12" s="81"/>
      <c r="J12" s="81"/>
      <c r="K12" s="81"/>
      <c r="L12" s="81"/>
      <c r="M12" s="82"/>
      <c r="N12" s="84" t="s">
        <v>52</v>
      </c>
      <c r="O12" s="83"/>
      <c r="P12" s="83">
        <f>O11*10%</f>
        <v>22500</v>
      </c>
    </row>
    <row r="13" spans="1:16" ht="22.5" customHeight="1" thickBot="1" x14ac:dyDescent="0.25">
      <c r="A13" s="81"/>
      <c r="B13" s="54"/>
      <c r="C13" s="53"/>
      <c r="D13" s="55"/>
      <c r="E13" s="81"/>
      <c r="F13" s="81"/>
      <c r="G13" s="81"/>
      <c r="H13" s="81"/>
      <c r="I13" s="81"/>
      <c r="J13" s="81"/>
      <c r="K13" s="81"/>
      <c r="L13" s="81"/>
      <c r="M13" s="82"/>
      <c r="N13" s="106" t="s">
        <v>1364</v>
      </c>
      <c r="O13" s="105"/>
      <c r="P13" s="105">
        <f>O11-P12</f>
        <v>202500</v>
      </c>
    </row>
    <row r="14" spans="1:16" x14ac:dyDescent="0.2">
      <c r="A14" s="11"/>
      <c r="H14" s="61"/>
      <c r="N14" s="60" t="s">
        <v>34</v>
      </c>
      <c r="P14" s="67">
        <f>P13*1%</f>
        <v>2025</v>
      </c>
    </row>
    <row r="15" spans="1:16" ht="15.75" thickBot="1" x14ac:dyDescent="0.25">
      <c r="A15" s="11"/>
      <c r="H15" s="61"/>
      <c r="N15" s="60" t="s">
        <v>1363</v>
      </c>
      <c r="P15" s="69">
        <f>P13*2%</f>
        <v>4050</v>
      </c>
    </row>
    <row r="16" spans="1:16" x14ac:dyDescent="0.2">
      <c r="A16" s="11"/>
      <c r="H16" s="61"/>
      <c r="N16" s="64" t="s">
        <v>35</v>
      </c>
      <c r="O16" s="65"/>
      <c r="P16" s="68">
        <f>P13+P14-P15</f>
        <v>200475</v>
      </c>
    </row>
    <row r="17" spans="1:16" x14ac:dyDescent="0.2">
      <c r="B17" s="54"/>
      <c r="C17" s="53"/>
      <c r="D17" s="55"/>
    </row>
    <row r="19" spans="1:16" x14ac:dyDescent="0.2">
      <c r="A19" s="11"/>
      <c r="H19" s="61"/>
      <c r="P19" s="69"/>
    </row>
    <row r="20" spans="1:16" x14ac:dyDescent="0.2">
      <c r="A20" s="11"/>
      <c r="H20" s="61"/>
      <c r="O20" s="56"/>
      <c r="P20" s="69"/>
    </row>
    <row r="21" spans="1:16" s="3" customFormat="1" x14ac:dyDescent="0.25">
      <c r="A21" s="11"/>
      <c r="B21" s="2"/>
      <c r="C21" s="2"/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/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/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/>
      <c r="E32" s="12"/>
      <c r="H32" s="61"/>
      <c r="N32" s="14"/>
      <c r="O32" s="14"/>
      <c r="P32" s="14"/>
    </row>
  </sheetData>
  <mergeCells count="3">
    <mergeCell ref="A3:A4"/>
    <mergeCell ref="A11:L11"/>
    <mergeCell ref="O11:P11"/>
  </mergeCells>
  <conditionalFormatting sqref="B3">
    <cfRule type="duplicateValues" dxfId="16" priority="1"/>
  </conditionalFormatting>
  <conditionalFormatting sqref="B4:B10">
    <cfRule type="duplicateValues" dxfId="15" priority="7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5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C8" sqref="C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0.140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36" customHeight="1" x14ac:dyDescent="0.2">
      <c r="A3" s="126" t="s">
        <v>1365</v>
      </c>
      <c r="B3" s="72" t="s">
        <v>259</v>
      </c>
      <c r="C3" s="9" t="s">
        <v>260</v>
      </c>
      <c r="D3" s="74" t="s">
        <v>53</v>
      </c>
      <c r="E3" s="13">
        <v>44427</v>
      </c>
      <c r="F3" s="74" t="s">
        <v>257</v>
      </c>
      <c r="G3" s="13">
        <v>44432</v>
      </c>
      <c r="H3" s="10" t="s">
        <v>258</v>
      </c>
      <c r="I3" s="1">
        <v>17</v>
      </c>
      <c r="J3" s="1">
        <v>9</v>
      </c>
      <c r="K3" s="1">
        <v>6</v>
      </c>
      <c r="L3" s="1">
        <v>1</v>
      </c>
      <c r="M3" s="79">
        <v>0.22950000000000001</v>
      </c>
      <c r="N3" s="8">
        <v>1</v>
      </c>
      <c r="O3" s="62">
        <v>3000</v>
      </c>
      <c r="P3" s="63">
        <f>Table22452368910111213141516171819202122242345672[[#This Row],[PEMBULATAN]]*O3</f>
        <v>3000</v>
      </c>
    </row>
    <row r="4" spans="1:16" ht="36" customHeight="1" x14ac:dyDescent="0.2">
      <c r="A4" s="127"/>
      <c r="B4" s="73"/>
      <c r="C4" s="9" t="s">
        <v>261</v>
      </c>
      <c r="D4" s="74" t="s">
        <v>53</v>
      </c>
      <c r="E4" s="13">
        <v>44427</v>
      </c>
      <c r="F4" s="74" t="s">
        <v>257</v>
      </c>
      <c r="G4" s="13">
        <v>44432</v>
      </c>
      <c r="H4" s="10" t="s">
        <v>258</v>
      </c>
      <c r="I4" s="1">
        <v>70</v>
      </c>
      <c r="J4" s="1">
        <v>45</v>
      </c>
      <c r="K4" s="1">
        <v>15</v>
      </c>
      <c r="L4" s="1">
        <v>11</v>
      </c>
      <c r="M4" s="79">
        <v>11.8125</v>
      </c>
      <c r="N4" s="8">
        <v>12</v>
      </c>
      <c r="O4" s="62">
        <v>3000</v>
      </c>
      <c r="P4" s="63">
        <f>Table22452368910111213141516171819202122242345672[[#This Row],[PEMBULATAN]]*O4</f>
        <v>36000</v>
      </c>
    </row>
    <row r="5" spans="1:16" ht="36" customHeight="1" x14ac:dyDescent="0.2">
      <c r="A5" s="100"/>
      <c r="B5" s="73"/>
      <c r="C5" s="85" t="s">
        <v>262</v>
      </c>
      <c r="D5" s="76" t="s">
        <v>53</v>
      </c>
      <c r="E5" s="13">
        <v>44427</v>
      </c>
      <c r="F5" s="74" t="s">
        <v>257</v>
      </c>
      <c r="G5" s="13">
        <v>44432</v>
      </c>
      <c r="H5" s="75" t="s">
        <v>258</v>
      </c>
      <c r="I5" s="15">
        <v>59</v>
      </c>
      <c r="J5" s="15">
        <v>39</v>
      </c>
      <c r="K5" s="15">
        <v>20</v>
      </c>
      <c r="L5" s="15">
        <v>7</v>
      </c>
      <c r="M5" s="80">
        <v>11.505000000000001</v>
      </c>
      <c r="N5" s="70">
        <v>12</v>
      </c>
      <c r="O5" s="62">
        <v>3000</v>
      </c>
      <c r="P5" s="63">
        <f>Table22452368910111213141516171819202122242345672[[#This Row],[PEMBULATAN]]*O5</f>
        <v>36000</v>
      </c>
    </row>
    <row r="6" spans="1:16" ht="36" customHeight="1" x14ac:dyDescent="0.2">
      <c r="A6" s="100"/>
      <c r="B6" s="73"/>
      <c r="C6" s="90" t="s">
        <v>263</v>
      </c>
      <c r="D6" s="91" t="s">
        <v>53</v>
      </c>
      <c r="E6" s="92">
        <v>44427</v>
      </c>
      <c r="F6" s="93" t="s">
        <v>257</v>
      </c>
      <c r="G6" s="92">
        <v>44432</v>
      </c>
      <c r="H6" s="94" t="s">
        <v>258</v>
      </c>
      <c r="I6" s="95">
        <v>66</v>
      </c>
      <c r="J6" s="95">
        <v>60</v>
      </c>
      <c r="K6" s="95">
        <v>25</v>
      </c>
      <c r="L6" s="95">
        <v>13</v>
      </c>
      <c r="M6" s="96">
        <v>24.75</v>
      </c>
      <c r="N6" s="97">
        <v>25</v>
      </c>
      <c r="O6" s="62">
        <v>3000</v>
      </c>
      <c r="P6" s="63">
        <f>Table22452368910111213141516171819202122242345672[[#This Row],[PEMBULATAN]]*O6</f>
        <v>75000</v>
      </c>
    </row>
    <row r="7" spans="1:16" ht="36" customHeight="1" x14ac:dyDescent="0.2">
      <c r="A7" s="100"/>
      <c r="B7" s="73"/>
      <c r="C7" s="90" t="s">
        <v>264</v>
      </c>
      <c r="D7" s="91" t="s">
        <v>53</v>
      </c>
      <c r="E7" s="92">
        <v>44427</v>
      </c>
      <c r="F7" s="93" t="s">
        <v>257</v>
      </c>
      <c r="G7" s="92">
        <v>44432</v>
      </c>
      <c r="H7" s="94" t="s">
        <v>258</v>
      </c>
      <c r="I7" s="95">
        <v>80</v>
      </c>
      <c r="J7" s="95">
        <v>50</v>
      </c>
      <c r="K7" s="95">
        <v>27</v>
      </c>
      <c r="L7" s="95">
        <v>21</v>
      </c>
      <c r="M7" s="96">
        <v>27</v>
      </c>
      <c r="N7" s="97">
        <v>27</v>
      </c>
      <c r="O7" s="62">
        <v>3000</v>
      </c>
      <c r="P7" s="63">
        <f>Table22452368910111213141516171819202122242345672[[#This Row],[PEMBULATAN]]*O7</f>
        <v>81000</v>
      </c>
    </row>
    <row r="8" spans="1:16" ht="36" customHeight="1" x14ac:dyDescent="0.2">
      <c r="A8" s="100"/>
      <c r="B8" s="73"/>
      <c r="C8" s="90" t="s">
        <v>265</v>
      </c>
      <c r="D8" s="91" t="s">
        <v>53</v>
      </c>
      <c r="E8" s="92">
        <v>44427</v>
      </c>
      <c r="F8" s="93" t="s">
        <v>257</v>
      </c>
      <c r="G8" s="92">
        <v>44432</v>
      </c>
      <c r="H8" s="94" t="s">
        <v>258</v>
      </c>
      <c r="I8" s="95">
        <v>80</v>
      </c>
      <c r="J8" s="95">
        <v>63</v>
      </c>
      <c r="K8" s="95">
        <v>40</v>
      </c>
      <c r="L8" s="95">
        <v>25</v>
      </c>
      <c r="M8" s="96">
        <v>50.4</v>
      </c>
      <c r="N8" s="97">
        <v>50</v>
      </c>
      <c r="O8" s="62">
        <v>3000</v>
      </c>
      <c r="P8" s="63">
        <f>Table22452368910111213141516171819202122242345672[[#This Row],[PEMBULATAN]]*O8</f>
        <v>150000</v>
      </c>
    </row>
    <row r="9" spans="1:16" ht="36" customHeight="1" x14ac:dyDescent="0.2">
      <c r="A9" s="100"/>
      <c r="B9" s="73"/>
      <c r="C9" s="90" t="s">
        <v>266</v>
      </c>
      <c r="D9" s="91" t="s">
        <v>53</v>
      </c>
      <c r="E9" s="92">
        <v>44427</v>
      </c>
      <c r="F9" s="93" t="s">
        <v>257</v>
      </c>
      <c r="G9" s="92">
        <v>44432</v>
      </c>
      <c r="H9" s="94" t="s">
        <v>258</v>
      </c>
      <c r="I9" s="95">
        <v>41</v>
      </c>
      <c r="J9" s="95">
        <v>23</v>
      </c>
      <c r="K9" s="95">
        <v>21</v>
      </c>
      <c r="L9" s="95">
        <v>11</v>
      </c>
      <c r="M9" s="96">
        <v>4.9507500000000002</v>
      </c>
      <c r="N9" s="97">
        <v>11</v>
      </c>
      <c r="O9" s="62">
        <v>3000</v>
      </c>
      <c r="P9" s="63">
        <f>Table22452368910111213141516171819202122242345672[[#This Row],[PEMBULATAN]]*O9</f>
        <v>33000</v>
      </c>
    </row>
    <row r="10" spans="1:16" ht="36" customHeight="1" x14ac:dyDescent="0.2">
      <c r="A10" s="100"/>
      <c r="B10" s="73"/>
      <c r="C10" s="90" t="s">
        <v>267</v>
      </c>
      <c r="D10" s="91" t="s">
        <v>53</v>
      </c>
      <c r="E10" s="92">
        <v>44427</v>
      </c>
      <c r="F10" s="93" t="s">
        <v>257</v>
      </c>
      <c r="G10" s="92">
        <v>44432</v>
      </c>
      <c r="H10" s="94" t="s">
        <v>258</v>
      </c>
      <c r="I10" s="95">
        <v>80</v>
      </c>
      <c r="J10" s="95">
        <v>47</v>
      </c>
      <c r="K10" s="95">
        <v>26</v>
      </c>
      <c r="L10" s="95">
        <v>10</v>
      </c>
      <c r="M10" s="96">
        <v>24.44</v>
      </c>
      <c r="N10" s="97">
        <v>24</v>
      </c>
      <c r="O10" s="62">
        <v>3000</v>
      </c>
      <c r="P10" s="63">
        <f>Table22452368910111213141516171819202122242345672[[#This Row],[PEMBULATAN]]*O10</f>
        <v>72000</v>
      </c>
    </row>
    <row r="11" spans="1:16" ht="36" customHeight="1" x14ac:dyDescent="0.2">
      <c r="A11" s="100"/>
      <c r="B11" s="73"/>
      <c r="C11" s="90" t="s">
        <v>268</v>
      </c>
      <c r="D11" s="91" t="s">
        <v>53</v>
      </c>
      <c r="E11" s="92">
        <v>44427</v>
      </c>
      <c r="F11" s="93" t="s">
        <v>257</v>
      </c>
      <c r="G11" s="92">
        <v>44432</v>
      </c>
      <c r="H11" s="94" t="s">
        <v>258</v>
      </c>
      <c r="I11" s="95">
        <v>53</v>
      </c>
      <c r="J11" s="95">
        <v>41</v>
      </c>
      <c r="K11" s="95">
        <v>26</v>
      </c>
      <c r="L11" s="95">
        <v>12</v>
      </c>
      <c r="M11" s="96">
        <v>14.124499999999999</v>
      </c>
      <c r="N11" s="97">
        <v>14</v>
      </c>
      <c r="O11" s="62">
        <v>3000</v>
      </c>
      <c r="P11" s="63">
        <f>Table22452368910111213141516171819202122242345672[[#This Row],[PEMBULATAN]]*O11</f>
        <v>42000</v>
      </c>
    </row>
    <row r="12" spans="1:16" ht="36" customHeight="1" x14ac:dyDescent="0.2">
      <c r="A12" s="100"/>
      <c r="B12" s="73"/>
      <c r="C12" s="90" t="s">
        <v>269</v>
      </c>
      <c r="D12" s="91" t="s">
        <v>53</v>
      </c>
      <c r="E12" s="92">
        <v>44427</v>
      </c>
      <c r="F12" s="93" t="s">
        <v>257</v>
      </c>
      <c r="G12" s="92">
        <v>44432</v>
      </c>
      <c r="H12" s="94" t="s">
        <v>258</v>
      </c>
      <c r="I12" s="95">
        <v>76</v>
      </c>
      <c r="J12" s="95">
        <v>60</v>
      </c>
      <c r="K12" s="95">
        <v>32</v>
      </c>
      <c r="L12" s="95">
        <v>22</v>
      </c>
      <c r="M12" s="96">
        <v>36.479999999999997</v>
      </c>
      <c r="N12" s="97">
        <v>36</v>
      </c>
      <c r="O12" s="62">
        <v>3000</v>
      </c>
      <c r="P12" s="63">
        <f>Table22452368910111213141516171819202122242345672[[#This Row],[PEMBULATAN]]*O12</f>
        <v>108000</v>
      </c>
    </row>
    <row r="13" spans="1:16" ht="36" customHeight="1" x14ac:dyDescent="0.2">
      <c r="A13" s="100"/>
      <c r="B13" s="73"/>
      <c r="C13" s="90" t="s">
        <v>270</v>
      </c>
      <c r="D13" s="91" t="s">
        <v>53</v>
      </c>
      <c r="E13" s="92">
        <v>44427</v>
      </c>
      <c r="F13" s="93" t="s">
        <v>257</v>
      </c>
      <c r="G13" s="92">
        <v>44432</v>
      </c>
      <c r="H13" s="94" t="s">
        <v>258</v>
      </c>
      <c r="I13" s="95">
        <v>57</v>
      </c>
      <c r="J13" s="95">
        <v>60</v>
      </c>
      <c r="K13" s="95">
        <v>27</v>
      </c>
      <c r="L13" s="95">
        <v>23</v>
      </c>
      <c r="M13" s="96">
        <v>23.085000000000001</v>
      </c>
      <c r="N13" s="97">
        <v>23</v>
      </c>
      <c r="O13" s="62">
        <v>3000</v>
      </c>
      <c r="P13" s="63">
        <f>Table22452368910111213141516171819202122242345672[[#This Row],[PEMBULATAN]]*O13</f>
        <v>69000</v>
      </c>
    </row>
    <row r="14" spans="1:16" ht="22.5" customHeight="1" x14ac:dyDescent="0.2">
      <c r="A14" s="128" t="s">
        <v>33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30"/>
      <c r="M14" s="77">
        <f>SUBTOTAL(109,Table22452368910111213141516171819202122242345672[KG VOLUME])</f>
        <v>228.77725000000001</v>
      </c>
      <c r="N14" s="66">
        <f>SUM(N3:N13)</f>
        <v>235</v>
      </c>
      <c r="O14" s="131">
        <f>SUM(P3:P13)</f>
        <v>705000</v>
      </c>
      <c r="P14" s="132"/>
    </row>
    <row r="15" spans="1:16" ht="22.5" customHeight="1" x14ac:dyDescent="0.2">
      <c r="A15" s="81"/>
      <c r="B15" s="54" t="s">
        <v>45</v>
      </c>
      <c r="C15" s="53"/>
      <c r="D15" s="55" t="s">
        <v>46</v>
      </c>
      <c r="E15" s="81"/>
      <c r="F15" s="81"/>
      <c r="G15" s="81"/>
      <c r="H15" s="81"/>
      <c r="I15" s="81"/>
      <c r="J15" s="81"/>
      <c r="K15" s="81"/>
      <c r="L15" s="81"/>
      <c r="M15" s="82"/>
      <c r="N15" s="84" t="s">
        <v>52</v>
      </c>
      <c r="O15" s="83"/>
      <c r="P15" s="83">
        <f>O14*10%</f>
        <v>70500</v>
      </c>
    </row>
    <row r="16" spans="1:16" ht="22.5" customHeight="1" thickBot="1" x14ac:dyDescent="0.25">
      <c r="A16" s="81"/>
      <c r="B16" s="54"/>
      <c r="C16" s="53"/>
      <c r="D16" s="55"/>
      <c r="E16" s="81"/>
      <c r="F16" s="81"/>
      <c r="G16" s="81"/>
      <c r="H16" s="81"/>
      <c r="I16" s="81"/>
      <c r="J16" s="81"/>
      <c r="K16" s="81"/>
      <c r="L16" s="81"/>
      <c r="M16" s="82"/>
      <c r="N16" s="106" t="s">
        <v>1364</v>
      </c>
      <c r="O16" s="105"/>
      <c r="P16" s="105">
        <f>O14-P15</f>
        <v>634500</v>
      </c>
    </row>
    <row r="17" spans="1:16" x14ac:dyDescent="0.2">
      <c r="A17" s="11"/>
      <c r="H17" s="61"/>
      <c r="N17" s="60" t="s">
        <v>34</v>
      </c>
      <c r="P17" s="67">
        <f>P16*1%</f>
        <v>6345</v>
      </c>
    </row>
    <row r="18" spans="1:16" ht="15.75" thickBot="1" x14ac:dyDescent="0.25">
      <c r="A18" s="11"/>
      <c r="H18" s="61"/>
      <c r="N18" s="60" t="s">
        <v>1363</v>
      </c>
      <c r="P18" s="69">
        <f>P16*2%</f>
        <v>12690</v>
      </c>
    </row>
    <row r="19" spans="1:16" x14ac:dyDescent="0.2">
      <c r="A19" s="11"/>
      <c r="H19" s="61"/>
      <c r="N19" s="64" t="s">
        <v>35</v>
      </c>
      <c r="O19" s="65"/>
      <c r="P19" s="68">
        <f>P16+P17-P18</f>
        <v>628155</v>
      </c>
    </row>
    <row r="20" spans="1:16" x14ac:dyDescent="0.2">
      <c r="B20" s="54"/>
      <c r="C20" s="53"/>
      <c r="D20" s="55"/>
    </row>
    <row r="22" spans="1:16" x14ac:dyDescent="0.2">
      <c r="A22" s="11"/>
      <c r="H22" s="61"/>
      <c r="P22" s="69"/>
    </row>
    <row r="23" spans="1:16" x14ac:dyDescent="0.2">
      <c r="A23" s="11"/>
      <c r="H23" s="61"/>
      <c r="O23" s="56"/>
      <c r="P23" s="69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/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/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/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/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/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/>
      <c r="E35" s="12"/>
      <c r="H35" s="61"/>
      <c r="N35" s="14"/>
      <c r="O35" s="14"/>
      <c r="P35" s="14"/>
    </row>
  </sheetData>
  <mergeCells count="3">
    <mergeCell ref="A3:A4"/>
    <mergeCell ref="A14:L14"/>
    <mergeCell ref="O14:P14"/>
  </mergeCells>
  <conditionalFormatting sqref="B3">
    <cfRule type="duplicateValues" dxfId="321" priority="1"/>
  </conditionalFormatting>
  <conditionalFormatting sqref="B4:B13">
    <cfRule type="duplicateValues" dxfId="320" priority="5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4"/>
  <sheetViews>
    <sheetView zoomScale="110" zoomScaleNormal="110" workbookViewId="0">
      <pane xSplit="3" ySplit="2" topLeftCell="D251" activePane="bottomRight" state="frozen"/>
      <selection activeCell="F3" sqref="F3"/>
      <selection pane="topRight" activeCell="F3" sqref="F3"/>
      <selection pane="bottomLeft" activeCell="F3" sqref="F3"/>
      <selection pane="bottomRight" activeCell="B3" sqref="A3:XFD25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0.140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28.5" customHeight="1" x14ac:dyDescent="0.2">
      <c r="A3" s="126" t="s">
        <v>1366</v>
      </c>
      <c r="B3" s="72" t="s">
        <v>271</v>
      </c>
      <c r="C3" s="9" t="s">
        <v>272</v>
      </c>
      <c r="D3" s="74" t="s">
        <v>53</v>
      </c>
      <c r="E3" s="13">
        <v>44427</v>
      </c>
      <c r="F3" s="74" t="s">
        <v>257</v>
      </c>
      <c r="G3" s="13">
        <v>44432</v>
      </c>
      <c r="H3" s="10" t="s">
        <v>258</v>
      </c>
      <c r="I3" s="1">
        <v>92</v>
      </c>
      <c r="J3" s="1">
        <v>63</v>
      </c>
      <c r="K3" s="1">
        <v>26</v>
      </c>
      <c r="L3" s="1">
        <v>12</v>
      </c>
      <c r="M3" s="79">
        <v>37.673999999999999</v>
      </c>
      <c r="N3" s="8">
        <v>38</v>
      </c>
      <c r="O3" s="62">
        <v>3000</v>
      </c>
      <c r="P3" s="63">
        <f>Table224523689101112131415161718192021222423456723[[#This Row],[PEMBULATAN]]*O3</f>
        <v>114000</v>
      </c>
    </row>
    <row r="4" spans="1:16" ht="28.5" customHeight="1" x14ac:dyDescent="0.2">
      <c r="A4" s="127"/>
      <c r="B4" s="73"/>
      <c r="C4" s="9" t="s">
        <v>273</v>
      </c>
      <c r="D4" s="74" t="s">
        <v>53</v>
      </c>
      <c r="E4" s="13">
        <v>44427</v>
      </c>
      <c r="F4" s="74" t="s">
        <v>257</v>
      </c>
      <c r="G4" s="13">
        <v>44432</v>
      </c>
      <c r="H4" s="10" t="s">
        <v>258</v>
      </c>
      <c r="I4" s="1">
        <v>91</v>
      </c>
      <c r="J4" s="1">
        <v>65</v>
      </c>
      <c r="K4" s="1">
        <v>27</v>
      </c>
      <c r="L4" s="1">
        <v>24</v>
      </c>
      <c r="M4" s="79">
        <v>39.926250000000003</v>
      </c>
      <c r="N4" s="8">
        <v>40</v>
      </c>
      <c r="O4" s="62">
        <v>3000</v>
      </c>
      <c r="P4" s="63">
        <f>Table224523689101112131415161718192021222423456723[[#This Row],[PEMBULATAN]]*O4</f>
        <v>120000</v>
      </c>
    </row>
    <row r="5" spans="1:16" ht="28.5" customHeight="1" x14ac:dyDescent="0.2">
      <c r="A5" s="100"/>
      <c r="B5" s="73"/>
      <c r="C5" s="85" t="s">
        <v>274</v>
      </c>
      <c r="D5" s="76" t="s">
        <v>53</v>
      </c>
      <c r="E5" s="13">
        <v>44427</v>
      </c>
      <c r="F5" s="74" t="s">
        <v>257</v>
      </c>
      <c r="G5" s="13">
        <v>44432</v>
      </c>
      <c r="H5" s="75" t="s">
        <v>258</v>
      </c>
      <c r="I5" s="15">
        <v>70</v>
      </c>
      <c r="J5" s="15">
        <v>50</v>
      </c>
      <c r="K5" s="15">
        <v>20</v>
      </c>
      <c r="L5" s="15">
        <v>11</v>
      </c>
      <c r="M5" s="80">
        <v>17.5</v>
      </c>
      <c r="N5" s="70">
        <v>18</v>
      </c>
      <c r="O5" s="62">
        <v>3000</v>
      </c>
      <c r="P5" s="63">
        <f>Table224523689101112131415161718192021222423456723[[#This Row],[PEMBULATAN]]*O5</f>
        <v>54000</v>
      </c>
    </row>
    <row r="6" spans="1:16" ht="28.5" customHeight="1" x14ac:dyDescent="0.2">
      <c r="A6" s="101"/>
      <c r="B6" s="73"/>
      <c r="C6" s="85" t="s">
        <v>275</v>
      </c>
      <c r="D6" s="76" t="s">
        <v>53</v>
      </c>
      <c r="E6" s="13">
        <v>44427</v>
      </c>
      <c r="F6" s="74" t="s">
        <v>257</v>
      </c>
      <c r="G6" s="13">
        <v>44432</v>
      </c>
      <c r="H6" s="75" t="s">
        <v>258</v>
      </c>
      <c r="I6" s="15">
        <v>83</v>
      </c>
      <c r="J6" s="15">
        <v>55</v>
      </c>
      <c r="K6" s="15">
        <v>29</v>
      </c>
      <c r="L6" s="15">
        <v>11</v>
      </c>
      <c r="M6" s="80">
        <v>33.096249999999998</v>
      </c>
      <c r="N6" s="70">
        <v>33</v>
      </c>
      <c r="O6" s="62">
        <v>3000</v>
      </c>
      <c r="P6" s="63">
        <f>Table224523689101112131415161718192021222423456723[[#This Row],[PEMBULATAN]]*O6</f>
        <v>99000</v>
      </c>
    </row>
    <row r="7" spans="1:16" ht="28.5" customHeight="1" x14ac:dyDescent="0.2">
      <c r="A7" s="101"/>
      <c r="B7" s="73"/>
      <c r="C7" s="85" t="s">
        <v>276</v>
      </c>
      <c r="D7" s="76" t="s">
        <v>53</v>
      </c>
      <c r="E7" s="13">
        <v>44427</v>
      </c>
      <c r="F7" s="74" t="s">
        <v>257</v>
      </c>
      <c r="G7" s="13">
        <v>44432</v>
      </c>
      <c r="H7" s="75" t="s">
        <v>258</v>
      </c>
      <c r="I7" s="15">
        <v>85</v>
      </c>
      <c r="J7" s="15">
        <v>60</v>
      </c>
      <c r="K7" s="15">
        <v>20</v>
      </c>
      <c r="L7" s="15">
        <v>12</v>
      </c>
      <c r="M7" s="80">
        <v>25.5</v>
      </c>
      <c r="N7" s="70">
        <v>26</v>
      </c>
      <c r="O7" s="62">
        <v>3000</v>
      </c>
      <c r="P7" s="63">
        <f>Table224523689101112131415161718192021222423456723[[#This Row],[PEMBULATAN]]*O7</f>
        <v>78000</v>
      </c>
    </row>
    <row r="8" spans="1:16" ht="28.5" customHeight="1" x14ac:dyDescent="0.2">
      <c r="A8" s="101"/>
      <c r="B8" s="73"/>
      <c r="C8" s="85" t="s">
        <v>277</v>
      </c>
      <c r="D8" s="76" t="s">
        <v>53</v>
      </c>
      <c r="E8" s="13">
        <v>44427</v>
      </c>
      <c r="F8" s="74" t="s">
        <v>257</v>
      </c>
      <c r="G8" s="13">
        <v>44432</v>
      </c>
      <c r="H8" s="75" t="s">
        <v>258</v>
      </c>
      <c r="I8" s="15">
        <v>75</v>
      </c>
      <c r="J8" s="15">
        <v>59</v>
      </c>
      <c r="K8" s="15">
        <v>24</v>
      </c>
      <c r="L8" s="15">
        <v>15</v>
      </c>
      <c r="M8" s="80">
        <v>26.55</v>
      </c>
      <c r="N8" s="70">
        <v>27</v>
      </c>
      <c r="O8" s="62">
        <v>3000</v>
      </c>
      <c r="P8" s="63">
        <f>Table224523689101112131415161718192021222423456723[[#This Row],[PEMBULATAN]]*O8</f>
        <v>81000</v>
      </c>
    </row>
    <row r="9" spans="1:16" ht="28.5" customHeight="1" x14ac:dyDescent="0.2">
      <c r="A9" s="101"/>
      <c r="B9" s="73"/>
      <c r="C9" s="85" t="s">
        <v>278</v>
      </c>
      <c r="D9" s="76" t="s">
        <v>53</v>
      </c>
      <c r="E9" s="13">
        <v>44427</v>
      </c>
      <c r="F9" s="74" t="s">
        <v>257</v>
      </c>
      <c r="G9" s="13">
        <v>44432</v>
      </c>
      <c r="H9" s="75" t="s">
        <v>258</v>
      </c>
      <c r="I9" s="15">
        <v>103</v>
      </c>
      <c r="J9" s="15">
        <v>59</v>
      </c>
      <c r="K9" s="15">
        <v>27</v>
      </c>
      <c r="L9" s="15">
        <v>19</v>
      </c>
      <c r="M9" s="80">
        <v>41.019750000000002</v>
      </c>
      <c r="N9" s="70">
        <v>41</v>
      </c>
      <c r="O9" s="62">
        <v>3000</v>
      </c>
      <c r="P9" s="63">
        <f>Table224523689101112131415161718192021222423456723[[#This Row],[PEMBULATAN]]*O9</f>
        <v>123000</v>
      </c>
    </row>
    <row r="10" spans="1:16" ht="28.5" customHeight="1" x14ac:dyDescent="0.2">
      <c r="A10" s="101"/>
      <c r="B10" s="73"/>
      <c r="C10" s="85" t="s">
        <v>279</v>
      </c>
      <c r="D10" s="76" t="s">
        <v>53</v>
      </c>
      <c r="E10" s="13">
        <v>44427</v>
      </c>
      <c r="F10" s="74" t="s">
        <v>257</v>
      </c>
      <c r="G10" s="13">
        <v>44432</v>
      </c>
      <c r="H10" s="75" t="s">
        <v>258</v>
      </c>
      <c r="I10" s="15">
        <v>97</v>
      </c>
      <c r="J10" s="15">
        <v>59</v>
      </c>
      <c r="K10" s="15">
        <v>26</v>
      </c>
      <c r="L10" s="15">
        <v>20</v>
      </c>
      <c r="M10" s="80">
        <v>37.1995</v>
      </c>
      <c r="N10" s="70">
        <v>37</v>
      </c>
      <c r="O10" s="62">
        <v>3000</v>
      </c>
      <c r="P10" s="63">
        <f>Table224523689101112131415161718192021222423456723[[#This Row],[PEMBULATAN]]*O10</f>
        <v>111000</v>
      </c>
    </row>
    <row r="11" spans="1:16" ht="28.5" customHeight="1" x14ac:dyDescent="0.2">
      <c r="A11" s="101"/>
      <c r="B11" s="73"/>
      <c r="C11" s="85" t="s">
        <v>280</v>
      </c>
      <c r="D11" s="76" t="s">
        <v>53</v>
      </c>
      <c r="E11" s="13">
        <v>44427</v>
      </c>
      <c r="F11" s="74" t="s">
        <v>257</v>
      </c>
      <c r="G11" s="13">
        <v>44432</v>
      </c>
      <c r="H11" s="75" t="s">
        <v>258</v>
      </c>
      <c r="I11" s="15">
        <v>69</v>
      </c>
      <c r="J11" s="15">
        <v>69</v>
      </c>
      <c r="K11" s="15">
        <v>14</v>
      </c>
      <c r="L11" s="15">
        <v>14</v>
      </c>
      <c r="M11" s="80">
        <v>16.663499999999999</v>
      </c>
      <c r="N11" s="70">
        <v>17</v>
      </c>
      <c r="O11" s="62">
        <v>3000</v>
      </c>
      <c r="P11" s="63">
        <f>Table224523689101112131415161718192021222423456723[[#This Row],[PEMBULATAN]]*O11</f>
        <v>51000</v>
      </c>
    </row>
    <row r="12" spans="1:16" ht="28.5" customHeight="1" x14ac:dyDescent="0.2">
      <c r="A12" s="101"/>
      <c r="B12" s="73"/>
      <c r="C12" s="85" t="s">
        <v>281</v>
      </c>
      <c r="D12" s="76" t="s">
        <v>53</v>
      </c>
      <c r="E12" s="13">
        <v>44427</v>
      </c>
      <c r="F12" s="74" t="s">
        <v>257</v>
      </c>
      <c r="G12" s="13">
        <v>44432</v>
      </c>
      <c r="H12" s="75" t="s">
        <v>258</v>
      </c>
      <c r="I12" s="15">
        <v>89</v>
      </c>
      <c r="J12" s="15">
        <v>54</v>
      </c>
      <c r="K12" s="15">
        <v>30</v>
      </c>
      <c r="L12" s="15">
        <v>18</v>
      </c>
      <c r="M12" s="80">
        <v>36.045000000000002</v>
      </c>
      <c r="N12" s="70">
        <v>36</v>
      </c>
      <c r="O12" s="62">
        <v>3000</v>
      </c>
      <c r="P12" s="63">
        <f>Table224523689101112131415161718192021222423456723[[#This Row],[PEMBULATAN]]*O12</f>
        <v>108000</v>
      </c>
    </row>
    <row r="13" spans="1:16" ht="28.5" customHeight="1" x14ac:dyDescent="0.2">
      <c r="A13" s="101"/>
      <c r="B13" s="73"/>
      <c r="C13" s="85" t="s">
        <v>282</v>
      </c>
      <c r="D13" s="76" t="s">
        <v>53</v>
      </c>
      <c r="E13" s="13">
        <v>44427</v>
      </c>
      <c r="F13" s="74" t="s">
        <v>257</v>
      </c>
      <c r="G13" s="13">
        <v>44432</v>
      </c>
      <c r="H13" s="75" t="s">
        <v>258</v>
      </c>
      <c r="I13" s="15">
        <v>82</v>
      </c>
      <c r="J13" s="15">
        <v>54</v>
      </c>
      <c r="K13" s="15">
        <v>20</v>
      </c>
      <c r="L13" s="15">
        <v>9</v>
      </c>
      <c r="M13" s="80">
        <v>22.14</v>
      </c>
      <c r="N13" s="70">
        <v>22</v>
      </c>
      <c r="O13" s="62">
        <v>3000</v>
      </c>
      <c r="P13" s="63">
        <f>Table224523689101112131415161718192021222423456723[[#This Row],[PEMBULATAN]]*O13</f>
        <v>66000</v>
      </c>
    </row>
    <row r="14" spans="1:16" ht="28.5" customHeight="1" x14ac:dyDescent="0.2">
      <c r="A14" s="101"/>
      <c r="B14" s="73"/>
      <c r="C14" s="85" t="s">
        <v>283</v>
      </c>
      <c r="D14" s="76" t="s">
        <v>53</v>
      </c>
      <c r="E14" s="13">
        <v>44427</v>
      </c>
      <c r="F14" s="74" t="s">
        <v>257</v>
      </c>
      <c r="G14" s="13">
        <v>44432</v>
      </c>
      <c r="H14" s="75" t="s">
        <v>258</v>
      </c>
      <c r="I14" s="15">
        <v>88</v>
      </c>
      <c r="J14" s="15">
        <v>58</v>
      </c>
      <c r="K14" s="15">
        <v>22</v>
      </c>
      <c r="L14" s="15">
        <v>14</v>
      </c>
      <c r="M14" s="80">
        <v>28.071999999999999</v>
      </c>
      <c r="N14" s="70">
        <v>28</v>
      </c>
      <c r="O14" s="62">
        <v>3000</v>
      </c>
      <c r="P14" s="63">
        <f>Table224523689101112131415161718192021222423456723[[#This Row],[PEMBULATAN]]*O14</f>
        <v>84000</v>
      </c>
    </row>
    <row r="15" spans="1:16" ht="28.5" customHeight="1" x14ac:dyDescent="0.2">
      <c r="A15" s="101"/>
      <c r="B15" s="73"/>
      <c r="C15" s="85" t="s">
        <v>284</v>
      </c>
      <c r="D15" s="76" t="s">
        <v>53</v>
      </c>
      <c r="E15" s="13">
        <v>44427</v>
      </c>
      <c r="F15" s="74" t="s">
        <v>257</v>
      </c>
      <c r="G15" s="13">
        <v>44432</v>
      </c>
      <c r="H15" s="75" t="s">
        <v>258</v>
      </c>
      <c r="I15" s="15">
        <v>97</v>
      </c>
      <c r="J15" s="15">
        <v>49</v>
      </c>
      <c r="K15" s="15">
        <v>30</v>
      </c>
      <c r="L15" s="15">
        <v>25</v>
      </c>
      <c r="M15" s="80">
        <v>35.647500000000001</v>
      </c>
      <c r="N15" s="70">
        <v>36</v>
      </c>
      <c r="O15" s="62">
        <v>3000</v>
      </c>
      <c r="P15" s="63">
        <f>Table224523689101112131415161718192021222423456723[[#This Row],[PEMBULATAN]]*O15</f>
        <v>108000</v>
      </c>
    </row>
    <row r="16" spans="1:16" ht="28.5" customHeight="1" x14ac:dyDescent="0.2">
      <c r="A16" s="101"/>
      <c r="B16" s="73"/>
      <c r="C16" s="85" t="s">
        <v>285</v>
      </c>
      <c r="D16" s="76" t="s">
        <v>53</v>
      </c>
      <c r="E16" s="13">
        <v>44427</v>
      </c>
      <c r="F16" s="74" t="s">
        <v>257</v>
      </c>
      <c r="G16" s="13">
        <v>44432</v>
      </c>
      <c r="H16" s="75" t="s">
        <v>258</v>
      </c>
      <c r="I16" s="15">
        <v>78</v>
      </c>
      <c r="J16" s="15">
        <v>59</v>
      </c>
      <c r="K16" s="15">
        <v>29</v>
      </c>
      <c r="L16" s="15">
        <v>20</v>
      </c>
      <c r="M16" s="80">
        <v>33.3645</v>
      </c>
      <c r="N16" s="70">
        <v>33</v>
      </c>
      <c r="O16" s="62">
        <v>3000</v>
      </c>
      <c r="P16" s="63">
        <f>Table224523689101112131415161718192021222423456723[[#This Row],[PEMBULATAN]]*O16</f>
        <v>99000</v>
      </c>
    </row>
    <row r="17" spans="1:16" ht="28.5" customHeight="1" x14ac:dyDescent="0.2">
      <c r="A17" s="101"/>
      <c r="B17" s="73"/>
      <c r="C17" s="85" t="s">
        <v>286</v>
      </c>
      <c r="D17" s="76" t="s">
        <v>53</v>
      </c>
      <c r="E17" s="13">
        <v>44427</v>
      </c>
      <c r="F17" s="74" t="s">
        <v>257</v>
      </c>
      <c r="G17" s="13">
        <v>44432</v>
      </c>
      <c r="H17" s="75" t="s">
        <v>258</v>
      </c>
      <c r="I17" s="15">
        <v>75</v>
      </c>
      <c r="J17" s="15">
        <v>55</v>
      </c>
      <c r="K17" s="15">
        <v>23</v>
      </c>
      <c r="L17" s="15">
        <v>21</v>
      </c>
      <c r="M17" s="80">
        <v>23.71875</v>
      </c>
      <c r="N17" s="70">
        <v>24</v>
      </c>
      <c r="O17" s="62">
        <v>3000</v>
      </c>
      <c r="P17" s="63">
        <f>Table224523689101112131415161718192021222423456723[[#This Row],[PEMBULATAN]]*O17</f>
        <v>72000</v>
      </c>
    </row>
    <row r="18" spans="1:16" ht="28.5" customHeight="1" x14ac:dyDescent="0.2">
      <c r="A18" s="101"/>
      <c r="B18" s="73"/>
      <c r="C18" s="85" t="s">
        <v>287</v>
      </c>
      <c r="D18" s="76" t="s">
        <v>53</v>
      </c>
      <c r="E18" s="13">
        <v>44427</v>
      </c>
      <c r="F18" s="74" t="s">
        <v>257</v>
      </c>
      <c r="G18" s="13">
        <v>44432</v>
      </c>
      <c r="H18" s="75" t="s">
        <v>258</v>
      </c>
      <c r="I18" s="15">
        <v>90</v>
      </c>
      <c r="J18" s="15">
        <v>55</v>
      </c>
      <c r="K18" s="15">
        <v>30</v>
      </c>
      <c r="L18" s="15">
        <v>19</v>
      </c>
      <c r="M18" s="80">
        <v>37.125</v>
      </c>
      <c r="N18" s="70">
        <v>37</v>
      </c>
      <c r="O18" s="62">
        <v>3000</v>
      </c>
      <c r="P18" s="63">
        <f>Table224523689101112131415161718192021222423456723[[#This Row],[PEMBULATAN]]*O18</f>
        <v>111000</v>
      </c>
    </row>
    <row r="19" spans="1:16" ht="28.5" customHeight="1" x14ac:dyDescent="0.2">
      <c r="A19" s="101"/>
      <c r="B19" s="73"/>
      <c r="C19" s="85" t="s">
        <v>288</v>
      </c>
      <c r="D19" s="76" t="s">
        <v>53</v>
      </c>
      <c r="E19" s="13">
        <v>44427</v>
      </c>
      <c r="F19" s="74" t="s">
        <v>257</v>
      </c>
      <c r="G19" s="13">
        <v>44432</v>
      </c>
      <c r="H19" s="75" t="s">
        <v>258</v>
      </c>
      <c r="I19" s="15">
        <v>80</v>
      </c>
      <c r="J19" s="15">
        <v>57</v>
      </c>
      <c r="K19" s="15">
        <v>23</v>
      </c>
      <c r="L19" s="15">
        <v>20</v>
      </c>
      <c r="M19" s="80">
        <v>26.22</v>
      </c>
      <c r="N19" s="70">
        <v>26</v>
      </c>
      <c r="O19" s="62">
        <v>3000</v>
      </c>
      <c r="P19" s="63">
        <f>Table224523689101112131415161718192021222423456723[[#This Row],[PEMBULATAN]]*O19</f>
        <v>78000</v>
      </c>
    </row>
    <row r="20" spans="1:16" ht="28.5" customHeight="1" x14ac:dyDescent="0.2">
      <c r="A20" s="101"/>
      <c r="B20" s="73"/>
      <c r="C20" s="85" t="s">
        <v>289</v>
      </c>
      <c r="D20" s="76" t="s">
        <v>53</v>
      </c>
      <c r="E20" s="13">
        <v>44427</v>
      </c>
      <c r="F20" s="74" t="s">
        <v>257</v>
      </c>
      <c r="G20" s="13">
        <v>44432</v>
      </c>
      <c r="H20" s="75" t="s">
        <v>258</v>
      </c>
      <c r="I20" s="15">
        <v>60</v>
      </c>
      <c r="J20" s="15">
        <v>43</v>
      </c>
      <c r="K20" s="15">
        <v>20</v>
      </c>
      <c r="L20" s="15">
        <v>11</v>
      </c>
      <c r="M20" s="80">
        <v>12.9</v>
      </c>
      <c r="N20" s="70">
        <v>13</v>
      </c>
      <c r="O20" s="62">
        <v>3000</v>
      </c>
      <c r="P20" s="63">
        <f>Table224523689101112131415161718192021222423456723[[#This Row],[PEMBULATAN]]*O20</f>
        <v>39000</v>
      </c>
    </row>
    <row r="21" spans="1:16" ht="28.5" customHeight="1" x14ac:dyDescent="0.2">
      <c r="A21" s="101"/>
      <c r="B21" s="73"/>
      <c r="C21" s="85" t="s">
        <v>290</v>
      </c>
      <c r="D21" s="76" t="s">
        <v>53</v>
      </c>
      <c r="E21" s="13">
        <v>44427</v>
      </c>
      <c r="F21" s="74" t="s">
        <v>257</v>
      </c>
      <c r="G21" s="13">
        <v>44432</v>
      </c>
      <c r="H21" s="75" t="s">
        <v>258</v>
      </c>
      <c r="I21" s="15">
        <v>110</v>
      </c>
      <c r="J21" s="15">
        <v>65</v>
      </c>
      <c r="K21" s="15">
        <v>27</v>
      </c>
      <c r="L21" s="15">
        <v>28</v>
      </c>
      <c r="M21" s="80">
        <v>48.262500000000003</v>
      </c>
      <c r="N21" s="70">
        <v>48</v>
      </c>
      <c r="O21" s="62">
        <v>3000</v>
      </c>
      <c r="P21" s="63">
        <f>Table224523689101112131415161718192021222423456723[[#This Row],[PEMBULATAN]]*O21</f>
        <v>144000</v>
      </c>
    </row>
    <row r="22" spans="1:16" ht="28.5" customHeight="1" x14ac:dyDescent="0.2">
      <c r="A22" s="100"/>
      <c r="B22" s="73"/>
      <c r="C22" s="90" t="s">
        <v>291</v>
      </c>
      <c r="D22" s="91" t="s">
        <v>53</v>
      </c>
      <c r="E22" s="92">
        <v>44427</v>
      </c>
      <c r="F22" s="93" t="s">
        <v>257</v>
      </c>
      <c r="G22" s="92">
        <v>44432</v>
      </c>
      <c r="H22" s="94" t="s">
        <v>258</v>
      </c>
      <c r="I22" s="95">
        <v>65</v>
      </c>
      <c r="J22" s="95">
        <v>45</v>
      </c>
      <c r="K22" s="95">
        <v>17</v>
      </c>
      <c r="L22" s="95">
        <v>20</v>
      </c>
      <c r="M22" s="96">
        <v>12.43125</v>
      </c>
      <c r="N22" s="97">
        <v>20</v>
      </c>
      <c r="O22" s="62">
        <v>3000</v>
      </c>
      <c r="P22" s="63">
        <f>Table224523689101112131415161718192021222423456723[[#This Row],[PEMBULATAN]]*O22</f>
        <v>60000</v>
      </c>
    </row>
    <row r="23" spans="1:16" ht="28.5" customHeight="1" x14ac:dyDescent="0.2">
      <c r="A23" s="100"/>
      <c r="B23" s="73"/>
      <c r="C23" s="90" t="s">
        <v>292</v>
      </c>
      <c r="D23" s="91" t="s">
        <v>53</v>
      </c>
      <c r="E23" s="92">
        <v>44427</v>
      </c>
      <c r="F23" s="93" t="s">
        <v>257</v>
      </c>
      <c r="G23" s="92">
        <v>44432</v>
      </c>
      <c r="H23" s="94" t="s">
        <v>258</v>
      </c>
      <c r="I23" s="95">
        <v>75</v>
      </c>
      <c r="J23" s="95">
        <v>55</v>
      </c>
      <c r="K23" s="95">
        <v>18</v>
      </c>
      <c r="L23" s="95">
        <v>9</v>
      </c>
      <c r="M23" s="96">
        <v>18.5625</v>
      </c>
      <c r="N23" s="97">
        <v>19</v>
      </c>
      <c r="O23" s="62">
        <v>3000</v>
      </c>
      <c r="P23" s="63">
        <f>Table224523689101112131415161718192021222423456723[[#This Row],[PEMBULATAN]]*O23</f>
        <v>57000</v>
      </c>
    </row>
    <row r="24" spans="1:16" ht="28.5" customHeight="1" x14ac:dyDescent="0.2">
      <c r="A24" s="100"/>
      <c r="B24" s="73"/>
      <c r="C24" s="90" t="s">
        <v>293</v>
      </c>
      <c r="D24" s="91" t="s">
        <v>53</v>
      </c>
      <c r="E24" s="92">
        <v>44427</v>
      </c>
      <c r="F24" s="93" t="s">
        <v>257</v>
      </c>
      <c r="G24" s="92">
        <v>44432</v>
      </c>
      <c r="H24" s="94" t="s">
        <v>258</v>
      </c>
      <c r="I24" s="95">
        <v>55</v>
      </c>
      <c r="J24" s="95">
        <v>30</v>
      </c>
      <c r="K24" s="95">
        <v>15</v>
      </c>
      <c r="L24" s="95">
        <v>10</v>
      </c>
      <c r="M24" s="96">
        <v>6.1875</v>
      </c>
      <c r="N24" s="97">
        <v>10</v>
      </c>
      <c r="O24" s="62">
        <v>3000</v>
      </c>
      <c r="P24" s="63">
        <f>Table224523689101112131415161718192021222423456723[[#This Row],[PEMBULATAN]]*O24</f>
        <v>30000</v>
      </c>
    </row>
    <row r="25" spans="1:16" ht="28.5" customHeight="1" x14ac:dyDescent="0.2">
      <c r="A25" s="100"/>
      <c r="B25" s="73"/>
      <c r="C25" s="90" t="s">
        <v>294</v>
      </c>
      <c r="D25" s="91" t="s">
        <v>53</v>
      </c>
      <c r="E25" s="92">
        <v>44427</v>
      </c>
      <c r="F25" s="93" t="s">
        <v>257</v>
      </c>
      <c r="G25" s="92">
        <v>44432</v>
      </c>
      <c r="H25" s="94" t="s">
        <v>258</v>
      </c>
      <c r="I25" s="95">
        <v>90</v>
      </c>
      <c r="J25" s="95">
        <v>65</v>
      </c>
      <c r="K25" s="95">
        <v>32</v>
      </c>
      <c r="L25" s="95">
        <v>17</v>
      </c>
      <c r="M25" s="96">
        <v>46.8</v>
      </c>
      <c r="N25" s="97">
        <v>47</v>
      </c>
      <c r="O25" s="62">
        <v>3000</v>
      </c>
      <c r="P25" s="63">
        <f>Table224523689101112131415161718192021222423456723[[#This Row],[PEMBULATAN]]*O25</f>
        <v>141000</v>
      </c>
    </row>
    <row r="26" spans="1:16" ht="28.5" customHeight="1" x14ac:dyDescent="0.2">
      <c r="A26" s="100"/>
      <c r="B26" s="73"/>
      <c r="C26" s="90" t="s">
        <v>295</v>
      </c>
      <c r="D26" s="91" t="s">
        <v>53</v>
      </c>
      <c r="E26" s="92">
        <v>44427</v>
      </c>
      <c r="F26" s="93" t="s">
        <v>257</v>
      </c>
      <c r="G26" s="92">
        <v>44432</v>
      </c>
      <c r="H26" s="94" t="s">
        <v>258</v>
      </c>
      <c r="I26" s="95">
        <v>58</v>
      </c>
      <c r="J26" s="95">
        <v>35</v>
      </c>
      <c r="K26" s="95">
        <v>20</v>
      </c>
      <c r="L26" s="95">
        <v>8</v>
      </c>
      <c r="M26" s="96">
        <v>10.15</v>
      </c>
      <c r="N26" s="97">
        <v>10</v>
      </c>
      <c r="O26" s="62">
        <v>3000</v>
      </c>
      <c r="P26" s="63">
        <f>Table224523689101112131415161718192021222423456723[[#This Row],[PEMBULATAN]]*O26</f>
        <v>30000</v>
      </c>
    </row>
    <row r="27" spans="1:16" ht="28.5" customHeight="1" x14ac:dyDescent="0.2">
      <c r="A27" s="100"/>
      <c r="B27" s="73"/>
      <c r="C27" s="90" t="s">
        <v>296</v>
      </c>
      <c r="D27" s="91" t="s">
        <v>53</v>
      </c>
      <c r="E27" s="92">
        <v>44427</v>
      </c>
      <c r="F27" s="93" t="s">
        <v>257</v>
      </c>
      <c r="G27" s="92">
        <v>44432</v>
      </c>
      <c r="H27" s="94" t="s">
        <v>258</v>
      </c>
      <c r="I27" s="95">
        <v>110</v>
      </c>
      <c r="J27" s="95">
        <v>79</v>
      </c>
      <c r="K27" s="95">
        <v>40</v>
      </c>
      <c r="L27" s="95">
        <v>26</v>
      </c>
      <c r="M27" s="96">
        <v>86.9</v>
      </c>
      <c r="N27" s="97">
        <v>87</v>
      </c>
      <c r="O27" s="62">
        <v>3000</v>
      </c>
      <c r="P27" s="63">
        <f>Table224523689101112131415161718192021222423456723[[#This Row],[PEMBULATAN]]*O27</f>
        <v>261000</v>
      </c>
    </row>
    <row r="28" spans="1:16" ht="28.5" customHeight="1" x14ac:dyDescent="0.2">
      <c r="A28" s="100"/>
      <c r="B28" s="73"/>
      <c r="C28" s="90" t="s">
        <v>297</v>
      </c>
      <c r="D28" s="91" t="s">
        <v>53</v>
      </c>
      <c r="E28" s="92">
        <v>44427</v>
      </c>
      <c r="F28" s="93" t="s">
        <v>257</v>
      </c>
      <c r="G28" s="92">
        <v>44432</v>
      </c>
      <c r="H28" s="94" t="s">
        <v>258</v>
      </c>
      <c r="I28" s="95">
        <v>100</v>
      </c>
      <c r="J28" s="95">
        <v>80</v>
      </c>
      <c r="K28" s="95">
        <v>25</v>
      </c>
      <c r="L28" s="95">
        <v>12</v>
      </c>
      <c r="M28" s="96">
        <v>50</v>
      </c>
      <c r="N28" s="97">
        <v>50</v>
      </c>
      <c r="O28" s="62">
        <v>3000</v>
      </c>
      <c r="P28" s="63">
        <f>Table224523689101112131415161718192021222423456723[[#This Row],[PEMBULATAN]]*O28</f>
        <v>150000</v>
      </c>
    </row>
    <row r="29" spans="1:16" ht="28.5" customHeight="1" x14ac:dyDescent="0.2">
      <c r="A29" s="100"/>
      <c r="B29" s="73"/>
      <c r="C29" s="90" t="s">
        <v>298</v>
      </c>
      <c r="D29" s="91" t="s">
        <v>53</v>
      </c>
      <c r="E29" s="92">
        <v>44427</v>
      </c>
      <c r="F29" s="93" t="s">
        <v>257</v>
      </c>
      <c r="G29" s="92">
        <v>44432</v>
      </c>
      <c r="H29" s="94" t="s">
        <v>258</v>
      </c>
      <c r="I29" s="95">
        <v>87</v>
      </c>
      <c r="J29" s="95">
        <v>65</v>
      </c>
      <c r="K29" s="95">
        <v>23</v>
      </c>
      <c r="L29" s="95">
        <v>14</v>
      </c>
      <c r="M29" s="96">
        <v>32.516249999999999</v>
      </c>
      <c r="N29" s="97">
        <v>33</v>
      </c>
      <c r="O29" s="62">
        <v>3000</v>
      </c>
      <c r="P29" s="63">
        <f>Table224523689101112131415161718192021222423456723[[#This Row],[PEMBULATAN]]*O29</f>
        <v>99000</v>
      </c>
    </row>
    <row r="30" spans="1:16" ht="28.5" customHeight="1" x14ac:dyDescent="0.2">
      <c r="A30" s="100"/>
      <c r="B30" s="73"/>
      <c r="C30" s="90" t="s">
        <v>299</v>
      </c>
      <c r="D30" s="91" t="s">
        <v>53</v>
      </c>
      <c r="E30" s="92">
        <v>44427</v>
      </c>
      <c r="F30" s="93" t="s">
        <v>257</v>
      </c>
      <c r="G30" s="92">
        <v>44432</v>
      </c>
      <c r="H30" s="94" t="s">
        <v>258</v>
      </c>
      <c r="I30" s="95">
        <v>56</v>
      </c>
      <c r="J30" s="95">
        <v>32</v>
      </c>
      <c r="K30" s="95">
        <v>10</v>
      </c>
      <c r="L30" s="95">
        <v>4</v>
      </c>
      <c r="M30" s="96">
        <v>4.4800000000000004</v>
      </c>
      <c r="N30" s="97">
        <v>4</v>
      </c>
      <c r="O30" s="62">
        <v>3000</v>
      </c>
      <c r="P30" s="63">
        <f>Table224523689101112131415161718192021222423456723[[#This Row],[PEMBULATAN]]*O30</f>
        <v>12000</v>
      </c>
    </row>
    <row r="31" spans="1:16" ht="28.5" customHeight="1" x14ac:dyDescent="0.2">
      <c r="A31" s="100"/>
      <c r="B31" s="73"/>
      <c r="C31" s="90" t="s">
        <v>300</v>
      </c>
      <c r="D31" s="91" t="s">
        <v>53</v>
      </c>
      <c r="E31" s="92">
        <v>44427</v>
      </c>
      <c r="F31" s="93" t="s">
        <v>257</v>
      </c>
      <c r="G31" s="92">
        <v>44432</v>
      </c>
      <c r="H31" s="94" t="s">
        <v>258</v>
      </c>
      <c r="I31" s="95">
        <v>120</v>
      </c>
      <c r="J31" s="95">
        <v>68</v>
      </c>
      <c r="K31" s="95">
        <v>27</v>
      </c>
      <c r="L31" s="95">
        <v>18</v>
      </c>
      <c r="M31" s="96">
        <v>55.08</v>
      </c>
      <c r="N31" s="97">
        <v>55</v>
      </c>
      <c r="O31" s="62">
        <v>3000</v>
      </c>
      <c r="P31" s="63">
        <f>Table224523689101112131415161718192021222423456723[[#This Row],[PEMBULATAN]]*O31</f>
        <v>165000</v>
      </c>
    </row>
    <row r="32" spans="1:16" ht="28.5" customHeight="1" x14ac:dyDescent="0.2">
      <c r="A32" s="100"/>
      <c r="B32" s="73"/>
      <c r="C32" s="90" t="s">
        <v>301</v>
      </c>
      <c r="D32" s="91" t="s">
        <v>53</v>
      </c>
      <c r="E32" s="92">
        <v>44427</v>
      </c>
      <c r="F32" s="93" t="s">
        <v>257</v>
      </c>
      <c r="G32" s="92">
        <v>44432</v>
      </c>
      <c r="H32" s="94" t="s">
        <v>258</v>
      </c>
      <c r="I32" s="95">
        <v>65</v>
      </c>
      <c r="J32" s="95">
        <v>47</v>
      </c>
      <c r="K32" s="95">
        <v>15</v>
      </c>
      <c r="L32" s="95">
        <v>9</v>
      </c>
      <c r="M32" s="96">
        <v>11.456250000000001</v>
      </c>
      <c r="N32" s="97">
        <v>11</v>
      </c>
      <c r="O32" s="62">
        <v>3000</v>
      </c>
      <c r="P32" s="63">
        <f>Table224523689101112131415161718192021222423456723[[#This Row],[PEMBULATAN]]*O32</f>
        <v>33000</v>
      </c>
    </row>
    <row r="33" spans="1:16" ht="28.5" customHeight="1" x14ac:dyDescent="0.2">
      <c r="A33" s="100"/>
      <c r="B33" s="73"/>
      <c r="C33" s="90" t="s">
        <v>302</v>
      </c>
      <c r="D33" s="91" t="s">
        <v>53</v>
      </c>
      <c r="E33" s="92">
        <v>44427</v>
      </c>
      <c r="F33" s="93" t="s">
        <v>257</v>
      </c>
      <c r="G33" s="92">
        <v>44432</v>
      </c>
      <c r="H33" s="94" t="s">
        <v>258</v>
      </c>
      <c r="I33" s="95">
        <v>30</v>
      </c>
      <c r="J33" s="95">
        <v>27</v>
      </c>
      <c r="K33" s="95">
        <v>10</v>
      </c>
      <c r="L33" s="95">
        <v>1</v>
      </c>
      <c r="M33" s="96">
        <v>2.0249999999999999</v>
      </c>
      <c r="N33" s="97">
        <v>2</v>
      </c>
      <c r="O33" s="62">
        <v>3000</v>
      </c>
      <c r="P33" s="63">
        <f>Table224523689101112131415161718192021222423456723[[#This Row],[PEMBULATAN]]*O33</f>
        <v>6000</v>
      </c>
    </row>
    <row r="34" spans="1:16" ht="28.5" customHeight="1" x14ac:dyDescent="0.2">
      <c r="A34" s="100"/>
      <c r="B34" s="73"/>
      <c r="C34" s="90" t="s">
        <v>303</v>
      </c>
      <c r="D34" s="91" t="s">
        <v>53</v>
      </c>
      <c r="E34" s="92">
        <v>44427</v>
      </c>
      <c r="F34" s="93" t="s">
        <v>257</v>
      </c>
      <c r="G34" s="92">
        <v>44432</v>
      </c>
      <c r="H34" s="94" t="s">
        <v>258</v>
      </c>
      <c r="I34" s="95">
        <v>78</v>
      </c>
      <c r="J34" s="95">
        <v>56</v>
      </c>
      <c r="K34" s="95">
        <v>26</v>
      </c>
      <c r="L34" s="95">
        <v>8</v>
      </c>
      <c r="M34" s="96">
        <v>28.391999999999999</v>
      </c>
      <c r="N34" s="97">
        <v>28</v>
      </c>
      <c r="O34" s="62">
        <v>3000</v>
      </c>
      <c r="P34" s="63">
        <f>Table224523689101112131415161718192021222423456723[[#This Row],[PEMBULATAN]]*O34</f>
        <v>84000</v>
      </c>
    </row>
    <row r="35" spans="1:16" ht="28.5" customHeight="1" x14ac:dyDescent="0.2">
      <c r="A35" s="100"/>
      <c r="B35" s="73"/>
      <c r="C35" s="90" t="s">
        <v>304</v>
      </c>
      <c r="D35" s="91" t="s">
        <v>53</v>
      </c>
      <c r="E35" s="92">
        <v>44427</v>
      </c>
      <c r="F35" s="93" t="s">
        <v>257</v>
      </c>
      <c r="G35" s="92">
        <v>44432</v>
      </c>
      <c r="H35" s="94" t="s">
        <v>258</v>
      </c>
      <c r="I35" s="95">
        <v>110</v>
      </c>
      <c r="J35" s="95">
        <v>55</v>
      </c>
      <c r="K35" s="95">
        <v>30</v>
      </c>
      <c r="L35" s="95">
        <v>13</v>
      </c>
      <c r="M35" s="96">
        <v>45.375</v>
      </c>
      <c r="N35" s="97">
        <v>45</v>
      </c>
      <c r="O35" s="62">
        <v>3000</v>
      </c>
      <c r="P35" s="63">
        <f>Table224523689101112131415161718192021222423456723[[#This Row],[PEMBULATAN]]*O35</f>
        <v>135000</v>
      </c>
    </row>
    <row r="36" spans="1:16" ht="28.5" customHeight="1" x14ac:dyDescent="0.2">
      <c r="A36" s="100"/>
      <c r="B36" s="73"/>
      <c r="C36" s="90" t="s">
        <v>305</v>
      </c>
      <c r="D36" s="91" t="s">
        <v>53</v>
      </c>
      <c r="E36" s="92">
        <v>44427</v>
      </c>
      <c r="F36" s="93" t="s">
        <v>257</v>
      </c>
      <c r="G36" s="92">
        <v>44432</v>
      </c>
      <c r="H36" s="94" t="s">
        <v>258</v>
      </c>
      <c r="I36" s="95">
        <v>58</v>
      </c>
      <c r="J36" s="95">
        <v>47</v>
      </c>
      <c r="K36" s="95">
        <v>15</v>
      </c>
      <c r="L36" s="95">
        <v>7</v>
      </c>
      <c r="M36" s="96">
        <v>10.2225</v>
      </c>
      <c r="N36" s="97">
        <v>10</v>
      </c>
      <c r="O36" s="62">
        <v>3000</v>
      </c>
      <c r="P36" s="63">
        <f>Table224523689101112131415161718192021222423456723[[#This Row],[PEMBULATAN]]*O36</f>
        <v>30000</v>
      </c>
    </row>
    <row r="37" spans="1:16" ht="28.5" customHeight="1" x14ac:dyDescent="0.2">
      <c r="A37" s="100"/>
      <c r="B37" s="73"/>
      <c r="C37" s="90" t="s">
        <v>306</v>
      </c>
      <c r="D37" s="91" t="s">
        <v>53</v>
      </c>
      <c r="E37" s="92">
        <v>44427</v>
      </c>
      <c r="F37" s="93" t="s">
        <v>257</v>
      </c>
      <c r="G37" s="92">
        <v>44432</v>
      </c>
      <c r="H37" s="94" t="s">
        <v>258</v>
      </c>
      <c r="I37" s="95">
        <v>90</v>
      </c>
      <c r="J37" s="95">
        <v>65</v>
      </c>
      <c r="K37" s="95">
        <v>27</v>
      </c>
      <c r="L37" s="95">
        <v>14</v>
      </c>
      <c r="M37" s="96">
        <v>39.487499999999997</v>
      </c>
      <c r="N37" s="97">
        <v>39</v>
      </c>
      <c r="O37" s="62">
        <v>3000</v>
      </c>
      <c r="P37" s="63">
        <f>Table224523689101112131415161718192021222423456723[[#This Row],[PEMBULATAN]]*O37</f>
        <v>117000</v>
      </c>
    </row>
    <row r="38" spans="1:16" ht="28.5" customHeight="1" x14ac:dyDescent="0.2">
      <c r="A38" s="100"/>
      <c r="B38" s="73"/>
      <c r="C38" s="90" t="s">
        <v>307</v>
      </c>
      <c r="D38" s="91" t="s">
        <v>53</v>
      </c>
      <c r="E38" s="92">
        <v>44427</v>
      </c>
      <c r="F38" s="93" t="s">
        <v>257</v>
      </c>
      <c r="G38" s="92">
        <v>44432</v>
      </c>
      <c r="H38" s="94" t="s">
        <v>258</v>
      </c>
      <c r="I38" s="95">
        <v>97</v>
      </c>
      <c r="J38" s="95">
        <v>68</v>
      </c>
      <c r="K38" s="95">
        <v>26</v>
      </c>
      <c r="L38" s="95">
        <v>16</v>
      </c>
      <c r="M38" s="96">
        <v>42.874000000000002</v>
      </c>
      <c r="N38" s="97">
        <v>43</v>
      </c>
      <c r="O38" s="62">
        <v>3000</v>
      </c>
      <c r="P38" s="63">
        <f>Table224523689101112131415161718192021222423456723[[#This Row],[PEMBULATAN]]*O38</f>
        <v>129000</v>
      </c>
    </row>
    <row r="39" spans="1:16" ht="28.5" customHeight="1" x14ac:dyDescent="0.2">
      <c r="A39" s="100"/>
      <c r="B39" s="73"/>
      <c r="C39" s="90" t="s">
        <v>308</v>
      </c>
      <c r="D39" s="91" t="s">
        <v>53</v>
      </c>
      <c r="E39" s="92">
        <v>44427</v>
      </c>
      <c r="F39" s="93" t="s">
        <v>257</v>
      </c>
      <c r="G39" s="92">
        <v>44432</v>
      </c>
      <c r="H39" s="94" t="s">
        <v>258</v>
      </c>
      <c r="I39" s="95">
        <v>52</v>
      </c>
      <c r="J39" s="95">
        <v>37</v>
      </c>
      <c r="K39" s="95">
        <v>15</v>
      </c>
      <c r="L39" s="95">
        <v>7</v>
      </c>
      <c r="M39" s="96">
        <v>7.2149999999999999</v>
      </c>
      <c r="N39" s="97">
        <v>7</v>
      </c>
      <c r="O39" s="62">
        <v>3000</v>
      </c>
      <c r="P39" s="63">
        <f>Table224523689101112131415161718192021222423456723[[#This Row],[PEMBULATAN]]*O39</f>
        <v>21000</v>
      </c>
    </row>
    <row r="40" spans="1:16" ht="28.5" customHeight="1" x14ac:dyDescent="0.2">
      <c r="A40" s="100"/>
      <c r="B40" s="73"/>
      <c r="C40" s="90" t="s">
        <v>309</v>
      </c>
      <c r="D40" s="91" t="s">
        <v>53</v>
      </c>
      <c r="E40" s="92">
        <v>44427</v>
      </c>
      <c r="F40" s="93" t="s">
        <v>257</v>
      </c>
      <c r="G40" s="92">
        <v>44432</v>
      </c>
      <c r="H40" s="94" t="s">
        <v>258</v>
      </c>
      <c r="I40" s="95">
        <v>59</v>
      </c>
      <c r="J40" s="95">
        <v>40</v>
      </c>
      <c r="K40" s="95">
        <v>20</v>
      </c>
      <c r="L40" s="95">
        <v>7</v>
      </c>
      <c r="M40" s="96">
        <v>11.8</v>
      </c>
      <c r="N40" s="97">
        <v>12</v>
      </c>
      <c r="O40" s="62">
        <v>3000</v>
      </c>
      <c r="P40" s="63">
        <f>Table224523689101112131415161718192021222423456723[[#This Row],[PEMBULATAN]]*O40</f>
        <v>36000</v>
      </c>
    </row>
    <row r="41" spans="1:16" ht="28.5" customHeight="1" x14ac:dyDescent="0.2">
      <c r="A41" s="100"/>
      <c r="B41" s="73"/>
      <c r="C41" s="90" t="s">
        <v>310</v>
      </c>
      <c r="D41" s="91" t="s">
        <v>53</v>
      </c>
      <c r="E41" s="92">
        <v>44427</v>
      </c>
      <c r="F41" s="93" t="s">
        <v>257</v>
      </c>
      <c r="G41" s="92">
        <v>44432</v>
      </c>
      <c r="H41" s="94" t="s">
        <v>258</v>
      </c>
      <c r="I41" s="95">
        <v>78</v>
      </c>
      <c r="J41" s="95">
        <v>41</v>
      </c>
      <c r="K41" s="95">
        <v>19</v>
      </c>
      <c r="L41" s="95">
        <v>16</v>
      </c>
      <c r="M41" s="96">
        <v>15.1905</v>
      </c>
      <c r="N41" s="97">
        <v>16</v>
      </c>
      <c r="O41" s="62">
        <v>3000</v>
      </c>
      <c r="P41" s="63">
        <f>Table224523689101112131415161718192021222423456723[[#This Row],[PEMBULATAN]]*O41</f>
        <v>48000</v>
      </c>
    </row>
    <row r="42" spans="1:16" ht="28.5" customHeight="1" x14ac:dyDescent="0.2">
      <c r="A42" s="100"/>
      <c r="B42" s="73"/>
      <c r="C42" s="90" t="s">
        <v>311</v>
      </c>
      <c r="D42" s="91" t="s">
        <v>53</v>
      </c>
      <c r="E42" s="92">
        <v>44427</v>
      </c>
      <c r="F42" s="93" t="s">
        <v>257</v>
      </c>
      <c r="G42" s="92">
        <v>44432</v>
      </c>
      <c r="H42" s="94" t="s">
        <v>258</v>
      </c>
      <c r="I42" s="95">
        <v>92</v>
      </c>
      <c r="J42" s="95">
        <v>67</v>
      </c>
      <c r="K42" s="95">
        <v>25</v>
      </c>
      <c r="L42" s="95">
        <v>7</v>
      </c>
      <c r="M42" s="96">
        <v>38.524999999999999</v>
      </c>
      <c r="N42" s="97">
        <v>39</v>
      </c>
      <c r="O42" s="62">
        <v>3000</v>
      </c>
      <c r="P42" s="63">
        <f>Table224523689101112131415161718192021222423456723[[#This Row],[PEMBULATAN]]*O42</f>
        <v>117000</v>
      </c>
    </row>
    <row r="43" spans="1:16" ht="28.5" customHeight="1" x14ac:dyDescent="0.2">
      <c r="A43" s="100"/>
      <c r="B43" s="73"/>
      <c r="C43" s="90" t="s">
        <v>312</v>
      </c>
      <c r="D43" s="91" t="s">
        <v>53</v>
      </c>
      <c r="E43" s="92">
        <v>44427</v>
      </c>
      <c r="F43" s="93" t="s">
        <v>257</v>
      </c>
      <c r="G43" s="92">
        <v>44432</v>
      </c>
      <c r="H43" s="94" t="s">
        <v>258</v>
      </c>
      <c r="I43" s="95">
        <v>130</v>
      </c>
      <c r="J43" s="95">
        <v>62</v>
      </c>
      <c r="K43" s="95">
        <v>31</v>
      </c>
      <c r="L43" s="95">
        <v>25</v>
      </c>
      <c r="M43" s="96">
        <v>62.465000000000003</v>
      </c>
      <c r="N43" s="97">
        <v>62</v>
      </c>
      <c r="O43" s="62">
        <v>3000</v>
      </c>
      <c r="P43" s="63">
        <f>Table224523689101112131415161718192021222423456723[[#This Row],[PEMBULATAN]]*O43</f>
        <v>186000</v>
      </c>
    </row>
    <row r="44" spans="1:16" ht="28.5" customHeight="1" x14ac:dyDescent="0.2">
      <c r="A44" s="100"/>
      <c r="B44" s="73"/>
      <c r="C44" s="90" t="s">
        <v>313</v>
      </c>
      <c r="D44" s="91" t="s">
        <v>53</v>
      </c>
      <c r="E44" s="92">
        <v>44427</v>
      </c>
      <c r="F44" s="93" t="s">
        <v>257</v>
      </c>
      <c r="G44" s="92">
        <v>44432</v>
      </c>
      <c r="H44" s="94" t="s">
        <v>258</v>
      </c>
      <c r="I44" s="95">
        <v>91</v>
      </c>
      <c r="J44" s="95">
        <v>57</v>
      </c>
      <c r="K44" s="95">
        <v>24</v>
      </c>
      <c r="L44" s="95">
        <v>14</v>
      </c>
      <c r="M44" s="96">
        <v>31.122</v>
      </c>
      <c r="N44" s="97">
        <v>31</v>
      </c>
      <c r="O44" s="62">
        <v>3000</v>
      </c>
      <c r="P44" s="63">
        <f>Table224523689101112131415161718192021222423456723[[#This Row],[PEMBULATAN]]*O44</f>
        <v>93000</v>
      </c>
    </row>
    <row r="45" spans="1:16" ht="28.5" customHeight="1" x14ac:dyDescent="0.2">
      <c r="A45" s="100"/>
      <c r="B45" s="73"/>
      <c r="C45" s="90" t="s">
        <v>314</v>
      </c>
      <c r="D45" s="91" t="s">
        <v>53</v>
      </c>
      <c r="E45" s="92">
        <v>44427</v>
      </c>
      <c r="F45" s="93" t="s">
        <v>257</v>
      </c>
      <c r="G45" s="92">
        <v>44432</v>
      </c>
      <c r="H45" s="94" t="s">
        <v>258</v>
      </c>
      <c r="I45" s="95">
        <v>100</v>
      </c>
      <c r="J45" s="95">
        <v>69</v>
      </c>
      <c r="K45" s="95">
        <v>32</v>
      </c>
      <c r="L45" s="95">
        <v>9</v>
      </c>
      <c r="M45" s="96">
        <v>55.2</v>
      </c>
      <c r="N45" s="97">
        <v>55</v>
      </c>
      <c r="O45" s="62">
        <v>3000</v>
      </c>
      <c r="P45" s="63">
        <f>Table224523689101112131415161718192021222423456723[[#This Row],[PEMBULATAN]]*O45</f>
        <v>165000</v>
      </c>
    </row>
    <row r="46" spans="1:16" ht="28.5" customHeight="1" x14ac:dyDescent="0.2">
      <c r="A46" s="100"/>
      <c r="B46" s="73"/>
      <c r="C46" s="90" t="s">
        <v>315</v>
      </c>
      <c r="D46" s="91" t="s">
        <v>53</v>
      </c>
      <c r="E46" s="92">
        <v>44427</v>
      </c>
      <c r="F46" s="93" t="s">
        <v>257</v>
      </c>
      <c r="G46" s="92">
        <v>44432</v>
      </c>
      <c r="H46" s="94" t="s">
        <v>258</v>
      </c>
      <c r="I46" s="95">
        <v>99</v>
      </c>
      <c r="J46" s="95">
        <v>76</v>
      </c>
      <c r="K46" s="95">
        <v>24</v>
      </c>
      <c r="L46" s="95">
        <v>22</v>
      </c>
      <c r="M46" s="96">
        <v>45.143999999999998</v>
      </c>
      <c r="N46" s="97">
        <v>45</v>
      </c>
      <c r="O46" s="62">
        <v>3000</v>
      </c>
      <c r="P46" s="63">
        <f>Table224523689101112131415161718192021222423456723[[#This Row],[PEMBULATAN]]*O46</f>
        <v>135000</v>
      </c>
    </row>
    <row r="47" spans="1:16" ht="28.5" customHeight="1" x14ac:dyDescent="0.2">
      <c r="A47" s="100"/>
      <c r="B47" s="73"/>
      <c r="C47" s="90" t="s">
        <v>316</v>
      </c>
      <c r="D47" s="91" t="s">
        <v>53</v>
      </c>
      <c r="E47" s="92">
        <v>44427</v>
      </c>
      <c r="F47" s="93" t="s">
        <v>257</v>
      </c>
      <c r="G47" s="92">
        <v>44432</v>
      </c>
      <c r="H47" s="94" t="s">
        <v>258</v>
      </c>
      <c r="I47" s="95">
        <v>85</v>
      </c>
      <c r="J47" s="95">
        <v>62</v>
      </c>
      <c r="K47" s="95">
        <v>15</v>
      </c>
      <c r="L47" s="95">
        <v>18</v>
      </c>
      <c r="M47" s="96">
        <v>19.762499999999999</v>
      </c>
      <c r="N47" s="97">
        <v>20</v>
      </c>
      <c r="O47" s="62">
        <v>3000</v>
      </c>
      <c r="P47" s="63">
        <f>Table224523689101112131415161718192021222423456723[[#This Row],[PEMBULATAN]]*O47</f>
        <v>60000</v>
      </c>
    </row>
    <row r="48" spans="1:16" ht="28.5" customHeight="1" x14ac:dyDescent="0.2">
      <c r="A48" s="100"/>
      <c r="B48" s="73"/>
      <c r="C48" s="90" t="s">
        <v>317</v>
      </c>
      <c r="D48" s="91" t="s">
        <v>53</v>
      </c>
      <c r="E48" s="92">
        <v>44427</v>
      </c>
      <c r="F48" s="93" t="s">
        <v>257</v>
      </c>
      <c r="G48" s="92">
        <v>44432</v>
      </c>
      <c r="H48" s="94" t="s">
        <v>258</v>
      </c>
      <c r="I48" s="95">
        <v>74</v>
      </c>
      <c r="J48" s="95">
        <v>57</v>
      </c>
      <c r="K48" s="95">
        <v>35</v>
      </c>
      <c r="L48" s="95">
        <v>11</v>
      </c>
      <c r="M48" s="96">
        <v>36.907499999999999</v>
      </c>
      <c r="N48" s="97">
        <v>37</v>
      </c>
      <c r="O48" s="62">
        <v>3000</v>
      </c>
      <c r="P48" s="63">
        <f>Table224523689101112131415161718192021222423456723[[#This Row],[PEMBULATAN]]*O48</f>
        <v>111000</v>
      </c>
    </row>
    <row r="49" spans="1:16" ht="28.5" customHeight="1" x14ac:dyDescent="0.2">
      <c r="A49" s="100"/>
      <c r="B49" s="73"/>
      <c r="C49" s="90" t="s">
        <v>318</v>
      </c>
      <c r="D49" s="91" t="s">
        <v>53</v>
      </c>
      <c r="E49" s="92">
        <v>44427</v>
      </c>
      <c r="F49" s="93" t="s">
        <v>257</v>
      </c>
      <c r="G49" s="92">
        <v>44432</v>
      </c>
      <c r="H49" s="94" t="s">
        <v>258</v>
      </c>
      <c r="I49" s="95">
        <v>79</v>
      </c>
      <c r="J49" s="95">
        <v>66</v>
      </c>
      <c r="K49" s="95">
        <v>27</v>
      </c>
      <c r="L49" s="95">
        <v>24</v>
      </c>
      <c r="M49" s="96">
        <v>35.194499999999998</v>
      </c>
      <c r="N49" s="97">
        <v>35</v>
      </c>
      <c r="O49" s="62">
        <v>3000</v>
      </c>
      <c r="P49" s="63">
        <f>Table224523689101112131415161718192021222423456723[[#This Row],[PEMBULATAN]]*O49</f>
        <v>105000</v>
      </c>
    </row>
    <row r="50" spans="1:16" ht="28.5" customHeight="1" x14ac:dyDescent="0.2">
      <c r="A50" s="100"/>
      <c r="B50" s="73"/>
      <c r="C50" s="90" t="s">
        <v>319</v>
      </c>
      <c r="D50" s="91" t="s">
        <v>53</v>
      </c>
      <c r="E50" s="92">
        <v>44427</v>
      </c>
      <c r="F50" s="93" t="s">
        <v>257</v>
      </c>
      <c r="G50" s="92">
        <v>44432</v>
      </c>
      <c r="H50" s="94" t="s">
        <v>258</v>
      </c>
      <c r="I50" s="95">
        <v>93</v>
      </c>
      <c r="J50" s="95">
        <v>70</v>
      </c>
      <c r="K50" s="95">
        <v>30</v>
      </c>
      <c r="L50" s="95">
        <v>17</v>
      </c>
      <c r="M50" s="96">
        <v>48.825000000000003</v>
      </c>
      <c r="N50" s="97">
        <v>49</v>
      </c>
      <c r="O50" s="62">
        <v>3000</v>
      </c>
      <c r="P50" s="63">
        <f>Table224523689101112131415161718192021222423456723[[#This Row],[PEMBULATAN]]*O50</f>
        <v>147000</v>
      </c>
    </row>
    <row r="51" spans="1:16" ht="28.5" customHeight="1" x14ac:dyDescent="0.2">
      <c r="A51" s="100"/>
      <c r="B51" s="73"/>
      <c r="C51" s="90" t="s">
        <v>320</v>
      </c>
      <c r="D51" s="91" t="s">
        <v>53</v>
      </c>
      <c r="E51" s="92">
        <v>44427</v>
      </c>
      <c r="F51" s="93" t="s">
        <v>257</v>
      </c>
      <c r="G51" s="92">
        <v>44432</v>
      </c>
      <c r="H51" s="94" t="s">
        <v>258</v>
      </c>
      <c r="I51" s="95">
        <v>100</v>
      </c>
      <c r="J51" s="95">
        <v>78</v>
      </c>
      <c r="K51" s="95">
        <v>31</v>
      </c>
      <c r="L51" s="95">
        <v>17</v>
      </c>
      <c r="M51" s="96">
        <v>60.45</v>
      </c>
      <c r="N51" s="97">
        <v>60</v>
      </c>
      <c r="O51" s="62">
        <v>3000</v>
      </c>
      <c r="P51" s="63">
        <f>Table224523689101112131415161718192021222423456723[[#This Row],[PEMBULATAN]]*O51</f>
        <v>180000</v>
      </c>
    </row>
    <row r="52" spans="1:16" ht="28.5" customHeight="1" x14ac:dyDescent="0.2">
      <c r="A52" s="100"/>
      <c r="B52" s="73"/>
      <c r="C52" s="90" t="s">
        <v>321</v>
      </c>
      <c r="D52" s="91" t="s">
        <v>53</v>
      </c>
      <c r="E52" s="92">
        <v>44427</v>
      </c>
      <c r="F52" s="93" t="s">
        <v>257</v>
      </c>
      <c r="G52" s="92">
        <v>44432</v>
      </c>
      <c r="H52" s="94" t="s">
        <v>258</v>
      </c>
      <c r="I52" s="95">
        <v>110</v>
      </c>
      <c r="J52" s="95">
        <v>74</v>
      </c>
      <c r="K52" s="95">
        <v>26</v>
      </c>
      <c r="L52" s="95">
        <v>13</v>
      </c>
      <c r="M52" s="96">
        <v>52.91</v>
      </c>
      <c r="N52" s="97">
        <v>53</v>
      </c>
      <c r="O52" s="62">
        <v>3000</v>
      </c>
      <c r="P52" s="63">
        <f>Table224523689101112131415161718192021222423456723[[#This Row],[PEMBULATAN]]*O52</f>
        <v>159000</v>
      </c>
    </row>
    <row r="53" spans="1:16" ht="28.5" customHeight="1" x14ac:dyDescent="0.2">
      <c r="A53" s="100"/>
      <c r="B53" s="73"/>
      <c r="C53" s="90" t="s">
        <v>322</v>
      </c>
      <c r="D53" s="91" t="s">
        <v>53</v>
      </c>
      <c r="E53" s="92">
        <v>44427</v>
      </c>
      <c r="F53" s="93" t="s">
        <v>257</v>
      </c>
      <c r="G53" s="92">
        <v>44432</v>
      </c>
      <c r="H53" s="94" t="s">
        <v>258</v>
      </c>
      <c r="I53" s="95">
        <v>91</v>
      </c>
      <c r="J53" s="95">
        <v>68</v>
      </c>
      <c r="K53" s="95">
        <v>34</v>
      </c>
      <c r="L53" s="95">
        <v>21</v>
      </c>
      <c r="M53" s="96">
        <v>52.597999999999999</v>
      </c>
      <c r="N53" s="97">
        <v>53</v>
      </c>
      <c r="O53" s="62">
        <v>3000</v>
      </c>
      <c r="P53" s="63">
        <f>Table224523689101112131415161718192021222423456723[[#This Row],[PEMBULATAN]]*O53</f>
        <v>159000</v>
      </c>
    </row>
    <row r="54" spans="1:16" ht="28.5" customHeight="1" x14ac:dyDescent="0.2">
      <c r="A54" s="100"/>
      <c r="B54" s="73"/>
      <c r="C54" s="90" t="s">
        <v>323</v>
      </c>
      <c r="D54" s="91" t="s">
        <v>53</v>
      </c>
      <c r="E54" s="92">
        <v>44427</v>
      </c>
      <c r="F54" s="93" t="s">
        <v>257</v>
      </c>
      <c r="G54" s="92">
        <v>44432</v>
      </c>
      <c r="H54" s="94" t="s">
        <v>258</v>
      </c>
      <c r="I54" s="95">
        <v>100</v>
      </c>
      <c r="J54" s="95">
        <v>54</v>
      </c>
      <c r="K54" s="95">
        <v>25</v>
      </c>
      <c r="L54" s="95">
        <v>12</v>
      </c>
      <c r="M54" s="96">
        <v>33.75</v>
      </c>
      <c r="N54" s="97">
        <v>34</v>
      </c>
      <c r="O54" s="62">
        <v>3000</v>
      </c>
      <c r="P54" s="63">
        <f>Table224523689101112131415161718192021222423456723[[#This Row],[PEMBULATAN]]*O54</f>
        <v>102000</v>
      </c>
    </row>
    <row r="55" spans="1:16" ht="28.5" customHeight="1" x14ac:dyDescent="0.2">
      <c r="A55" s="100"/>
      <c r="B55" s="73"/>
      <c r="C55" s="90" t="s">
        <v>324</v>
      </c>
      <c r="D55" s="91" t="s">
        <v>53</v>
      </c>
      <c r="E55" s="92">
        <v>44427</v>
      </c>
      <c r="F55" s="93" t="s">
        <v>257</v>
      </c>
      <c r="G55" s="92">
        <v>44432</v>
      </c>
      <c r="H55" s="94" t="s">
        <v>258</v>
      </c>
      <c r="I55" s="95">
        <v>70</v>
      </c>
      <c r="J55" s="95">
        <v>90</v>
      </c>
      <c r="K55" s="95">
        <v>35</v>
      </c>
      <c r="L55" s="95">
        <v>25</v>
      </c>
      <c r="M55" s="96">
        <v>55.125</v>
      </c>
      <c r="N55" s="97">
        <v>55</v>
      </c>
      <c r="O55" s="62">
        <v>3000</v>
      </c>
      <c r="P55" s="63">
        <f>Table224523689101112131415161718192021222423456723[[#This Row],[PEMBULATAN]]*O55</f>
        <v>165000</v>
      </c>
    </row>
    <row r="56" spans="1:16" ht="28.5" customHeight="1" x14ac:dyDescent="0.2">
      <c r="A56" s="100"/>
      <c r="B56" s="73"/>
      <c r="C56" s="90" t="s">
        <v>325</v>
      </c>
      <c r="D56" s="91" t="s">
        <v>53</v>
      </c>
      <c r="E56" s="92">
        <v>44427</v>
      </c>
      <c r="F56" s="93" t="s">
        <v>257</v>
      </c>
      <c r="G56" s="92">
        <v>44432</v>
      </c>
      <c r="H56" s="94" t="s">
        <v>258</v>
      </c>
      <c r="I56" s="95">
        <v>78</v>
      </c>
      <c r="J56" s="95">
        <v>53</v>
      </c>
      <c r="K56" s="95">
        <v>21</v>
      </c>
      <c r="L56" s="95">
        <v>12</v>
      </c>
      <c r="M56" s="96">
        <v>21.703499999999998</v>
      </c>
      <c r="N56" s="97">
        <v>22</v>
      </c>
      <c r="O56" s="62">
        <v>3000</v>
      </c>
      <c r="P56" s="63">
        <f>Table224523689101112131415161718192021222423456723[[#This Row],[PEMBULATAN]]*O56</f>
        <v>66000</v>
      </c>
    </row>
    <row r="57" spans="1:16" ht="28.5" customHeight="1" x14ac:dyDescent="0.2">
      <c r="A57" s="100"/>
      <c r="B57" s="73"/>
      <c r="C57" s="90" t="s">
        <v>326</v>
      </c>
      <c r="D57" s="91" t="s">
        <v>53</v>
      </c>
      <c r="E57" s="92">
        <v>44427</v>
      </c>
      <c r="F57" s="93" t="s">
        <v>257</v>
      </c>
      <c r="G57" s="92">
        <v>44432</v>
      </c>
      <c r="H57" s="94" t="s">
        <v>258</v>
      </c>
      <c r="I57" s="95">
        <v>86</v>
      </c>
      <c r="J57" s="95">
        <v>65</v>
      </c>
      <c r="K57" s="95">
        <v>21</v>
      </c>
      <c r="L57" s="95">
        <v>16</v>
      </c>
      <c r="M57" s="96">
        <v>29.3475</v>
      </c>
      <c r="N57" s="97">
        <v>29</v>
      </c>
      <c r="O57" s="62">
        <v>3000</v>
      </c>
      <c r="P57" s="63">
        <f>Table224523689101112131415161718192021222423456723[[#This Row],[PEMBULATAN]]*O57</f>
        <v>87000</v>
      </c>
    </row>
    <row r="58" spans="1:16" ht="28.5" customHeight="1" x14ac:dyDescent="0.2">
      <c r="A58" s="100"/>
      <c r="B58" s="73"/>
      <c r="C58" s="90" t="s">
        <v>327</v>
      </c>
      <c r="D58" s="91" t="s">
        <v>53</v>
      </c>
      <c r="E58" s="92">
        <v>44427</v>
      </c>
      <c r="F58" s="93" t="s">
        <v>257</v>
      </c>
      <c r="G58" s="92">
        <v>44432</v>
      </c>
      <c r="H58" s="94" t="s">
        <v>258</v>
      </c>
      <c r="I58" s="95">
        <v>94</v>
      </c>
      <c r="J58" s="95">
        <v>76</v>
      </c>
      <c r="K58" s="95">
        <v>30</v>
      </c>
      <c r="L58" s="95">
        <v>11</v>
      </c>
      <c r="M58" s="96">
        <v>53.58</v>
      </c>
      <c r="N58" s="97">
        <v>54</v>
      </c>
      <c r="O58" s="62">
        <v>3000</v>
      </c>
      <c r="P58" s="63">
        <f>Table224523689101112131415161718192021222423456723[[#This Row],[PEMBULATAN]]*O58</f>
        <v>162000</v>
      </c>
    </row>
    <row r="59" spans="1:16" ht="28.5" customHeight="1" x14ac:dyDescent="0.2">
      <c r="A59" s="100"/>
      <c r="B59" s="73"/>
      <c r="C59" s="90" t="s">
        <v>328</v>
      </c>
      <c r="D59" s="91" t="s">
        <v>53</v>
      </c>
      <c r="E59" s="92">
        <v>44427</v>
      </c>
      <c r="F59" s="93" t="s">
        <v>257</v>
      </c>
      <c r="G59" s="92">
        <v>44432</v>
      </c>
      <c r="H59" s="94" t="s">
        <v>258</v>
      </c>
      <c r="I59" s="95">
        <v>125</v>
      </c>
      <c r="J59" s="95">
        <v>60</v>
      </c>
      <c r="K59" s="95">
        <v>30</v>
      </c>
      <c r="L59" s="95">
        <v>24</v>
      </c>
      <c r="M59" s="96">
        <v>56.25</v>
      </c>
      <c r="N59" s="97">
        <v>56</v>
      </c>
      <c r="O59" s="62">
        <v>3000</v>
      </c>
      <c r="P59" s="63">
        <f>Table224523689101112131415161718192021222423456723[[#This Row],[PEMBULATAN]]*O59</f>
        <v>168000</v>
      </c>
    </row>
    <row r="60" spans="1:16" ht="28.5" customHeight="1" x14ac:dyDescent="0.2">
      <c r="A60" s="100"/>
      <c r="B60" s="73"/>
      <c r="C60" s="90" t="s">
        <v>329</v>
      </c>
      <c r="D60" s="91" t="s">
        <v>53</v>
      </c>
      <c r="E60" s="92">
        <v>44427</v>
      </c>
      <c r="F60" s="93" t="s">
        <v>257</v>
      </c>
      <c r="G60" s="92">
        <v>44432</v>
      </c>
      <c r="H60" s="94" t="s">
        <v>258</v>
      </c>
      <c r="I60" s="95">
        <v>67</v>
      </c>
      <c r="J60" s="95">
        <v>55</v>
      </c>
      <c r="K60" s="95">
        <v>28</v>
      </c>
      <c r="L60" s="95">
        <v>21</v>
      </c>
      <c r="M60" s="96">
        <v>25.795000000000002</v>
      </c>
      <c r="N60" s="97">
        <v>26</v>
      </c>
      <c r="O60" s="62">
        <v>3000</v>
      </c>
      <c r="P60" s="63">
        <f>Table224523689101112131415161718192021222423456723[[#This Row],[PEMBULATAN]]*O60</f>
        <v>78000</v>
      </c>
    </row>
    <row r="61" spans="1:16" ht="28.5" customHeight="1" x14ac:dyDescent="0.2">
      <c r="A61" s="100"/>
      <c r="B61" s="73"/>
      <c r="C61" s="90" t="s">
        <v>330</v>
      </c>
      <c r="D61" s="91" t="s">
        <v>53</v>
      </c>
      <c r="E61" s="92">
        <v>44427</v>
      </c>
      <c r="F61" s="93" t="s">
        <v>257</v>
      </c>
      <c r="G61" s="92">
        <v>44432</v>
      </c>
      <c r="H61" s="94" t="s">
        <v>258</v>
      </c>
      <c r="I61" s="95">
        <v>105</v>
      </c>
      <c r="J61" s="95">
        <v>70</v>
      </c>
      <c r="K61" s="95">
        <v>29</v>
      </c>
      <c r="L61" s="95">
        <v>21</v>
      </c>
      <c r="M61" s="96">
        <v>53.287500000000001</v>
      </c>
      <c r="N61" s="97">
        <v>53</v>
      </c>
      <c r="O61" s="62">
        <v>3000</v>
      </c>
      <c r="P61" s="63">
        <f>Table224523689101112131415161718192021222423456723[[#This Row],[PEMBULATAN]]*O61</f>
        <v>159000</v>
      </c>
    </row>
    <row r="62" spans="1:16" ht="28.5" customHeight="1" x14ac:dyDescent="0.2">
      <c r="A62" s="100"/>
      <c r="B62" s="73"/>
      <c r="C62" s="90" t="s">
        <v>331</v>
      </c>
      <c r="D62" s="91" t="s">
        <v>53</v>
      </c>
      <c r="E62" s="92">
        <v>44427</v>
      </c>
      <c r="F62" s="93" t="s">
        <v>257</v>
      </c>
      <c r="G62" s="92">
        <v>44432</v>
      </c>
      <c r="H62" s="94" t="s">
        <v>258</v>
      </c>
      <c r="I62" s="95">
        <v>100</v>
      </c>
      <c r="J62" s="95">
        <v>67</v>
      </c>
      <c r="K62" s="95">
        <v>32</v>
      </c>
      <c r="L62" s="95">
        <v>20</v>
      </c>
      <c r="M62" s="96">
        <v>53.6</v>
      </c>
      <c r="N62" s="97">
        <v>54</v>
      </c>
      <c r="O62" s="62">
        <v>3000</v>
      </c>
      <c r="P62" s="63">
        <f>Table224523689101112131415161718192021222423456723[[#This Row],[PEMBULATAN]]*O62</f>
        <v>162000</v>
      </c>
    </row>
    <row r="63" spans="1:16" ht="28.5" customHeight="1" x14ac:dyDescent="0.2">
      <c r="A63" s="100"/>
      <c r="B63" s="73"/>
      <c r="C63" s="90" t="s">
        <v>332</v>
      </c>
      <c r="D63" s="91" t="s">
        <v>53</v>
      </c>
      <c r="E63" s="92">
        <v>44427</v>
      </c>
      <c r="F63" s="93" t="s">
        <v>257</v>
      </c>
      <c r="G63" s="92">
        <v>44432</v>
      </c>
      <c r="H63" s="94" t="s">
        <v>258</v>
      </c>
      <c r="I63" s="95">
        <v>10</v>
      </c>
      <c r="J63" s="95">
        <v>80</v>
      </c>
      <c r="K63" s="95">
        <v>27</v>
      </c>
      <c r="L63" s="95">
        <v>14</v>
      </c>
      <c r="M63" s="96">
        <v>5.4</v>
      </c>
      <c r="N63" s="97">
        <v>14</v>
      </c>
      <c r="O63" s="62">
        <v>3000</v>
      </c>
      <c r="P63" s="63">
        <f>Table224523689101112131415161718192021222423456723[[#This Row],[PEMBULATAN]]*O63</f>
        <v>42000</v>
      </c>
    </row>
    <row r="64" spans="1:16" ht="28.5" customHeight="1" x14ac:dyDescent="0.2">
      <c r="A64" s="100"/>
      <c r="B64" s="73"/>
      <c r="C64" s="90" t="s">
        <v>333</v>
      </c>
      <c r="D64" s="91" t="s">
        <v>53</v>
      </c>
      <c r="E64" s="92">
        <v>44427</v>
      </c>
      <c r="F64" s="93" t="s">
        <v>257</v>
      </c>
      <c r="G64" s="92">
        <v>44432</v>
      </c>
      <c r="H64" s="94" t="s">
        <v>258</v>
      </c>
      <c r="I64" s="95">
        <v>116</v>
      </c>
      <c r="J64" s="95">
        <v>71</v>
      </c>
      <c r="K64" s="95">
        <v>23</v>
      </c>
      <c r="L64" s="95">
        <v>22</v>
      </c>
      <c r="M64" s="96">
        <v>47.356999999999999</v>
      </c>
      <c r="N64" s="97">
        <v>47</v>
      </c>
      <c r="O64" s="62">
        <v>3000</v>
      </c>
      <c r="P64" s="63">
        <f>Table224523689101112131415161718192021222423456723[[#This Row],[PEMBULATAN]]*O64</f>
        <v>141000</v>
      </c>
    </row>
    <row r="65" spans="1:16" ht="28.5" customHeight="1" x14ac:dyDescent="0.2">
      <c r="A65" s="100"/>
      <c r="B65" s="73"/>
      <c r="C65" s="90" t="s">
        <v>334</v>
      </c>
      <c r="D65" s="91" t="s">
        <v>53</v>
      </c>
      <c r="E65" s="92">
        <v>44427</v>
      </c>
      <c r="F65" s="93" t="s">
        <v>257</v>
      </c>
      <c r="G65" s="92">
        <v>44432</v>
      </c>
      <c r="H65" s="94" t="s">
        <v>258</v>
      </c>
      <c r="I65" s="95">
        <v>100</v>
      </c>
      <c r="J65" s="95">
        <v>62</v>
      </c>
      <c r="K65" s="95">
        <v>35</v>
      </c>
      <c r="L65" s="95">
        <v>24</v>
      </c>
      <c r="M65" s="96">
        <v>54.25</v>
      </c>
      <c r="N65" s="97">
        <v>54</v>
      </c>
      <c r="O65" s="62">
        <v>3000</v>
      </c>
      <c r="P65" s="63">
        <f>Table224523689101112131415161718192021222423456723[[#This Row],[PEMBULATAN]]*O65</f>
        <v>162000</v>
      </c>
    </row>
    <row r="66" spans="1:16" ht="28.5" customHeight="1" x14ac:dyDescent="0.2">
      <c r="A66" s="100"/>
      <c r="B66" s="73"/>
      <c r="C66" s="90" t="s">
        <v>335</v>
      </c>
      <c r="D66" s="91" t="s">
        <v>53</v>
      </c>
      <c r="E66" s="92">
        <v>44427</v>
      </c>
      <c r="F66" s="93" t="s">
        <v>257</v>
      </c>
      <c r="G66" s="92">
        <v>44432</v>
      </c>
      <c r="H66" s="94" t="s">
        <v>258</v>
      </c>
      <c r="I66" s="95">
        <v>61</v>
      </c>
      <c r="J66" s="95">
        <v>55</v>
      </c>
      <c r="K66" s="95">
        <v>10</v>
      </c>
      <c r="L66" s="95">
        <v>6</v>
      </c>
      <c r="M66" s="96">
        <v>8.3874999999999993</v>
      </c>
      <c r="N66" s="97">
        <v>8</v>
      </c>
      <c r="O66" s="62">
        <v>3000</v>
      </c>
      <c r="P66" s="63">
        <f>Table224523689101112131415161718192021222423456723[[#This Row],[PEMBULATAN]]*O66</f>
        <v>24000</v>
      </c>
    </row>
    <row r="67" spans="1:16" ht="28.5" customHeight="1" x14ac:dyDescent="0.2">
      <c r="A67" s="100"/>
      <c r="B67" s="73"/>
      <c r="C67" s="90" t="s">
        <v>336</v>
      </c>
      <c r="D67" s="91" t="s">
        <v>53</v>
      </c>
      <c r="E67" s="92">
        <v>44427</v>
      </c>
      <c r="F67" s="93" t="s">
        <v>257</v>
      </c>
      <c r="G67" s="92">
        <v>44432</v>
      </c>
      <c r="H67" s="94" t="s">
        <v>258</v>
      </c>
      <c r="I67" s="95">
        <v>93</v>
      </c>
      <c r="J67" s="95">
        <v>63</v>
      </c>
      <c r="K67" s="95">
        <v>21</v>
      </c>
      <c r="L67" s="95">
        <v>10</v>
      </c>
      <c r="M67" s="96">
        <v>30.75975</v>
      </c>
      <c r="N67" s="97">
        <v>31</v>
      </c>
      <c r="O67" s="62">
        <v>3000</v>
      </c>
      <c r="P67" s="63">
        <f>Table224523689101112131415161718192021222423456723[[#This Row],[PEMBULATAN]]*O67</f>
        <v>93000</v>
      </c>
    </row>
    <row r="68" spans="1:16" ht="28.5" customHeight="1" x14ac:dyDescent="0.2">
      <c r="A68" s="100"/>
      <c r="B68" s="73"/>
      <c r="C68" s="90" t="s">
        <v>337</v>
      </c>
      <c r="D68" s="91" t="s">
        <v>53</v>
      </c>
      <c r="E68" s="92">
        <v>44427</v>
      </c>
      <c r="F68" s="93" t="s">
        <v>257</v>
      </c>
      <c r="G68" s="92">
        <v>44432</v>
      </c>
      <c r="H68" s="94" t="s">
        <v>258</v>
      </c>
      <c r="I68" s="95">
        <v>55</v>
      </c>
      <c r="J68" s="95">
        <v>42</v>
      </c>
      <c r="K68" s="95">
        <v>10</v>
      </c>
      <c r="L68" s="95">
        <v>5</v>
      </c>
      <c r="M68" s="96">
        <v>5.7750000000000004</v>
      </c>
      <c r="N68" s="97">
        <v>6</v>
      </c>
      <c r="O68" s="62">
        <v>3000</v>
      </c>
      <c r="P68" s="63">
        <f>Table224523689101112131415161718192021222423456723[[#This Row],[PEMBULATAN]]*O68</f>
        <v>18000</v>
      </c>
    </row>
    <row r="69" spans="1:16" ht="28.5" customHeight="1" x14ac:dyDescent="0.2">
      <c r="A69" s="100"/>
      <c r="B69" s="73"/>
      <c r="C69" s="90" t="s">
        <v>338</v>
      </c>
      <c r="D69" s="91" t="s">
        <v>53</v>
      </c>
      <c r="E69" s="92">
        <v>44427</v>
      </c>
      <c r="F69" s="93" t="s">
        <v>257</v>
      </c>
      <c r="G69" s="92">
        <v>44432</v>
      </c>
      <c r="H69" s="94" t="s">
        <v>258</v>
      </c>
      <c r="I69" s="95">
        <v>78</v>
      </c>
      <c r="J69" s="95">
        <v>60</v>
      </c>
      <c r="K69" s="95">
        <v>15</v>
      </c>
      <c r="L69" s="95">
        <v>10</v>
      </c>
      <c r="M69" s="96">
        <v>17.55</v>
      </c>
      <c r="N69" s="97">
        <v>18</v>
      </c>
      <c r="O69" s="62">
        <v>3000</v>
      </c>
      <c r="P69" s="63">
        <f>Table224523689101112131415161718192021222423456723[[#This Row],[PEMBULATAN]]*O69</f>
        <v>54000</v>
      </c>
    </row>
    <row r="70" spans="1:16" ht="28.5" customHeight="1" x14ac:dyDescent="0.2">
      <c r="A70" s="100"/>
      <c r="B70" s="73"/>
      <c r="C70" s="90" t="s">
        <v>339</v>
      </c>
      <c r="D70" s="91" t="s">
        <v>53</v>
      </c>
      <c r="E70" s="92">
        <v>44427</v>
      </c>
      <c r="F70" s="93" t="s">
        <v>257</v>
      </c>
      <c r="G70" s="92">
        <v>44432</v>
      </c>
      <c r="H70" s="94" t="s">
        <v>258</v>
      </c>
      <c r="I70" s="95">
        <v>93</v>
      </c>
      <c r="J70" s="95">
        <v>53</v>
      </c>
      <c r="K70" s="95">
        <v>23</v>
      </c>
      <c r="L70" s="95">
        <v>10</v>
      </c>
      <c r="M70" s="96">
        <v>28.341750000000001</v>
      </c>
      <c r="N70" s="97">
        <v>28</v>
      </c>
      <c r="O70" s="62">
        <v>3000</v>
      </c>
      <c r="P70" s="63">
        <f>Table224523689101112131415161718192021222423456723[[#This Row],[PEMBULATAN]]*O70</f>
        <v>84000</v>
      </c>
    </row>
    <row r="71" spans="1:16" ht="28.5" customHeight="1" x14ac:dyDescent="0.2">
      <c r="A71" s="100"/>
      <c r="B71" s="73"/>
      <c r="C71" s="90" t="s">
        <v>340</v>
      </c>
      <c r="D71" s="91" t="s">
        <v>53</v>
      </c>
      <c r="E71" s="92">
        <v>44427</v>
      </c>
      <c r="F71" s="93" t="s">
        <v>257</v>
      </c>
      <c r="G71" s="92">
        <v>44432</v>
      </c>
      <c r="H71" s="94" t="s">
        <v>258</v>
      </c>
      <c r="I71" s="95">
        <v>78</v>
      </c>
      <c r="J71" s="95">
        <v>55</v>
      </c>
      <c r="K71" s="95">
        <v>25</v>
      </c>
      <c r="L71" s="95">
        <v>12</v>
      </c>
      <c r="M71" s="96">
        <v>26.8125</v>
      </c>
      <c r="N71" s="97">
        <v>27</v>
      </c>
      <c r="O71" s="62">
        <v>3000</v>
      </c>
      <c r="P71" s="63">
        <f>Table224523689101112131415161718192021222423456723[[#This Row],[PEMBULATAN]]*O71</f>
        <v>81000</v>
      </c>
    </row>
    <row r="72" spans="1:16" ht="28.5" customHeight="1" x14ac:dyDescent="0.2">
      <c r="A72" s="100"/>
      <c r="B72" s="73"/>
      <c r="C72" s="90" t="s">
        <v>341</v>
      </c>
      <c r="D72" s="91" t="s">
        <v>53</v>
      </c>
      <c r="E72" s="92">
        <v>44427</v>
      </c>
      <c r="F72" s="93" t="s">
        <v>257</v>
      </c>
      <c r="G72" s="92">
        <v>44432</v>
      </c>
      <c r="H72" s="94" t="s">
        <v>258</v>
      </c>
      <c r="I72" s="95">
        <v>80</v>
      </c>
      <c r="J72" s="95">
        <v>63</v>
      </c>
      <c r="K72" s="95">
        <v>15</v>
      </c>
      <c r="L72" s="95">
        <v>11</v>
      </c>
      <c r="M72" s="96">
        <v>18.899999999999999</v>
      </c>
      <c r="N72" s="97">
        <v>19</v>
      </c>
      <c r="O72" s="62">
        <v>3000</v>
      </c>
      <c r="P72" s="63">
        <f>Table224523689101112131415161718192021222423456723[[#This Row],[PEMBULATAN]]*O72</f>
        <v>57000</v>
      </c>
    </row>
    <row r="73" spans="1:16" ht="28.5" customHeight="1" x14ac:dyDescent="0.2">
      <c r="A73" s="100"/>
      <c r="B73" s="73"/>
      <c r="C73" s="90" t="s">
        <v>342</v>
      </c>
      <c r="D73" s="91" t="s">
        <v>53</v>
      </c>
      <c r="E73" s="92">
        <v>44427</v>
      </c>
      <c r="F73" s="93" t="s">
        <v>257</v>
      </c>
      <c r="G73" s="92">
        <v>44432</v>
      </c>
      <c r="H73" s="94" t="s">
        <v>258</v>
      </c>
      <c r="I73" s="95">
        <v>74</v>
      </c>
      <c r="J73" s="95">
        <v>45</v>
      </c>
      <c r="K73" s="95">
        <v>28</v>
      </c>
      <c r="L73" s="95">
        <v>12</v>
      </c>
      <c r="M73" s="96">
        <v>23.31</v>
      </c>
      <c r="N73" s="97">
        <v>23</v>
      </c>
      <c r="O73" s="62">
        <v>3000</v>
      </c>
      <c r="P73" s="63">
        <f>Table224523689101112131415161718192021222423456723[[#This Row],[PEMBULATAN]]*O73</f>
        <v>69000</v>
      </c>
    </row>
    <row r="74" spans="1:16" ht="28.5" customHeight="1" x14ac:dyDescent="0.2">
      <c r="A74" s="100"/>
      <c r="B74" s="73"/>
      <c r="C74" s="90" t="s">
        <v>343</v>
      </c>
      <c r="D74" s="91" t="s">
        <v>53</v>
      </c>
      <c r="E74" s="92">
        <v>44427</v>
      </c>
      <c r="F74" s="93" t="s">
        <v>257</v>
      </c>
      <c r="G74" s="92">
        <v>44432</v>
      </c>
      <c r="H74" s="94" t="s">
        <v>258</v>
      </c>
      <c r="I74" s="95">
        <v>63</v>
      </c>
      <c r="J74" s="95">
        <v>47</v>
      </c>
      <c r="K74" s="95">
        <v>17</v>
      </c>
      <c r="L74" s="95">
        <v>5</v>
      </c>
      <c r="M74" s="96">
        <v>12.584250000000001</v>
      </c>
      <c r="N74" s="97">
        <v>13</v>
      </c>
      <c r="O74" s="62">
        <v>3000</v>
      </c>
      <c r="P74" s="63">
        <f>Table224523689101112131415161718192021222423456723[[#This Row],[PEMBULATAN]]*O74</f>
        <v>39000</v>
      </c>
    </row>
    <row r="75" spans="1:16" ht="28.5" customHeight="1" x14ac:dyDescent="0.2">
      <c r="A75" s="100"/>
      <c r="B75" s="73"/>
      <c r="C75" s="90" t="s">
        <v>344</v>
      </c>
      <c r="D75" s="91" t="s">
        <v>53</v>
      </c>
      <c r="E75" s="92">
        <v>44427</v>
      </c>
      <c r="F75" s="93" t="s">
        <v>257</v>
      </c>
      <c r="G75" s="92">
        <v>44432</v>
      </c>
      <c r="H75" s="94" t="s">
        <v>258</v>
      </c>
      <c r="I75" s="95">
        <v>88</v>
      </c>
      <c r="J75" s="95">
        <v>70</v>
      </c>
      <c r="K75" s="95">
        <v>26</v>
      </c>
      <c r="L75" s="95">
        <v>11</v>
      </c>
      <c r="M75" s="96">
        <v>40.04</v>
      </c>
      <c r="N75" s="97">
        <v>40</v>
      </c>
      <c r="O75" s="62">
        <v>3000</v>
      </c>
      <c r="P75" s="63">
        <f>Table224523689101112131415161718192021222423456723[[#This Row],[PEMBULATAN]]*O75</f>
        <v>120000</v>
      </c>
    </row>
    <row r="76" spans="1:16" ht="28.5" customHeight="1" x14ac:dyDescent="0.2">
      <c r="A76" s="100"/>
      <c r="B76" s="73"/>
      <c r="C76" s="90" t="s">
        <v>345</v>
      </c>
      <c r="D76" s="91" t="s">
        <v>53</v>
      </c>
      <c r="E76" s="92">
        <v>44427</v>
      </c>
      <c r="F76" s="93" t="s">
        <v>257</v>
      </c>
      <c r="G76" s="92">
        <v>44432</v>
      </c>
      <c r="H76" s="94" t="s">
        <v>258</v>
      </c>
      <c r="I76" s="95">
        <v>63</v>
      </c>
      <c r="J76" s="95">
        <v>55</v>
      </c>
      <c r="K76" s="95">
        <v>21</v>
      </c>
      <c r="L76" s="95">
        <v>7</v>
      </c>
      <c r="M76" s="96">
        <v>18.19125</v>
      </c>
      <c r="N76" s="97">
        <v>18</v>
      </c>
      <c r="O76" s="62">
        <v>3000</v>
      </c>
      <c r="P76" s="63">
        <f>Table224523689101112131415161718192021222423456723[[#This Row],[PEMBULATAN]]*O76</f>
        <v>54000</v>
      </c>
    </row>
    <row r="77" spans="1:16" ht="28.5" customHeight="1" x14ac:dyDescent="0.2">
      <c r="A77" s="100"/>
      <c r="B77" s="73"/>
      <c r="C77" s="90" t="s">
        <v>346</v>
      </c>
      <c r="D77" s="91" t="s">
        <v>53</v>
      </c>
      <c r="E77" s="92">
        <v>44427</v>
      </c>
      <c r="F77" s="93" t="s">
        <v>257</v>
      </c>
      <c r="G77" s="92">
        <v>44432</v>
      </c>
      <c r="H77" s="94" t="s">
        <v>258</v>
      </c>
      <c r="I77" s="95">
        <v>110</v>
      </c>
      <c r="J77" s="95">
        <v>55</v>
      </c>
      <c r="K77" s="95">
        <v>31</v>
      </c>
      <c r="L77" s="95">
        <v>17</v>
      </c>
      <c r="M77" s="96">
        <v>46.887500000000003</v>
      </c>
      <c r="N77" s="97">
        <v>47</v>
      </c>
      <c r="O77" s="62">
        <v>3000</v>
      </c>
      <c r="P77" s="63">
        <f>Table224523689101112131415161718192021222423456723[[#This Row],[PEMBULATAN]]*O77</f>
        <v>141000</v>
      </c>
    </row>
    <row r="78" spans="1:16" ht="28.5" customHeight="1" x14ac:dyDescent="0.2">
      <c r="A78" s="100"/>
      <c r="B78" s="73"/>
      <c r="C78" s="90" t="s">
        <v>347</v>
      </c>
      <c r="D78" s="91" t="s">
        <v>53</v>
      </c>
      <c r="E78" s="92">
        <v>44427</v>
      </c>
      <c r="F78" s="93" t="s">
        <v>257</v>
      </c>
      <c r="G78" s="92">
        <v>44432</v>
      </c>
      <c r="H78" s="94" t="s">
        <v>258</v>
      </c>
      <c r="I78" s="95">
        <v>94</v>
      </c>
      <c r="J78" s="95">
        <v>59</v>
      </c>
      <c r="K78" s="95">
        <v>29</v>
      </c>
      <c r="L78" s="95">
        <v>14</v>
      </c>
      <c r="M78" s="96">
        <v>40.208500000000001</v>
      </c>
      <c r="N78" s="97">
        <v>40</v>
      </c>
      <c r="O78" s="62">
        <v>3000</v>
      </c>
      <c r="P78" s="63">
        <f>Table224523689101112131415161718192021222423456723[[#This Row],[PEMBULATAN]]*O78</f>
        <v>120000</v>
      </c>
    </row>
    <row r="79" spans="1:16" ht="28.5" customHeight="1" x14ac:dyDescent="0.2">
      <c r="A79" s="100"/>
      <c r="B79" s="73"/>
      <c r="C79" s="90" t="s">
        <v>348</v>
      </c>
      <c r="D79" s="91" t="s">
        <v>53</v>
      </c>
      <c r="E79" s="92">
        <v>44427</v>
      </c>
      <c r="F79" s="93" t="s">
        <v>257</v>
      </c>
      <c r="G79" s="92">
        <v>44432</v>
      </c>
      <c r="H79" s="94" t="s">
        <v>258</v>
      </c>
      <c r="I79" s="95">
        <v>127</v>
      </c>
      <c r="J79" s="95">
        <v>71</v>
      </c>
      <c r="K79" s="95">
        <v>27</v>
      </c>
      <c r="L79" s="95">
        <v>14</v>
      </c>
      <c r="M79" s="96">
        <v>60.864750000000001</v>
      </c>
      <c r="N79" s="97">
        <v>61</v>
      </c>
      <c r="O79" s="62">
        <v>3000</v>
      </c>
      <c r="P79" s="63">
        <f>Table224523689101112131415161718192021222423456723[[#This Row],[PEMBULATAN]]*O79</f>
        <v>183000</v>
      </c>
    </row>
    <row r="80" spans="1:16" ht="28.5" customHeight="1" x14ac:dyDescent="0.2">
      <c r="A80" s="100"/>
      <c r="B80" s="73"/>
      <c r="C80" s="90" t="s">
        <v>349</v>
      </c>
      <c r="D80" s="91" t="s">
        <v>53</v>
      </c>
      <c r="E80" s="92">
        <v>44427</v>
      </c>
      <c r="F80" s="93" t="s">
        <v>257</v>
      </c>
      <c r="G80" s="92">
        <v>44432</v>
      </c>
      <c r="H80" s="94" t="s">
        <v>258</v>
      </c>
      <c r="I80" s="95">
        <v>116</v>
      </c>
      <c r="J80" s="95">
        <v>65</v>
      </c>
      <c r="K80" s="95">
        <v>22</v>
      </c>
      <c r="L80" s="95">
        <v>13</v>
      </c>
      <c r="M80" s="96">
        <v>41.47</v>
      </c>
      <c r="N80" s="97">
        <v>41</v>
      </c>
      <c r="O80" s="62">
        <v>3000</v>
      </c>
      <c r="P80" s="63">
        <f>Table224523689101112131415161718192021222423456723[[#This Row],[PEMBULATAN]]*O80</f>
        <v>123000</v>
      </c>
    </row>
    <row r="81" spans="1:16" ht="28.5" customHeight="1" x14ac:dyDescent="0.2">
      <c r="A81" s="100"/>
      <c r="B81" s="73"/>
      <c r="C81" s="90" t="s">
        <v>350</v>
      </c>
      <c r="D81" s="91" t="s">
        <v>53</v>
      </c>
      <c r="E81" s="92">
        <v>44427</v>
      </c>
      <c r="F81" s="93" t="s">
        <v>257</v>
      </c>
      <c r="G81" s="92">
        <v>44432</v>
      </c>
      <c r="H81" s="94" t="s">
        <v>258</v>
      </c>
      <c r="I81" s="95">
        <v>130</v>
      </c>
      <c r="J81" s="95">
        <v>79</v>
      </c>
      <c r="K81" s="95">
        <v>34</v>
      </c>
      <c r="L81" s="95">
        <v>19</v>
      </c>
      <c r="M81" s="96">
        <v>87.295000000000002</v>
      </c>
      <c r="N81" s="97">
        <v>87</v>
      </c>
      <c r="O81" s="62">
        <v>3000</v>
      </c>
      <c r="P81" s="63">
        <f>Table224523689101112131415161718192021222423456723[[#This Row],[PEMBULATAN]]*O81</f>
        <v>261000</v>
      </c>
    </row>
    <row r="82" spans="1:16" ht="28.5" customHeight="1" x14ac:dyDescent="0.2">
      <c r="A82" s="100"/>
      <c r="B82" s="73"/>
      <c r="C82" s="90" t="s">
        <v>351</v>
      </c>
      <c r="D82" s="91" t="s">
        <v>53</v>
      </c>
      <c r="E82" s="92">
        <v>44427</v>
      </c>
      <c r="F82" s="93" t="s">
        <v>257</v>
      </c>
      <c r="G82" s="92">
        <v>44432</v>
      </c>
      <c r="H82" s="94" t="s">
        <v>258</v>
      </c>
      <c r="I82" s="95">
        <v>121</v>
      </c>
      <c r="J82" s="95">
        <v>85</v>
      </c>
      <c r="K82" s="95">
        <v>24</v>
      </c>
      <c r="L82" s="95">
        <v>19</v>
      </c>
      <c r="M82" s="96">
        <v>61.71</v>
      </c>
      <c r="N82" s="97">
        <v>62</v>
      </c>
      <c r="O82" s="62">
        <v>3000</v>
      </c>
      <c r="P82" s="63">
        <f>Table224523689101112131415161718192021222423456723[[#This Row],[PEMBULATAN]]*O82</f>
        <v>186000</v>
      </c>
    </row>
    <row r="83" spans="1:16" ht="28.5" customHeight="1" x14ac:dyDescent="0.2">
      <c r="A83" s="100"/>
      <c r="B83" s="73"/>
      <c r="C83" s="90" t="s">
        <v>352</v>
      </c>
      <c r="D83" s="91" t="s">
        <v>53</v>
      </c>
      <c r="E83" s="92">
        <v>44427</v>
      </c>
      <c r="F83" s="93" t="s">
        <v>257</v>
      </c>
      <c r="G83" s="92">
        <v>44432</v>
      </c>
      <c r="H83" s="94" t="s">
        <v>258</v>
      </c>
      <c r="I83" s="95">
        <v>96</v>
      </c>
      <c r="J83" s="95">
        <v>64</v>
      </c>
      <c r="K83" s="95">
        <v>22</v>
      </c>
      <c r="L83" s="95">
        <v>17</v>
      </c>
      <c r="M83" s="96">
        <v>33.792000000000002</v>
      </c>
      <c r="N83" s="97">
        <v>34</v>
      </c>
      <c r="O83" s="62">
        <v>3000</v>
      </c>
      <c r="P83" s="63">
        <f>Table224523689101112131415161718192021222423456723[[#This Row],[PEMBULATAN]]*O83</f>
        <v>102000</v>
      </c>
    </row>
    <row r="84" spans="1:16" ht="28.5" customHeight="1" x14ac:dyDescent="0.2">
      <c r="A84" s="100"/>
      <c r="B84" s="73"/>
      <c r="C84" s="90" t="s">
        <v>353</v>
      </c>
      <c r="D84" s="91" t="s">
        <v>53</v>
      </c>
      <c r="E84" s="92">
        <v>44427</v>
      </c>
      <c r="F84" s="93" t="s">
        <v>257</v>
      </c>
      <c r="G84" s="92">
        <v>44432</v>
      </c>
      <c r="H84" s="94" t="s">
        <v>258</v>
      </c>
      <c r="I84" s="95">
        <v>75</v>
      </c>
      <c r="J84" s="95">
        <v>55</v>
      </c>
      <c r="K84" s="95">
        <v>21</v>
      </c>
      <c r="L84" s="95">
        <v>12</v>
      </c>
      <c r="M84" s="96">
        <v>21.65625</v>
      </c>
      <c r="N84" s="97">
        <v>22</v>
      </c>
      <c r="O84" s="62">
        <v>3000</v>
      </c>
      <c r="P84" s="63">
        <f>Table224523689101112131415161718192021222423456723[[#This Row],[PEMBULATAN]]*O84</f>
        <v>66000</v>
      </c>
    </row>
    <row r="85" spans="1:16" ht="28.5" customHeight="1" x14ac:dyDescent="0.2">
      <c r="A85" s="100"/>
      <c r="B85" s="73"/>
      <c r="C85" s="90" t="s">
        <v>354</v>
      </c>
      <c r="D85" s="91" t="s">
        <v>53</v>
      </c>
      <c r="E85" s="92">
        <v>44427</v>
      </c>
      <c r="F85" s="93" t="s">
        <v>257</v>
      </c>
      <c r="G85" s="92">
        <v>44432</v>
      </c>
      <c r="H85" s="94" t="s">
        <v>258</v>
      </c>
      <c r="I85" s="95">
        <v>80</v>
      </c>
      <c r="J85" s="95">
        <v>67</v>
      </c>
      <c r="K85" s="95">
        <v>18</v>
      </c>
      <c r="L85" s="95">
        <v>13</v>
      </c>
      <c r="M85" s="96">
        <v>24.12</v>
      </c>
      <c r="N85" s="97">
        <v>24</v>
      </c>
      <c r="O85" s="62">
        <v>3000</v>
      </c>
      <c r="P85" s="63">
        <f>Table224523689101112131415161718192021222423456723[[#This Row],[PEMBULATAN]]*O85</f>
        <v>72000</v>
      </c>
    </row>
    <row r="86" spans="1:16" ht="28.5" customHeight="1" x14ac:dyDescent="0.2">
      <c r="A86" s="100"/>
      <c r="B86" s="73"/>
      <c r="C86" s="90" t="s">
        <v>355</v>
      </c>
      <c r="D86" s="91" t="s">
        <v>53</v>
      </c>
      <c r="E86" s="92">
        <v>44427</v>
      </c>
      <c r="F86" s="93" t="s">
        <v>257</v>
      </c>
      <c r="G86" s="92">
        <v>44432</v>
      </c>
      <c r="H86" s="94" t="s">
        <v>258</v>
      </c>
      <c r="I86" s="95">
        <v>100</v>
      </c>
      <c r="J86" s="95">
        <v>57</v>
      </c>
      <c r="K86" s="95">
        <v>28</v>
      </c>
      <c r="L86" s="95">
        <v>20</v>
      </c>
      <c r="M86" s="96">
        <v>39.9</v>
      </c>
      <c r="N86" s="97">
        <v>40</v>
      </c>
      <c r="O86" s="62">
        <v>3000</v>
      </c>
      <c r="P86" s="63">
        <f>Table224523689101112131415161718192021222423456723[[#This Row],[PEMBULATAN]]*O86</f>
        <v>120000</v>
      </c>
    </row>
    <row r="87" spans="1:16" ht="28.5" customHeight="1" x14ac:dyDescent="0.2">
      <c r="A87" s="100"/>
      <c r="B87" s="73"/>
      <c r="C87" s="90" t="s">
        <v>356</v>
      </c>
      <c r="D87" s="91" t="s">
        <v>53</v>
      </c>
      <c r="E87" s="92">
        <v>44427</v>
      </c>
      <c r="F87" s="93" t="s">
        <v>257</v>
      </c>
      <c r="G87" s="92">
        <v>44432</v>
      </c>
      <c r="H87" s="94" t="s">
        <v>258</v>
      </c>
      <c r="I87" s="95">
        <v>110</v>
      </c>
      <c r="J87" s="95">
        <v>64</v>
      </c>
      <c r="K87" s="95">
        <v>19</v>
      </c>
      <c r="L87" s="95">
        <v>16</v>
      </c>
      <c r="M87" s="96">
        <v>33.44</v>
      </c>
      <c r="N87" s="97">
        <v>33</v>
      </c>
      <c r="O87" s="62">
        <v>3000</v>
      </c>
      <c r="P87" s="63">
        <f>Table224523689101112131415161718192021222423456723[[#This Row],[PEMBULATAN]]*O87</f>
        <v>99000</v>
      </c>
    </row>
    <row r="88" spans="1:16" ht="28.5" customHeight="1" x14ac:dyDescent="0.2">
      <c r="A88" s="100"/>
      <c r="B88" s="73"/>
      <c r="C88" s="90" t="s">
        <v>357</v>
      </c>
      <c r="D88" s="91" t="s">
        <v>53</v>
      </c>
      <c r="E88" s="92">
        <v>44427</v>
      </c>
      <c r="F88" s="93" t="s">
        <v>257</v>
      </c>
      <c r="G88" s="92">
        <v>44432</v>
      </c>
      <c r="H88" s="94" t="s">
        <v>258</v>
      </c>
      <c r="I88" s="95">
        <v>84</v>
      </c>
      <c r="J88" s="95">
        <v>65</v>
      </c>
      <c r="K88" s="95">
        <v>26</v>
      </c>
      <c r="L88" s="95">
        <v>24</v>
      </c>
      <c r="M88" s="96">
        <v>35.49</v>
      </c>
      <c r="N88" s="97">
        <v>35</v>
      </c>
      <c r="O88" s="62">
        <v>3000</v>
      </c>
      <c r="P88" s="63">
        <f>Table224523689101112131415161718192021222423456723[[#This Row],[PEMBULATAN]]*O88</f>
        <v>105000</v>
      </c>
    </row>
    <row r="89" spans="1:16" ht="28.5" customHeight="1" x14ac:dyDescent="0.2">
      <c r="A89" s="100"/>
      <c r="B89" s="73"/>
      <c r="C89" s="90" t="s">
        <v>358</v>
      </c>
      <c r="D89" s="91" t="s">
        <v>53</v>
      </c>
      <c r="E89" s="92">
        <v>44427</v>
      </c>
      <c r="F89" s="93" t="s">
        <v>257</v>
      </c>
      <c r="G89" s="92">
        <v>44432</v>
      </c>
      <c r="H89" s="94" t="s">
        <v>258</v>
      </c>
      <c r="I89" s="95">
        <v>100</v>
      </c>
      <c r="J89" s="95">
        <v>72</v>
      </c>
      <c r="K89" s="95">
        <v>30</v>
      </c>
      <c r="L89" s="95">
        <v>18</v>
      </c>
      <c r="M89" s="96">
        <v>54</v>
      </c>
      <c r="N89" s="97">
        <v>54</v>
      </c>
      <c r="O89" s="62">
        <v>3000</v>
      </c>
      <c r="P89" s="63">
        <f>Table224523689101112131415161718192021222423456723[[#This Row],[PEMBULATAN]]*O89</f>
        <v>162000</v>
      </c>
    </row>
    <row r="90" spans="1:16" ht="28.5" customHeight="1" x14ac:dyDescent="0.2">
      <c r="A90" s="100"/>
      <c r="B90" s="73"/>
      <c r="C90" s="85" t="s">
        <v>359</v>
      </c>
      <c r="D90" s="76" t="s">
        <v>53</v>
      </c>
      <c r="E90" s="13">
        <v>44427</v>
      </c>
      <c r="F90" s="74" t="s">
        <v>257</v>
      </c>
      <c r="G90" s="13">
        <v>44432</v>
      </c>
      <c r="H90" s="75" t="s">
        <v>258</v>
      </c>
      <c r="I90" s="15">
        <v>40</v>
      </c>
      <c r="J90" s="15">
        <v>33</v>
      </c>
      <c r="K90" s="15">
        <v>18</v>
      </c>
      <c r="L90" s="15">
        <v>6</v>
      </c>
      <c r="M90" s="80">
        <v>5.94</v>
      </c>
      <c r="N90" s="70">
        <v>6</v>
      </c>
      <c r="O90" s="62">
        <v>3000</v>
      </c>
      <c r="P90" s="63">
        <f>Table224523689101112131415161718192021222423456723[[#This Row],[PEMBULATAN]]*O90</f>
        <v>18000</v>
      </c>
    </row>
    <row r="91" spans="1:16" ht="28.5" customHeight="1" x14ac:dyDescent="0.2">
      <c r="A91" s="100"/>
      <c r="B91" s="73"/>
      <c r="C91" s="85" t="s">
        <v>360</v>
      </c>
      <c r="D91" s="76" t="s">
        <v>53</v>
      </c>
      <c r="E91" s="13">
        <v>44427</v>
      </c>
      <c r="F91" s="74" t="s">
        <v>257</v>
      </c>
      <c r="G91" s="13">
        <v>44432</v>
      </c>
      <c r="H91" s="75" t="s">
        <v>258</v>
      </c>
      <c r="I91" s="15">
        <v>44</v>
      </c>
      <c r="J91" s="15">
        <v>31</v>
      </c>
      <c r="K91" s="15">
        <v>19</v>
      </c>
      <c r="L91" s="15">
        <v>3</v>
      </c>
      <c r="M91" s="80">
        <v>6.4790000000000001</v>
      </c>
      <c r="N91" s="70">
        <v>6</v>
      </c>
      <c r="O91" s="62">
        <v>3000</v>
      </c>
      <c r="P91" s="63">
        <f>Table224523689101112131415161718192021222423456723[[#This Row],[PEMBULATAN]]*O91</f>
        <v>18000</v>
      </c>
    </row>
    <row r="92" spans="1:16" ht="28.5" customHeight="1" x14ac:dyDescent="0.2">
      <c r="A92" s="100"/>
      <c r="B92" s="73"/>
      <c r="C92" s="85" t="s">
        <v>361</v>
      </c>
      <c r="D92" s="76" t="s">
        <v>53</v>
      </c>
      <c r="E92" s="13">
        <v>44427</v>
      </c>
      <c r="F92" s="74" t="s">
        <v>257</v>
      </c>
      <c r="G92" s="13">
        <v>44432</v>
      </c>
      <c r="H92" s="75" t="s">
        <v>258</v>
      </c>
      <c r="I92" s="15">
        <v>33</v>
      </c>
      <c r="J92" s="15">
        <v>21</v>
      </c>
      <c r="K92" s="15">
        <v>11</v>
      </c>
      <c r="L92" s="15">
        <v>4</v>
      </c>
      <c r="M92" s="80">
        <v>1.9057500000000001</v>
      </c>
      <c r="N92" s="70">
        <v>4</v>
      </c>
      <c r="O92" s="62">
        <v>3000</v>
      </c>
      <c r="P92" s="63">
        <f>Table224523689101112131415161718192021222423456723[[#This Row],[PEMBULATAN]]*O92</f>
        <v>12000</v>
      </c>
    </row>
    <row r="93" spans="1:16" ht="28.5" customHeight="1" x14ac:dyDescent="0.2">
      <c r="A93" s="100"/>
      <c r="B93" s="73"/>
      <c r="C93" s="85" t="s">
        <v>362</v>
      </c>
      <c r="D93" s="76" t="s">
        <v>53</v>
      </c>
      <c r="E93" s="13">
        <v>44427</v>
      </c>
      <c r="F93" s="74" t="s">
        <v>257</v>
      </c>
      <c r="G93" s="13">
        <v>44432</v>
      </c>
      <c r="H93" s="75" t="s">
        <v>258</v>
      </c>
      <c r="I93" s="15">
        <v>55</v>
      </c>
      <c r="J93" s="15">
        <v>39</v>
      </c>
      <c r="K93" s="15">
        <v>10</v>
      </c>
      <c r="L93" s="15">
        <v>7</v>
      </c>
      <c r="M93" s="80">
        <v>5.3624999999999998</v>
      </c>
      <c r="N93" s="70">
        <v>7</v>
      </c>
      <c r="O93" s="62">
        <v>3000</v>
      </c>
      <c r="P93" s="63">
        <f>Table224523689101112131415161718192021222423456723[[#This Row],[PEMBULATAN]]*O93</f>
        <v>21000</v>
      </c>
    </row>
    <row r="94" spans="1:16" ht="28.5" customHeight="1" x14ac:dyDescent="0.2">
      <c r="A94" s="100"/>
      <c r="B94" s="73"/>
      <c r="C94" s="85" t="s">
        <v>363</v>
      </c>
      <c r="D94" s="76" t="s">
        <v>53</v>
      </c>
      <c r="E94" s="13">
        <v>44427</v>
      </c>
      <c r="F94" s="74" t="s">
        <v>257</v>
      </c>
      <c r="G94" s="13">
        <v>44432</v>
      </c>
      <c r="H94" s="75" t="s">
        <v>258</v>
      </c>
      <c r="I94" s="15">
        <v>60</v>
      </c>
      <c r="J94" s="15">
        <v>51</v>
      </c>
      <c r="K94" s="15">
        <v>21</v>
      </c>
      <c r="L94" s="15">
        <v>2</v>
      </c>
      <c r="M94" s="80">
        <v>16.065000000000001</v>
      </c>
      <c r="N94" s="70">
        <v>16</v>
      </c>
      <c r="O94" s="62">
        <v>3000</v>
      </c>
      <c r="P94" s="63">
        <f>Table224523689101112131415161718192021222423456723[[#This Row],[PEMBULATAN]]*O94</f>
        <v>48000</v>
      </c>
    </row>
    <row r="95" spans="1:16" ht="28.5" customHeight="1" x14ac:dyDescent="0.2">
      <c r="A95" s="100"/>
      <c r="B95" s="73"/>
      <c r="C95" s="85" t="s">
        <v>364</v>
      </c>
      <c r="D95" s="76" t="s">
        <v>53</v>
      </c>
      <c r="E95" s="13">
        <v>44427</v>
      </c>
      <c r="F95" s="74" t="s">
        <v>257</v>
      </c>
      <c r="G95" s="13">
        <v>44432</v>
      </c>
      <c r="H95" s="75" t="s">
        <v>258</v>
      </c>
      <c r="I95" s="15">
        <v>20</v>
      </c>
      <c r="J95" s="15">
        <v>18</v>
      </c>
      <c r="K95" s="15">
        <v>10</v>
      </c>
      <c r="L95" s="15">
        <v>1</v>
      </c>
      <c r="M95" s="80">
        <v>0.9</v>
      </c>
      <c r="N95" s="70">
        <v>1</v>
      </c>
      <c r="O95" s="62">
        <v>3000</v>
      </c>
      <c r="P95" s="63">
        <f>Table224523689101112131415161718192021222423456723[[#This Row],[PEMBULATAN]]*O95</f>
        <v>3000</v>
      </c>
    </row>
    <row r="96" spans="1:16" ht="28.5" customHeight="1" x14ac:dyDescent="0.2">
      <c r="A96" s="100"/>
      <c r="B96" s="73"/>
      <c r="C96" s="85" t="s">
        <v>365</v>
      </c>
      <c r="D96" s="76" t="s">
        <v>53</v>
      </c>
      <c r="E96" s="13">
        <v>44427</v>
      </c>
      <c r="F96" s="74" t="s">
        <v>257</v>
      </c>
      <c r="G96" s="13">
        <v>44432</v>
      </c>
      <c r="H96" s="75" t="s">
        <v>258</v>
      </c>
      <c r="I96" s="15">
        <v>50</v>
      </c>
      <c r="J96" s="15">
        <v>41</v>
      </c>
      <c r="K96" s="15">
        <v>16</v>
      </c>
      <c r="L96" s="15">
        <v>3</v>
      </c>
      <c r="M96" s="80">
        <v>8.1999999999999993</v>
      </c>
      <c r="N96" s="70">
        <v>8</v>
      </c>
      <c r="O96" s="62">
        <v>3000</v>
      </c>
      <c r="P96" s="63">
        <f>Table224523689101112131415161718192021222423456723[[#This Row],[PEMBULATAN]]*O96</f>
        <v>24000</v>
      </c>
    </row>
    <row r="97" spans="1:16" ht="28.5" customHeight="1" x14ac:dyDescent="0.2">
      <c r="A97" s="100"/>
      <c r="B97" s="73"/>
      <c r="C97" s="85" t="s">
        <v>366</v>
      </c>
      <c r="D97" s="76" t="s">
        <v>53</v>
      </c>
      <c r="E97" s="13">
        <v>44427</v>
      </c>
      <c r="F97" s="74" t="s">
        <v>257</v>
      </c>
      <c r="G97" s="13">
        <v>44432</v>
      </c>
      <c r="H97" s="75" t="s">
        <v>258</v>
      </c>
      <c r="I97" s="15">
        <v>60</v>
      </c>
      <c r="J97" s="15">
        <v>3</v>
      </c>
      <c r="K97" s="15">
        <v>17</v>
      </c>
      <c r="L97" s="15">
        <v>10</v>
      </c>
      <c r="M97" s="80">
        <v>0.76500000000000001</v>
      </c>
      <c r="N97" s="70">
        <v>10</v>
      </c>
      <c r="O97" s="62">
        <v>3000</v>
      </c>
      <c r="P97" s="63">
        <f>Table224523689101112131415161718192021222423456723[[#This Row],[PEMBULATAN]]*O97</f>
        <v>30000</v>
      </c>
    </row>
    <row r="98" spans="1:16" ht="28.5" customHeight="1" x14ac:dyDescent="0.2">
      <c r="A98" s="100"/>
      <c r="B98" s="73"/>
      <c r="C98" s="85" t="s">
        <v>367</v>
      </c>
      <c r="D98" s="76" t="s">
        <v>53</v>
      </c>
      <c r="E98" s="13">
        <v>44427</v>
      </c>
      <c r="F98" s="74" t="s">
        <v>257</v>
      </c>
      <c r="G98" s="13">
        <v>44432</v>
      </c>
      <c r="H98" s="75" t="s">
        <v>258</v>
      </c>
      <c r="I98" s="15">
        <v>61</v>
      </c>
      <c r="J98" s="15">
        <v>49</v>
      </c>
      <c r="K98" s="15">
        <v>10</v>
      </c>
      <c r="L98" s="15">
        <v>7</v>
      </c>
      <c r="M98" s="80">
        <v>7.4725000000000001</v>
      </c>
      <c r="N98" s="70">
        <v>7</v>
      </c>
      <c r="O98" s="62">
        <v>3000</v>
      </c>
      <c r="P98" s="63">
        <f>Table224523689101112131415161718192021222423456723[[#This Row],[PEMBULATAN]]*O98</f>
        <v>21000</v>
      </c>
    </row>
    <row r="99" spans="1:16" ht="28.5" customHeight="1" x14ac:dyDescent="0.2">
      <c r="A99" s="100"/>
      <c r="B99" s="73"/>
      <c r="C99" s="85" t="s">
        <v>368</v>
      </c>
      <c r="D99" s="76" t="s">
        <v>53</v>
      </c>
      <c r="E99" s="13">
        <v>44427</v>
      </c>
      <c r="F99" s="74" t="s">
        <v>257</v>
      </c>
      <c r="G99" s="13">
        <v>44432</v>
      </c>
      <c r="H99" s="75" t="s">
        <v>258</v>
      </c>
      <c r="I99" s="15">
        <v>30</v>
      </c>
      <c r="J99" s="15">
        <v>21</v>
      </c>
      <c r="K99" s="15">
        <v>10</v>
      </c>
      <c r="L99" s="15">
        <v>2</v>
      </c>
      <c r="M99" s="80">
        <v>1.575</v>
      </c>
      <c r="N99" s="70">
        <v>2</v>
      </c>
      <c r="O99" s="62">
        <v>3000</v>
      </c>
      <c r="P99" s="63">
        <f>Table224523689101112131415161718192021222423456723[[#This Row],[PEMBULATAN]]*O99</f>
        <v>6000</v>
      </c>
    </row>
    <row r="100" spans="1:16" ht="28.5" customHeight="1" x14ac:dyDescent="0.2">
      <c r="A100" s="100"/>
      <c r="B100" s="73"/>
      <c r="C100" s="85" t="s">
        <v>369</v>
      </c>
      <c r="D100" s="76" t="s">
        <v>53</v>
      </c>
      <c r="E100" s="13">
        <v>44427</v>
      </c>
      <c r="F100" s="74" t="s">
        <v>257</v>
      </c>
      <c r="G100" s="13">
        <v>44432</v>
      </c>
      <c r="H100" s="75" t="s">
        <v>258</v>
      </c>
      <c r="I100" s="15">
        <v>30</v>
      </c>
      <c r="J100" s="15">
        <v>21</v>
      </c>
      <c r="K100" s="15">
        <v>16</v>
      </c>
      <c r="L100" s="15">
        <v>4</v>
      </c>
      <c r="M100" s="80">
        <v>2.52</v>
      </c>
      <c r="N100" s="70">
        <v>4</v>
      </c>
      <c r="O100" s="62">
        <v>3000</v>
      </c>
      <c r="P100" s="63">
        <f>Table224523689101112131415161718192021222423456723[[#This Row],[PEMBULATAN]]*O100</f>
        <v>12000</v>
      </c>
    </row>
    <row r="101" spans="1:16" ht="28.5" customHeight="1" x14ac:dyDescent="0.2">
      <c r="A101" s="100"/>
      <c r="B101" s="73"/>
      <c r="C101" s="85" t="s">
        <v>370</v>
      </c>
      <c r="D101" s="76" t="s">
        <v>53</v>
      </c>
      <c r="E101" s="13">
        <v>44427</v>
      </c>
      <c r="F101" s="74" t="s">
        <v>257</v>
      </c>
      <c r="G101" s="13">
        <v>44432</v>
      </c>
      <c r="H101" s="75" t="s">
        <v>258</v>
      </c>
      <c r="I101" s="15">
        <v>125</v>
      </c>
      <c r="J101" s="15">
        <v>71</v>
      </c>
      <c r="K101" s="15">
        <v>31</v>
      </c>
      <c r="L101" s="15">
        <v>22</v>
      </c>
      <c r="M101" s="80">
        <v>68.78125</v>
      </c>
      <c r="N101" s="70">
        <v>69</v>
      </c>
      <c r="O101" s="62">
        <v>3000</v>
      </c>
      <c r="P101" s="63">
        <f>Table224523689101112131415161718192021222423456723[[#This Row],[PEMBULATAN]]*O101</f>
        <v>207000</v>
      </c>
    </row>
    <row r="102" spans="1:16" ht="28.5" customHeight="1" x14ac:dyDescent="0.2">
      <c r="A102" s="100"/>
      <c r="B102" s="73"/>
      <c r="C102" s="85" t="s">
        <v>371</v>
      </c>
      <c r="D102" s="76" t="s">
        <v>53</v>
      </c>
      <c r="E102" s="13">
        <v>44427</v>
      </c>
      <c r="F102" s="74" t="s">
        <v>257</v>
      </c>
      <c r="G102" s="13">
        <v>44432</v>
      </c>
      <c r="H102" s="75" t="s">
        <v>258</v>
      </c>
      <c r="I102" s="15">
        <v>71</v>
      </c>
      <c r="J102" s="15">
        <v>48</v>
      </c>
      <c r="K102" s="15">
        <v>26</v>
      </c>
      <c r="L102" s="15">
        <v>10</v>
      </c>
      <c r="M102" s="80">
        <v>22.152000000000001</v>
      </c>
      <c r="N102" s="70">
        <v>22</v>
      </c>
      <c r="O102" s="62">
        <v>3000</v>
      </c>
      <c r="P102" s="63">
        <f>Table224523689101112131415161718192021222423456723[[#This Row],[PEMBULATAN]]*O102</f>
        <v>66000</v>
      </c>
    </row>
    <row r="103" spans="1:16" ht="28.5" customHeight="1" x14ac:dyDescent="0.2">
      <c r="A103" s="100"/>
      <c r="B103" s="73"/>
      <c r="C103" s="85" t="s">
        <v>372</v>
      </c>
      <c r="D103" s="76" t="s">
        <v>53</v>
      </c>
      <c r="E103" s="13">
        <v>44427</v>
      </c>
      <c r="F103" s="74" t="s">
        <v>257</v>
      </c>
      <c r="G103" s="13">
        <v>44432</v>
      </c>
      <c r="H103" s="75" t="s">
        <v>258</v>
      </c>
      <c r="I103" s="15">
        <v>110</v>
      </c>
      <c r="J103" s="15">
        <v>68</v>
      </c>
      <c r="K103" s="15">
        <v>30</v>
      </c>
      <c r="L103" s="15">
        <v>13</v>
      </c>
      <c r="M103" s="80">
        <v>56.1</v>
      </c>
      <c r="N103" s="70">
        <v>56</v>
      </c>
      <c r="O103" s="62">
        <v>3000</v>
      </c>
      <c r="P103" s="63">
        <f>Table224523689101112131415161718192021222423456723[[#This Row],[PEMBULATAN]]*O103</f>
        <v>168000</v>
      </c>
    </row>
    <row r="104" spans="1:16" ht="28.5" customHeight="1" x14ac:dyDescent="0.2">
      <c r="A104" s="100"/>
      <c r="B104" s="73"/>
      <c r="C104" s="85" t="s">
        <v>373</v>
      </c>
      <c r="D104" s="76" t="s">
        <v>53</v>
      </c>
      <c r="E104" s="13">
        <v>44427</v>
      </c>
      <c r="F104" s="74" t="s">
        <v>257</v>
      </c>
      <c r="G104" s="13">
        <v>44432</v>
      </c>
      <c r="H104" s="75" t="s">
        <v>258</v>
      </c>
      <c r="I104" s="15">
        <v>121</v>
      </c>
      <c r="J104" s="15">
        <v>63</v>
      </c>
      <c r="K104" s="15">
        <v>25</v>
      </c>
      <c r="L104" s="15">
        <v>20</v>
      </c>
      <c r="M104" s="80">
        <v>47.643749999999997</v>
      </c>
      <c r="N104" s="70">
        <v>48</v>
      </c>
      <c r="O104" s="62">
        <v>3000</v>
      </c>
      <c r="P104" s="63">
        <f>Table224523689101112131415161718192021222423456723[[#This Row],[PEMBULATAN]]*O104</f>
        <v>144000</v>
      </c>
    </row>
    <row r="105" spans="1:16" ht="28.5" customHeight="1" x14ac:dyDescent="0.2">
      <c r="A105" s="100"/>
      <c r="B105" s="73"/>
      <c r="C105" s="85" t="s">
        <v>374</v>
      </c>
      <c r="D105" s="76" t="s">
        <v>53</v>
      </c>
      <c r="E105" s="13">
        <v>44427</v>
      </c>
      <c r="F105" s="74" t="s">
        <v>257</v>
      </c>
      <c r="G105" s="13">
        <v>44432</v>
      </c>
      <c r="H105" s="75" t="s">
        <v>258</v>
      </c>
      <c r="I105" s="15">
        <v>30</v>
      </c>
      <c r="J105" s="15">
        <v>23</v>
      </c>
      <c r="K105" s="15">
        <v>10</v>
      </c>
      <c r="L105" s="15">
        <v>5</v>
      </c>
      <c r="M105" s="80">
        <v>1.7250000000000001</v>
      </c>
      <c r="N105" s="70">
        <v>5</v>
      </c>
      <c r="O105" s="62">
        <v>3000</v>
      </c>
      <c r="P105" s="63">
        <f>Table224523689101112131415161718192021222423456723[[#This Row],[PEMBULATAN]]*O105</f>
        <v>15000</v>
      </c>
    </row>
    <row r="106" spans="1:16" ht="28.5" customHeight="1" x14ac:dyDescent="0.2">
      <c r="A106" s="100"/>
      <c r="B106" s="73"/>
      <c r="C106" s="85" t="s">
        <v>375</v>
      </c>
      <c r="D106" s="76" t="s">
        <v>53</v>
      </c>
      <c r="E106" s="13">
        <v>44427</v>
      </c>
      <c r="F106" s="74" t="s">
        <v>257</v>
      </c>
      <c r="G106" s="13">
        <v>44432</v>
      </c>
      <c r="H106" s="75" t="s">
        <v>258</v>
      </c>
      <c r="I106" s="15">
        <v>65</v>
      </c>
      <c r="J106" s="15">
        <v>46</v>
      </c>
      <c r="K106" s="15">
        <v>21</v>
      </c>
      <c r="L106" s="15">
        <v>11</v>
      </c>
      <c r="M106" s="80">
        <v>15.6975</v>
      </c>
      <c r="N106" s="70">
        <v>16</v>
      </c>
      <c r="O106" s="62">
        <v>3000</v>
      </c>
      <c r="P106" s="63">
        <f>Table224523689101112131415161718192021222423456723[[#This Row],[PEMBULATAN]]*O106</f>
        <v>48000</v>
      </c>
    </row>
    <row r="107" spans="1:16" ht="28.5" customHeight="1" x14ac:dyDescent="0.2">
      <c r="A107" s="100"/>
      <c r="B107" s="73"/>
      <c r="C107" s="85" t="s">
        <v>376</v>
      </c>
      <c r="D107" s="76" t="s">
        <v>53</v>
      </c>
      <c r="E107" s="13">
        <v>44427</v>
      </c>
      <c r="F107" s="74" t="s">
        <v>257</v>
      </c>
      <c r="G107" s="13">
        <v>44432</v>
      </c>
      <c r="H107" s="75" t="s">
        <v>258</v>
      </c>
      <c r="I107" s="15">
        <v>51</v>
      </c>
      <c r="J107" s="15">
        <v>39</v>
      </c>
      <c r="K107" s="15">
        <v>16</v>
      </c>
      <c r="L107" s="15">
        <v>7</v>
      </c>
      <c r="M107" s="80">
        <v>7.9560000000000004</v>
      </c>
      <c r="N107" s="70">
        <v>8</v>
      </c>
      <c r="O107" s="62">
        <v>3000</v>
      </c>
      <c r="P107" s="63">
        <f>Table224523689101112131415161718192021222423456723[[#This Row],[PEMBULATAN]]*O107</f>
        <v>24000</v>
      </c>
    </row>
    <row r="108" spans="1:16" ht="28.5" customHeight="1" x14ac:dyDescent="0.2">
      <c r="A108" s="100"/>
      <c r="B108" s="73"/>
      <c r="C108" s="85" t="s">
        <v>377</v>
      </c>
      <c r="D108" s="76" t="s">
        <v>53</v>
      </c>
      <c r="E108" s="13">
        <v>44427</v>
      </c>
      <c r="F108" s="74" t="s">
        <v>257</v>
      </c>
      <c r="G108" s="13">
        <v>44432</v>
      </c>
      <c r="H108" s="75" t="s">
        <v>258</v>
      </c>
      <c r="I108" s="15">
        <v>93</v>
      </c>
      <c r="J108" s="15">
        <v>62</v>
      </c>
      <c r="K108" s="15">
        <v>26</v>
      </c>
      <c r="L108" s="15">
        <v>7</v>
      </c>
      <c r="M108" s="80">
        <v>37.478999999999999</v>
      </c>
      <c r="N108" s="70">
        <v>37</v>
      </c>
      <c r="O108" s="62">
        <v>3000</v>
      </c>
      <c r="P108" s="63">
        <f>Table224523689101112131415161718192021222423456723[[#This Row],[PEMBULATAN]]*O108</f>
        <v>111000</v>
      </c>
    </row>
    <row r="109" spans="1:16" ht="28.5" customHeight="1" x14ac:dyDescent="0.2">
      <c r="A109" s="100"/>
      <c r="B109" s="73"/>
      <c r="C109" s="85" t="s">
        <v>378</v>
      </c>
      <c r="D109" s="76" t="s">
        <v>53</v>
      </c>
      <c r="E109" s="13">
        <v>44427</v>
      </c>
      <c r="F109" s="74" t="s">
        <v>257</v>
      </c>
      <c r="G109" s="13">
        <v>44432</v>
      </c>
      <c r="H109" s="75" t="s">
        <v>258</v>
      </c>
      <c r="I109" s="15">
        <v>88</v>
      </c>
      <c r="J109" s="15">
        <v>42</v>
      </c>
      <c r="K109" s="15">
        <v>16</v>
      </c>
      <c r="L109" s="15">
        <v>5</v>
      </c>
      <c r="M109" s="80">
        <v>14.784000000000001</v>
      </c>
      <c r="N109" s="70">
        <v>15</v>
      </c>
      <c r="O109" s="62">
        <v>3000</v>
      </c>
      <c r="P109" s="63">
        <f>Table224523689101112131415161718192021222423456723[[#This Row],[PEMBULATAN]]*O109</f>
        <v>45000</v>
      </c>
    </row>
    <row r="110" spans="1:16" ht="28.5" customHeight="1" x14ac:dyDescent="0.2">
      <c r="A110" s="100"/>
      <c r="B110" s="73"/>
      <c r="C110" s="85" t="s">
        <v>379</v>
      </c>
      <c r="D110" s="76" t="s">
        <v>53</v>
      </c>
      <c r="E110" s="13">
        <v>44427</v>
      </c>
      <c r="F110" s="74" t="s">
        <v>257</v>
      </c>
      <c r="G110" s="13">
        <v>44432</v>
      </c>
      <c r="H110" s="75" t="s">
        <v>258</v>
      </c>
      <c r="I110" s="15">
        <v>54</v>
      </c>
      <c r="J110" s="15">
        <v>44</v>
      </c>
      <c r="K110" s="15">
        <v>15</v>
      </c>
      <c r="L110" s="15">
        <v>7</v>
      </c>
      <c r="M110" s="80">
        <v>8.91</v>
      </c>
      <c r="N110" s="70">
        <v>9</v>
      </c>
      <c r="O110" s="62">
        <v>3000</v>
      </c>
      <c r="P110" s="63">
        <f>Table224523689101112131415161718192021222423456723[[#This Row],[PEMBULATAN]]*O110</f>
        <v>27000</v>
      </c>
    </row>
    <row r="111" spans="1:16" ht="28.5" customHeight="1" x14ac:dyDescent="0.2">
      <c r="A111" s="100"/>
      <c r="B111" s="73"/>
      <c r="C111" s="85" t="s">
        <v>380</v>
      </c>
      <c r="D111" s="76" t="s">
        <v>53</v>
      </c>
      <c r="E111" s="13">
        <v>44427</v>
      </c>
      <c r="F111" s="74" t="s">
        <v>257</v>
      </c>
      <c r="G111" s="13">
        <v>44432</v>
      </c>
      <c r="H111" s="75" t="s">
        <v>258</v>
      </c>
      <c r="I111" s="15">
        <v>97</v>
      </c>
      <c r="J111" s="15">
        <v>66</v>
      </c>
      <c r="K111" s="15">
        <v>21</v>
      </c>
      <c r="L111" s="15">
        <v>11</v>
      </c>
      <c r="M111" s="80">
        <v>33.610500000000002</v>
      </c>
      <c r="N111" s="70">
        <v>34</v>
      </c>
      <c r="O111" s="62">
        <v>3000</v>
      </c>
      <c r="P111" s="63">
        <f>Table224523689101112131415161718192021222423456723[[#This Row],[PEMBULATAN]]*O111</f>
        <v>102000</v>
      </c>
    </row>
    <row r="112" spans="1:16" ht="28.5" customHeight="1" x14ac:dyDescent="0.2">
      <c r="A112" s="100"/>
      <c r="B112" s="73"/>
      <c r="C112" s="85" t="s">
        <v>381</v>
      </c>
      <c r="D112" s="76" t="s">
        <v>53</v>
      </c>
      <c r="E112" s="13">
        <v>44427</v>
      </c>
      <c r="F112" s="74" t="s">
        <v>257</v>
      </c>
      <c r="G112" s="13">
        <v>44432</v>
      </c>
      <c r="H112" s="75" t="s">
        <v>258</v>
      </c>
      <c r="I112" s="15">
        <v>99</v>
      </c>
      <c r="J112" s="15">
        <v>73</v>
      </c>
      <c r="K112" s="15">
        <v>22</v>
      </c>
      <c r="L112" s="15">
        <v>9</v>
      </c>
      <c r="M112" s="80">
        <v>39.7485</v>
      </c>
      <c r="N112" s="70">
        <v>40</v>
      </c>
      <c r="O112" s="62">
        <v>3000</v>
      </c>
      <c r="P112" s="63">
        <f>Table224523689101112131415161718192021222423456723[[#This Row],[PEMBULATAN]]*O112</f>
        <v>120000</v>
      </c>
    </row>
    <row r="113" spans="1:16" ht="28.5" customHeight="1" x14ac:dyDescent="0.2">
      <c r="A113" s="100"/>
      <c r="B113" s="73"/>
      <c r="C113" s="85" t="s">
        <v>382</v>
      </c>
      <c r="D113" s="76" t="s">
        <v>53</v>
      </c>
      <c r="E113" s="13">
        <v>44427</v>
      </c>
      <c r="F113" s="74" t="s">
        <v>257</v>
      </c>
      <c r="G113" s="13">
        <v>44432</v>
      </c>
      <c r="H113" s="75" t="s">
        <v>258</v>
      </c>
      <c r="I113" s="15">
        <v>55</v>
      </c>
      <c r="J113" s="15">
        <v>42</v>
      </c>
      <c r="K113" s="15">
        <v>12</v>
      </c>
      <c r="L113" s="15">
        <v>4</v>
      </c>
      <c r="M113" s="80">
        <v>6.93</v>
      </c>
      <c r="N113" s="70">
        <v>7</v>
      </c>
      <c r="O113" s="62">
        <v>3000</v>
      </c>
      <c r="P113" s="63">
        <f>Table224523689101112131415161718192021222423456723[[#This Row],[PEMBULATAN]]*O113</f>
        <v>21000</v>
      </c>
    </row>
    <row r="114" spans="1:16" ht="28.5" customHeight="1" x14ac:dyDescent="0.2">
      <c r="A114" s="100"/>
      <c r="B114" s="73"/>
      <c r="C114" s="85" t="s">
        <v>383</v>
      </c>
      <c r="D114" s="76" t="s">
        <v>53</v>
      </c>
      <c r="E114" s="13">
        <v>44427</v>
      </c>
      <c r="F114" s="74" t="s">
        <v>257</v>
      </c>
      <c r="G114" s="13">
        <v>44432</v>
      </c>
      <c r="H114" s="75" t="s">
        <v>258</v>
      </c>
      <c r="I114" s="15">
        <v>78</v>
      </c>
      <c r="J114" s="15">
        <v>54</v>
      </c>
      <c r="K114" s="15">
        <v>11</v>
      </c>
      <c r="L114" s="15">
        <v>5</v>
      </c>
      <c r="M114" s="80">
        <v>11.583</v>
      </c>
      <c r="N114" s="70">
        <v>12</v>
      </c>
      <c r="O114" s="62">
        <v>3000</v>
      </c>
      <c r="P114" s="63">
        <f>Table224523689101112131415161718192021222423456723[[#This Row],[PEMBULATAN]]*O114</f>
        <v>36000</v>
      </c>
    </row>
    <row r="115" spans="1:16" ht="28.5" customHeight="1" x14ac:dyDescent="0.2">
      <c r="A115" s="100"/>
      <c r="B115" s="73"/>
      <c r="C115" s="85" t="s">
        <v>384</v>
      </c>
      <c r="D115" s="76" t="s">
        <v>53</v>
      </c>
      <c r="E115" s="13">
        <v>44427</v>
      </c>
      <c r="F115" s="74" t="s">
        <v>257</v>
      </c>
      <c r="G115" s="13">
        <v>44432</v>
      </c>
      <c r="H115" s="75" t="s">
        <v>258</v>
      </c>
      <c r="I115" s="15">
        <v>77</v>
      </c>
      <c r="J115" s="15">
        <v>48</v>
      </c>
      <c r="K115" s="15">
        <v>24</v>
      </c>
      <c r="L115" s="15">
        <v>6</v>
      </c>
      <c r="M115" s="80">
        <v>22.175999999999998</v>
      </c>
      <c r="N115" s="70">
        <v>22</v>
      </c>
      <c r="O115" s="62">
        <v>3000</v>
      </c>
      <c r="P115" s="63">
        <f>Table224523689101112131415161718192021222423456723[[#This Row],[PEMBULATAN]]*O115</f>
        <v>66000</v>
      </c>
    </row>
    <row r="116" spans="1:16" ht="28.5" customHeight="1" x14ac:dyDescent="0.2">
      <c r="A116" s="100"/>
      <c r="B116" s="73"/>
      <c r="C116" s="85" t="s">
        <v>385</v>
      </c>
      <c r="D116" s="76" t="s">
        <v>53</v>
      </c>
      <c r="E116" s="13">
        <v>44427</v>
      </c>
      <c r="F116" s="74" t="s">
        <v>257</v>
      </c>
      <c r="G116" s="13">
        <v>44432</v>
      </c>
      <c r="H116" s="75" t="s">
        <v>258</v>
      </c>
      <c r="I116" s="15">
        <v>59</v>
      </c>
      <c r="J116" s="15">
        <v>43</v>
      </c>
      <c r="K116" s="15">
        <v>16</v>
      </c>
      <c r="L116" s="15">
        <v>4</v>
      </c>
      <c r="M116" s="80">
        <v>10.148</v>
      </c>
      <c r="N116" s="70">
        <v>10</v>
      </c>
      <c r="O116" s="62">
        <v>3000</v>
      </c>
      <c r="P116" s="63">
        <f>Table224523689101112131415161718192021222423456723[[#This Row],[PEMBULATAN]]*O116</f>
        <v>30000</v>
      </c>
    </row>
    <row r="117" spans="1:16" ht="28.5" customHeight="1" x14ac:dyDescent="0.2">
      <c r="A117" s="100"/>
      <c r="B117" s="73"/>
      <c r="C117" s="85" t="s">
        <v>386</v>
      </c>
      <c r="D117" s="76" t="s">
        <v>53</v>
      </c>
      <c r="E117" s="13">
        <v>44427</v>
      </c>
      <c r="F117" s="74" t="s">
        <v>257</v>
      </c>
      <c r="G117" s="13">
        <v>44432</v>
      </c>
      <c r="H117" s="75" t="s">
        <v>258</v>
      </c>
      <c r="I117" s="15">
        <v>83</v>
      </c>
      <c r="J117" s="15">
        <v>56</v>
      </c>
      <c r="K117" s="15">
        <v>23</v>
      </c>
      <c r="L117" s="15">
        <v>12</v>
      </c>
      <c r="M117" s="80">
        <v>26.725999999999999</v>
      </c>
      <c r="N117" s="70">
        <v>27</v>
      </c>
      <c r="O117" s="62">
        <v>3000</v>
      </c>
      <c r="P117" s="63">
        <f>Table224523689101112131415161718192021222423456723[[#This Row],[PEMBULATAN]]*O117</f>
        <v>81000</v>
      </c>
    </row>
    <row r="118" spans="1:16" ht="28.5" customHeight="1" x14ac:dyDescent="0.2">
      <c r="A118" s="100"/>
      <c r="B118" s="73"/>
      <c r="C118" s="85" t="s">
        <v>387</v>
      </c>
      <c r="D118" s="76" t="s">
        <v>53</v>
      </c>
      <c r="E118" s="13">
        <v>44427</v>
      </c>
      <c r="F118" s="74" t="s">
        <v>257</v>
      </c>
      <c r="G118" s="13">
        <v>44432</v>
      </c>
      <c r="H118" s="75" t="s">
        <v>258</v>
      </c>
      <c r="I118" s="15">
        <v>59</v>
      </c>
      <c r="J118" s="15">
        <v>47</v>
      </c>
      <c r="K118" s="15">
        <v>21</v>
      </c>
      <c r="L118" s="15">
        <v>5</v>
      </c>
      <c r="M118" s="80">
        <v>14.558249999999999</v>
      </c>
      <c r="N118" s="70">
        <v>15</v>
      </c>
      <c r="O118" s="62">
        <v>3000</v>
      </c>
      <c r="P118" s="63">
        <f>Table224523689101112131415161718192021222423456723[[#This Row],[PEMBULATAN]]*O118</f>
        <v>45000</v>
      </c>
    </row>
    <row r="119" spans="1:16" ht="28.5" customHeight="1" x14ac:dyDescent="0.2">
      <c r="A119" s="100"/>
      <c r="B119" s="73"/>
      <c r="C119" s="85" t="s">
        <v>388</v>
      </c>
      <c r="D119" s="76" t="s">
        <v>53</v>
      </c>
      <c r="E119" s="13">
        <v>44427</v>
      </c>
      <c r="F119" s="74" t="s">
        <v>257</v>
      </c>
      <c r="G119" s="13">
        <v>44432</v>
      </c>
      <c r="H119" s="75" t="s">
        <v>258</v>
      </c>
      <c r="I119" s="15">
        <v>86</v>
      </c>
      <c r="J119" s="15">
        <v>55</v>
      </c>
      <c r="K119" s="15">
        <v>11</v>
      </c>
      <c r="L119" s="15">
        <v>8</v>
      </c>
      <c r="M119" s="80">
        <v>13.0075</v>
      </c>
      <c r="N119" s="70">
        <v>13</v>
      </c>
      <c r="O119" s="62">
        <v>3000</v>
      </c>
      <c r="P119" s="63">
        <f>Table224523689101112131415161718192021222423456723[[#This Row],[PEMBULATAN]]*O119</f>
        <v>39000</v>
      </c>
    </row>
    <row r="120" spans="1:16" ht="28.5" customHeight="1" x14ac:dyDescent="0.2">
      <c r="A120" s="100"/>
      <c r="B120" s="73"/>
      <c r="C120" s="85" t="s">
        <v>389</v>
      </c>
      <c r="D120" s="76" t="s">
        <v>53</v>
      </c>
      <c r="E120" s="13">
        <v>44427</v>
      </c>
      <c r="F120" s="74" t="s">
        <v>257</v>
      </c>
      <c r="G120" s="13">
        <v>44432</v>
      </c>
      <c r="H120" s="75" t="s">
        <v>258</v>
      </c>
      <c r="I120" s="15">
        <v>99</v>
      </c>
      <c r="J120" s="15">
        <v>69</v>
      </c>
      <c r="K120" s="15">
        <v>24</v>
      </c>
      <c r="L120" s="15">
        <v>13</v>
      </c>
      <c r="M120" s="80">
        <v>40.985999999999997</v>
      </c>
      <c r="N120" s="70">
        <v>41</v>
      </c>
      <c r="O120" s="62">
        <v>3000</v>
      </c>
      <c r="P120" s="63">
        <f>Table224523689101112131415161718192021222423456723[[#This Row],[PEMBULATAN]]*O120</f>
        <v>123000</v>
      </c>
    </row>
    <row r="121" spans="1:16" ht="28.5" customHeight="1" x14ac:dyDescent="0.2">
      <c r="A121" s="100"/>
      <c r="B121" s="73"/>
      <c r="C121" s="85" t="s">
        <v>390</v>
      </c>
      <c r="D121" s="76" t="s">
        <v>53</v>
      </c>
      <c r="E121" s="13">
        <v>44427</v>
      </c>
      <c r="F121" s="74" t="s">
        <v>257</v>
      </c>
      <c r="G121" s="13">
        <v>44432</v>
      </c>
      <c r="H121" s="75" t="s">
        <v>258</v>
      </c>
      <c r="I121" s="15">
        <v>77</v>
      </c>
      <c r="J121" s="15">
        <v>45</v>
      </c>
      <c r="K121" s="15">
        <v>17</v>
      </c>
      <c r="L121" s="15">
        <v>10</v>
      </c>
      <c r="M121" s="80">
        <v>14.72625</v>
      </c>
      <c r="N121" s="70">
        <v>15</v>
      </c>
      <c r="O121" s="62">
        <v>3000</v>
      </c>
      <c r="P121" s="63">
        <f>Table224523689101112131415161718192021222423456723[[#This Row],[PEMBULATAN]]*O121</f>
        <v>45000</v>
      </c>
    </row>
    <row r="122" spans="1:16" ht="28.5" customHeight="1" x14ac:dyDescent="0.2">
      <c r="A122" s="100"/>
      <c r="B122" s="73"/>
      <c r="C122" s="85" t="s">
        <v>391</v>
      </c>
      <c r="D122" s="76" t="s">
        <v>53</v>
      </c>
      <c r="E122" s="13">
        <v>44427</v>
      </c>
      <c r="F122" s="74" t="s">
        <v>257</v>
      </c>
      <c r="G122" s="13">
        <v>44432</v>
      </c>
      <c r="H122" s="75" t="s">
        <v>258</v>
      </c>
      <c r="I122" s="15">
        <v>65</v>
      </c>
      <c r="J122" s="15">
        <v>44</v>
      </c>
      <c r="K122" s="15">
        <v>21</v>
      </c>
      <c r="L122" s="15">
        <v>10</v>
      </c>
      <c r="M122" s="80">
        <v>15.015000000000001</v>
      </c>
      <c r="N122" s="70">
        <v>15</v>
      </c>
      <c r="O122" s="62">
        <v>3000</v>
      </c>
      <c r="P122" s="63">
        <f>Table224523689101112131415161718192021222423456723[[#This Row],[PEMBULATAN]]*O122</f>
        <v>45000</v>
      </c>
    </row>
    <row r="123" spans="1:16" ht="28.5" customHeight="1" x14ac:dyDescent="0.2">
      <c r="A123" s="100"/>
      <c r="B123" s="73"/>
      <c r="C123" s="85" t="s">
        <v>392</v>
      </c>
      <c r="D123" s="76" t="s">
        <v>53</v>
      </c>
      <c r="E123" s="13">
        <v>44427</v>
      </c>
      <c r="F123" s="74" t="s">
        <v>257</v>
      </c>
      <c r="G123" s="13">
        <v>44432</v>
      </c>
      <c r="H123" s="75" t="s">
        <v>258</v>
      </c>
      <c r="I123" s="15">
        <v>55</v>
      </c>
      <c r="J123" s="15">
        <v>40</v>
      </c>
      <c r="K123" s="15">
        <v>21</v>
      </c>
      <c r="L123" s="15">
        <v>8</v>
      </c>
      <c r="M123" s="80">
        <v>11.55</v>
      </c>
      <c r="N123" s="70">
        <v>12</v>
      </c>
      <c r="O123" s="62">
        <v>3000</v>
      </c>
      <c r="P123" s="63">
        <f>Table224523689101112131415161718192021222423456723[[#This Row],[PEMBULATAN]]*O123</f>
        <v>36000</v>
      </c>
    </row>
    <row r="124" spans="1:16" ht="28.5" customHeight="1" x14ac:dyDescent="0.2">
      <c r="A124" s="100"/>
      <c r="B124" s="73"/>
      <c r="C124" s="85" t="s">
        <v>393</v>
      </c>
      <c r="D124" s="76" t="s">
        <v>53</v>
      </c>
      <c r="E124" s="13">
        <v>44427</v>
      </c>
      <c r="F124" s="74" t="s">
        <v>257</v>
      </c>
      <c r="G124" s="13">
        <v>44432</v>
      </c>
      <c r="H124" s="75" t="s">
        <v>258</v>
      </c>
      <c r="I124" s="15">
        <v>84</v>
      </c>
      <c r="J124" s="15">
        <v>59</v>
      </c>
      <c r="K124" s="15">
        <v>19</v>
      </c>
      <c r="L124" s="15">
        <v>13</v>
      </c>
      <c r="M124" s="80">
        <v>23.541</v>
      </c>
      <c r="N124" s="70">
        <v>24</v>
      </c>
      <c r="O124" s="62">
        <v>3000</v>
      </c>
      <c r="P124" s="63">
        <f>Table224523689101112131415161718192021222423456723[[#This Row],[PEMBULATAN]]*O124</f>
        <v>72000</v>
      </c>
    </row>
    <row r="125" spans="1:16" ht="28.5" customHeight="1" x14ac:dyDescent="0.2">
      <c r="A125" s="100"/>
      <c r="B125" s="73"/>
      <c r="C125" s="85" t="s">
        <v>394</v>
      </c>
      <c r="D125" s="76" t="s">
        <v>53</v>
      </c>
      <c r="E125" s="13">
        <v>44427</v>
      </c>
      <c r="F125" s="74" t="s">
        <v>257</v>
      </c>
      <c r="G125" s="13">
        <v>44432</v>
      </c>
      <c r="H125" s="75" t="s">
        <v>258</v>
      </c>
      <c r="I125" s="15">
        <v>110</v>
      </c>
      <c r="J125" s="15">
        <v>72</v>
      </c>
      <c r="K125" s="15">
        <v>31</v>
      </c>
      <c r="L125" s="15">
        <v>18</v>
      </c>
      <c r="M125" s="80">
        <v>61.38</v>
      </c>
      <c r="N125" s="70">
        <v>61</v>
      </c>
      <c r="O125" s="62">
        <v>3000</v>
      </c>
      <c r="P125" s="63">
        <f>Table224523689101112131415161718192021222423456723[[#This Row],[PEMBULATAN]]*O125</f>
        <v>183000</v>
      </c>
    </row>
    <row r="126" spans="1:16" ht="28.5" customHeight="1" x14ac:dyDescent="0.2">
      <c r="A126" s="100"/>
      <c r="B126" s="73"/>
      <c r="C126" s="85" t="s">
        <v>395</v>
      </c>
      <c r="D126" s="76" t="s">
        <v>53</v>
      </c>
      <c r="E126" s="13">
        <v>44427</v>
      </c>
      <c r="F126" s="74" t="s">
        <v>257</v>
      </c>
      <c r="G126" s="13">
        <v>44432</v>
      </c>
      <c r="H126" s="75" t="s">
        <v>258</v>
      </c>
      <c r="I126" s="15">
        <v>83</v>
      </c>
      <c r="J126" s="15">
        <v>67</v>
      </c>
      <c r="K126" s="15">
        <v>22</v>
      </c>
      <c r="L126" s="15">
        <v>23</v>
      </c>
      <c r="M126" s="80">
        <v>30.5855</v>
      </c>
      <c r="N126" s="70">
        <v>31</v>
      </c>
      <c r="O126" s="62">
        <v>3000</v>
      </c>
      <c r="P126" s="63">
        <f>Table224523689101112131415161718192021222423456723[[#This Row],[PEMBULATAN]]*O126</f>
        <v>93000</v>
      </c>
    </row>
    <row r="127" spans="1:16" ht="28.5" customHeight="1" x14ac:dyDescent="0.2">
      <c r="A127" s="100"/>
      <c r="B127" s="73"/>
      <c r="C127" s="85" t="s">
        <v>396</v>
      </c>
      <c r="D127" s="76" t="s">
        <v>53</v>
      </c>
      <c r="E127" s="13">
        <v>44427</v>
      </c>
      <c r="F127" s="74" t="s">
        <v>257</v>
      </c>
      <c r="G127" s="13">
        <v>44432</v>
      </c>
      <c r="H127" s="75" t="s">
        <v>258</v>
      </c>
      <c r="I127" s="15">
        <v>100</v>
      </c>
      <c r="J127" s="15">
        <v>70</v>
      </c>
      <c r="K127" s="15">
        <v>33</v>
      </c>
      <c r="L127" s="15">
        <v>24</v>
      </c>
      <c r="M127" s="80">
        <v>57.75</v>
      </c>
      <c r="N127" s="70">
        <v>58</v>
      </c>
      <c r="O127" s="62">
        <v>3000</v>
      </c>
      <c r="P127" s="63">
        <f>Table224523689101112131415161718192021222423456723[[#This Row],[PEMBULATAN]]*O127</f>
        <v>174000</v>
      </c>
    </row>
    <row r="128" spans="1:16" ht="28.5" customHeight="1" x14ac:dyDescent="0.2">
      <c r="A128" s="100"/>
      <c r="B128" s="73"/>
      <c r="C128" s="85" t="s">
        <v>397</v>
      </c>
      <c r="D128" s="76" t="s">
        <v>53</v>
      </c>
      <c r="E128" s="13">
        <v>44427</v>
      </c>
      <c r="F128" s="74" t="s">
        <v>257</v>
      </c>
      <c r="G128" s="13">
        <v>44432</v>
      </c>
      <c r="H128" s="75" t="s">
        <v>258</v>
      </c>
      <c r="I128" s="15">
        <v>85</v>
      </c>
      <c r="J128" s="15">
        <v>66</v>
      </c>
      <c r="K128" s="15">
        <v>21</v>
      </c>
      <c r="L128" s="15">
        <v>23</v>
      </c>
      <c r="M128" s="80">
        <v>29.452500000000001</v>
      </c>
      <c r="N128" s="70">
        <v>29</v>
      </c>
      <c r="O128" s="62">
        <v>3000</v>
      </c>
      <c r="P128" s="63">
        <f>Table224523689101112131415161718192021222423456723[[#This Row],[PEMBULATAN]]*O128</f>
        <v>87000</v>
      </c>
    </row>
    <row r="129" spans="1:16" ht="28.5" customHeight="1" x14ac:dyDescent="0.2">
      <c r="A129" s="100"/>
      <c r="B129" s="73"/>
      <c r="C129" s="85" t="s">
        <v>398</v>
      </c>
      <c r="D129" s="76" t="s">
        <v>53</v>
      </c>
      <c r="E129" s="13">
        <v>44427</v>
      </c>
      <c r="F129" s="74" t="s">
        <v>257</v>
      </c>
      <c r="G129" s="13">
        <v>44432</v>
      </c>
      <c r="H129" s="75" t="s">
        <v>258</v>
      </c>
      <c r="I129" s="15">
        <v>118</v>
      </c>
      <c r="J129" s="15">
        <v>74</v>
      </c>
      <c r="K129" s="15">
        <v>31</v>
      </c>
      <c r="L129" s="15">
        <v>24</v>
      </c>
      <c r="M129" s="80">
        <v>67.673000000000002</v>
      </c>
      <c r="N129" s="70">
        <v>68</v>
      </c>
      <c r="O129" s="62">
        <v>3000</v>
      </c>
      <c r="P129" s="63">
        <f>Table224523689101112131415161718192021222423456723[[#This Row],[PEMBULATAN]]*O129</f>
        <v>204000</v>
      </c>
    </row>
    <row r="130" spans="1:16" ht="28.5" customHeight="1" x14ac:dyDescent="0.2">
      <c r="A130" s="100"/>
      <c r="B130" s="73"/>
      <c r="C130" s="85" t="s">
        <v>399</v>
      </c>
      <c r="D130" s="76" t="s">
        <v>53</v>
      </c>
      <c r="E130" s="13">
        <v>44427</v>
      </c>
      <c r="F130" s="74" t="s">
        <v>257</v>
      </c>
      <c r="G130" s="13">
        <v>44432</v>
      </c>
      <c r="H130" s="75" t="s">
        <v>258</v>
      </c>
      <c r="I130" s="15">
        <v>98</v>
      </c>
      <c r="J130" s="15">
        <v>70</v>
      </c>
      <c r="K130" s="15">
        <v>25</v>
      </c>
      <c r="L130" s="15">
        <v>14</v>
      </c>
      <c r="M130" s="80">
        <v>42.875</v>
      </c>
      <c r="N130" s="70">
        <v>43</v>
      </c>
      <c r="O130" s="62">
        <v>3000</v>
      </c>
      <c r="P130" s="63">
        <f>Table224523689101112131415161718192021222423456723[[#This Row],[PEMBULATAN]]*O130</f>
        <v>129000</v>
      </c>
    </row>
    <row r="131" spans="1:16" ht="28.5" customHeight="1" x14ac:dyDescent="0.2">
      <c r="A131" s="100"/>
      <c r="B131" s="73"/>
      <c r="C131" s="85" t="s">
        <v>400</v>
      </c>
      <c r="D131" s="76" t="s">
        <v>53</v>
      </c>
      <c r="E131" s="13">
        <v>44427</v>
      </c>
      <c r="F131" s="74" t="s">
        <v>257</v>
      </c>
      <c r="G131" s="13">
        <v>44432</v>
      </c>
      <c r="H131" s="75" t="s">
        <v>258</v>
      </c>
      <c r="I131" s="15">
        <v>51</v>
      </c>
      <c r="J131" s="15">
        <v>42</v>
      </c>
      <c r="K131" s="15">
        <v>15</v>
      </c>
      <c r="L131" s="15">
        <v>5</v>
      </c>
      <c r="M131" s="80">
        <v>8.0325000000000006</v>
      </c>
      <c r="N131" s="70">
        <v>8</v>
      </c>
      <c r="O131" s="62">
        <v>3000</v>
      </c>
      <c r="P131" s="63">
        <f>Table224523689101112131415161718192021222423456723[[#This Row],[PEMBULATAN]]*O131</f>
        <v>24000</v>
      </c>
    </row>
    <row r="132" spans="1:16" ht="28.5" customHeight="1" x14ac:dyDescent="0.2">
      <c r="A132" s="100"/>
      <c r="B132" s="73"/>
      <c r="C132" s="85" t="s">
        <v>401</v>
      </c>
      <c r="D132" s="76" t="s">
        <v>53</v>
      </c>
      <c r="E132" s="13">
        <v>44427</v>
      </c>
      <c r="F132" s="74" t="s">
        <v>257</v>
      </c>
      <c r="G132" s="13">
        <v>44432</v>
      </c>
      <c r="H132" s="75" t="s">
        <v>258</v>
      </c>
      <c r="I132" s="15">
        <v>81</v>
      </c>
      <c r="J132" s="15">
        <v>69</v>
      </c>
      <c r="K132" s="15">
        <v>20</v>
      </c>
      <c r="L132" s="15">
        <v>28</v>
      </c>
      <c r="M132" s="80">
        <v>27.945</v>
      </c>
      <c r="N132" s="70">
        <v>28</v>
      </c>
      <c r="O132" s="62">
        <v>3000</v>
      </c>
      <c r="P132" s="63">
        <f>Table224523689101112131415161718192021222423456723[[#This Row],[PEMBULATAN]]*O132</f>
        <v>84000</v>
      </c>
    </row>
    <row r="133" spans="1:16" ht="28.5" customHeight="1" x14ac:dyDescent="0.2">
      <c r="A133" s="100"/>
      <c r="B133" s="73"/>
      <c r="C133" s="85" t="s">
        <v>402</v>
      </c>
      <c r="D133" s="76" t="s">
        <v>53</v>
      </c>
      <c r="E133" s="13">
        <v>44427</v>
      </c>
      <c r="F133" s="74" t="s">
        <v>257</v>
      </c>
      <c r="G133" s="13">
        <v>44432</v>
      </c>
      <c r="H133" s="75" t="s">
        <v>258</v>
      </c>
      <c r="I133" s="15">
        <v>128</v>
      </c>
      <c r="J133" s="15">
        <v>75</v>
      </c>
      <c r="K133" s="15">
        <v>35</v>
      </c>
      <c r="L133" s="15">
        <v>27</v>
      </c>
      <c r="M133" s="80">
        <v>84</v>
      </c>
      <c r="N133" s="70">
        <v>84</v>
      </c>
      <c r="O133" s="62">
        <v>3000</v>
      </c>
      <c r="P133" s="63">
        <f>Table224523689101112131415161718192021222423456723[[#This Row],[PEMBULATAN]]*O133</f>
        <v>252000</v>
      </c>
    </row>
    <row r="134" spans="1:16" ht="28.5" customHeight="1" x14ac:dyDescent="0.2">
      <c r="A134" s="100"/>
      <c r="B134" s="73"/>
      <c r="C134" s="85" t="s">
        <v>403</v>
      </c>
      <c r="D134" s="76" t="s">
        <v>53</v>
      </c>
      <c r="E134" s="13">
        <v>44427</v>
      </c>
      <c r="F134" s="74" t="s">
        <v>257</v>
      </c>
      <c r="G134" s="13">
        <v>44432</v>
      </c>
      <c r="H134" s="75" t="s">
        <v>258</v>
      </c>
      <c r="I134" s="15">
        <v>78</v>
      </c>
      <c r="J134" s="15">
        <v>57</v>
      </c>
      <c r="K134" s="15">
        <v>18</v>
      </c>
      <c r="L134" s="15">
        <v>9</v>
      </c>
      <c r="M134" s="80">
        <v>20.007000000000001</v>
      </c>
      <c r="N134" s="70">
        <v>20</v>
      </c>
      <c r="O134" s="62">
        <v>3000</v>
      </c>
      <c r="P134" s="63">
        <f>Table224523689101112131415161718192021222423456723[[#This Row],[PEMBULATAN]]*O134</f>
        <v>60000</v>
      </c>
    </row>
    <row r="135" spans="1:16" ht="28.5" customHeight="1" x14ac:dyDescent="0.2">
      <c r="A135" s="100"/>
      <c r="B135" s="73"/>
      <c r="C135" s="85" t="s">
        <v>404</v>
      </c>
      <c r="D135" s="76" t="s">
        <v>53</v>
      </c>
      <c r="E135" s="13">
        <v>44427</v>
      </c>
      <c r="F135" s="74" t="s">
        <v>257</v>
      </c>
      <c r="G135" s="13">
        <v>44432</v>
      </c>
      <c r="H135" s="75" t="s">
        <v>258</v>
      </c>
      <c r="I135" s="15">
        <v>83</v>
      </c>
      <c r="J135" s="15">
        <v>66</v>
      </c>
      <c r="K135" s="15">
        <v>32</v>
      </c>
      <c r="L135" s="15">
        <v>19</v>
      </c>
      <c r="M135" s="80">
        <v>43.823999999999998</v>
      </c>
      <c r="N135" s="70">
        <v>44</v>
      </c>
      <c r="O135" s="62">
        <v>3000</v>
      </c>
      <c r="P135" s="63">
        <f>Table224523689101112131415161718192021222423456723[[#This Row],[PEMBULATAN]]*O135</f>
        <v>132000</v>
      </c>
    </row>
    <row r="136" spans="1:16" ht="28.5" customHeight="1" x14ac:dyDescent="0.2">
      <c r="A136" s="100"/>
      <c r="B136" s="73"/>
      <c r="C136" s="85" t="s">
        <v>405</v>
      </c>
      <c r="D136" s="76" t="s">
        <v>53</v>
      </c>
      <c r="E136" s="13">
        <v>44427</v>
      </c>
      <c r="F136" s="74" t="s">
        <v>257</v>
      </c>
      <c r="G136" s="13">
        <v>44432</v>
      </c>
      <c r="H136" s="75" t="s">
        <v>258</v>
      </c>
      <c r="I136" s="15">
        <v>57</v>
      </c>
      <c r="J136" s="15">
        <v>40</v>
      </c>
      <c r="K136" s="15">
        <v>20</v>
      </c>
      <c r="L136" s="15">
        <v>6</v>
      </c>
      <c r="M136" s="80">
        <v>11.4</v>
      </c>
      <c r="N136" s="70">
        <v>11</v>
      </c>
      <c r="O136" s="62">
        <v>3000</v>
      </c>
      <c r="P136" s="63">
        <f>Table224523689101112131415161718192021222423456723[[#This Row],[PEMBULATAN]]*O136</f>
        <v>33000</v>
      </c>
    </row>
    <row r="137" spans="1:16" ht="28.5" customHeight="1" x14ac:dyDescent="0.2">
      <c r="A137" s="100"/>
      <c r="B137" s="73"/>
      <c r="C137" s="85" t="s">
        <v>406</v>
      </c>
      <c r="D137" s="76" t="s">
        <v>53</v>
      </c>
      <c r="E137" s="13">
        <v>44427</v>
      </c>
      <c r="F137" s="74" t="s">
        <v>257</v>
      </c>
      <c r="G137" s="13">
        <v>44432</v>
      </c>
      <c r="H137" s="75" t="s">
        <v>258</v>
      </c>
      <c r="I137" s="15">
        <v>102</v>
      </c>
      <c r="J137" s="15">
        <v>55</v>
      </c>
      <c r="K137" s="15">
        <v>30</v>
      </c>
      <c r="L137" s="15">
        <v>37</v>
      </c>
      <c r="M137" s="80">
        <v>42.075000000000003</v>
      </c>
      <c r="N137" s="70">
        <v>42</v>
      </c>
      <c r="O137" s="62">
        <v>3000</v>
      </c>
      <c r="P137" s="63">
        <f>Table224523689101112131415161718192021222423456723[[#This Row],[PEMBULATAN]]*O137</f>
        <v>126000</v>
      </c>
    </row>
    <row r="138" spans="1:16" ht="28.5" customHeight="1" x14ac:dyDescent="0.2">
      <c r="A138" s="100"/>
      <c r="B138" s="73"/>
      <c r="C138" s="85" t="s">
        <v>407</v>
      </c>
      <c r="D138" s="76" t="s">
        <v>53</v>
      </c>
      <c r="E138" s="13">
        <v>44427</v>
      </c>
      <c r="F138" s="74" t="s">
        <v>257</v>
      </c>
      <c r="G138" s="13">
        <v>44432</v>
      </c>
      <c r="H138" s="75" t="s">
        <v>258</v>
      </c>
      <c r="I138" s="15">
        <v>58</v>
      </c>
      <c r="J138" s="15">
        <v>55</v>
      </c>
      <c r="K138" s="15">
        <v>25</v>
      </c>
      <c r="L138" s="15">
        <v>13</v>
      </c>
      <c r="M138" s="80">
        <v>19.9375</v>
      </c>
      <c r="N138" s="70">
        <v>20</v>
      </c>
      <c r="O138" s="62">
        <v>3000</v>
      </c>
      <c r="P138" s="63">
        <f>Table224523689101112131415161718192021222423456723[[#This Row],[PEMBULATAN]]*O138</f>
        <v>60000</v>
      </c>
    </row>
    <row r="139" spans="1:16" ht="28.5" customHeight="1" x14ac:dyDescent="0.2">
      <c r="A139" s="100"/>
      <c r="B139" s="73"/>
      <c r="C139" s="85" t="s">
        <v>408</v>
      </c>
      <c r="D139" s="76" t="s">
        <v>53</v>
      </c>
      <c r="E139" s="13">
        <v>44427</v>
      </c>
      <c r="F139" s="74" t="s">
        <v>257</v>
      </c>
      <c r="G139" s="13">
        <v>44432</v>
      </c>
      <c r="H139" s="75" t="s">
        <v>258</v>
      </c>
      <c r="I139" s="15">
        <v>58</v>
      </c>
      <c r="J139" s="15">
        <v>55</v>
      </c>
      <c r="K139" s="15">
        <v>30</v>
      </c>
      <c r="L139" s="15">
        <v>10</v>
      </c>
      <c r="M139" s="80">
        <v>23.925000000000001</v>
      </c>
      <c r="N139" s="70">
        <v>24</v>
      </c>
      <c r="O139" s="62">
        <v>3000</v>
      </c>
      <c r="P139" s="63">
        <f>Table224523689101112131415161718192021222423456723[[#This Row],[PEMBULATAN]]*O139</f>
        <v>72000</v>
      </c>
    </row>
    <row r="140" spans="1:16" ht="28.5" customHeight="1" x14ac:dyDescent="0.2">
      <c r="A140" s="100"/>
      <c r="B140" s="73"/>
      <c r="C140" s="85" t="s">
        <v>409</v>
      </c>
      <c r="D140" s="76" t="s">
        <v>53</v>
      </c>
      <c r="E140" s="13">
        <v>44427</v>
      </c>
      <c r="F140" s="74" t="s">
        <v>257</v>
      </c>
      <c r="G140" s="13">
        <v>44432</v>
      </c>
      <c r="H140" s="75" t="s">
        <v>258</v>
      </c>
      <c r="I140" s="15">
        <v>66</v>
      </c>
      <c r="J140" s="15">
        <v>55</v>
      </c>
      <c r="K140" s="15">
        <v>20</v>
      </c>
      <c r="L140" s="15">
        <v>12</v>
      </c>
      <c r="M140" s="80">
        <v>18.149999999999999</v>
      </c>
      <c r="N140" s="70">
        <v>18</v>
      </c>
      <c r="O140" s="62">
        <v>3000</v>
      </c>
      <c r="P140" s="63">
        <f>Table224523689101112131415161718192021222423456723[[#This Row],[PEMBULATAN]]*O140</f>
        <v>54000</v>
      </c>
    </row>
    <row r="141" spans="1:16" ht="28.5" customHeight="1" x14ac:dyDescent="0.2">
      <c r="A141" s="100"/>
      <c r="B141" s="73"/>
      <c r="C141" s="85" t="s">
        <v>410</v>
      </c>
      <c r="D141" s="76" t="s">
        <v>53</v>
      </c>
      <c r="E141" s="13">
        <v>44427</v>
      </c>
      <c r="F141" s="74" t="s">
        <v>257</v>
      </c>
      <c r="G141" s="13">
        <v>44432</v>
      </c>
      <c r="H141" s="75" t="s">
        <v>258</v>
      </c>
      <c r="I141" s="15">
        <v>97</v>
      </c>
      <c r="J141" s="15">
        <v>66</v>
      </c>
      <c r="K141" s="15">
        <v>25</v>
      </c>
      <c r="L141" s="15">
        <v>20</v>
      </c>
      <c r="M141" s="80">
        <v>40.012500000000003</v>
      </c>
      <c r="N141" s="70">
        <v>40</v>
      </c>
      <c r="O141" s="62">
        <v>3000</v>
      </c>
      <c r="P141" s="63">
        <f>Table224523689101112131415161718192021222423456723[[#This Row],[PEMBULATAN]]*O141</f>
        <v>120000</v>
      </c>
    </row>
    <row r="142" spans="1:16" ht="28.5" customHeight="1" x14ac:dyDescent="0.2">
      <c r="A142" s="100"/>
      <c r="B142" s="73"/>
      <c r="C142" s="85" t="s">
        <v>411</v>
      </c>
      <c r="D142" s="76" t="s">
        <v>53</v>
      </c>
      <c r="E142" s="13">
        <v>44427</v>
      </c>
      <c r="F142" s="74" t="s">
        <v>257</v>
      </c>
      <c r="G142" s="13">
        <v>44432</v>
      </c>
      <c r="H142" s="75" t="s">
        <v>258</v>
      </c>
      <c r="I142" s="15">
        <v>90</v>
      </c>
      <c r="J142" s="15">
        <v>50</v>
      </c>
      <c r="K142" s="15">
        <v>27</v>
      </c>
      <c r="L142" s="15">
        <v>15</v>
      </c>
      <c r="M142" s="80">
        <v>30.375</v>
      </c>
      <c r="N142" s="70">
        <v>30</v>
      </c>
      <c r="O142" s="62">
        <v>3000</v>
      </c>
      <c r="P142" s="63">
        <f>Table224523689101112131415161718192021222423456723[[#This Row],[PEMBULATAN]]*O142</f>
        <v>90000</v>
      </c>
    </row>
    <row r="143" spans="1:16" ht="28.5" customHeight="1" x14ac:dyDescent="0.2">
      <c r="A143" s="100"/>
      <c r="B143" s="73"/>
      <c r="C143" s="85" t="s">
        <v>412</v>
      </c>
      <c r="D143" s="76" t="s">
        <v>53</v>
      </c>
      <c r="E143" s="13">
        <v>44427</v>
      </c>
      <c r="F143" s="74" t="s">
        <v>257</v>
      </c>
      <c r="G143" s="13">
        <v>44432</v>
      </c>
      <c r="H143" s="75" t="s">
        <v>258</v>
      </c>
      <c r="I143" s="15">
        <v>89</v>
      </c>
      <c r="J143" s="15">
        <v>64</v>
      </c>
      <c r="K143" s="15">
        <v>34</v>
      </c>
      <c r="L143" s="15">
        <v>10</v>
      </c>
      <c r="M143" s="80">
        <v>48.415999999999997</v>
      </c>
      <c r="N143" s="70">
        <v>48</v>
      </c>
      <c r="O143" s="62">
        <v>3000</v>
      </c>
      <c r="P143" s="63">
        <f>Table224523689101112131415161718192021222423456723[[#This Row],[PEMBULATAN]]*O143</f>
        <v>144000</v>
      </c>
    </row>
    <row r="144" spans="1:16" ht="28.5" customHeight="1" x14ac:dyDescent="0.2">
      <c r="A144" s="100"/>
      <c r="B144" s="73"/>
      <c r="C144" s="85" t="s">
        <v>413</v>
      </c>
      <c r="D144" s="76" t="s">
        <v>53</v>
      </c>
      <c r="E144" s="13">
        <v>44427</v>
      </c>
      <c r="F144" s="74" t="s">
        <v>257</v>
      </c>
      <c r="G144" s="13">
        <v>44432</v>
      </c>
      <c r="H144" s="75" t="s">
        <v>258</v>
      </c>
      <c r="I144" s="15">
        <v>98</v>
      </c>
      <c r="J144" s="15">
        <v>50</v>
      </c>
      <c r="K144" s="15">
        <v>35</v>
      </c>
      <c r="L144" s="15">
        <v>13</v>
      </c>
      <c r="M144" s="80">
        <v>42.875</v>
      </c>
      <c r="N144" s="70">
        <v>43</v>
      </c>
      <c r="O144" s="62">
        <v>3000</v>
      </c>
      <c r="P144" s="63">
        <f>Table224523689101112131415161718192021222423456723[[#This Row],[PEMBULATAN]]*O144</f>
        <v>129000</v>
      </c>
    </row>
    <row r="145" spans="1:16" ht="28.5" customHeight="1" x14ac:dyDescent="0.2">
      <c r="A145" s="100"/>
      <c r="B145" s="73"/>
      <c r="C145" s="85" t="s">
        <v>414</v>
      </c>
      <c r="D145" s="76" t="s">
        <v>53</v>
      </c>
      <c r="E145" s="13">
        <v>44427</v>
      </c>
      <c r="F145" s="74" t="s">
        <v>257</v>
      </c>
      <c r="G145" s="13">
        <v>44432</v>
      </c>
      <c r="H145" s="75" t="s">
        <v>258</v>
      </c>
      <c r="I145" s="15">
        <v>89</v>
      </c>
      <c r="J145" s="15">
        <v>57</v>
      </c>
      <c r="K145" s="15">
        <v>32</v>
      </c>
      <c r="L145" s="15">
        <v>12</v>
      </c>
      <c r="M145" s="80">
        <v>40.584000000000003</v>
      </c>
      <c r="N145" s="70">
        <v>41</v>
      </c>
      <c r="O145" s="62">
        <v>3000</v>
      </c>
      <c r="P145" s="63">
        <f>Table224523689101112131415161718192021222423456723[[#This Row],[PEMBULATAN]]*O145</f>
        <v>123000</v>
      </c>
    </row>
    <row r="146" spans="1:16" ht="28.5" customHeight="1" x14ac:dyDescent="0.2">
      <c r="A146" s="100"/>
      <c r="B146" s="73"/>
      <c r="C146" s="85" t="s">
        <v>415</v>
      </c>
      <c r="D146" s="76" t="s">
        <v>53</v>
      </c>
      <c r="E146" s="13">
        <v>44427</v>
      </c>
      <c r="F146" s="74" t="s">
        <v>257</v>
      </c>
      <c r="G146" s="13">
        <v>44432</v>
      </c>
      <c r="H146" s="75" t="s">
        <v>258</v>
      </c>
      <c r="I146" s="15">
        <v>86</v>
      </c>
      <c r="J146" s="15">
        <v>54</v>
      </c>
      <c r="K146" s="15">
        <v>25</v>
      </c>
      <c r="L146" s="15">
        <v>17</v>
      </c>
      <c r="M146" s="80">
        <v>29.024999999999999</v>
      </c>
      <c r="N146" s="70">
        <v>29</v>
      </c>
      <c r="O146" s="62">
        <v>3000</v>
      </c>
      <c r="P146" s="63">
        <f>Table224523689101112131415161718192021222423456723[[#This Row],[PEMBULATAN]]*O146</f>
        <v>87000</v>
      </c>
    </row>
    <row r="147" spans="1:16" ht="28.5" customHeight="1" x14ac:dyDescent="0.2">
      <c r="A147" s="100"/>
      <c r="B147" s="73"/>
      <c r="C147" s="85" t="s">
        <v>416</v>
      </c>
      <c r="D147" s="76" t="s">
        <v>53</v>
      </c>
      <c r="E147" s="13">
        <v>44427</v>
      </c>
      <c r="F147" s="74" t="s">
        <v>257</v>
      </c>
      <c r="G147" s="13">
        <v>44432</v>
      </c>
      <c r="H147" s="75" t="s">
        <v>258</v>
      </c>
      <c r="I147" s="15">
        <v>120</v>
      </c>
      <c r="J147" s="15">
        <v>69</v>
      </c>
      <c r="K147" s="15">
        <v>31</v>
      </c>
      <c r="L147" s="15">
        <v>29</v>
      </c>
      <c r="M147" s="80">
        <v>64.17</v>
      </c>
      <c r="N147" s="70">
        <v>64</v>
      </c>
      <c r="O147" s="62">
        <v>3000</v>
      </c>
      <c r="P147" s="63">
        <f>Table224523689101112131415161718192021222423456723[[#This Row],[PEMBULATAN]]*O147</f>
        <v>192000</v>
      </c>
    </row>
    <row r="148" spans="1:16" ht="28.5" customHeight="1" x14ac:dyDescent="0.2">
      <c r="A148" s="100"/>
      <c r="B148" s="73"/>
      <c r="C148" s="85" t="s">
        <v>417</v>
      </c>
      <c r="D148" s="76" t="s">
        <v>53</v>
      </c>
      <c r="E148" s="13">
        <v>44427</v>
      </c>
      <c r="F148" s="74" t="s">
        <v>257</v>
      </c>
      <c r="G148" s="13">
        <v>44432</v>
      </c>
      <c r="H148" s="75" t="s">
        <v>258</v>
      </c>
      <c r="I148" s="15">
        <v>90</v>
      </c>
      <c r="J148" s="15">
        <v>64</v>
      </c>
      <c r="K148" s="15">
        <v>33</v>
      </c>
      <c r="L148" s="15">
        <v>17</v>
      </c>
      <c r="M148" s="80">
        <v>47.52</v>
      </c>
      <c r="N148" s="70">
        <v>48</v>
      </c>
      <c r="O148" s="62">
        <v>3000</v>
      </c>
      <c r="P148" s="63">
        <f>Table224523689101112131415161718192021222423456723[[#This Row],[PEMBULATAN]]*O148</f>
        <v>144000</v>
      </c>
    </row>
    <row r="149" spans="1:16" ht="28.5" customHeight="1" x14ac:dyDescent="0.2">
      <c r="A149" s="100"/>
      <c r="B149" s="73"/>
      <c r="C149" s="85" t="s">
        <v>418</v>
      </c>
      <c r="D149" s="76" t="s">
        <v>53</v>
      </c>
      <c r="E149" s="13">
        <v>44427</v>
      </c>
      <c r="F149" s="74" t="s">
        <v>257</v>
      </c>
      <c r="G149" s="13">
        <v>44432</v>
      </c>
      <c r="H149" s="75" t="s">
        <v>258</v>
      </c>
      <c r="I149" s="15">
        <v>80</v>
      </c>
      <c r="J149" s="15">
        <v>50</v>
      </c>
      <c r="K149" s="15">
        <v>35</v>
      </c>
      <c r="L149" s="15">
        <v>18</v>
      </c>
      <c r="M149" s="80">
        <v>35</v>
      </c>
      <c r="N149" s="70">
        <v>35</v>
      </c>
      <c r="O149" s="62">
        <v>3000</v>
      </c>
      <c r="P149" s="63">
        <f>Table224523689101112131415161718192021222423456723[[#This Row],[PEMBULATAN]]*O149</f>
        <v>105000</v>
      </c>
    </row>
    <row r="150" spans="1:16" ht="28.5" customHeight="1" x14ac:dyDescent="0.2">
      <c r="A150" s="100"/>
      <c r="B150" s="73"/>
      <c r="C150" s="85" t="s">
        <v>419</v>
      </c>
      <c r="D150" s="76" t="s">
        <v>53</v>
      </c>
      <c r="E150" s="13">
        <v>44427</v>
      </c>
      <c r="F150" s="74" t="s">
        <v>257</v>
      </c>
      <c r="G150" s="13">
        <v>44432</v>
      </c>
      <c r="H150" s="75" t="s">
        <v>258</v>
      </c>
      <c r="I150" s="15">
        <v>70</v>
      </c>
      <c r="J150" s="15">
        <v>65</v>
      </c>
      <c r="K150" s="15">
        <v>18</v>
      </c>
      <c r="L150" s="15">
        <v>10</v>
      </c>
      <c r="M150" s="80">
        <v>20.475000000000001</v>
      </c>
      <c r="N150" s="70">
        <v>20</v>
      </c>
      <c r="O150" s="62">
        <v>3000</v>
      </c>
      <c r="P150" s="63">
        <f>Table224523689101112131415161718192021222423456723[[#This Row],[PEMBULATAN]]*O150</f>
        <v>60000</v>
      </c>
    </row>
    <row r="151" spans="1:16" ht="28.5" customHeight="1" x14ac:dyDescent="0.2">
      <c r="A151" s="100"/>
      <c r="B151" s="73"/>
      <c r="C151" s="85" t="s">
        <v>420</v>
      </c>
      <c r="D151" s="76" t="s">
        <v>53</v>
      </c>
      <c r="E151" s="13">
        <v>44427</v>
      </c>
      <c r="F151" s="74" t="s">
        <v>257</v>
      </c>
      <c r="G151" s="13">
        <v>44432</v>
      </c>
      <c r="H151" s="75" t="s">
        <v>258</v>
      </c>
      <c r="I151" s="15">
        <v>102</v>
      </c>
      <c r="J151" s="15">
        <v>54</v>
      </c>
      <c r="K151" s="15">
        <v>20</v>
      </c>
      <c r="L151" s="15">
        <v>12</v>
      </c>
      <c r="M151" s="80">
        <v>27.54</v>
      </c>
      <c r="N151" s="70">
        <v>28</v>
      </c>
      <c r="O151" s="62">
        <v>3000</v>
      </c>
      <c r="P151" s="63">
        <f>Table224523689101112131415161718192021222423456723[[#This Row],[PEMBULATAN]]*O151</f>
        <v>84000</v>
      </c>
    </row>
    <row r="152" spans="1:16" ht="28.5" customHeight="1" x14ac:dyDescent="0.2">
      <c r="A152" s="100"/>
      <c r="B152" s="73"/>
      <c r="C152" s="85" t="s">
        <v>421</v>
      </c>
      <c r="D152" s="76" t="s">
        <v>53</v>
      </c>
      <c r="E152" s="13">
        <v>44427</v>
      </c>
      <c r="F152" s="74" t="s">
        <v>257</v>
      </c>
      <c r="G152" s="13">
        <v>44432</v>
      </c>
      <c r="H152" s="75" t="s">
        <v>258</v>
      </c>
      <c r="I152" s="15">
        <v>100</v>
      </c>
      <c r="J152" s="15">
        <v>50</v>
      </c>
      <c r="K152" s="15">
        <v>18</v>
      </c>
      <c r="L152" s="15">
        <v>23</v>
      </c>
      <c r="M152" s="80">
        <v>22.5</v>
      </c>
      <c r="N152" s="70">
        <v>23</v>
      </c>
      <c r="O152" s="62">
        <v>3000</v>
      </c>
      <c r="P152" s="63">
        <f>Table224523689101112131415161718192021222423456723[[#This Row],[PEMBULATAN]]*O152</f>
        <v>69000</v>
      </c>
    </row>
    <row r="153" spans="1:16" ht="28.5" customHeight="1" x14ac:dyDescent="0.2">
      <c r="A153" s="100"/>
      <c r="B153" s="73"/>
      <c r="C153" s="85" t="s">
        <v>422</v>
      </c>
      <c r="D153" s="76" t="s">
        <v>53</v>
      </c>
      <c r="E153" s="13">
        <v>44427</v>
      </c>
      <c r="F153" s="74" t="s">
        <v>257</v>
      </c>
      <c r="G153" s="13">
        <v>44432</v>
      </c>
      <c r="H153" s="75" t="s">
        <v>258</v>
      </c>
      <c r="I153" s="15">
        <v>50</v>
      </c>
      <c r="J153" s="15">
        <v>35</v>
      </c>
      <c r="K153" s="15">
        <v>15</v>
      </c>
      <c r="L153" s="15">
        <v>10</v>
      </c>
      <c r="M153" s="80">
        <v>6.5625</v>
      </c>
      <c r="N153" s="70">
        <v>10</v>
      </c>
      <c r="O153" s="62">
        <v>3000</v>
      </c>
      <c r="P153" s="63">
        <f>Table224523689101112131415161718192021222423456723[[#This Row],[PEMBULATAN]]*O153</f>
        <v>30000</v>
      </c>
    </row>
    <row r="154" spans="1:16" ht="28.5" customHeight="1" x14ac:dyDescent="0.2">
      <c r="A154" s="100"/>
      <c r="B154" s="73"/>
      <c r="C154" s="85" t="s">
        <v>423</v>
      </c>
      <c r="D154" s="76" t="s">
        <v>53</v>
      </c>
      <c r="E154" s="13">
        <v>44427</v>
      </c>
      <c r="F154" s="74" t="s">
        <v>257</v>
      </c>
      <c r="G154" s="13">
        <v>44432</v>
      </c>
      <c r="H154" s="75" t="s">
        <v>258</v>
      </c>
      <c r="I154" s="15">
        <v>87</v>
      </c>
      <c r="J154" s="15">
        <v>54</v>
      </c>
      <c r="K154" s="15">
        <v>20</v>
      </c>
      <c r="L154" s="15">
        <v>16</v>
      </c>
      <c r="M154" s="80">
        <v>23.49</v>
      </c>
      <c r="N154" s="70">
        <v>23</v>
      </c>
      <c r="O154" s="62">
        <v>3000</v>
      </c>
      <c r="P154" s="63">
        <f>Table224523689101112131415161718192021222423456723[[#This Row],[PEMBULATAN]]*O154</f>
        <v>69000</v>
      </c>
    </row>
    <row r="155" spans="1:16" ht="28.5" customHeight="1" x14ac:dyDescent="0.2">
      <c r="A155" s="100"/>
      <c r="B155" s="73"/>
      <c r="C155" s="85" t="s">
        <v>424</v>
      </c>
      <c r="D155" s="76" t="s">
        <v>53</v>
      </c>
      <c r="E155" s="13">
        <v>44427</v>
      </c>
      <c r="F155" s="74" t="s">
        <v>257</v>
      </c>
      <c r="G155" s="13">
        <v>44432</v>
      </c>
      <c r="H155" s="75" t="s">
        <v>258</v>
      </c>
      <c r="I155" s="15">
        <v>90</v>
      </c>
      <c r="J155" s="15">
        <v>50</v>
      </c>
      <c r="K155" s="15">
        <v>40</v>
      </c>
      <c r="L155" s="15">
        <v>20</v>
      </c>
      <c r="M155" s="80">
        <v>45</v>
      </c>
      <c r="N155" s="70">
        <v>45</v>
      </c>
      <c r="O155" s="62">
        <v>3000</v>
      </c>
      <c r="P155" s="63">
        <f>Table224523689101112131415161718192021222423456723[[#This Row],[PEMBULATAN]]*O155</f>
        <v>135000</v>
      </c>
    </row>
    <row r="156" spans="1:16" ht="28.5" customHeight="1" x14ac:dyDescent="0.2">
      <c r="A156" s="100"/>
      <c r="B156" s="73"/>
      <c r="C156" s="85" t="s">
        <v>425</v>
      </c>
      <c r="D156" s="76" t="s">
        <v>53</v>
      </c>
      <c r="E156" s="13">
        <v>44427</v>
      </c>
      <c r="F156" s="74" t="s">
        <v>257</v>
      </c>
      <c r="G156" s="13">
        <v>44432</v>
      </c>
      <c r="H156" s="75" t="s">
        <v>258</v>
      </c>
      <c r="I156" s="15">
        <v>30</v>
      </c>
      <c r="J156" s="15">
        <v>25</v>
      </c>
      <c r="K156" s="15">
        <v>14</v>
      </c>
      <c r="L156" s="15">
        <v>3</v>
      </c>
      <c r="M156" s="80">
        <v>2.625</v>
      </c>
      <c r="N156" s="70">
        <v>3</v>
      </c>
      <c r="O156" s="62">
        <v>3000</v>
      </c>
      <c r="P156" s="63">
        <f>Table224523689101112131415161718192021222423456723[[#This Row],[PEMBULATAN]]*O156</f>
        <v>9000</v>
      </c>
    </row>
    <row r="157" spans="1:16" ht="28.5" customHeight="1" x14ac:dyDescent="0.2">
      <c r="A157" s="100"/>
      <c r="B157" s="73"/>
      <c r="C157" s="85" t="s">
        <v>426</v>
      </c>
      <c r="D157" s="76" t="s">
        <v>53</v>
      </c>
      <c r="E157" s="13">
        <v>44427</v>
      </c>
      <c r="F157" s="74" t="s">
        <v>257</v>
      </c>
      <c r="G157" s="13">
        <v>44432</v>
      </c>
      <c r="H157" s="75" t="s">
        <v>258</v>
      </c>
      <c r="I157" s="15">
        <v>30</v>
      </c>
      <c r="J157" s="15">
        <v>30</v>
      </c>
      <c r="K157" s="15">
        <v>20</v>
      </c>
      <c r="L157" s="15">
        <v>6</v>
      </c>
      <c r="M157" s="80">
        <v>4.5</v>
      </c>
      <c r="N157" s="70">
        <v>6</v>
      </c>
      <c r="O157" s="62">
        <v>3000</v>
      </c>
      <c r="P157" s="63">
        <f>Table224523689101112131415161718192021222423456723[[#This Row],[PEMBULATAN]]*O157</f>
        <v>18000</v>
      </c>
    </row>
    <row r="158" spans="1:16" ht="28.5" customHeight="1" x14ac:dyDescent="0.2">
      <c r="A158" s="100"/>
      <c r="B158" s="73"/>
      <c r="C158" s="85" t="s">
        <v>427</v>
      </c>
      <c r="D158" s="76" t="s">
        <v>53</v>
      </c>
      <c r="E158" s="13">
        <v>44427</v>
      </c>
      <c r="F158" s="74" t="s">
        <v>257</v>
      </c>
      <c r="G158" s="13">
        <v>44432</v>
      </c>
      <c r="H158" s="75" t="s">
        <v>258</v>
      </c>
      <c r="I158" s="15">
        <v>50</v>
      </c>
      <c r="J158" s="15">
        <v>50</v>
      </c>
      <c r="K158" s="15">
        <v>25</v>
      </c>
      <c r="L158" s="15">
        <v>10</v>
      </c>
      <c r="M158" s="80">
        <v>15.625</v>
      </c>
      <c r="N158" s="70">
        <v>16</v>
      </c>
      <c r="O158" s="62">
        <v>3000</v>
      </c>
      <c r="P158" s="63">
        <f>Table224523689101112131415161718192021222423456723[[#This Row],[PEMBULATAN]]*O158</f>
        <v>48000</v>
      </c>
    </row>
    <row r="159" spans="1:16" ht="28.5" customHeight="1" x14ac:dyDescent="0.2">
      <c r="A159" s="100"/>
      <c r="B159" s="73"/>
      <c r="C159" s="85" t="s">
        <v>428</v>
      </c>
      <c r="D159" s="76" t="s">
        <v>53</v>
      </c>
      <c r="E159" s="13">
        <v>44427</v>
      </c>
      <c r="F159" s="74" t="s">
        <v>257</v>
      </c>
      <c r="G159" s="13">
        <v>44432</v>
      </c>
      <c r="H159" s="75" t="s">
        <v>258</v>
      </c>
      <c r="I159" s="15">
        <v>45</v>
      </c>
      <c r="J159" s="15">
        <v>40</v>
      </c>
      <c r="K159" s="15">
        <v>39</v>
      </c>
      <c r="L159" s="15">
        <v>6</v>
      </c>
      <c r="M159" s="80">
        <v>17.55</v>
      </c>
      <c r="N159" s="70">
        <v>18</v>
      </c>
      <c r="O159" s="62">
        <v>3000</v>
      </c>
      <c r="P159" s="63">
        <f>Table224523689101112131415161718192021222423456723[[#This Row],[PEMBULATAN]]*O159</f>
        <v>54000</v>
      </c>
    </row>
    <row r="160" spans="1:16" ht="28.5" customHeight="1" x14ac:dyDescent="0.2">
      <c r="A160" s="100"/>
      <c r="B160" s="73"/>
      <c r="C160" s="85" t="s">
        <v>429</v>
      </c>
      <c r="D160" s="76" t="s">
        <v>53</v>
      </c>
      <c r="E160" s="13">
        <v>44427</v>
      </c>
      <c r="F160" s="74" t="s">
        <v>257</v>
      </c>
      <c r="G160" s="13">
        <v>44432</v>
      </c>
      <c r="H160" s="75" t="s">
        <v>258</v>
      </c>
      <c r="I160" s="15">
        <v>38</v>
      </c>
      <c r="J160" s="15">
        <v>27</v>
      </c>
      <c r="K160" s="15">
        <v>18</v>
      </c>
      <c r="L160" s="15">
        <v>3</v>
      </c>
      <c r="M160" s="80">
        <v>4.617</v>
      </c>
      <c r="N160" s="70">
        <v>5</v>
      </c>
      <c r="O160" s="62">
        <v>3000</v>
      </c>
      <c r="P160" s="63">
        <f>Table224523689101112131415161718192021222423456723[[#This Row],[PEMBULATAN]]*O160</f>
        <v>15000</v>
      </c>
    </row>
    <row r="161" spans="1:16" ht="28.5" customHeight="1" x14ac:dyDescent="0.2">
      <c r="A161" s="100"/>
      <c r="B161" s="73"/>
      <c r="C161" s="85" t="s">
        <v>430</v>
      </c>
      <c r="D161" s="76" t="s">
        <v>53</v>
      </c>
      <c r="E161" s="13">
        <v>44427</v>
      </c>
      <c r="F161" s="74" t="s">
        <v>257</v>
      </c>
      <c r="G161" s="13">
        <v>44432</v>
      </c>
      <c r="H161" s="75" t="s">
        <v>258</v>
      </c>
      <c r="I161" s="15">
        <v>50</v>
      </c>
      <c r="J161" s="15">
        <v>30</v>
      </c>
      <c r="K161" s="15">
        <v>20</v>
      </c>
      <c r="L161" s="15">
        <v>5</v>
      </c>
      <c r="M161" s="80">
        <v>7.5</v>
      </c>
      <c r="N161" s="70">
        <v>8</v>
      </c>
      <c r="O161" s="62">
        <v>3000</v>
      </c>
      <c r="P161" s="63">
        <f>Table224523689101112131415161718192021222423456723[[#This Row],[PEMBULATAN]]*O161</f>
        <v>24000</v>
      </c>
    </row>
    <row r="162" spans="1:16" ht="28.5" customHeight="1" x14ac:dyDescent="0.2">
      <c r="A162" s="100"/>
      <c r="B162" s="73"/>
      <c r="C162" s="85" t="s">
        <v>431</v>
      </c>
      <c r="D162" s="76" t="s">
        <v>53</v>
      </c>
      <c r="E162" s="13">
        <v>44427</v>
      </c>
      <c r="F162" s="74" t="s">
        <v>257</v>
      </c>
      <c r="G162" s="13">
        <v>44432</v>
      </c>
      <c r="H162" s="75" t="s">
        <v>258</v>
      </c>
      <c r="I162" s="15">
        <v>33</v>
      </c>
      <c r="J162" s="15">
        <v>26</v>
      </c>
      <c r="K162" s="15">
        <v>10</v>
      </c>
      <c r="L162" s="15">
        <v>3</v>
      </c>
      <c r="M162" s="80">
        <v>2.145</v>
      </c>
      <c r="N162" s="70">
        <v>3</v>
      </c>
      <c r="O162" s="62">
        <v>3000</v>
      </c>
      <c r="P162" s="63">
        <f>Table224523689101112131415161718192021222423456723[[#This Row],[PEMBULATAN]]*O162</f>
        <v>9000</v>
      </c>
    </row>
    <row r="163" spans="1:16" ht="28.5" customHeight="1" x14ac:dyDescent="0.2">
      <c r="A163" s="100"/>
      <c r="B163" s="73"/>
      <c r="C163" s="85" t="s">
        <v>432</v>
      </c>
      <c r="D163" s="76" t="s">
        <v>53</v>
      </c>
      <c r="E163" s="13">
        <v>44427</v>
      </c>
      <c r="F163" s="74" t="s">
        <v>257</v>
      </c>
      <c r="G163" s="13">
        <v>44432</v>
      </c>
      <c r="H163" s="75" t="s">
        <v>258</v>
      </c>
      <c r="I163" s="15">
        <v>110</v>
      </c>
      <c r="J163" s="15">
        <v>6</v>
      </c>
      <c r="K163" s="15">
        <v>6</v>
      </c>
      <c r="L163" s="15">
        <v>1</v>
      </c>
      <c r="M163" s="80">
        <v>0.99</v>
      </c>
      <c r="N163" s="70">
        <v>1</v>
      </c>
      <c r="O163" s="62">
        <v>3000</v>
      </c>
      <c r="P163" s="63">
        <f>Table224523689101112131415161718192021222423456723[[#This Row],[PEMBULATAN]]*O163</f>
        <v>3000</v>
      </c>
    </row>
    <row r="164" spans="1:16" ht="28.5" customHeight="1" x14ac:dyDescent="0.2">
      <c r="A164" s="100"/>
      <c r="B164" s="73"/>
      <c r="C164" s="85" t="s">
        <v>433</v>
      </c>
      <c r="D164" s="76" t="s">
        <v>53</v>
      </c>
      <c r="E164" s="13">
        <v>44427</v>
      </c>
      <c r="F164" s="74" t="s">
        <v>257</v>
      </c>
      <c r="G164" s="13">
        <v>44432</v>
      </c>
      <c r="H164" s="75" t="s">
        <v>258</v>
      </c>
      <c r="I164" s="15">
        <v>97</v>
      </c>
      <c r="J164" s="15">
        <v>10</v>
      </c>
      <c r="K164" s="15">
        <v>10</v>
      </c>
      <c r="L164" s="15">
        <v>2</v>
      </c>
      <c r="M164" s="80">
        <v>2.4249999999999998</v>
      </c>
      <c r="N164" s="70">
        <v>2</v>
      </c>
      <c r="O164" s="62">
        <v>3000</v>
      </c>
      <c r="P164" s="63">
        <f>Table224523689101112131415161718192021222423456723[[#This Row],[PEMBULATAN]]*O164</f>
        <v>6000</v>
      </c>
    </row>
    <row r="165" spans="1:16" ht="28.5" customHeight="1" x14ac:dyDescent="0.2">
      <c r="A165" s="100"/>
      <c r="B165" s="73"/>
      <c r="C165" s="85" t="s">
        <v>434</v>
      </c>
      <c r="D165" s="76" t="s">
        <v>53</v>
      </c>
      <c r="E165" s="13">
        <v>44427</v>
      </c>
      <c r="F165" s="74" t="s">
        <v>257</v>
      </c>
      <c r="G165" s="13">
        <v>44432</v>
      </c>
      <c r="H165" s="75" t="s">
        <v>258</v>
      </c>
      <c r="I165" s="15">
        <v>100</v>
      </c>
      <c r="J165" s="15">
        <v>75</v>
      </c>
      <c r="K165" s="15">
        <v>5</v>
      </c>
      <c r="L165" s="15">
        <v>1</v>
      </c>
      <c r="M165" s="80">
        <v>9.375</v>
      </c>
      <c r="N165" s="70">
        <v>9</v>
      </c>
      <c r="O165" s="62">
        <v>3000</v>
      </c>
      <c r="P165" s="63">
        <f>Table224523689101112131415161718192021222423456723[[#This Row],[PEMBULATAN]]*O165</f>
        <v>27000</v>
      </c>
    </row>
    <row r="166" spans="1:16" ht="28.5" customHeight="1" x14ac:dyDescent="0.2">
      <c r="A166" s="100"/>
      <c r="B166" s="73"/>
      <c r="C166" s="85" t="s">
        <v>435</v>
      </c>
      <c r="D166" s="76" t="s">
        <v>53</v>
      </c>
      <c r="E166" s="13">
        <v>44427</v>
      </c>
      <c r="F166" s="74" t="s">
        <v>257</v>
      </c>
      <c r="G166" s="13">
        <v>44432</v>
      </c>
      <c r="H166" s="75" t="s">
        <v>258</v>
      </c>
      <c r="I166" s="15">
        <v>50</v>
      </c>
      <c r="J166" s="15">
        <v>30</v>
      </c>
      <c r="K166" s="15">
        <v>3</v>
      </c>
      <c r="L166" s="15">
        <v>1</v>
      </c>
      <c r="M166" s="80">
        <v>1.125</v>
      </c>
      <c r="N166" s="70">
        <v>1</v>
      </c>
      <c r="O166" s="62">
        <v>3000</v>
      </c>
      <c r="P166" s="63">
        <f>Table224523689101112131415161718192021222423456723[[#This Row],[PEMBULATAN]]*O166</f>
        <v>3000</v>
      </c>
    </row>
    <row r="167" spans="1:16" ht="28.5" customHeight="1" x14ac:dyDescent="0.2">
      <c r="A167" s="100"/>
      <c r="B167" s="73"/>
      <c r="C167" s="85" t="s">
        <v>436</v>
      </c>
      <c r="D167" s="76" t="s">
        <v>53</v>
      </c>
      <c r="E167" s="13">
        <v>44427</v>
      </c>
      <c r="F167" s="74" t="s">
        <v>257</v>
      </c>
      <c r="G167" s="13">
        <v>44432</v>
      </c>
      <c r="H167" s="75" t="s">
        <v>258</v>
      </c>
      <c r="I167" s="15">
        <v>60</v>
      </c>
      <c r="J167" s="15">
        <v>15</v>
      </c>
      <c r="K167" s="15">
        <v>15</v>
      </c>
      <c r="L167" s="15">
        <v>1</v>
      </c>
      <c r="M167" s="80">
        <v>3.375</v>
      </c>
      <c r="N167" s="70">
        <v>3</v>
      </c>
      <c r="O167" s="62">
        <v>3000</v>
      </c>
      <c r="P167" s="63">
        <f>Table224523689101112131415161718192021222423456723[[#This Row],[PEMBULATAN]]*O167</f>
        <v>9000</v>
      </c>
    </row>
    <row r="168" spans="1:16" ht="28.5" customHeight="1" x14ac:dyDescent="0.2">
      <c r="A168" s="100"/>
      <c r="B168" s="73"/>
      <c r="C168" s="85" t="s">
        <v>437</v>
      </c>
      <c r="D168" s="76" t="s">
        <v>53</v>
      </c>
      <c r="E168" s="13">
        <v>44427</v>
      </c>
      <c r="F168" s="74" t="s">
        <v>257</v>
      </c>
      <c r="G168" s="13">
        <v>44432</v>
      </c>
      <c r="H168" s="75" t="s">
        <v>258</v>
      </c>
      <c r="I168" s="15">
        <v>75</v>
      </c>
      <c r="J168" s="15">
        <v>50</v>
      </c>
      <c r="K168" s="15">
        <v>8</v>
      </c>
      <c r="L168" s="15">
        <v>2</v>
      </c>
      <c r="M168" s="80">
        <v>7.5</v>
      </c>
      <c r="N168" s="70">
        <v>8</v>
      </c>
      <c r="O168" s="62">
        <v>3000</v>
      </c>
      <c r="P168" s="63">
        <f>Table224523689101112131415161718192021222423456723[[#This Row],[PEMBULATAN]]*O168</f>
        <v>24000</v>
      </c>
    </row>
    <row r="169" spans="1:16" ht="28.5" customHeight="1" x14ac:dyDescent="0.2">
      <c r="A169" s="100"/>
      <c r="B169" s="73"/>
      <c r="C169" s="85" t="s">
        <v>438</v>
      </c>
      <c r="D169" s="76" t="s">
        <v>53</v>
      </c>
      <c r="E169" s="13">
        <v>44427</v>
      </c>
      <c r="F169" s="74" t="s">
        <v>257</v>
      </c>
      <c r="G169" s="13">
        <v>44432</v>
      </c>
      <c r="H169" s="75" t="s">
        <v>258</v>
      </c>
      <c r="I169" s="15">
        <v>64</v>
      </c>
      <c r="J169" s="15">
        <v>56</v>
      </c>
      <c r="K169" s="15">
        <v>20</v>
      </c>
      <c r="L169" s="15">
        <v>4</v>
      </c>
      <c r="M169" s="80">
        <v>17.920000000000002</v>
      </c>
      <c r="N169" s="70">
        <v>18</v>
      </c>
      <c r="O169" s="62">
        <v>3000</v>
      </c>
      <c r="P169" s="63">
        <f>Table224523689101112131415161718192021222423456723[[#This Row],[PEMBULATAN]]*O169</f>
        <v>54000</v>
      </c>
    </row>
    <row r="170" spans="1:16" ht="28.5" customHeight="1" x14ac:dyDescent="0.2">
      <c r="A170" s="100"/>
      <c r="B170" s="73"/>
      <c r="C170" s="85" t="s">
        <v>439</v>
      </c>
      <c r="D170" s="76" t="s">
        <v>53</v>
      </c>
      <c r="E170" s="13">
        <v>44427</v>
      </c>
      <c r="F170" s="74" t="s">
        <v>257</v>
      </c>
      <c r="G170" s="13">
        <v>44432</v>
      </c>
      <c r="H170" s="75" t="s">
        <v>258</v>
      </c>
      <c r="I170" s="15">
        <v>87</v>
      </c>
      <c r="J170" s="15">
        <v>18</v>
      </c>
      <c r="K170" s="15">
        <v>18</v>
      </c>
      <c r="L170" s="15">
        <v>1</v>
      </c>
      <c r="M170" s="80">
        <v>7.0469999999999997</v>
      </c>
      <c r="N170" s="70">
        <v>7</v>
      </c>
      <c r="O170" s="62">
        <v>3000</v>
      </c>
      <c r="P170" s="63">
        <f>Table224523689101112131415161718192021222423456723[[#This Row],[PEMBULATAN]]*O170</f>
        <v>21000</v>
      </c>
    </row>
    <row r="171" spans="1:16" ht="28.5" customHeight="1" x14ac:dyDescent="0.2">
      <c r="A171" s="100"/>
      <c r="B171" s="73"/>
      <c r="C171" s="85" t="s">
        <v>440</v>
      </c>
      <c r="D171" s="76" t="s">
        <v>53</v>
      </c>
      <c r="E171" s="13">
        <v>44427</v>
      </c>
      <c r="F171" s="74" t="s">
        <v>257</v>
      </c>
      <c r="G171" s="13">
        <v>44432</v>
      </c>
      <c r="H171" s="75" t="s">
        <v>258</v>
      </c>
      <c r="I171" s="15">
        <v>55</v>
      </c>
      <c r="J171" s="15">
        <v>41</v>
      </c>
      <c r="K171" s="15">
        <v>30</v>
      </c>
      <c r="L171" s="15">
        <v>3</v>
      </c>
      <c r="M171" s="80">
        <v>16.912500000000001</v>
      </c>
      <c r="N171" s="70">
        <v>17</v>
      </c>
      <c r="O171" s="62">
        <v>3000</v>
      </c>
      <c r="P171" s="63">
        <f>Table224523689101112131415161718192021222423456723[[#This Row],[PEMBULATAN]]*O171</f>
        <v>51000</v>
      </c>
    </row>
    <row r="172" spans="1:16" ht="28.5" customHeight="1" x14ac:dyDescent="0.2">
      <c r="A172" s="100"/>
      <c r="B172" s="73"/>
      <c r="C172" s="85" t="s">
        <v>441</v>
      </c>
      <c r="D172" s="76" t="s">
        <v>53</v>
      </c>
      <c r="E172" s="13">
        <v>44427</v>
      </c>
      <c r="F172" s="74" t="s">
        <v>257</v>
      </c>
      <c r="G172" s="13">
        <v>44432</v>
      </c>
      <c r="H172" s="75" t="s">
        <v>258</v>
      </c>
      <c r="I172" s="15">
        <v>45</v>
      </c>
      <c r="J172" s="15">
        <v>39</v>
      </c>
      <c r="K172" s="15">
        <v>10</v>
      </c>
      <c r="L172" s="15">
        <v>8</v>
      </c>
      <c r="M172" s="80">
        <v>4.3875000000000002</v>
      </c>
      <c r="N172" s="70">
        <v>8</v>
      </c>
      <c r="O172" s="62">
        <v>3000</v>
      </c>
      <c r="P172" s="63">
        <f>Table224523689101112131415161718192021222423456723[[#This Row],[PEMBULATAN]]*O172</f>
        <v>24000</v>
      </c>
    </row>
    <row r="173" spans="1:16" ht="28.5" customHeight="1" x14ac:dyDescent="0.2">
      <c r="A173" s="100"/>
      <c r="B173" s="73"/>
      <c r="C173" s="85" t="s">
        <v>442</v>
      </c>
      <c r="D173" s="76" t="s">
        <v>53</v>
      </c>
      <c r="E173" s="13">
        <v>44427</v>
      </c>
      <c r="F173" s="74" t="s">
        <v>257</v>
      </c>
      <c r="G173" s="13">
        <v>44432</v>
      </c>
      <c r="H173" s="75" t="s">
        <v>258</v>
      </c>
      <c r="I173" s="15">
        <v>66</v>
      </c>
      <c r="J173" s="15">
        <v>59</v>
      </c>
      <c r="K173" s="15">
        <v>21</v>
      </c>
      <c r="L173" s="15">
        <v>10</v>
      </c>
      <c r="M173" s="80">
        <v>20.4435</v>
      </c>
      <c r="N173" s="70">
        <v>20</v>
      </c>
      <c r="O173" s="62">
        <v>3000</v>
      </c>
      <c r="P173" s="63">
        <f>Table224523689101112131415161718192021222423456723[[#This Row],[PEMBULATAN]]*O173</f>
        <v>60000</v>
      </c>
    </row>
    <row r="174" spans="1:16" ht="28.5" customHeight="1" x14ac:dyDescent="0.2">
      <c r="A174" s="100"/>
      <c r="B174" s="73"/>
      <c r="C174" s="85" t="s">
        <v>443</v>
      </c>
      <c r="D174" s="76" t="s">
        <v>53</v>
      </c>
      <c r="E174" s="13">
        <v>44427</v>
      </c>
      <c r="F174" s="74" t="s">
        <v>257</v>
      </c>
      <c r="G174" s="13">
        <v>44432</v>
      </c>
      <c r="H174" s="75" t="s">
        <v>258</v>
      </c>
      <c r="I174" s="15">
        <v>77</v>
      </c>
      <c r="J174" s="15">
        <v>56</v>
      </c>
      <c r="K174" s="15">
        <v>21</v>
      </c>
      <c r="L174" s="15">
        <v>11</v>
      </c>
      <c r="M174" s="80">
        <v>22.638000000000002</v>
      </c>
      <c r="N174" s="70">
        <v>23</v>
      </c>
      <c r="O174" s="62">
        <v>3000</v>
      </c>
      <c r="P174" s="63">
        <f>Table224523689101112131415161718192021222423456723[[#This Row],[PEMBULATAN]]*O174</f>
        <v>69000</v>
      </c>
    </row>
    <row r="175" spans="1:16" ht="28.5" customHeight="1" x14ac:dyDescent="0.2">
      <c r="A175" s="100"/>
      <c r="B175" s="73"/>
      <c r="C175" s="85" t="s">
        <v>444</v>
      </c>
      <c r="D175" s="76" t="s">
        <v>53</v>
      </c>
      <c r="E175" s="13">
        <v>44427</v>
      </c>
      <c r="F175" s="74" t="s">
        <v>257</v>
      </c>
      <c r="G175" s="13">
        <v>44432</v>
      </c>
      <c r="H175" s="75" t="s">
        <v>258</v>
      </c>
      <c r="I175" s="15">
        <v>80</v>
      </c>
      <c r="J175" s="15">
        <v>57</v>
      </c>
      <c r="K175" s="15">
        <v>18</v>
      </c>
      <c r="L175" s="15">
        <v>6</v>
      </c>
      <c r="M175" s="80">
        <v>20.52</v>
      </c>
      <c r="N175" s="70">
        <v>21</v>
      </c>
      <c r="O175" s="62">
        <v>3000</v>
      </c>
      <c r="P175" s="63">
        <f>Table224523689101112131415161718192021222423456723[[#This Row],[PEMBULATAN]]*O175</f>
        <v>63000</v>
      </c>
    </row>
    <row r="176" spans="1:16" ht="28.5" customHeight="1" x14ac:dyDescent="0.2">
      <c r="A176" s="100"/>
      <c r="B176" s="73"/>
      <c r="C176" s="85" t="s">
        <v>445</v>
      </c>
      <c r="D176" s="76" t="s">
        <v>53</v>
      </c>
      <c r="E176" s="13">
        <v>44427</v>
      </c>
      <c r="F176" s="74" t="s">
        <v>257</v>
      </c>
      <c r="G176" s="13">
        <v>44432</v>
      </c>
      <c r="H176" s="75" t="s">
        <v>258</v>
      </c>
      <c r="I176" s="15">
        <v>55</v>
      </c>
      <c r="J176" s="15">
        <v>55</v>
      </c>
      <c r="K176" s="15">
        <v>10</v>
      </c>
      <c r="L176" s="15">
        <v>2</v>
      </c>
      <c r="M176" s="80">
        <v>7.5625</v>
      </c>
      <c r="N176" s="70">
        <v>8</v>
      </c>
      <c r="O176" s="62">
        <v>3000</v>
      </c>
      <c r="P176" s="63">
        <f>Table224523689101112131415161718192021222423456723[[#This Row],[PEMBULATAN]]*O176</f>
        <v>24000</v>
      </c>
    </row>
    <row r="177" spans="1:16" ht="28.5" customHeight="1" x14ac:dyDescent="0.2">
      <c r="A177" s="100"/>
      <c r="B177" s="73"/>
      <c r="C177" s="85" t="s">
        <v>446</v>
      </c>
      <c r="D177" s="76" t="s">
        <v>53</v>
      </c>
      <c r="E177" s="13">
        <v>44427</v>
      </c>
      <c r="F177" s="74" t="s">
        <v>257</v>
      </c>
      <c r="G177" s="13">
        <v>44432</v>
      </c>
      <c r="H177" s="75" t="s">
        <v>258</v>
      </c>
      <c r="I177" s="15">
        <v>48</v>
      </c>
      <c r="J177" s="15">
        <v>44</v>
      </c>
      <c r="K177" s="15">
        <v>25</v>
      </c>
      <c r="L177" s="15">
        <v>3</v>
      </c>
      <c r="M177" s="80">
        <v>13.2</v>
      </c>
      <c r="N177" s="70">
        <v>13</v>
      </c>
      <c r="O177" s="62">
        <v>3000</v>
      </c>
      <c r="P177" s="63">
        <f>Table224523689101112131415161718192021222423456723[[#This Row],[PEMBULATAN]]*O177</f>
        <v>39000</v>
      </c>
    </row>
    <row r="178" spans="1:16" ht="28.5" customHeight="1" x14ac:dyDescent="0.2">
      <c r="A178" s="100"/>
      <c r="B178" s="73"/>
      <c r="C178" s="85" t="s">
        <v>447</v>
      </c>
      <c r="D178" s="76" t="s">
        <v>53</v>
      </c>
      <c r="E178" s="13">
        <v>44427</v>
      </c>
      <c r="F178" s="74" t="s">
        <v>257</v>
      </c>
      <c r="G178" s="13">
        <v>44432</v>
      </c>
      <c r="H178" s="75" t="s">
        <v>258</v>
      </c>
      <c r="I178" s="15">
        <v>55</v>
      </c>
      <c r="J178" s="15">
        <v>30</v>
      </c>
      <c r="K178" s="15">
        <v>15</v>
      </c>
      <c r="L178" s="15">
        <v>8</v>
      </c>
      <c r="M178" s="80">
        <v>6.1875</v>
      </c>
      <c r="N178" s="70">
        <v>8</v>
      </c>
      <c r="O178" s="62">
        <v>3000</v>
      </c>
      <c r="P178" s="63">
        <f>Table224523689101112131415161718192021222423456723[[#This Row],[PEMBULATAN]]*O178</f>
        <v>24000</v>
      </c>
    </row>
    <row r="179" spans="1:16" ht="28.5" customHeight="1" x14ac:dyDescent="0.2">
      <c r="A179" s="100"/>
      <c r="B179" s="73"/>
      <c r="C179" s="85" t="s">
        <v>448</v>
      </c>
      <c r="D179" s="76" t="s">
        <v>53</v>
      </c>
      <c r="E179" s="13">
        <v>44427</v>
      </c>
      <c r="F179" s="74" t="s">
        <v>257</v>
      </c>
      <c r="G179" s="13">
        <v>44432</v>
      </c>
      <c r="H179" s="75" t="s">
        <v>258</v>
      </c>
      <c r="I179" s="15">
        <v>42</v>
      </c>
      <c r="J179" s="15">
        <v>32</v>
      </c>
      <c r="K179" s="15">
        <v>10</v>
      </c>
      <c r="L179" s="15">
        <v>1</v>
      </c>
      <c r="M179" s="80">
        <v>3.36</v>
      </c>
      <c r="N179" s="70">
        <v>3</v>
      </c>
      <c r="O179" s="62">
        <v>3000</v>
      </c>
      <c r="P179" s="63">
        <f>Table224523689101112131415161718192021222423456723[[#This Row],[PEMBULATAN]]*O179</f>
        <v>9000</v>
      </c>
    </row>
    <row r="180" spans="1:16" ht="28.5" customHeight="1" x14ac:dyDescent="0.2">
      <c r="A180" s="100"/>
      <c r="B180" s="73"/>
      <c r="C180" s="85" t="s">
        <v>449</v>
      </c>
      <c r="D180" s="76" t="s">
        <v>53</v>
      </c>
      <c r="E180" s="13">
        <v>44427</v>
      </c>
      <c r="F180" s="74" t="s">
        <v>257</v>
      </c>
      <c r="G180" s="13">
        <v>44432</v>
      </c>
      <c r="H180" s="75" t="s">
        <v>258</v>
      </c>
      <c r="I180" s="15">
        <v>55</v>
      </c>
      <c r="J180" s="15">
        <v>25</v>
      </c>
      <c r="K180" s="15">
        <v>10</v>
      </c>
      <c r="L180" s="15">
        <v>1</v>
      </c>
      <c r="M180" s="80">
        <v>3.4375</v>
      </c>
      <c r="N180" s="70">
        <v>3</v>
      </c>
      <c r="O180" s="62">
        <v>3000</v>
      </c>
      <c r="P180" s="63">
        <f>Table224523689101112131415161718192021222423456723[[#This Row],[PEMBULATAN]]*O180</f>
        <v>9000</v>
      </c>
    </row>
    <row r="181" spans="1:16" ht="28.5" customHeight="1" x14ac:dyDescent="0.2">
      <c r="A181" s="100"/>
      <c r="B181" s="73"/>
      <c r="C181" s="85" t="s">
        <v>450</v>
      </c>
      <c r="D181" s="76" t="s">
        <v>53</v>
      </c>
      <c r="E181" s="13">
        <v>44427</v>
      </c>
      <c r="F181" s="74" t="s">
        <v>257</v>
      </c>
      <c r="G181" s="13">
        <v>44432</v>
      </c>
      <c r="H181" s="75" t="s">
        <v>258</v>
      </c>
      <c r="I181" s="15">
        <v>105</v>
      </c>
      <c r="J181" s="15">
        <v>5</v>
      </c>
      <c r="K181" s="15">
        <v>5</v>
      </c>
      <c r="L181" s="15">
        <v>2</v>
      </c>
      <c r="M181" s="80">
        <v>0.65625</v>
      </c>
      <c r="N181" s="70">
        <v>2</v>
      </c>
      <c r="O181" s="62">
        <v>3000</v>
      </c>
      <c r="P181" s="63">
        <f>Table224523689101112131415161718192021222423456723[[#This Row],[PEMBULATAN]]*O181</f>
        <v>6000</v>
      </c>
    </row>
    <row r="182" spans="1:16" ht="28.5" customHeight="1" x14ac:dyDescent="0.2">
      <c r="A182" s="100"/>
      <c r="B182" s="73"/>
      <c r="C182" s="85" t="s">
        <v>451</v>
      </c>
      <c r="D182" s="76" t="s">
        <v>53</v>
      </c>
      <c r="E182" s="13">
        <v>44427</v>
      </c>
      <c r="F182" s="74" t="s">
        <v>257</v>
      </c>
      <c r="G182" s="13">
        <v>44432</v>
      </c>
      <c r="H182" s="75" t="s">
        <v>258</v>
      </c>
      <c r="I182" s="15">
        <v>105</v>
      </c>
      <c r="J182" s="15">
        <v>5</v>
      </c>
      <c r="K182" s="15">
        <v>5</v>
      </c>
      <c r="L182" s="15">
        <v>1</v>
      </c>
      <c r="M182" s="80">
        <v>0.65625</v>
      </c>
      <c r="N182" s="70">
        <v>1</v>
      </c>
      <c r="O182" s="62">
        <v>3000</v>
      </c>
      <c r="P182" s="63">
        <f>Table224523689101112131415161718192021222423456723[[#This Row],[PEMBULATAN]]*O182</f>
        <v>3000</v>
      </c>
    </row>
    <row r="183" spans="1:16" ht="28.5" customHeight="1" x14ac:dyDescent="0.2">
      <c r="A183" s="100"/>
      <c r="B183" s="73"/>
      <c r="C183" s="85" t="s">
        <v>452</v>
      </c>
      <c r="D183" s="76" t="s">
        <v>53</v>
      </c>
      <c r="E183" s="13">
        <v>44427</v>
      </c>
      <c r="F183" s="74" t="s">
        <v>257</v>
      </c>
      <c r="G183" s="13">
        <v>44432</v>
      </c>
      <c r="H183" s="75" t="s">
        <v>258</v>
      </c>
      <c r="I183" s="15">
        <v>30</v>
      </c>
      <c r="J183" s="15">
        <v>30</v>
      </c>
      <c r="K183" s="15">
        <v>26</v>
      </c>
      <c r="L183" s="15">
        <v>8</v>
      </c>
      <c r="M183" s="80">
        <v>5.85</v>
      </c>
      <c r="N183" s="70">
        <v>8</v>
      </c>
      <c r="O183" s="62">
        <v>3000</v>
      </c>
      <c r="P183" s="63">
        <f>Table224523689101112131415161718192021222423456723[[#This Row],[PEMBULATAN]]*O183</f>
        <v>24000</v>
      </c>
    </row>
    <row r="184" spans="1:16" ht="28.5" customHeight="1" x14ac:dyDescent="0.2">
      <c r="A184" s="100"/>
      <c r="B184" s="73"/>
      <c r="C184" s="85" t="s">
        <v>453</v>
      </c>
      <c r="D184" s="76" t="s">
        <v>53</v>
      </c>
      <c r="E184" s="13">
        <v>44427</v>
      </c>
      <c r="F184" s="74" t="s">
        <v>257</v>
      </c>
      <c r="G184" s="13">
        <v>44432</v>
      </c>
      <c r="H184" s="75" t="s">
        <v>258</v>
      </c>
      <c r="I184" s="15">
        <v>44</v>
      </c>
      <c r="J184" s="15">
        <v>41</v>
      </c>
      <c r="K184" s="15">
        <v>30</v>
      </c>
      <c r="L184" s="15">
        <v>2</v>
      </c>
      <c r="M184" s="80">
        <v>13.53</v>
      </c>
      <c r="N184" s="70">
        <v>14</v>
      </c>
      <c r="O184" s="62">
        <v>3000</v>
      </c>
      <c r="P184" s="63">
        <f>Table224523689101112131415161718192021222423456723[[#This Row],[PEMBULATAN]]*O184</f>
        <v>42000</v>
      </c>
    </row>
    <row r="185" spans="1:16" ht="28.5" customHeight="1" x14ac:dyDescent="0.2">
      <c r="A185" s="100"/>
      <c r="B185" s="73"/>
      <c r="C185" s="85" t="s">
        <v>454</v>
      </c>
      <c r="D185" s="76" t="s">
        <v>53</v>
      </c>
      <c r="E185" s="13">
        <v>44427</v>
      </c>
      <c r="F185" s="74" t="s">
        <v>257</v>
      </c>
      <c r="G185" s="13">
        <v>44432</v>
      </c>
      <c r="H185" s="75" t="s">
        <v>258</v>
      </c>
      <c r="I185" s="15">
        <v>20</v>
      </c>
      <c r="J185" s="15">
        <v>15</v>
      </c>
      <c r="K185" s="15">
        <v>10</v>
      </c>
      <c r="L185" s="15">
        <v>1</v>
      </c>
      <c r="M185" s="80">
        <v>0.75</v>
      </c>
      <c r="N185" s="70">
        <v>1</v>
      </c>
      <c r="O185" s="62">
        <v>3000</v>
      </c>
      <c r="P185" s="63">
        <f>Table224523689101112131415161718192021222423456723[[#This Row],[PEMBULATAN]]*O185</f>
        <v>3000</v>
      </c>
    </row>
    <row r="186" spans="1:16" ht="28.5" customHeight="1" x14ac:dyDescent="0.2">
      <c r="A186" s="100"/>
      <c r="B186" s="73"/>
      <c r="C186" s="85" t="s">
        <v>455</v>
      </c>
      <c r="D186" s="76" t="s">
        <v>53</v>
      </c>
      <c r="E186" s="13">
        <v>44427</v>
      </c>
      <c r="F186" s="74" t="s">
        <v>257</v>
      </c>
      <c r="G186" s="13">
        <v>44432</v>
      </c>
      <c r="H186" s="75" t="s">
        <v>258</v>
      </c>
      <c r="I186" s="15">
        <v>69</v>
      </c>
      <c r="J186" s="15">
        <v>46</v>
      </c>
      <c r="K186" s="15">
        <v>20</v>
      </c>
      <c r="L186" s="15">
        <v>2</v>
      </c>
      <c r="M186" s="80">
        <v>15.87</v>
      </c>
      <c r="N186" s="70">
        <v>16</v>
      </c>
      <c r="O186" s="62">
        <v>3000</v>
      </c>
      <c r="P186" s="63">
        <f>Table224523689101112131415161718192021222423456723[[#This Row],[PEMBULATAN]]*O186</f>
        <v>48000</v>
      </c>
    </row>
    <row r="187" spans="1:16" ht="28.5" customHeight="1" x14ac:dyDescent="0.2">
      <c r="A187" s="100"/>
      <c r="B187" s="73"/>
      <c r="C187" s="85" t="s">
        <v>456</v>
      </c>
      <c r="D187" s="76" t="s">
        <v>53</v>
      </c>
      <c r="E187" s="13">
        <v>44427</v>
      </c>
      <c r="F187" s="74" t="s">
        <v>257</v>
      </c>
      <c r="G187" s="13">
        <v>44432</v>
      </c>
      <c r="H187" s="75" t="s">
        <v>258</v>
      </c>
      <c r="I187" s="15">
        <v>60</v>
      </c>
      <c r="J187" s="15">
        <v>50</v>
      </c>
      <c r="K187" s="15">
        <v>15</v>
      </c>
      <c r="L187" s="15">
        <v>6</v>
      </c>
      <c r="M187" s="80">
        <v>11.25</v>
      </c>
      <c r="N187" s="70">
        <v>11</v>
      </c>
      <c r="O187" s="62">
        <v>3000</v>
      </c>
      <c r="P187" s="63">
        <f>Table224523689101112131415161718192021222423456723[[#This Row],[PEMBULATAN]]*O187</f>
        <v>33000</v>
      </c>
    </row>
    <row r="188" spans="1:16" ht="28.5" customHeight="1" x14ac:dyDescent="0.2">
      <c r="A188" s="100"/>
      <c r="B188" s="73"/>
      <c r="C188" s="85" t="s">
        <v>457</v>
      </c>
      <c r="D188" s="76" t="s">
        <v>53</v>
      </c>
      <c r="E188" s="13">
        <v>44427</v>
      </c>
      <c r="F188" s="74" t="s">
        <v>257</v>
      </c>
      <c r="G188" s="13">
        <v>44432</v>
      </c>
      <c r="H188" s="75" t="s">
        <v>258</v>
      </c>
      <c r="I188" s="15">
        <v>60</v>
      </c>
      <c r="J188" s="15">
        <v>50</v>
      </c>
      <c r="K188" s="15">
        <v>8</v>
      </c>
      <c r="L188" s="15">
        <v>4</v>
      </c>
      <c r="M188" s="80">
        <v>6</v>
      </c>
      <c r="N188" s="70">
        <v>6</v>
      </c>
      <c r="O188" s="62">
        <v>3000</v>
      </c>
      <c r="P188" s="63">
        <f>Table224523689101112131415161718192021222423456723[[#This Row],[PEMBULATAN]]*O188</f>
        <v>18000</v>
      </c>
    </row>
    <row r="189" spans="1:16" ht="28.5" customHeight="1" x14ac:dyDescent="0.2">
      <c r="A189" s="100"/>
      <c r="B189" s="73"/>
      <c r="C189" s="85" t="s">
        <v>458</v>
      </c>
      <c r="D189" s="76" t="s">
        <v>53</v>
      </c>
      <c r="E189" s="13">
        <v>44427</v>
      </c>
      <c r="F189" s="74" t="s">
        <v>257</v>
      </c>
      <c r="G189" s="13">
        <v>44432</v>
      </c>
      <c r="H189" s="75" t="s">
        <v>258</v>
      </c>
      <c r="I189" s="15">
        <v>55</v>
      </c>
      <c r="J189" s="15">
        <v>36</v>
      </c>
      <c r="K189" s="15">
        <v>21</v>
      </c>
      <c r="L189" s="15">
        <v>2</v>
      </c>
      <c r="M189" s="80">
        <v>10.395</v>
      </c>
      <c r="N189" s="70">
        <v>10</v>
      </c>
      <c r="O189" s="62">
        <v>3000</v>
      </c>
      <c r="P189" s="63">
        <f>Table224523689101112131415161718192021222423456723[[#This Row],[PEMBULATAN]]*O189</f>
        <v>30000</v>
      </c>
    </row>
    <row r="190" spans="1:16" ht="28.5" customHeight="1" x14ac:dyDescent="0.2">
      <c r="A190" s="100"/>
      <c r="B190" s="73"/>
      <c r="C190" s="85" t="s">
        <v>459</v>
      </c>
      <c r="D190" s="76" t="s">
        <v>53</v>
      </c>
      <c r="E190" s="13">
        <v>44427</v>
      </c>
      <c r="F190" s="74" t="s">
        <v>257</v>
      </c>
      <c r="G190" s="13">
        <v>44432</v>
      </c>
      <c r="H190" s="75" t="s">
        <v>258</v>
      </c>
      <c r="I190" s="15">
        <v>49</v>
      </c>
      <c r="J190" s="15">
        <v>38</v>
      </c>
      <c r="K190" s="15">
        <v>21</v>
      </c>
      <c r="L190" s="15">
        <v>14</v>
      </c>
      <c r="M190" s="80">
        <v>9.7754999999999992</v>
      </c>
      <c r="N190" s="70">
        <v>14</v>
      </c>
      <c r="O190" s="62">
        <v>3000</v>
      </c>
      <c r="P190" s="63">
        <f>Table224523689101112131415161718192021222423456723[[#This Row],[PEMBULATAN]]*O190</f>
        <v>42000</v>
      </c>
    </row>
    <row r="191" spans="1:16" ht="28.5" customHeight="1" x14ac:dyDescent="0.2">
      <c r="A191" s="100"/>
      <c r="B191" s="73"/>
      <c r="C191" s="85" t="s">
        <v>460</v>
      </c>
      <c r="D191" s="76" t="s">
        <v>53</v>
      </c>
      <c r="E191" s="13">
        <v>44427</v>
      </c>
      <c r="F191" s="74" t="s">
        <v>257</v>
      </c>
      <c r="G191" s="13">
        <v>44432</v>
      </c>
      <c r="H191" s="75" t="s">
        <v>258</v>
      </c>
      <c r="I191" s="15">
        <v>60</v>
      </c>
      <c r="J191" s="15">
        <v>55</v>
      </c>
      <c r="K191" s="15">
        <v>20</v>
      </c>
      <c r="L191" s="15">
        <v>9</v>
      </c>
      <c r="M191" s="80">
        <v>16.5</v>
      </c>
      <c r="N191" s="70">
        <v>17</v>
      </c>
      <c r="O191" s="62">
        <v>3000</v>
      </c>
      <c r="P191" s="63">
        <f>Table224523689101112131415161718192021222423456723[[#This Row],[PEMBULATAN]]*O191</f>
        <v>51000</v>
      </c>
    </row>
    <row r="192" spans="1:16" ht="28.5" customHeight="1" x14ac:dyDescent="0.2">
      <c r="A192" s="100"/>
      <c r="B192" s="73"/>
      <c r="C192" s="85" t="s">
        <v>461</v>
      </c>
      <c r="D192" s="76" t="s">
        <v>53</v>
      </c>
      <c r="E192" s="13">
        <v>44427</v>
      </c>
      <c r="F192" s="74" t="s">
        <v>257</v>
      </c>
      <c r="G192" s="13">
        <v>44432</v>
      </c>
      <c r="H192" s="75" t="s">
        <v>258</v>
      </c>
      <c r="I192" s="15">
        <v>77</v>
      </c>
      <c r="J192" s="15">
        <v>59</v>
      </c>
      <c r="K192" s="15">
        <v>21</v>
      </c>
      <c r="L192" s="15">
        <v>5</v>
      </c>
      <c r="M192" s="80">
        <v>23.850750000000001</v>
      </c>
      <c r="N192" s="70">
        <v>24</v>
      </c>
      <c r="O192" s="62">
        <v>3000</v>
      </c>
      <c r="P192" s="63">
        <f>Table224523689101112131415161718192021222423456723[[#This Row],[PEMBULATAN]]*O192</f>
        <v>72000</v>
      </c>
    </row>
    <row r="193" spans="1:16" ht="28.5" customHeight="1" x14ac:dyDescent="0.2">
      <c r="A193" s="100"/>
      <c r="B193" s="73"/>
      <c r="C193" s="85" t="s">
        <v>462</v>
      </c>
      <c r="D193" s="76" t="s">
        <v>53</v>
      </c>
      <c r="E193" s="13">
        <v>44427</v>
      </c>
      <c r="F193" s="74" t="s">
        <v>257</v>
      </c>
      <c r="G193" s="13">
        <v>44432</v>
      </c>
      <c r="H193" s="75" t="s">
        <v>258</v>
      </c>
      <c r="I193" s="15">
        <v>56</v>
      </c>
      <c r="J193" s="15">
        <v>55</v>
      </c>
      <c r="K193" s="15">
        <v>12</v>
      </c>
      <c r="L193" s="15">
        <v>7</v>
      </c>
      <c r="M193" s="80">
        <v>9.24</v>
      </c>
      <c r="N193" s="70">
        <v>9</v>
      </c>
      <c r="O193" s="62">
        <v>3000</v>
      </c>
      <c r="P193" s="63">
        <f>Table224523689101112131415161718192021222423456723[[#This Row],[PEMBULATAN]]*O193</f>
        <v>27000</v>
      </c>
    </row>
    <row r="194" spans="1:16" ht="28.5" customHeight="1" x14ac:dyDescent="0.2">
      <c r="A194" s="100"/>
      <c r="B194" s="73"/>
      <c r="C194" s="85" t="s">
        <v>463</v>
      </c>
      <c r="D194" s="76" t="s">
        <v>53</v>
      </c>
      <c r="E194" s="13">
        <v>44427</v>
      </c>
      <c r="F194" s="74" t="s">
        <v>257</v>
      </c>
      <c r="G194" s="13">
        <v>44432</v>
      </c>
      <c r="H194" s="75" t="s">
        <v>258</v>
      </c>
      <c r="I194" s="15">
        <v>66</v>
      </c>
      <c r="J194" s="15">
        <v>52</v>
      </c>
      <c r="K194" s="15">
        <v>22</v>
      </c>
      <c r="L194" s="15">
        <v>14</v>
      </c>
      <c r="M194" s="80">
        <v>18.876000000000001</v>
      </c>
      <c r="N194" s="70">
        <v>19</v>
      </c>
      <c r="O194" s="62">
        <v>3000</v>
      </c>
      <c r="P194" s="63">
        <f>Table224523689101112131415161718192021222423456723[[#This Row],[PEMBULATAN]]*O194</f>
        <v>57000</v>
      </c>
    </row>
    <row r="195" spans="1:16" ht="28.5" customHeight="1" x14ac:dyDescent="0.2">
      <c r="A195" s="100"/>
      <c r="B195" s="73"/>
      <c r="C195" s="85" t="s">
        <v>464</v>
      </c>
      <c r="D195" s="76" t="s">
        <v>53</v>
      </c>
      <c r="E195" s="13">
        <v>44427</v>
      </c>
      <c r="F195" s="74" t="s">
        <v>257</v>
      </c>
      <c r="G195" s="13">
        <v>44432</v>
      </c>
      <c r="H195" s="75" t="s">
        <v>258</v>
      </c>
      <c r="I195" s="15">
        <v>57</v>
      </c>
      <c r="J195" s="15">
        <v>43</v>
      </c>
      <c r="K195" s="15">
        <v>17</v>
      </c>
      <c r="L195" s="15">
        <v>10</v>
      </c>
      <c r="M195" s="80">
        <v>10.41675</v>
      </c>
      <c r="N195" s="70">
        <v>10</v>
      </c>
      <c r="O195" s="62">
        <v>3000</v>
      </c>
      <c r="P195" s="63">
        <f>Table224523689101112131415161718192021222423456723[[#This Row],[PEMBULATAN]]*O195</f>
        <v>30000</v>
      </c>
    </row>
    <row r="196" spans="1:16" ht="28.5" customHeight="1" x14ac:dyDescent="0.2">
      <c r="A196" s="100"/>
      <c r="B196" s="73"/>
      <c r="C196" s="85" t="s">
        <v>465</v>
      </c>
      <c r="D196" s="76" t="s">
        <v>53</v>
      </c>
      <c r="E196" s="13">
        <v>44427</v>
      </c>
      <c r="F196" s="74" t="s">
        <v>257</v>
      </c>
      <c r="G196" s="13">
        <v>44432</v>
      </c>
      <c r="H196" s="75" t="s">
        <v>258</v>
      </c>
      <c r="I196" s="15">
        <v>70</v>
      </c>
      <c r="J196" s="15">
        <v>63</v>
      </c>
      <c r="K196" s="15">
        <v>19</v>
      </c>
      <c r="L196" s="15">
        <v>9</v>
      </c>
      <c r="M196" s="80">
        <v>20.947500000000002</v>
      </c>
      <c r="N196" s="70">
        <v>21</v>
      </c>
      <c r="O196" s="62">
        <v>3000</v>
      </c>
      <c r="P196" s="63">
        <f>Table224523689101112131415161718192021222423456723[[#This Row],[PEMBULATAN]]*O196</f>
        <v>63000</v>
      </c>
    </row>
    <row r="197" spans="1:16" ht="28.5" customHeight="1" x14ac:dyDescent="0.2">
      <c r="A197" s="100"/>
      <c r="B197" s="73"/>
      <c r="C197" s="85" t="s">
        <v>466</v>
      </c>
      <c r="D197" s="76" t="s">
        <v>53</v>
      </c>
      <c r="E197" s="13">
        <v>44427</v>
      </c>
      <c r="F197" s="74" t="s">
        <v>257</v>
      </c>
      <c r="G197" s="13">
        <v>44432</v>
      </c>
      <c r="H197" s="75" t="s">
        <v>258</v>
      </c>
      <c r="I197" s="15">
        <v>57</v>
      </c>
      <c r="J197" s="15">
        <v>44</v>
      </c>
      <c r="K197" s="15">
        <v>32</v>
      </c>
      <c r="L197" s="15">
        <v>10</v>
      </c>
      <c r="M197" s="80">
        <v>20.064</v>
      </c>
      <c r="N197" s="70">
        <v>20</v>
      </c>
      <c r="O197" s="62">
        <v>3000</v>
      </c>
      <c r="P197" s="63">
        <f>Table224523689101112131415161718192021222423456723[[#This Row],[PEMBULATAN]]*O197</f>
        <v>60000</v>
      </c>
    </row>
    <row r="198" spans="1:16" ht="28.5" customHeight="1" x14ac:dyDescent="0.2">
      <c r="A198" s="100"/>
      <c r="B198" s="73"/>
      <c r="C198" s="85" t="s">
        <v>467</v>
      </c>
      <c r="D198" s="76" t="s">
        <v>53</v>
      </c>
      <c r="E198" s="13">
        <v>44427</v>
      </c>
      <c r="F198" s="74" t="s">
        <v>257</v>
      </c>
      <c r="G198" s="13">
        <v>44432</v>
      </c>
      <c r="H198" s="75" t="s">
        <v>258</v>
      </c>
      <c r="I198" s="15">
        <v>76</v>
      </c>
      <c r="J198" s="15">
        <v>65</v>
      </c>
      <c r="K198" s="15">
        <v>30</v>
      </c>
      <c r="L198" s="15">
        <v>8</v>
      </c>
      <c r="M198" s="80">
        <v>37.049999999999997</v>
      </c>
      <c r="N198" s="70">
        <v>37</v>
      </c>
      <c r="O198" s="62">
        <v>3000</v>
      </c>
      <c r="P198" s="63">
        <f>Table224523689101112131415161718192021222423456723[[#This Row],[PEMBULATAN]]*O198</f>
        <v>111000</v>
      </c>
    </row>
    <row r="199" spans="1:16" ht="28.5" customHeight="1" x14ac:dyDescent="0.2">
      <c r="A199" s="100"/>
      <c r="B199" s="73"/>
      <c r="C199" s="85" t="s">
        <v>468</v>
      </c>
      <c r="D199" s="76" t="s">
        <v>53</v>
      </c>
      <c r="E199" s="13">
        <v>44427</v>
      </c>
      <c r="F199" s="74" t="s">
        <v>257</v>
      </c>
      <c r="G199" s="13">
        <v>44432</v>
      </c>
      <c r="H199" s="75" t="s">
        <v>258</v>
      </c>
      <c r="I199" s="15">
        <v>60</v>
      </c>
      <c r="J199" s="15">
        <v>56</v>
      </c>
      <c r="K199" s="15">
        <v>15</v>
      </c>
      <c r="L199" s="15">
        <v>10</v>
      </c>
      <c r="M199" s="80">
        <v>12.6</v>
      </c>
      <c r="N199" s="70">
        <v>13</v>
      </c>
      <c r="O199" s="62">
        <v>3000</v>
      </c>
      <c r="P199" s="63">
        <f>Table224523689101112131415161718192021222423456723[[#This Row],[PEMBULATAN]]*O199</f>
        <v>39000</v>
      </c>
    </row>
    <row r="200" spans="1:16" ht="28.5" customHeight="1" x14ac:dyDescent="0.2">
      <c r="A200" s="100"/>
      <c r="B200" s="73"/>
      <c r="C200" s="85" t="s">
        <v>469</v>
      </c>
      <c r="D200" s="76" t="s">
        <v>53</v>
      </c>
      <c r="E200" s="13">
        <v>44427</v>
      </c>
      <c r="F200" s="74" t="s">
        <v>257</v>
      </c>
      <c r="G200" s="13">
        <v>44432</v>
      </c>
      <c r="H200" s="75" t="s">
        <v>258</v>
      </c>
      <c r="I200" s="15">
        <v>89</v>
      </c>
      <c r="J200" s="15">
        <v>54</v>
      </c>
      <c r="K200" s="15">
        <v>17</v>
      </c>
      <c r="L200" s="15">
        <v>11</v>
      </c>
      <c r="M200" s="80">
        <v>20.4255</v>
      </c>
      <c r="N200" s="70">
        <v>20</v>
      </c>
      <c r="O200" s="62">
        <v>3000</v>
      </c>
      <c r="P200" s="63">
        <f>Table224523689101112131415161718192021222423456723[[#This Row],[PEMBULATAN]]*O200</f>
        <v>60000</v>
      </c>
    </row>
    <row r="201" spans="1:16" ht="28.5" customHeight="1" x14ac:dyDescent="0.2">
      <c r="A201" s="100"/>
      <c r="B201" s="73"/>
      <c r="C201" s="85" t="s">
        <v>470</v>
      </c>
      <c r="D201" s="76" t="s">
        <v>53</v>
      </c>
      <c r="E201" s="13">
        <v>44427</v>
      </c>
      <c r="F201" s="74" t="s">
        <v>257</v>
      </c>
      <c r="G201" s="13">
        <v>44432</v>
      </c>
      <c r="H201" s="75" t="s">
        <v>258</v>
      </c>
      <c r="I201" s="15">
        <v>98</v>
      </c>
      <c r="J201" s="15">
        <v>53</v>
      </c>
      <c r="K201" s="15">
        <v>20</v>
      </c>
      <c r="L201" s="15">
        <v>8</v>
      </c>
      <c r="M201" s="80">
        <v>25.97</v>
      </c>
      <c r="N201" s="70">
        <v>26</v>
      </c>
      <c r="O201" s="62">
        <v>3000</v>
      </c>
      <c r="P201" s="63">
        <f>Table224523689101112131415161718192021222423456723[[#This Row],[PEMBULATAN]]*O201</f>
        <v>78000</v>
      </c>
    </row>
    <row r="202" spans="1:16" ht="28.5" customHeight="1" x14ac:dyDescent="0.2">
      <c r="A202" s="100"/>
      <c r="B202" s="73"/>
      <c r="C202" s="85" t="s">
        <v>471</v>
      </c>
      <c r="D202" s="76" t="s">
        <v>53</v>
      </c>
      <c r="E202" s="13">
        <v>44427</v>
      </c>
      <c r="F202" s="74" t="s">
        <v>257</v>
      </c>
      <c r="G202" s="13">
        <v>44432</v>
      </c>
      <c r="H202" s="75" t="s">
        <v>258</v>
      </c>
      <c r="I202" s="15">
        <v>75</v>
      </c>
      <c r="J202" s="15">
        <v>58</v>
      </c>
      <c r="K202" s="15">
        <v>30</v>
      </c>
      <c r="L202" s="15">
        <v>18</v>
      </c>
      <c r="M202" s="80">
        <v>32.625</v>
      </c>
      <c r="N202" s="70">
        <v>33</v>
      </c>
      <c r="O202" s="62">
        <v>3000</v>
      </c>
      <c r="P202" s="63">
        <f>Table224523689101112131415161718192021222423456723[[#This Row],[PEMBULATAN]]*O202</f>
        <v>99000</v>
      </c>
    </row>
    <row r="203" spans="1:16" ht="28.5" customHeight="1" x14ac:dyDescent="0.2">
      <c r="A203" s="100"/>
      <c r="B203" s="73"/>
      <c r="C203" s="85" t="s">
        <v>472</v>
      </c>
      <c r="D203" s="76" t="s">
        <v>53</v>
      </c>
      <c r="E203" s="13">
        <v>44427</v>
      </c>
      <c r="F203" s="74" t="s">
        <v>257</v>
      </c>
      <c r="G203" s="13">
        <v>44432</v>
      </c>
      <c r="H203" s="75" t="s">
        <v>258</v>
      </c>
      <c r="I203" s="15">
        <v>90</v>
      </c>
      <c r="J203" s="15">
        <v>75</v>
      </c>
      <c r="K203" s="15">
        <v>37</v>
      </c>
      <c r="L203" s="15">
        <v>15</v>
      </c>
      <c r="M203" s="80">
        <v>62.4375</v>
      </c>
      <c r="N203" s="70">
        <v>62</v>
      </c>
      <c r="O203" s="62">
        <v>3000</v>
      </c>
      <c r="P203" s="63">
        <f>Table224523689101112131415161718192021222423456723[[#This Row],[PEMBULATAN]]*O203</f>
        <v>186000</v>
      </c>
    </row>
    <row r="204" spans="1:16" ht="28.5" customHeight="1" x14ac:dyDescent="0.2">
      <c r="A204" s="100"/>
      <c r="B204" s="73"/>
      <c r="C204" s="85" t="s">
        <v>473</v>
      </c>
      <c r="D204" s="76" t="s">
        <v>53</v>
      </c>
      <c r="E204" s="13">
        <v>44427</v>
      </c>
      <c r="F204" s="74" t="s">
        <v>257</v>
      </c>
      <c r="G204" s="13">
        <v>44432</v>
      </c>
      <c r="H204" s="75" t="s">
        <v>258</v>
      </c>
      <c r="I204" s="15">
        <v>70</v>
      </c>
      <c r="J204" s="15">
        <v>60</v>
      </c>
      <c r="K204" s="15">
        <v>25</v>
      </c>
      <c r="L204" s="15">
        <v>9</v>
      </c>
      <c r="M204" s="80">
        <v>26.25</v>
      </c>
      <c r="N204" s="70">
        <v>26</v>
      </c>
      <c r="O204" s="62">
        <v>3000</v>
      </c>
      <c r="P204" s="63">
        <f>Table224523689101112131415161718192021222423456723[[#This Row],[PEMBULATAN]]*O204</f>
        <v>78000</v>
      </c>
    </row>
    <row r="205" spans="1:16" ht="28.5" customHeight="1" x14ac:dyDescent="0.2">
      <c r="A205" s="100"/>
      <c r="B205" s="73"/>
      <c r="C205" s="85" t="s">
        <v>474</v>
      </c>
      <c r="D205" s="76" t="s">
        <v>53</v>
      </c>
      <c r="E205" s="13">
        <v>44427</v>
      </c>
      <c r="F205" s="74" t="s">
        <v>257</v>
      </c>
      <c r="G205" s="13">
        <v>44432</v>
      </c>
      <c r="H205" s="75" t="s">
        <v>258</v>
      </c>
      <c r="I205" s="15">
        <v>87</v>
      </c>
      <c r="J205" s="15">
        <v>75</v>
      </c>
      <c r="K205" s="15">
        <v>30</v>
      </c>
      <c r="L205" s="15">
        <v>17</v>
      </c>
      <c r="M205" s="80">
        <v>48.9375</v>
      </c>
      <c r="N205" s="70">
        <v>49</v>
      </c>
      <c r="O205" s="62">
        <v>3000</v>
      </c>
      <c r="P205" s="63">
        <f>Table224523689101112131415161718192021222423456723[[#This Row],[PEMBULATAN]]*O205</f>
        <v>147000</v>
      </c>
    </row>
    <row r="206" spans="1:16" ht="28.5" customHeight="1" x14ac:dyDescent="0.2">
      <c r="A206" s="100"/>
      <c r="B206" s="73"/>
      <c r="C206" s="85" t="s">
        <v>475</v>
      </c>
      <c r="D206" s="76" t="s">
        <v>53</v>
      </c>
      <c r="E206" s="13">
        <v>44427</v>
      </c>
      <c r="F206" s="74" t="s">
        <v>257</v>
      </c>
      <c r="G206" s="13">
        <v>44432</v>
      </c>
      <c r="H206" s="75" t="s">
        <v>258</v>
      </c>
      <c r="I206" s="15">
        <v>87</v>
      </c>
      <c r="J206" s="15">
        <v>56</v>
      </c>
      <c r="K206" s="15">
        <v>20</v>
      </c>
      <c r="L206" s="15">
        <v>14</v>
      </c>
      <c r="M206" s="80">
        <v>24.36</v>
      </c>
      <c r="N206" s="70">
        <v>24</v>
      </c>
      <c r="O206" s="62">
        <v>3000</v>
      </c>
      <c r="P206" s="63">
        <f>Table224523689101112131415161718192021222423456723[[#This Row],[PEMBULATAN]]*O206</f>
        <v>72000</v>
      </c>
    </row>
    <row r="207" spans="1:16" ht="28.5" customHeight="1" x14ac:dyDescent="0.2">
      <c r="A207" s="100"/>
      <c r="B207" s="73"/>
      <c r="C207" s="85" t="s">
        <v>476</v>
      </c>
      <c r="D207" s="76" t="s">
        <v>53</v>
      </c>
      <c r="E207" s="13">
        <v>44427</v>
      </c>
      <c r="F207" s="74" t="s">
        <v>257</v>
      </c>
      <c r="G207" s="13">
        <v>44432</v>
      </c>
      <c r="H207" s="75" t="s">
        <v>258</v>
      </c>
      <c r="I207" s="15">
        <v>100</v>
      </c>
      <c r="J207" s="15">
        <v>60</v>
      </c>
      <c r="K207" s="15">
        <v>19</v>
      </c>
      <c r="L207" s="15">
        <v>10</v>
      </c>
      <c r="M207" s="80">
        <v>28.5</v>
      </c>
      <c r="N207" s="70">
        <v>29</v>
      </c>
      <c r="O207" s="62">
        <v>3000</v>
      </c>
      <c r="P207" s="63">
        <f>Table224523689101112131415161718192021222423456723[[#This Row],[PEMBULATAN]]*O207</f>
        <v>87000</v>
      </c>
    </row>
    <row r="208" spans="1:16" ht="28.5" customHeight="1" x14ac:dyDescent="0.2">
      <c r="A208" s="100"/>
      <c r="B208" s="73"/>
      <c r="C208" s="85" t="s">
        <v>477</v>
      </c>
      <c r="D208" s="76" t="s">
        <v>53</v>
      </c>
      <c r="E208" s="13">
        <v>44427</v>
      </c>
      <c r="F208" s="74" t="s">
        <v>257</v>
      </c>
      <c r="G208" s="13">
        <v>44432</v>
      </c>
      <c r="H208" s="75" t="s">
        <v>258</v>
      </c>
      <c r="I208" s="15">
        <v>70</v>
      </c>
      <c r="J208" s="15">
        <v>54</v>
      </c>
      <c r="K208" s="15">
        <v>15</v>
      </c>
      <c r="L208" s="15">
        <v>14</v>
      </c>
      <c r="M208" s="80">
        <v>14.175000000000001</v>
      </c>
      <c r="N208" s="70">
        <v>14</v>
      </c>
      <c r="O208" s="62">
        <v>3000</v>
      </c>
      <c r="P208" s="63">
        <f>Table224523689101112131415161718192021222423456723[[#This Row],[PEMBULATAN]]*O208</f>
        <v>42000</v>
      </c>
    </row>
    <row r="209" spans="1:16" ht="28.5" customHeight="1" x14ac:dyDescent="0.2">
      <c r="A209" s="100"/>
      <c r="B209" s="73"/>
      <c r="C209" s="85" t="s">
        <v>478</v>
      </c>
      <c r="D209" s="76" t="s">
        <v>53</v>
      </c>
      <c r="E209" s="13">
        <v>44427</v>
      </c>
      <c r="F209" s="74" t="s">
        <v>257</v>
      </c>
      <c r="G209" s="13">
        <v>44432</v>
      </c>
      <c r="H209" s="75" t="s">
        <v>258</v>
      </c>
      <c r="I209" s="15">
        <v>90</v>
      </c>
      <c r="J209" s="15">
        <v>53</v>
      </c>
      <c r="K209" s="15">
        <v>35</v>
      </c>
      <c r="L209" s="15">
        <v>9</v>
      </c>
      <c r="M209" s="80">
        <v>41.737499999999997</v>
      </c>
      <c r="N209" s="70">
        <v>42</v>
      </c>
      <c r="O209" s="62">
        <v>3000</v>
      </c>
      <c r="P209" s="63">
        <f>Table224523689101112131415161718192021222423456723[[#This Row],[PEMBULATAN]]*O209</f>
        <v>126000</v>
      </c>
    </row>
    <row r="210" spans="1:16" ht="28.5" customHeight="1" x14ac:dyDescent="0.2">
      <c r="A210" s="100"/>
      <c r="B210" s="73"/>
      <c r="C210" s="71" t="s">
        <v>479</v>
      </c>
      <c r="D210" s="76" t="s">
        <v>53</v>
      </c>
      <c r="E210" s="13">
        <v>44427</v>
      </c>
      <c r="F210" s="74" t="s">
        <v>257</v>
      </c>
      <c r="G210" s="13">
        <v>44432</v>
      </c>
      <c r="H210" s="75" t="s">
        <v>258</v>
      </c>
      <c r="I210" s="15">
        <v>110</v>
      </c>
      <c r="J210" s="15">
        <v>60</v>
      </c>
      <c r="K210" s="15">
        <v>40</v>
      </c>
      <c r="L210" s="15">
        <v>16</v>
      </c>
      <c r="M210" s="80">
        <v>66</v>
      </c>
      <c r="N210" s="70">
        <v>66</v>
      </c>
      <c r="O210" s="62">
        <v>3000</v>
      </c>
      <c r="P210" s="63">
        <f>Table224523689101112131415161718192021222423456723[[#This Row],[PEMBULATAN]]*O210</f>
        <v>198000</v>
      </c>
    </row>
    <row r="211" spans="1:16" ht="28.5" customHeight="1" x14ac:dyDescent="0.2">
      <c r="A211" s="100"/>
      <c r="B211" s="73"/>
      <c r="C211" s="71" t="s">
        <v>480</v>
      </c>
      <c r="D211" s="76" t="s">
        <v>53</v>
      </c>
      <c r="E211" s="13">
        <v>44427</v>
      </c>
      <c r="F211" s="74" t="s">
        <v>257</v>
      </c>
      <c r="G211" s="13">
        <v>44432</v>
      </c>
      <c r="H211" s="75" t="s">
        <v>258</v>
      </c>
      <c r="I211" s="15">
        <v>80</v>
      </c>
      <c r="J211" s="15">
        <v>52</v>
      </c>
      <c r="K211" s="15">
        <v>27</v>
      </c>
      <c r="L211" s="15">
        <v>7</v>
      </c>
      <c r="M211" s="80">
        <v>28.08</v>
      </c>
      <c r="N211" s="70">
        <v>28</v>
      </c>
      <c r="O211" s="62">
        <v>3000</v>
      </c>
      <c r="P211" s="63">
        <f>Table224523689101112131415161718192021222423456723[[#This Row],[PEMBULATAN]]*O211</f>
        <v>84000</v>
      </c>
    </row>
    <row r="212" spans="1:16" ht="28.5" customHeight="1" x14ac:dyDescent="0.2">
      <c r="A212" s="100"/>
      <c r="B212" s="73"/>
      <c r="C212" s="71" t="s">
        <v>481</v>
      </c>
      <c r="D212" s="76" t="s">
        <v>53</v>
      </c>
      <c r="E212" s="13">
        <v>44427</v>
      </c>
      <c r="F212" s="74" t="s">
        <v>257</v>
      </c>
      <c r="G212" s="13">
        <v>44432</v>
      </c>
      <c r="H212" s="75" t="s">
        <v>258</v>
      </c>
      <c r="I212" s="15">
        <v>60</v>
      </c>
      <c r="J212" s="15">
        <v>60</v>
      </c>
      <c r="K212" s="15">
        <v>15</v>
      </c>
      <c r="L212" s="15">
        <v>12</v>
      </c>
      <c r="M212" s="80">
        <v>13.5</v>
      </c>
      <c r="N212" s="70">
        <v>14</v>
      </c>
      <c r="O212" s="62">
        <v>3000</v>
      </c>
      <c r="P212" s="63">
        <f>Table224523689101112131415161718192021222423456723[[#This Row],[PEMBULATAN]]*O212</f>
        <v>42000</v>
      </c>
    </row>
    <row r="213" spans="1:16" ht="28.5" customHeight="1" x14ac:dyDescent="0.2">
      <c r="A213" s="100"/>
      <c r="B213" s="73"/>
      <c r="C213" s="71" t="s">
        <v>482</v>
      </c>
      <c r="D213" s="76" t="s">
        <v>53</v>
      </c>
      <c r="E213" s="13">
        <v>44427</v>
      </c>
      <c r="F213" s="74" t="s">
        <v>257</v>
      </c>
      <c r="G213" s="13">
        <v>44432</v>
      </c>
      <c r="H213" s="75" t="s">
        <v>258</v>
      </c>
      <c r="I213" s="15">
        <v>78</v>
      </c>
      <c r="J213" s="15">
        <v>48</v>
      </c>
      <c r="K213" s="15">
        <v>25</v>
      </c>
      <c r="L213" s="15">
        <v>11</v>
      </c>
      <c r="M213" s="80">
        <v>23.4</v>
      </c>
      <c r="N213" s="70">
        <v>23</v>
      </c>
      <c r="O213" s="62">
        <v>3000</v>
      </c>
      <c r="P213" s="63">
        <f>Table224523689101112131415161718192021222423456723[[#This Row],[PEMBULATAN]]*O213</f>
        <v>69000</v>
      </c>
    </row>
    <row r="214" spans="1:16" ht="28.5" customHeight="1" x14ac:dyDescent="0.2">
      <c r="A214" s="100"/>
      <c r="B214" s="73"/>
      <c r="C214" s="71" t="s">
        <v>483</v>
      </c>
      <c r="D214" s="76" t="s">
        <v>53</v>
      </c>
      <c r="E214" s="13">
        <v>44427</v>
      </c>
      <c r="F214" s="74" t="s">
        <v>257</v>
      </c>
      <c r="G214" s="13">
        <v>44432</v>
      </c>
      <c r="H214" s="75" t="s">
        <v>258</v>
      </c>
      <c r="I214" s="15">
        <v>102</v>
      </c>
      <c r="J214" s="15">
        <v>66</v>
      </c>
      <c r="K214" s="15">
        <v>23</v>
      </c>
      <c r="L214" s="15">
        <v>17</v>
      </c>
      <c r="M214" s="80">
        <v>38.709000000000003</v>
      </c>
      <c r="N214" s="70">
        <v>39</v>
      </c>
      <c r="O214" s="62">
        <v>3000</v>
      </c>
      <c r="P214" s="63">
        <f>Table224523689101112131415161718192021222423456723[[#This Row],[PEMBULATAN]]*O214</f>
        <v>117000</v>
      </c>
    </row>
    <row r="215" spans="1:16" ht="28.5" customHeight="1" x14ac:dyDescent="0.2">
      <c r="A215" s="100"/>
      <c r="B215" s="73"/>
      <c r="C215" s="71" t="s">
        <v>484</v>
      </c>
      <c r="D215" s="76" t="s">
        <v>53</v>
      </c>
      <c r="E215" s="13">
        <v>44427</v>
      </c>
      <c r="F215" s="74" t="s">
        <v>257</v>
      </c>
      <c r="G215" s="13">
        <v>44432</v>
      </c>
      <c r="H215" s="75" t="s">
        <v>258</v>
      </c>
      <c r="I215" s="15">
        <v>100</v>
      </c>
      <c r="J215" s="15">
        <v>69</v>
      </c>
      <c r="K215" s="15">
        <v>30</v>
      </c>
      <c r="L215" s="15">
        <v>15</v>
      </c>
      <c r="M215" s="80">
        <v>51.75</v>
      </c>
      <c r="N215" s="70">
        <v>52</v>
      </c>
      <c r="O215" s="62">
        <v>3000</v>
      </c>
      <c r="P215" s="63">
        <f>Table224523689101112131415161718192021222423456723[[#This Row],[PEMBULATAN]]*O215</f>
        <v>156000</v>
      </c>
    </row>
    <row r="216" spans="1:16" ht="28.5" customHeight="1" x14ac:dyDescent="0.2">
      <c r="A216" s="100"/>
      <c r="B216" s="73"/>
      <c r="C216" s="71" t="s">
        <v>485</v>
      </c>
      <c r="D216" s="76" t="s">
        <v>53</v>
      </c>
      <c r="E216" s="13">
        <v>44427</v>
      </c>
      <c r="F216" s="74" t="s">
        <v>257</v>
      </c>
      <c r="G216" s="13">
        <v>44432</v>
      </c>
      <c r="H216" s="75" t="s">
        <v>258</v>
      </c>
      <c r="I216" s="15">
        <v>70</v>
      </c>
      <c r="J216" s="15">
        <v>55</v>
      </c>
      <c r="K216" s="15">
        <v>15</v>
      </c>
      <c r="L216" s="15">
        <v>12</v>
      </c>
      <c r="M216" s="80">
        <v>14.4375</v>
      </c>
      <c r="N216" s="70">
        <v>14</v>
      </c>
      <c r="O216" s="62">
        <v>3000</v>
      </c>
      <c r="P216" s="63">
        <f>Table224523689101112131415161718192021222423456723[[#This Row],[PEMBULATAN]]*O216</f>
        <v>42000</v>
      </c>
    </row>
    <row r="217" spans="1:16" ht="28.5" customHeight="1" x14ac:dyDescent="0.2">
      <c r="A217" s="100"/>
      <c r="B217" s="73"/>
      <c r="C217" s="71" t="s">
        <v>486</v>
      </c>
      <c r="D217" s="76" t="s">
        <v>53</v>
      </c>
      <c r="E217" s="13">
        <v>44427</v>
      </c>
      <c r="F217" s="74" t="s">
        <v>257</v>
      </c>
      <c r="G217" s="13">
        <v>44432</v>
      </c>
      <c r="H217" s="75" t="s">
        <v>258</v>
      </c>
      <c r="I217" s="15">
        <v>120</v>
      </c>
      <c r="J217" s="15">
        <v>70</v>
      </c>
      <c r="K217" s="15">
        <v>28</v>
      </c>
      <c r="L217" s="15">
        <v>21</v>
      </c>
      <c r="M217" s="80">
        <v>58.8</v>
      </c>
      <c r="N217" s="70">
        <v>59</v>
      </c>
      <c r="O217" s="62">
        <v>3000</v>
      </c>
      <c r="P217" s="63">
        <f>Table224523689101112131415161718192021222423456723[[#This Row],[PEMBULATAN]]*O217</f>
        <v>177000</v>
      </c>
    </row>
    <row r="218" spans="1:16" ht="28.5" customHeight="1" x14ac:dyDescent="0.2">
      <c r="A218" s="100"/>
      <c r="B218" s="73"/>
      <c r="C218" s="71" t="s">
        <v>487</v>
      </c>
      <c r="D218" s="76" t="s">
        <v>53</v>
      </c>
      <c r="E218" s="13">
        <v>44427</v>
      </c>
      <c r="F218" s="74" t="s">
        <v>257</v>
      </c>
      <c r="G218" s="13">
        <v>44432</v>
      </c>
      <c r="H218" s="75" t="s">
        <v>258</v>
      </c>
      <c r="I218" s="15">
        <v>90</v>
      </c>
      <c r="J218" s="15">
        <v>67</v>
      </c>
      <c r="K218" s="15">
        <v>25</v>
      </c>
      <c r="L218" s="15">
        <v>9</v>
      </c>
      <c r="M218" s="80">
        <v>37.6875</v>
      </c>
      <c r="N218" s="70">
        <v>38</v>
      </c>
      <c r="O218" s="62">
        <v>3000</v>
      </c>
      <c r="P218" s="63">
        <f>Table224523689101112131415161718192021222423456723[[#This Row],[PEMBULATAN]]*O218</f>
        <v>114000</v>
      </c>
    </row>
    <row r="219" spans="1:16" ht="28.5" customHeight="1" x14ac:dyDescent="0.2">
      <c r="A219" s="100"/>
      <c r="B219" s="73"/>
      <c r="C219" s="71" t="s">
        <v>488</v>
      </c>
      <c r="D219" s="76" t="s">
        <v>53</v>
      </c>
      <c r="E219" s="13">
        <v>44427</v>
      </c>
      <c r="F219" s="74" t="s">
        <v>257</v>
      </c>
      <c r="G219" s="13">
        <v>44432</v>
      </c>
      <c r="H219" s="75" t="s">
        <v>258</v>
      </c>
      <c r="I219" s="15">
        <v>117</v>
      </c>
      <c r="J219" s="15">
        <v>78</v>
      </c>
      <c r="K219" s="15">
        <v>25</v>
      </c>
      <c r="L219" s="15">
        <v>17</v>
      </c>
      <c r="M219" s="80">
        <v>57.037500000000001</v>
      </c>
      <c r="N219" s="70">
        <v>57</v>
      </c>
      <c r="O219" s="62">
        <v>3000</v>
      </c>
      <c r="P219" s="63">
        <f>Table224523689101112131415161718192021222423456723[[#This Row],[PEMBULATAN]]*O219</f>
        <v>171000</v>
      </c>
    </row>
    <row r="220" spans="1:16" ht="28.5" customHeight="1" x14ac:dyDescent="0.2">
      <c r="A220" s="100"/>
      <c r="B220" s="73"/>
      <c r="C220" s="71" t="s">
        <v>489</v>
      </c>
      <c r="D220" s="76" t="s">
        <v>53</v>
      </c>
      <c r="E220" s="13">
        <v>44427</v>
      </c>
      <c r="F220" s="74" t="s">
        <v>257</v>
      </c>
      <c r="G220" s="13">
        <v>44432</v>
      </c>
      <c r="H220" s="75" t="s">
        <v>258</v>
      </c>
      <c r="I220" s="15">
        <v>87</v>
      </c>
      <c r="J220" s="15">
        <v>65</v>
      </c>
      <c r="K220" s="15">
        <v>22</v>
      </c>
      <c r="L220" s="15">
        <v>13</v>
      </c>
      <c r="M220" s="80">
        <v>31.102499999999999</v>
      </c>
      <c r="N220" s="70">
        <v>31</v>
      </c>
      <c r="O220" s="62">
        <v>3000</v>
      </c>
      <c r="P220" s="63">
        <f>Table224523689101112131415161718192021222423456723[[#This Row],[PEMBULATAN]]*O220</f>
        <v>93000</v>
      </c>
    </row>
    <row r="221" spans="1:16" ht="28.5" customHeight="1" x14ac:dyDescent="0.2">
      <c r="A221" s="100"/>
      <c r="B221" s="73"/>
      <c r="C221" s="71" t="s">
        <v>490</v>
      </c>
      <c r="D221" s="76" t="s">
        <v>53</v>
      </c>
      <c r="E221" s="13">
        <v>44427</v>
      </c>
      <c r="F221" s="74" t="s">
        <v>257</v>
      </c>
      <c r="G221" s="13">
        <v>44432</v>
      </c>
      <c r="H221" s="75" t="s">
        <v>258</v>
      </c>
      <c r="I221" s="15">
        <v>60</v>
      </c>
      <c r="J221" s="15">
        <v>48</v>
      </c>
      <c r="K221" s="15">
        <v>20</v>
      </c>
      <c r="L221" s="15">
        <v>13</v>
      </c>
      <c r="M221" s="80">
        <v>14.4</v>
      </c>
      <c r="N221" s="70">
        <v>14</v>
      </c>
      <c r="O221" s="62">
        <v>3000</v>
      </c>
      <c r="P221" s="63">
        <f>Table224523689101112131415161718192021222423456723[[#This Row],[PEMBULATAN]]*O221</f>
        <v>42000</v>
      </c>
    </row>
    <row r="222" spans="1:16" ht="28.5" customHeight="1" x14ac:dyDescent="0.2">
      <c r="A222" s="100"/>
      <c r="B222" s="73"/>
      <c r="C222" s="71" t="s">
        <v>491</v>
      </c>
      <c r="D222" s="76" t="s">
        <v>53</v>
      </c>
      <c r="E222" s="13">
        <v>44427</v>
      </c>
      <c r="F222" s="74" t="s">
        <v>257</v>
      </c>
      <c r="G222" s="13">
        <v>44432</v>
      </c>
      <c r="H222" s="75" t="s">
        <v>258</v>
      </c>
      <c r="I222" s="15">
        <v>49</v>
      </c>
      <c r="J222" s="15">
        <v>37</v>
      </c>
      <c r="K222" s="15">
        <v>27</v>
      </c>
      <c r="L222" s="15">
        <v>9</v>
      </c>
      <c r="M222" s="80">
        <v>12.23775</v>
      </c>
      <c r="N222" s="70">
        <v>12</v>
      </c>
      <c r="O222" s="62">
        <v>3000</v>
      </c>
      <c r="P222" s="63">
        <f>Table224523689101112131415161718192021222423456723[[#This Row],[PEMBULATAN]]*O222</f>
        <v>36000</v>
      </c>
    </row>
    <row r="223" spans="1:16" ht="28.5" customHeight="1" x14ac:dyDescent="0.2">
      <c r="A223" s="100"/>
      <c r="B223" s="73"/>
      <c r="C223" s="71" t="s">
        <v>492</v>
      </c>
      <c r="D223" s="76" t="s">
        <v>53</v>
      </c>
      <c r="E223" s="13">
        <v>44427</v>
      </c>
      <c r="F223" s="74" t="s">
        <v>257</v>
      </c>
      <c r="G223" s="13">
        <v>44432</v>
      </c>
      <c r="H223" s="75" t="s">
        <v>258</v>
      </c>
      <c r="I223" s="15">
        <v>89</v>
      </c>
      <c r="J223" s="15">
        <v>60</v>
      </c>
      <c r="K223" s="15">
        <v>30</v>
      </c>
      <c r="L223" s="15">
        <v>19</v>
      </c>
      <c r="M223" s="80">
        <v>40.049999999999997</v>
      </c>
      <c r="N223" s="70">
        <v>40</v>
      </c>
      <c r="O223" s="62">
        <v>3000</v>
      </c>
      <c r="P223" s="63">
        <f>Table224523689101112131415161718192021222423456723[[#This Row],[PEMBULATAN]]*O223</f>
        <v>120000</v>
      </c>
    </row>
    <row r="224" spans="1:16" ht="28.5" customHeight="1" x14ac:dyDescent="0.2">
      <c r="A224" s="100"/>
      <c r="B224" s="73"/>
      <c r="C224" s="71" t="s">
        <v>493</v>
      </c>
      <c r="D224" s="76" t="s">
        <v>53</v>
      </c>
      <c r="E224" s="13">
        <v>44427</v>
      </c>
      <c r="F224" s="74" t="s">
        <v>257</v>
      </c>
      <c r="G224" s="13">
        <v>44432</v>
      </c>
      <c r="H224" s="75" t="s">
        <v>258</v>
      </c>
      <c r="I224" s="15">
        <v>50</v>
      </c>
      <c r="J224" s="15">
        <v>35</v>
      </c>
      <c r="K224" s="15">
        <v>20</v>
      </c>
      <c r="L224" s="15">
        <v>7</v>
      </c>
      <c r="M224" s="80">
        <v>8.75</v>
      </c>
      <c r="N224" s="70">
        <v>9</v>
      </c>
      <c r="O224" s="62">
        <v>3000</v>
      </c>
      <c r="P224" s="63">
        <f>Table224523689101112131415161718192021222423456723[[#This Row],[PEMBULATAN]]*O224</f>
        <v>27000</v>
      </c>
    </row>
    <row r="225" spans="1:16" ht="28.5" customHeight="1" x14ac:dyDescent="0.2">
      <c r="A225" s="100"/>
      <c r="B225" s="73"/>
      <c r="C225" s="71" t="s">
        <v>494</v>
      </c>
      <c r="D225" s="76" t="s">
        <v>53</v>
      </c>
      <c r="E225" s="13">
        <v>44427</v>
      </c>
      <c r="F225" s="74" t="s">
        <v>257</v>
      </c>
      <c r="G225" s="13">
        <v>44432</v>
      </c>
      <c r="H225" s="75" t="s">
        <v>258</v>
      </c>
      <c r="I225" s="15">
        <v>88</v>
      </c>
      <c r="J225" s="15">
        <v>67</v>
      </c>
      <c r="K225" s="15">
        <v>24</v>
      </c>
      <c r="L225" s="15">
        <v>15</v>
      </c>
      <c r="M225" s="80">
        <v>35.375999999999998</v>
      </c>
      <c r="N225" s="70">
        <v>35</v>
      </c>
      <c r="O225" s="62">
        <v>3000</v>
      </c>
      <c r="P225" s="63">
        <f>Table224523689101112131415161718192021222423456723[[#This Row],[PEMBULATAN]]*O225</f>
        <v>105000</v>
      </c>
    </row>
    <row r="226" spans="1:16" ht="28.5" customHeight="1" x14ac:dyDescent="0.2">
      <c r="A226" s="100"/>
      <c r="B226" s="73"/>
      <c r="C226" s="71" t="s">
        <v>495</v>
      </c>
      <c r="D226" s="76" t="s">
        <v>53</v>
      </c>
      <c r="E226" s="13">
        <v>44427</v>
      </c>
      <c r="F226" s="74" t="s">
        <v>257</v>
      </c>
      <c r="G226" s="13">
        <v>44432</v>
      </c>
      <c r="H226" s="75" t="s">
        <v>258</v>
      </c>
      <c r="I226" s="15">
        <v>78</v>
      </c>
      <c r="J226" s="15">
        <v>55</v>
      </c>
      <c r="K226" s="15">
        <v>27</v>
      </c>
      <c r="L226" s="15">
        <v>22</v>
      </c>
      <c r="M226" s="80">
        <v>28.9575</v>
      </c>
      <c r="N226" s="70">
        <v>29</v>
      </c>
      <c r="O226" s="62">
        <v>3000</v>
      </c>
      <c r="P226" s="63">
        <f>Table224523689101112131415161718192021222423456723[[#This Row],[PEMBULATAN]]*O226</f>
        <v>87000</v>
      </c>
    </row>
    <row r="227" spans="1:16" ht="28.5" customHeight="1" x14ac:dyDescent="0.2">
      <c r="A227" s="100"/>
      <c r="B227" s="73"/>
      <c r="C227" s="71" t="s">
        <v>496</v>
      </c>
      <c r="D227" s="76" t="s">
        <v>53</v>
      </c>
      <c r="E227" s="13">
        <v>44427</v>
      </c>
      <c r="F227" s="74" t="s">
        <v>257</v>
      </c>
      <c r="G227" s="13">
        <v>44432</v>
      </c>
      <c r="H227" s="75" t="s">
        <v>258</v>
      </c>
      <c r="I227" s="15">
        <v>50</v>
      </c>
      <c r="J227" s="15">
        <v>43</v>
      </c>
      <c r="K227" s="15">
        <v>24</v>
      </c>
      <c r="L227" s="15">
        <v>14</v>
      </c>
      <c r="M227" s="80">
        <v>12.9</v>
      </c>
      <c r="N227" s="70">
        <v>14</v>
      </c>
      <c r="O227" s="62">
        <v>3000</v>
      </c>
      <c r="P227" s="63">
        <f>Table224523689101112131415161718192021222423456723[[#This Row],[PEMBULATAN]]*O227</f>
        <v>42000</v>
      </c>
    </row>
    <row r="228" spans="1:16" ht="28.5" customHeight="1" x14ac:dyDescent="0.2">
      <c r="A228" s="100"/>
      <c r="B228" s="73"/>
      <c r="C228" s="71" t="s">
        <v>497</v>
      </c>
      <c r="D228" s="76" t="s">
        <v>53</v>
      </c>
      <c r="E228" s="13">
        <v>44427</v>
      </c>
      <c r="F228" s="74" t="s">
        <v>257</v>
      </c>
      <c r="G228" s="13">
        <v>44432</v>
      </c>
      <c r="H228" s="75" t="s">
        <v>258</v>
      </c>
      <c r="I228" s="15">
        <v>68</v>
      </c>
      <c r="J228" s="15">
        <v>55</v>
      </c>
      <c r="K228" s="15">
        <v>12</v>
      </c>
      <c r="L228" s="15">
        <v>3</v>
      </c>
      <c r="M228" s="80">
        <v>11.22</v>
      </c>
      <c r="N228" s="70">
        <v>11</v>
      </c>
      <c r="O228" s="62">
        <v>3000</v>
      </c>
      <c r="P228" s="63">
        <f>Table224523689101112131415161718192021222423456723[[#This Row],[PEMBULATAN]]*O228</f>
        <v>33000</v>
      </c>
    </row>
    <row r="229" spans="1:16" ht="28.5" customHeight="1" x14ac:dyDescent="0.2">
      <c r="A229" s="100"/>
      <c r="B229" s="73"/>
      <c r="C229" s="71" t="s">
        <v>498</v>
      </c>
      <c r="D229" s="76" t="s">
        <v>53</v>
      </c>
      <c r="E229" s="13">
        <v>44427</v>
      </c>
      <c r="F229" s="74" t="s">
        <v>257</v>
      </c>
      <c r="G229" s="13">
        <v>44432</v>
      </c>
      <c r="H229" s="75" t="s">
        <v>258</v>
      </c>
      <c r="I229" s="15">
        <v>92</v>
      </c>
      <c r="J229" s="15">
        <v>71</v>
      </c>
      <c r="K229" s="15">
        <v>32</v>
      </c>
      <c r="L229" s="15">
        <v>24</v>
      </c>
      <c r="M229" s="80">
        <v>52.256</v>
      </c>
      <c r="N229" s="70">
        <v>52</v>
      </c>
      <c r="O229" s="62">
        <v>3000</v>
      </c>
      <c r="P229" s="63">
        <f>Table224523689101112131415161718192021222423456723[[#This Row],[PEMBULATAN]]*O229</f>
        <v>156000</v>
      </c>
    </row>
    <row r="230" spans="1:16" ht="28.5" customHeight="1" x14ac:dyDescent="0.2">
      <c r="A230" s="100"/>
      <c r="B230" s="73"/>
      <c r="C230" s="71" t="s">
        <v>499</v>
      </c>
      <c r="D230" s="76" t="s">
        <v>53</v>
      </c>
      <c r="E230" s="13">
        <v>44427</v>
      </c>
      <c r="F230" s="74" t="s">
        <v>257</v>
      </c>
      <c r="G230" s="13">
        <v>44432</v>
      </c>
      <c r="H230" s="75" t="s">
        <v>258</v>
      </c>
      <c r="I230" s="15">
        <v>83</v>
      </c>
      <c r="J230" s="15">
        <v>68</v>
      </c>
      <c r="K230" s="15">
        <v>27</v>
      </c>
      <c r="L230" s="15">
        <v>14</v>
      </c>
      <c r="M230" s="80">
        <v>38.097000000000001</v>
      </c>
      <c r="N230" s="70">
        <v>38</v>
      </c>
      <c r="O230" s="62">
        <v>3000</v>
      </c>
      <c r="P230" s="63">
        <f>Table224523689101112131415161718192021222423456723[[#This Row],[PEMBULATAN]]*O230</f>
        <v>114000</v>
      </c>
    </row>
    <row r="231" spans="1:16" ht="28.5" customHeight="1" x14ac:dyDescent="0.2">
      <c r="A231" s="100"/>
      <c r="B231" s="73"/>
      <c r="C231" s="71" t="s">
        <v>500</v>
      </c>
      <c r="D231" s="76" t="s">
        <v>53</v>
      </c>
      <c r="E231" s="13">
        <v>44427</v>
      </c>
      <c r="F231" s="74" t="s">
        <v>257</v>
      </c>
      <c r="G231" s="13">
        <v>44432</v>
      </c>
      <c r="H231" s="75" t="s">
        <v>258</v>
      </c>
      <c r="I231" s="15">
        <v>52</v>
      </c>
      <c r="J231" s="15">
        <v>50</v>
      </c>
      <c r="K231" s="15">
        <v>21</v>
      </c>
      <c r="L231" s="15">
        <v>17</v>
      </c>
      <c r="M231" s="80">
        <v>13.65</v>
      </c>
      <c r="N231" s="70">
        <v>17</v>
      </c>
      <c r="O231" s="62">
        <v>3000</v>
      </c>
      <c r="P231" s="63">
        <f>Table224523689101112131415161718192021222423456723[[#This Row],[PEMBULATAN]]*O231</f>
        <v>51000</v>
      </c>
    </row>
    <row r="232" spans="1:16" ht="28.5" customHeight="1" x14ac:dyDescent="0.2">
      <c r="A232" s="100"/>
      <c r="B232" s="73"/>
      <c r="C232" s="71" t="s">
        <v>501</v>
      </c>
      <c r="D232" s="76" t="s">
        <v>53</v>
      </c>
      <c r="E232" s="13">
        <v>44427</v>
      </c>
      <c r="F232" s="74" t="s">
        <v>257</v>
      </c>
      <c r="G232" s="13">
        <v>44432</v>
      </c>
      <c r="H232" s="75" t="s">
        <v>258</v>
      </c>
      <c r="I232" s="15">
        <v>105</v>
      </c>
      <c r="J232" s="15">
        <v>75</v>
      </c>
      <c r="K232" s="15">
        <v>35</v>
      </c>
      <c r="L232" s="15">
        <v>21</v>
      </c>
      <c r="M232" s="80">
        <v>68.90625</v>
      </c>
      <c r="N232" s="70">
        <v>69</v>
      </c>
      <c r="O232" s="62">
        <v>3000</v>
      </c>
      <c r="P232" s="63">
        <f>Table224523689101112131415161718192021222423456723[[#This Row],[PEMBULATAN]]*O232</f>
        <v>207000</v>
      </c>
    </row>
    <row r="233" spans="1:16" ht="28.5" customHeight="1" x14ac:dyDescent="0.2">
      <c r="A233" s="100"/>
      <c r="B233" s="73"/>
      <c r="C233" s="71" t="s">
        <v>502</v>
      </c>
      <c r="D233" s="76" t="s">
        <v>53</v>
      </c>
      <c r="E233" s="13">
        <v>44427</v>
      </c>
      <c r="F233" s="74" t="s">
        <v>257</v>
      </c>
      <c r="G233" s="13">
        <v>44432</v>
      </c>
      <c r="H233" s="75" t="s">
        <v>258</v>
      </c>
      <c r="I233" s="15">
        <v>120</v>
      </c>
      <c r="J233" s="15">
        <v>63</v>
      </c>
      <c r="K233" s="15">
        <v>21</v>
      </c>
      <c r="L233" s="15">
        <v>23</v>
      </c>
      <c r="M233" s="80">
        <v>39.69</v>
      </c>
      <c r="N233" s="70">
        <v>40</v>
      </c>
      <c r="O233" s="62">
        <v>3000</v>
      </c>
      <c r="P233" s="63">
        <f>Table224523689101112131415161718192021222423456723[[#This Row],[PEMBULATAN]]*O233</f>
        <v>120000</v>
      </c>
    </row>
    <row r="234" spans="1:16" ht="28.5" customHeight="1" x14ac:dyDescent="0.2">
      <c r="A234" s="100"/>
      <c r="B234" s="73"/>
      <c r="C234" s="71" t="s">
        <v>503</v>
      </c>
      <c r="D234" s="76" t="s">
        <v>53</v>
      </c>
      <c r="E234" s="13">
        <v>44427</v>
      </c>
      <c r="F234" s="74" t="s">
        <v>257</v>
      </c>
      <c r="G234" s="13">
        <v>44432</v>
      </c>
      <c r="H234" s="75" t="s">
        <v>258</v>
      </c>
      <c r="I234" s="15">
        <v>96</v>
      </c>
      <c r="J234" s="15">
        <v>67</v>
      </c>
      <c r="K234" s="15">
        <v>31</v>
      </c>
      <c r="L234" s="15">
        <v>20</v>
      </c>
      <c r="M234" s="80">
        <v>49.847999999999999</v>
      </c>
      <c r="N234" s="70">
        <v>50</v>
      </c>
      <c r="O234" s="62">
        <v>3000</v>
      </c>
      <c r="P234" s="63">
        <f>Table224523689101112131415161718192021222423456723[[#This Row],[PEMBULATAN]]*O234</f>
        <v>150000</v>
      </c>
    </row>
    <row r="235" spans="1:16" ht="28.5" customHeight="1" x14ac:dyDescent="0.2">
      <c r="A235" s="100"/>
      <c r="B235" s="73"/>
      <c r="C235" s="71" t="s">
        <v>504</v>
      </c>
      <c r="D235" s="76" t="s">
        <v>53</v>
      </c>
      <c r="E235" s="13">
        <v>44427</v>
      </c>
      <c r="F235" s="74" t="s">
        <v>257</v>
      </c>
      <c r="G235" s="13">
        <v>44432</v>
      </c>
      <c r="H235" s="75" t="s">
        <v>258</v>
      </c>
      <c r="I235" s="15">
        <v>104</v>
      </c>
      <c r="J235" s="15">
        <v>56</v>
      </c>
      <c r="K235" s="15">
        <v>35</v>
      </c>
      <c r="L235" s="15">
        <v>17</v>
      </c>
      <c r="M235" s="80">
        <v>50.96</v>
      </c>
      <c r="N235" s="70">
        <v>51</v>
      </c>
      <c r="O235" s="62">
        <v>3000</v>
      </c>
      <c r="P235" s="63">
        <f>Table224523689101112131415161718192021222423456723[[#This Row],[PEMBULATAN]]*O235</f>
        <v>153000</v>
      </c>
    </row>
    <row r="236" spans="1:16" ht="28.5" customHeight="1" x14ac:dyDescent="0.2">
      <c r="A236" s="100"/>
      <c r="B236" s="73"/>
      <c r="C236" s="71" t="s">
        <v>505</v>
      </c>
      <c r="D236" s="76" t="s">
        <v>53</v>
      </c>
      <c r="E236" s="13">
        <v>44427</v>
      </c>
      <c r="F236" s="74" t="s">
        <v>257</v>
      </c>
      <c r="G236" s="13">
        <v>44432</v>
      </c>
      <c r="H236" s="75" t="s">
        <v>258</v>
      </c>
      <c r="I236" s="15">
        <v>120</v>
      </c>
      <c r="J236" s="15">
        <v>60</v>
      </c>
      <c r="K236" s="15">
        <v>33</v>
      </c>
      <c r="L236" s="15">
        <v>22</v>
      </c>
      <c r="M236" s="80">
        <v>59.4</v>
      </c>
      <c r="N236" s="70">
        <v>59</v>
      </c>
      <c r="O236" s="62">
        <v>3000</v>
      </c>
      <c r="P236" s="63">
        <f>Table224523689101112131415161718192021222423456723[[#This Row],[PEMBULATAN]]*O236</f>
        <v>177000</v>
      </c>
    </row>
    <row r="237" spans="1:16" ht="28.5" customHeight="1" x14ac:dyDescent="0.2">
      <c r="A237" s="100"/>
      <c r="B237" s="73"/>
      <c r="C237" s="71" t="s">
        <v>506</v>
      </c>
      <c r="D237" s="76" t="s">
        <v>53</v>
      </c>
      <c r="E237" s="13">
        <v>44427</v>
      </c>
      <c r="F237" s="74" t="s">
        <v>257</v>
      </c>
      <c r="G237" s="13">
        <v>44432</v>
      </c>
      <c r="H237" s="75" t="s">
        <v>258</v>
      </c>
      <c r="I237" s="15">
        <v>97</v>
      </c>
      <c r="J237" s="15">
        <v>67</v>
      </c>
      <c r="K237" s="15">
        <v>30</v>
      </c>
      <c r="L237" s="15">
        <v>21</v>
      </c>
      <c r="M237" s="80">
        <v>48.7425</v>
      </c>
      <c r="N237" s="70">
        <v>49</v>
      </c>
      <c r="O237" s="62">
        <v>3000</v>
      </c>
      <c r="P237" s="63">
        <f>Table224523689101112131415161718192021222423456723[[#This Row],[PEMBULATAN]]*O237</f>
        <v>147000</v>
      </c>
    </row>
    <row r="238" spans="1:16" ht="28.5" customHeight="1" x14ac:dyDescent="0.2">
      <c r="A238" s="100"/>
      <c r="B238" s="73"/>
      <c r="C238" s="71" t="s">
        <v>507</v>
      </c>
      <c r="D238" s="76" t="s">
        <v>53</v>
      </c>
      <c r="E238" s="13">
        <v>44427</v>
      </c>
      <c r="F238" s="74" t="s">
        <v>257</v>
      </c>
      <c r="G238" s="13">
        <v>44432</v>
      </c>
      <c r="H238" s="75" t="s">
        <v>258</v>
      </c>
      <c r="I238" s="15">
        <v>120</v>
      </c>
      <c r="J238" s="15">
        <v>55</v>
      </c>
      <c r="K238" s="15">
        <v>36</v>
      </c>
      <c r="L238" s="15">
        <v>47</v>
      </c>
      <c r="M238" s="80">
        <v>59.4</v>
      </c>
      <c r="N238" s="70">
        <v>59</v>
      </c>
      <c r="O238" s="62">
        <v>3000</v>
      </c>
      <c r="P238" s="63">
        <f>Table224523689101112131415161718192021222423456723[[#This Row],[PEMBULATAN]]*O238</f>
        <v>177000</v>
      </c>
    </row>
    <row r="239" spans="1:16" ht="28.5" customHeight="1" x14ac:dyDescent="0.2">
      <c r="A239" s="100"/>
      <c r="B239" s="73"/>
      <c r="C239" s="71" t="s">
        <v>508</v>
      </c>
      <c r="D239" s="76" t="s">
        <v>53</v>
      </c>
      <c r="E239" s="13">
        <v>44427</v>
      </c>
      <c r="F239" s="74" t="s">
        <v>257</v>
      </c>
      <c r="G239" s="13">
        <v>44432</v>
      </c>
      <c r="H239" s="75" t="s">
        <v>258</v>
      </c>
      <c r="I239" s="15">
        <v>54</v>
      </c>
      <c r="J239" s="15">
        <v>40</v>
      </c>
      <c r="K239" s="15">
        <v>47</v>
      </c>
      <c r="L239" s="15">
        <v>5</v>
      </c>
      <c r="M239" s="80">
        <v>25.38</v>
      </c>
      <c r="N239" s="70">
        <v>25</v>
      </c>
      <c r="O239" s="62">
        <v>3000</v>
      </c>
      <c r="P239" s="63">
        <f>Table224523689101112131415161718192021222423456723[[#This Row],[PEMBULATAN]]*O239</f>
        <v>75000</v>
      </c>
    </row>
    <row r="240" spans="1:16" ht="28.5" customHeight="1" x14ac:dyDescent="0.2">
      <c r="A240" s="100"/>
      <c r="B240" s="73"/>
      <c r="C240" s="71" t="s">
        <v>509</v>
      </c>
      <c r="D240" s="76" t="s">
        <v>53</v>
      </c>
      <c r="E240" s="13">
        <v>44427</v>
      </c>
      <c r="F240" s="74" t="s">
        <v>257</v>
      </c>
      <c r="G240" s="13">
        <v>44432</v>
      </c>
      <c r="H240" s="75" t="s">
        <v>258</v>
      </c>
      <c r="I240" s="15">
        <v>44</v>
      </c>
      <c r="J240" s="15">
        <v>44</v>
      </c>
      <c r="K240" s="15">
        <v>21</v>
      </c>
      <c r="L240" s="15">
        <v>10</v>
      </c>
      <c r="M240" s="80">
        <v>10.164</v>
      </c>
      <c r="N240" s="70">
        <v>10</v>
      </c>
      <c r="O240" s="62">
        <v>3000</v>
      </c>
      <c r="P240" s="63">
        <f>Table224523689101112131415161718192021222423456723[[#This Row],[PEMBULATAN]]*O240</f>
        <v>30000</v>
      </c>
    </row>
    <row r="241" spans="1:16" ht="28.5" customHeight="1" x14ac:dyDescent="0.2">
      <c r="A241" s="100"/>
      <c r="B241" s="73"/>
      <c r="C241" s="71" t="s">
        <v>510</v>
      </c>
      <c r="D241" s="76" t="s">
        <v>53</v>
      </c>
      <c r="E241" s="13">
        <v>44427</v>
      </c>
      <c r="F241" s="74" t="s">
        <v>257</v>
      </c>
      <c r="G241" s="13">
        <v>44432</v>
      </c>
      <c r="H241" s="75" t="s">
        <v>258</v>
      </c>
      <c r="I241" s="15">
        <v>70</v>
      </c>
      <c r="J241" s="15">
        <v>46</v>
      </c>
      <c r="K241" s="15">
        <v>31</v>
      </c>
      <c r="L241" s="15">
        <v>20</v>
      </c>
      <c r="M241" s="80">
        <v>24.954999999999998</v>
      </c>
      <c r="N241" s="70">
        <v>25</v>
      </c>
      <c r="O241" s="62">
        <v>3000</v>
      </c>
      <c r="P241" s="63">
        <f>Table224523689101112131415161718192021222423456723[[#This Row],[PEMBULATAN]]*O241</f>
        <v>75000</v>
      </c>
    </row>
    <row r="242" spans="1:16" ht="28.5" customHeight="1" x14ac:dyDescent="0.2">
      <c r="A242" s="100"/>
      <c r="B242" s="73"/>
      <c r="C242" s="71" t="s">
        <v>511</v>
      </c>
      <c r="D242" s="76" t="s">
        <v>53</v>
      </c>
      <c r="E242" s="13">
        <v>44427</v>
      </c>
      <c r="F242" s="74" t="s">
        <v>257</v>
      </c>
      <c r="G242" s="13">
        <v>44432</v>
      </c>
      <c r="H242" s="75" t="s">
        <v>258</v>
      </c>
      <c r="I242" s="15">
        <v>77</v>
      </c>
      <c r="J242" s="15">
        <v>45</v>
      </c>
      <c r="K242" s="15">
        <v>25</v>
      </c>
      <c r="L242" s="15">
        <v>24</v>
      </c>
      <c r="M242" s="80">
        <v>21.65625</v>
      </c>
      <c r="N242" s="70">
        <v>24</v>
      </c>
      <c r="O242" s="62">
        <v>3000</v>
      </c>
      <c r="P242" s="63">
        <f>Table224523689101112131415161718192021222423456723[[#This Row],[PEMBULATAN]]*O242</f>
        <v>72000</v>
      </c>
    </row>
    <row r="243" spans="1:16" ht="28.5" customHeight="1" x14ac:dyDescent="0.2">
      <c r="A243" s="100"/>
      <c r="B243" s="73"/>
      <c r="C243" s="71" t="s">
        <v>512</v>
      </c>
      <c r="D243" s="76" t="s">
        <v>53</v>
      </c>
      <c r="E243" s="13">
        <v>44427</v>
      </c>
      <c r="F243" s="74" t="s">
        <v>257</v>
      </c>
      <c r="G243" s="13">
        <v>44432</v>
      </c>
      <c r="H243" s="75" t="s">
        <v>258</v>
      </c>
      <c r="I243" s="15">
        <v>55</v>
      </c>
      <c r="J243" s="15">
        <v>40</v>
      </c>
      <c r="K243" s="15">
        <v>37</v>
      </c>
      <c r="L243" s="15">
        <v>13</v>
      </c>
      <c r="M243" s="80">
        <v>20.350000000000001</v>
      </c>
      <c r="N243" s="70">
        <v>20</v>
      </c>
      <c r="O243" s="62">
        <v>3000</v>
      </c>
      <c r="P243" s="63">
        <f>Table224523689101112131415161718192021222423456723[[#This Row],[PEMBULATAN]]*O243</f>
        <v>60000</v>
      </c>
    </row>
    <row r="244" spans="1:16" ht="28.5" customHeight="1" x14ac:dyDescent="0.2">
      <c r="A244" s="100"/>
      <c r="B244" s="73"/>
      <c r="C244" s="71" t="s">
        <v>513</v>
      </c>
      <c r="D244" s="76" t="s">
        <v>53</v>
      </c>
      <c r="E244" s="13">
        <v>44427</v>
      </c>
      <c r="F244" s="74" t="s">
        <v>257</v>
      </c>
      <c r="G244" s="13">
        <v>44432</v>
      </c>
      <c r="H244" s="75" t="s">
        <v>258</v>
      </c>
      <c r="I244" s="15">
        <v>44</v>
      </c>
      <c r="J244" s="15">
        <v>35</v>
      </c>
      <c r="K244" s="15">
        <v>35</v>
      </c>
      <c r="L244" s="15">
        <v>6</v>
      </c>
      <c r="M244" s="80">
        <v>13.475</v>
      </c>
      <c r="N244" s="70">
        <v>13</v>
      </c>
      <c r="O244" s="62">
        <v>3000</v>
      </c>
      <c r="P244" s="63">
        <f>Table224523689101112131415161718192021222423456723[[#This Row],[PEMBULATAN]]*O244</f>
        <v>39000</v>
      </c>
    </row>
    <row r="245" spans="1:16" ht="28.5" customHeight="1" x14ac:dyDescent="0.2">
      <c r="A245" s="100"/>
      <c r="B245" s="73"/>
      <c r="C245" s="71" t="s">
        <v>514</v>
      </c>
      <c r="D245" s="76" t="s">
        <v>53</v>
      </c>
      <c r="E245" s="13">
        <v>44427</v>
      </c>
      <c r="F245" s="74" t="s">
        <v>257</v>
      </c>
      <c r="G245" s="13">
        <v>44432</v>
      </c>
      <c r="H245" s="75" t="s">
        <v>258</v>
      </c>
      <c r="I245" s="15">
        <v>50</v>
      </c>
      <c r="J245" s="15">
        <v>40</v>
      </c>
      <c r="K245" s="15">
        <v>66</v>
      </c>
      <c r="L245" s="15">
        <v>11</v>
      </c>
      <c r="M245" s="80">
        <v>33</v>
      </c>
      <c r="N245" s="70">
        <v>33</v>
      </c>
      <c r="O245" s="62">
        <v>3000</v>
      </c>
      <c r="P245" s="63">
        <f>Table224523689101112131415161718192021222423456723[[#This Row],[PEMBULATAN]]*O245</f>
        <v>99000</v>
      </c>
    </row>
    <row r="246" spans="1:16" ht="28.5" customHeight="1" x14ac:dyDescent="0.2">
      <c r="A246" s="100"/>
      <c r="B246" s="73"/>
      <c r="C246" s="71" t="s">
        <v>515</v>
      </c>
      <c r="D246" s="76" t="s">
        <v>53</v>
      </c>
      <c r="E246" s="13">
        <v>44427</v>
      </c>
      <c r="F246" s="74" t="s">
        <v>257</v>
      </c>
      <c r="G246" s="13">
        <v>44432</v>
      </c>
      <c r="H246" s="75" t="s">
        <v>258</v>
      </c>
      <c r="I246" s="15">
        <v>50</v>
      </c>
      <c r="J246" s="15">
        <v>40</v>
      </c>
      <c r="K246" s="15">
        <v>50</v>
      </c>
      <c r="L246" s="15">
        <v>7</v>
      </c>
      <c r="M246" s="80">
        <v>25</v>
      </c>
      <c r="N246" s="70">
        <v>25</v>
      </c>
      <c r="O246" s="62">
        <v>3000</v>
      </c>
      <c r="P246" s="63">
        <f>Table224523689101112131415161718192021222423456723[[#This Row],[PEMBULATAN]]*O246</f>
        <v>75000</v>
      </c>
    </row>
    <row r="247" spans="1:16" ht="28.5" customHeight="1" x14ac:dyDescent="0.2">
      <c r="A247" s="100"/>
      <c r="B247" s="73"/>
      <c r="C247" s="71" t="s">
        <v>516</v>
      </c>
      <c r="D247" s="76" t="s">
        <v>53</v>
      </c>
      <c r="E247" s="13">
        <v>44427</v>
      </c>
      <c r="F247" s="74" t="s">
        <v>257</v>
      </c>
      <c r="G247" s="13">
        <v>44432</v>
      </c>
      <c r="H247" s="75" t="s">
        <v>258</v>
      </c>
      <c r="I247" s="15">
        <v>66</v>
      </c>
      <c r="J247" s="15">
        <v>43</v>
      </c>
      <c r="K247" s="15">
        <v>17</v>
      </c>
      <c r="L247" s="15">
        <v>12</v>
      </c>
      <c r="M247" s="80">
        <v>12.061500000000001</v>
      </c>
      <c r="N247" s="70">
        <v>12</v>
      </c>
      <c r="O247" s="62">
        <v>3000</v>
      </c>
      <c r="P247" s="63">
        <f>Table224523689101112131415161718192021222423456723[[#This Row],[PEMBULATAN]]*O247</f>
        <v>36000</v>
      </c>
    </row>
    <row r="248" spans="1:16" ht="28.5" customHeight="1" x14ac:dyDescent="0.2">
      <c r="A248" s="100"/>
      <c r="B248" s="73"/>
      <c r="C248" s="71" t="s">
        <v>517</v>
      </c>
      <c r="D248" s="76" t="s">
        <v>53</v>
      </c>
      <c r="E248" s="13">
        <v>44427</v>
      </c>
      <c r="F248" s="74" t="s">
        <v>257</v>
      </c>
      <c r="G248" s="13">
        <v>44432</v>
      </c>
      <c r="H248" s="75" t="s">
        <v>258</v>
      </c>
      <c r="I248" s="15">
        <v>77</v>
      </c>
      <c r="J248" s="15">
        <v>65</v>
      </c>
      <c r="K248" s="15">
        <v>20</v>
      </c>
      <c r="L248" s="15">
        <v>19</v>
      </c>
      <c r="M248" s="80">
        <v>25.024999999999999</v>
      </c>
      <c r="N248" s="70">
        <v>25</v>
      </c>
      <c r="O248" s="62">
        <v>3000</v>
      </c>
      <c r="P248" s="63">
        <f>Table224523689101112131415161718192021222423456723[[#This Row],[PEMBULATAN]]*O248</f>
        <v>75000</v>
      </c>
    </row>
    <row r="249" spans="1:16" ht="28.5" customHeight="1" x14ac:dyDescent="0.2">
      <c r="A249" s="100"/>
      <c r="B249" s="73"/>
      <c r="C249" s="71" t="s">
        <v>518</v>
      </c>
      <c r="D249" s="76" t="s">
        <v>53</v>
      </c>
      <c r="E249" s="13">
        <v>44427</v>
      </c>
      <c r="F249" s="74" t="s">
        <v>257</v>
      </c>
      <c r="G249" s="13">
        <v>44432</v>
      </c>
      <c r="H249" s="75" t="s">
        <v>258</v>
      </c>
      <c r="I249" s="15">
        <v>70</v>
      </c>
      <c r="J249" s="15">
        <v>40</v>
      </c>
      <c r="K249" s="15">
        <v>20</v>
      </c>
      <c r="L249" s="15">
        <v>9</v>
      </c>
      <c r="M249" s="80">
        <v>14</v>
      </c>
      <c r="N249" s="70">
        <v>14</v>
      </c>
      <c r="O249" s="62">
        <v>3000</v>
      </c>
      <c r="P249" s="63">
        <f>Table224523689101112131415161718192021222423456723[[#This Row],[PEMBULATAN]]*O249</f>
        <v>42000</v>
      </c>
    </row>
    <row r="250" spans="1:16" ht="28.5" customHeight="1" x14ac:dyDescent="0.2">
      <c r="A250" s="100"/>
      <c r="B250" s="73"/>
      <c r="C250" s="71" t="s">
        <v>519</v>
      </c>
      <c r="D250" s="76" t="s">
        <v>53</v>
      </c>
      <c r="E250" s="13">
        <v>44427</v>
      </c>
      <c r="F250" s="74" t="s">
        <v>257</v>
      </c>
      <c r="G250" s="13">
        <v>44432</v>
      </c>
      <c r="H250" s="75" t="s">
        <v>258</v>
      </c>
      <c r="I250" s="15">
        <v>52</v>
      </c>
      <c r="J250" s="15">
        <v>43</v>
      </c>
      <c r="K250" s="15">
        <v>84</v>
      </c>
      <c r="L250" s="15">
        <v>35</v>
      </c>
      <c r="M250" s="80">
        <v>46.956000000000003</v>
      </c>
      <c r="N250" s="70">
        <v>47</v>
      </c>
      <c r="O250" s="62">
        <v>3000</v>
      </c>
      <c r="P250" s="63">
        <f>Table224523689101112131415161718192021222423456723[[#This Row],[PEMBULATAN]]*O250</f>
        <v>141000</v>
      </c>
    </row>
    <row r="251" spans="1:16" ht="28.5" customHeight="1" x14ac:dyDescent="0.2">
      <c r="A251" s="100"/>
      <c r="B251" s="73"/>
      <c r="C251" s="71" t="s">
        <v>520</v>
      </c>
      <c r="D251" s="76" t="s">
        <v>53</v>
      </c>
      <c r="E251" s="13">
        <v>44427</v>
      </c>
      <c r="F251" s="74" t="s">
        <v>257</v>
      </c>
      <c r="G251" s="13">
        <v>44432</v>
      </c>
      <c r="H251" s="75" t="s">
        <v>258</v>
      </c>
      <c r="I251" s="15">
        <v>63</v>
      </c>
      <c r="J251" s="15">
        <v>54</v>
      </c>
      <c r="K251" s="15">
        <v>60</v>
      </c>
      <c r="L251" s="15">
        <v>37</v>
      </c>
      <c r="M251" s="80">
        <v>51.03</v>
      </c>
      <c r="N251" s="70">
        <v>51</v>
      </c>
      <c r="O251" s="62">
        <v>3000</v>
      </c>
      <c r="P251" s="63">
        <f>Table224523689101112131415161718192021222423456723[[#This Row],[PEMBULATAN]]*O251</f>
        <v>153000</v>
      </c>
    </row>
    <row r="252" spans="1:16" ht="28.5" customHeight="1" x14ac:dyDescent="0.2">
      <c r="A252" s="100"/>
      <c r="B252" s="73"/>
      <c r="C252" s="71" t="s">
        <v>521</v>
      </c>
      <c r="D252" s="76" t="s">
        <v>53</v>
      </c>
      <c r="E252" s="13">
        <v>44427</v>
      </c>
      <c r="F252" s="74" t="s">
        <v>257</v>
      </c>
      <c r="G252" s="13">
        <v>44432</v>
      </c>
      <c r="H252" s="75" t="s">
        <v>258</v>
      </c>
      <c r="I252" s="15">
        <v>90</v>
      </c>
      <c r="J252" s="15">
        <v>70</v>
      </c>
      <c r="K252" s="15">
        <v>40</v>
      </c>
      <c r="L252" s="15">
        <v>20</v>
      </c>
      <c r="M252" s="80">
        <v>63</v>
      </c>
      <c r="N252" s="70">
        <v>63</v>
      </c>
      <c r="O252" s="62">
        <v>3000</v>
      </c>
      <c r="P252" s="63">
        <f>Table224523689101112131415161718192021222423456723[[#This Row],[PEMBULATAN]]*O252</f>
        <v>189000</v>
      </c>
    </row>
    <row r="253" spans="1:16" ht="22.5" customHeight="1" x14ac:dyDescent="0.2">
      <c r="A253" s="128" t="s">
        <v>33</v>
      </c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30"/>
      <c r="M253" s="77">
        <f>SUBTOTAL(109,Table224523689101112131415161718192021222423456723[KG VOLUME])</f>
        <v>6935.1427500000027</v>
      </c>
      <c r="N253" s="66">
        <f>SUM(N3:N252)</f>
        <v>7001</v>
      </c>
      <c r="O253" s="131">
        <f>SUM(P3:P252)</f>
        <v>21003000</v>
      </c>
      <c r="P253" s="132"/>
    </row>
    <row r="254" spans="1:16" ht="22.5" customHeight="1" x14ac:dyDescent="0.2">
      <c r="A254" s="81"/>
      <c r="B254" s="54" t="s">
        <v>45</v>
      </c>
      <c r="C254" s="53"/>
      <c r="D254" s="55" t="s">
        <v>46</v>
      </c>
      <c r="E254" s="81"/>
      <c r="F254" s="81"/>
      <c r="G254" s="81"/>
      <c r="H254" s="81"/>
      <c r="I254" s="81"/>
      <c r="J254" s="81"/>
      <c r="K254" s="81"/>
      <c r="L254" s="81"/>
      <c r="M254" s="82"/>
      <c r="N254" s="84" t="s">
        <v>52</v>
      </c>
      <c r="O254" s="83"/>
      <c r="P254" s="83">
        <f>O253*10%</f>
        <v>2100300</v>
      </c>
    </row>
    <row r="255" spans="1:16" ht="22.5" customHeight="1" thickBot="1" x14ac:dyDescent="0.25">
      <c r="A255" s="81"/>
      <c r="B255" s="54"/>
      <c r="C255" s="53"/>
      <c r="D255" s="55"/>
      <c r="E255" s="81"/>
      <c r="F255" s="81"/>
      <c r="G255" s="81"/>
      <c r="H255" s="81"/>
      <c r="I255" s="81"/>
      <c r="J255" s="81"/>
      <c r="K255" s="81"/>
      <c r="L255" s="81"/>
      <c r="M255" s="82"/>
      <c r="N255" s="106" t="s">
        <v>1364</v>
      </c>
      <c r="O255" s="105"/>
      <c r="P255" s="105">
        <f>O253-P254</f>
        <v>18902700</v>
      </c>
    </row>
    <row r="256" spans="1:16" x14ac:dyDescent="0.2">
      <c r="A256" s="11"/>
      <c r="H256" s="61"/>
      <c r="N256" s="60" t="s">
        <v>34</v>
      </c>
      <c r="P256" s="67">
        <f>P255*1%</f>
        <v>189027</v>
      </c>
    </row>
    <row r="257" spans="1:16" ht="15.75" thickBot="1" x14ac:dyDescent="0.25">
      <c r="A257" s="11"/>
      <c r="H257" s="61"/>
      <c r="N257" s="60" t="s">
        <v>1363</v>
      </c>
      <c r="P257" s="69">
        <f>P255*2%</f>
        <v>378054</v>
      </c>
    </row>
    <row r="258" spans="1:16" x14ac:dyDescent="0.2">
      <c r="A258" s="11"/>
      <c r="H258" s="61"/>
      <c r="N258" s="64" t="s">
        <v>35</v>
      </c>
      <c r="O258" s="65"/>
      <c r="P258" s="68">
        <f>P255+P256-P257</f>
        <v>18713673</v>
      </c>
    </row>
    <row r="259" spans="1:16" x14ac:dyDescent="0.2">
      <c r="B259" s="54"/>
      <c r="C259" s="53"/>
      <c r="D259" s="55"/>
    </row>
    <row r="261" spans="1:16" x14ac:dyDescent="0.2">
      <c r="A261" s="11"/>
      <c r="H261" s="61"/>
      <c r="P261" s="69"/>
    </row>
    <row r="262" spans="1:16" x14ac:dyDescent="0.2">
      <c r="A262" s="11"/>
      <c r="H262" s="61"/>
      <c r="O262" s="56"/>
      <c r="P262" s="69"/>
    </row>
    <row r="263" spans="1:16" s="3" customFormat="1" x14ac:dyDescent="0.25">
      <c r="A263" s="11"/>
      <c r="B263" s="2"/>
      <c r="C263" s="2"/>
      <c r="E263" s="12"/>
      <c r="H263" s="61"/>
      <c r="N263" s="14"/>
      <c r="O263" s="14"/>
      <c r="P263" s="14"/>
    </row>
    <row r="264" spans="1:16" s="3" customFormat="1" x14ac:dyDescent="0.25">
      <c r="A264" s="11"/>
      <c r="B264" s="2"/>
      <c r="C264" s="2"/>
      <c r="E264" s="12"/>
      <c r="H264" s="61"/>
      <c r="N264" s="14"/>
      <c r="O264" s="14"/>
      <c r="P264" s="14"/>
    </row>
    <row r="265" spans="1:16" s="3" customFormat="1" x14ac:dyDescent="0.25">
      <c r="A265" s="11"/>
      <c r="B265" s="2"/>
      <c r="C265" s="2"/>
      <c r="E265" s="12"/>
      <c r="H265" s="61"/>
      <c r="N265" s="14"/>
      <c r="O265" s="14"/>
      <c r="P265" s="14"/>
    </row>
    <row r="266" spans="1:16" s="3" customFormat="1" x14ac:dyDescent="0.25">
      <c r="A266" s="11"/>
      <c r="B266" s="2"/>
      <c r="C266" s="2"/>
      <c r="E266" s="12"/>
      <c r="H266" s="61"/>
      <c r="N266" s="14"/>
      <c r="O266" s="14"/>
      <c r="P266" s="14"/>
    </row>
    <row r="267" spans="1:16" s="3" customFormat="1" x14ac:dyDescent="0.25">
      <c r="A267" s="11"/>
      <c r="B267" s="2"/>
      <c r="C267" s="2"/>
      <c r="E267" s="12"/>
      <c r="H267" s="61"/>
      <c r="N267" s="14"/>
      <c r="O267" s="14"/>
      <c r="P267" s="14"/>
    </row>
    <row r="268" spans="1:16" s="3" customFormat="1" x14ac:dyDescent="0.25">
      <c r="A268" s="11"/>
      <c r="B268" s="2"/>
      <c r="C268" s="2"/>
      <c r="E268" s="12"/>
      <c r="H268" s="61"/>
      <c r="N268" s="14"/>
      <c r="O268" s="14"/>
      <c r="P268" s="14"/>
    </row>
    <row r="269" spans="1:16" s="3" customFormat="1" x14ac:dyDescent="0.25">
      <c r="A269" s="11"/>
      <c r="B269" s="2"/>
      <c r="C269" s="2"/>
      <c r="E269" s="12"/>
      <c r="H269" s="61"/>
      <c r="N269" s="14"/>
      <c r="O269" s="14"/>
      <c r="P269" s="14"/>
    </row>
    <row r="270" spans="1:16" s="3" customFormat="1" x14ac:dyDescent="0.25">
      <c r="A270" s="11"/>
      <c r="B270" s="2"/>
      <c r="C270" s="2"/>
      <c r="E270" s="12"/>
      <c r="H270" s="61"/>
      <c r="N270" s="14"/>
      <c r="O270" s="14"/>
      <c r="P270" s="14"/>
    </row>
    <row r="271" spans="1:16" s="3" customFormat="1" x14ac:dyDescent="0.25">
      <c r="A271" s="11"/>
      <c r="B271" s="2"/>
      <c r="C271" s="2"/>
      <c r="E271" s="12"/>
      <c r="H271" s="61"/>
      <c r="N271" s="14"/>
      <c r="O271" s="14"/>
      <c r="P271" s="14"/>
    </row>
    <row r="272" spans="1:16" s="3" customFormat="1" x14ac:dyDescent="0.25">
      <c r="A272" s="11"/>
      <c r="B272" s="2"/>
      <c r="C272" s="2"/>
      <c r="E272" s="12"/>
      <c r="H272" s="61"/>
      <c r="N272" s="14"/>
      <c r="O272" s="14"/>
      <c r="P272" s="14"/>
    </row>
    <row r="273" spans="1:16" s="3" customFormat="1" x14ac:dyDescent="0.25">
      <c r="A273" s="11"/>
      <c r="B273" s="2"/>
      <c r="C273" s="2"/>
      <c r="E273" s="12"/>
      <c r="H273" s="61"/>
      <c r="N273" s="14"/>
      <c r="O273" s="14"/>
      <c r="P273" s="14"/>
    </row>
    <row r="274" spans="1:16" s="3" customFormat="1" x14ac:dyDescent="0.25">
      <c r="A274" s="11"/>
      <c r="B274" s="2"/>
      <c r="C274" s="2"/>
      <c r="E274" s="12"/>
      <c r="H274" s="61"/>
      <c r="N274" s="14"/>
      <c r="O274" s="14"/>
      <c r="P274" s="14"/>
    </row>
  </sheetData>
  <mergeCells count="3">
    <mergeCell ref="A3:A4"/>
    <mergeCell ref="A253:L253"/>
    <mergeCell ref="O253:P253"/>
  </mergeCells>
  <conditionalFormatting sqref="B3">
    <cfRule type="duplicateValues" dxfId="304" priority="1"/>
  </conditionalFormatting>
  <conditionalFormatting sqref="B4:B252">
    <cfRule type="duplicateValues" dxfId="303" priority="60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8"/>
  <sheetViews>
    <sheetView zoomScale="110" zoomScaleNormal="110" workbookViewId="0">
      <pane xSplit="3" ySplit="2" topLeftCell="D273" activePane="bottomRight" state="frozen"/>
      <selection activeCell="F3" sqref="F3"/>
      <selection pane="topRight" activeCell="F3" sqref="F3"/>
      <selection pane="bottomLeft" activeCell="F3" sqref="F3"/>
      <selection pane="bottomRight" activeCell="B3" sqref="A3:XFD2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0.28515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24" customHeight="1" x14ac:dyDescent="0.2">
      <c r="A3" s="126" t="s">
        <v>522</v>
      </c>
      <c r="B3" s="72" t="s">
        <v>523</v>
      </c>
      <c r="C3" s="9" t="s">
        <v>524</v>
      </c>
      <c r="D3" s="74" t="s">
        <v>53</v>
      </c>
      <c r="E3" s="13">
        <v>44427</v>
      </c>
      <c r="F3" s="74" t="s">
        <v>257</v>
      </c>
      <c r="G3" s="13">
        <v>44432</v>
      </c>
      <c r="H3" s="10" t="s">
        <v>258</v>
      </c>
      <c r="I3" s="1">
        <v>97</v>
      </c>
      <c r="J3" s="1">
        <v>58</v>
      </c>
      <c r="K3" s="1">
        <v>21</v>
      </c>
      <c r="L3" s="1">
        <v>20</v>
      </c>
      <c r="M3" s="79">
        <v>29.5365</v>
      </c>
      <c r="N3" s="8">
        <v>30</v>
      </c>
      <c r="O3" s="62">
        <v>3000</v>
      </c>
      <c r="P3" s="63">
        <f>Table2245236891011121314151617181920212224234567234[[#This Row],[PEMBULATAN]]*O3</f>
        <v>90000</v>
      </c>
    </row>
    <row r="4" spans="1:16" ht="24" customHeight="1" x14ac:dyDescent="0.2">
      <c r="A4" s="127"/>
      <c r="B4" s="73"/>
      <c r="C4" s="9" t="s">
        <v>525</v>
      </c>
      <c r="D4" s="74" t="s">
        <v>53</v>
      </c>
      <c r="E4" s="13">
        <v>44427</v>
      </c>
      <c r="F4" s="74" t="s">
        <v>257</v>
      </c>
      <c r="G4" s="13">
        <v>44432</v>
      </c>
      <c r="H4" s="10" t="s">
        <v>258</v>
      </c>
      <c r="I4" s="1">
        <v>79</v>
      </c>
      <c r="J4" s="1">
        <v>43</v>
      </c>
      <c r="K4" s="1">
        <v>28</v>
      </c>
      <c r="L4" s="1">
        <v>11</v>
      </c>
      <c r="M4" s="79">
        <v>23.779</v>
      </c>
      <c r="N4" s="8">
        <v>24</v>
      </c>
      <c r="O4" s="62">
        <v>3000</v>
      </c>
      <c r="P4" s="63">
        <f>Table2245236891011121314151617181920212224234567234[[#This Row],[PEMBULATAN]]*O4</f>
        <v>72000</v>
      </c>
    </row>
    <row r="5" spans="1:16" ht="24" customHeight="1" x14ac:dyDescent="0.2">
      <c r="A5" s="101"/>
      <c r="B5" s="73"/>
      <c r="C5" s="85" t="s">
        <v>526</v>
      </c>
      <c r="D5" s="76" t="s">
        <v>53</v>
      </c>
      <c r="E5" s="13">
        <v>44427</v>
      </c>
      <c r="F5" s="74" t="s">
        <v>257</v>
      </c>
      <c r="G5" s="13">
        <v>44432</v>
      </c>
      <c r="H5" s="75" t="s">
        <v>258</v>
      </c>
      <c r="I5" s="15">
        <v>95</v>
      </c>
      <c r="J5" s="15">
        <v>57</v>
      </c>
      <c r="K5" s="15">
        <v>21</v>
      </c>
      <c r="L5" s="15">
        <v>18</v>
      </c>
      <c r="M5" s="80">
        <v>28.428750000000001</v>
      </c>
      <c r="N5" s="70">
        <v>28</v>
      </c>
      <c r="O5" s="62">
        <v>3000</v>
      </c>
      <c r="P5" s="63">
        <f>Table2245236891011121314151617181920212224234567234[[#This Row],[PEMBULATAN]]*O5</f>
        <v>84000</v>
      </c>
    </row>
    <row r="6" spans="1:16" ht="24" customHeight="1" x14ac:dyDescent="0.2">
      <c r="A6" s="101"/>
      <c r="B6" s="73"/>
      <c r="C6" s="85" t="s">
        <v>527</v>
      </c>
      <c r="D6" s="76" t="s">
        <v>53</v>
      </c>
      <c r="E6" s="13">
        <v>44427</v>
      </c>
      <c r="F6" s="74" t="s">
        <v>257</v>
      </c>
      <c r="G6" s="13">
        <v>44432</v>
      </c>
      <c r="H6" s="75" t="s">
        <v>258</v>
      </c>
      <c r="I6" s="15">
        <v>85</v>
      </c>
      <c r="J6" s="15">
        <v>50</v>
      </c>
      <c r="K6" s="15">
        <v>17</v>
      </c>
      <c r="L6" s="15">
        <v>10</v>
      </c>
      <c r="M6" s="80">
        <v>18.0625</v>
      </c>
      <c r="N6" s="70">
        <v>18</v>
      </c>
      <c r="O6" s="62">
        <v>3000</v>
      </c>
      <c r="P6" s="63">
        <f>Table2245236891011121314151617181920212224234567234[[#This Row],[PEMBULATAN]]*O6</f>
        <v>54000</v>
      </c>
    </row>
    <row r="7" spans="1:16" ht="24" customHeight="1" x14ac:dyDescent="0.2">
      <c r="A7" s="101"/>
      <c r="B7" s="73"/>
      <c r="C7" s="85" t="s">
        <v>528</v>
      </c>
      <c r="D7" s="76" t="s">
        <v>53</v>
      </c>
      <c r="E7" s="13">
        <v>44427</v>
      </c>
      <c r="F7" s="74" t="s">
        <v>257</v>
      </c>
      <c r="G7" s="13">
        <v>44432</v>
      </c>
      <c r="H7" s="75" t="s">
        <v>258</v>
      </c>
      <c r="I7" s="15">
        <v>86</v>
      </c>
      <c r="J7" s="15">
        <v>50</v>
      </c>
      <c r="K7" s="15">
        <v>20</v>
      </c>
      <c r="L7" s="15">
        <v>9</v>
      </c>
      <c r="M7" s="80">
        <v>21.5</v>
      </c>
      <c r="N7" s="70">
        <v>22</v>
      </c>
      <c r="O7" s="62">
        <v>3000</v>
      </c>
      <c r="P7" s="63">
        <f>Table2245236891011121314151617181920212224234567234[[#This Row],[PEMBULATAN]]*O7</f>
        <v>66000</v>
      </c>
    </row>
    <row r="8" spans="1:16" ht="24" customHeight="1" x14ac:dyDescent="0.2">
      <c r="A8" s="101"/>
      <c r="B8" s="73"/>
      <c r="C8" s="85" t="s">
        <v>529</v>
      </c>
      <c r="D8" s="76" t="s">
        <v>53</v>
      </c>
      <c r="E8" s="13">
        <v>44427</v>
      </c>
      <c r="F8" s="74" t="s">
        <v>257</v>
      </c>
      <c r="G8" s="13">
        <v>44432</v>
      </c>
      <c r="H8" s="75" t="s">
        <v>258</v>
      </c>
      <c r="I8" s="15">
        <v>86</v>
      </c>
      <c r="J8" s="15">
        <v>70</v>
      </c>
      <c r="K8" s="15">
        <v>18</v>
      </c>
      <c r="L8" s="15">
        <v>10</v>
      </c>
      <c r="M8" s="80">
        <v>27.09</v>
      </c>
      <c r="N8" s="70">
        <v>27</v>
      </c>
      <c r="O8" s="62">
        <v>3000</v>
      </c>
      <c r="P8" s="63">
        <f>Table2245236891011121314151617181920212224234567234[[#This Row],[PEMBULATAN]]*O8</f>
        <v>81000</v>
      </c>
    </row>
    <row r="9" spans="1:16" ht="24" customHeight="1" x14ac:dyDescent="0.2">
      <c r="A9" s="101"/>
      <c r="B9" s="73"/>
      <c r="C9" s="85" t="s">
        <v>530</v>
      </c>
      <c r="D9" s="76" t="s">
        <v>53</v>
      </c>
      <c r="E9" s="13">
        <v>44427</v>
      </c>
      <c r="F9" s="74" t="s">
        <v>257</v>
      </c>
      <c r="G9" s="13">
        <v>44432</v>
      </c>
      <c r="H9" s="75" t="s">
        <v>258</v>
      </c>
      <c r="I9" s="15">
        <v>96</v>
      </c>
      <c r="J9" s="15">
        <v>59</v>
      </c>
      <c r="K9" s="15">
        <v>21</v>
      </c>
      <c r="L9" s="15">
        <v>14</v>
      </c>
      <c r="M9" s="80">
        <v>29.736000000000001</v>
      </c>
      <c r="N9" s="70">
        <v>30</v>
      </c>
      <c r="O9" s="62">
        <v>3000</v>
      </c>
      <c r="P9" s="63">
        <f>Table2245236891011121314151617181920212224234567234[[#This Row],[PEMBULATAN]]*O9</f>
        <v>90000</v>
      </c>
    </row>
    <row r="10" spans="1:16" ht="24" customHeight="1" x14ac:dyDescent="0.2">
      <c r="A10" s="101"/>
      <c r="B10" s="73"/>
      <c r="C10" s="85" t="s">
        <v>531</v>
      </c>
      <c r="D10" s="76" t="s">
        <v>53</v>
      </c>
      <c r="E10" s="13">
        <v>44427</v>
      </c>
      <c r="F10" s="74" t="s">
        <v>257</v>
      </c>
      <c r="G10" s="13">
        <v>44432</v>
      </c>
      <c r="H10" s="75" t="s">
        <v>258</v>
      </c>
      <c r="I10" s="15">
        <v>100</v>
      </c>
      <c r="J10" s="15">
        <v>55</v>
      </c>
      <c r="K10" s="15">
        <v>21</v>
      </c>
      <c r="L10" s="15">
        <v>24</v>
      </c>
      <c r="M10" s="80">
        <v>28.875</v>
      </c>
      <c r="N10" s="70">
        <v>29</v>
      </c>
      <c r="O10" s="62">
        <v>3000</v>
      </c>
      <c r="P10" s="63">
        <f>Table2245236891011121314151617181920212224234567234[[#This Row],[PEMBULATAN]]*O10</f>
        <v>87000</v>
      </c>
    </row>
    <row r="11" spans="1:16" ht="24" customHeight="1" x14ac:dyDescent="0.2">
      <c r="A11" s="101"/>
      <c r="B11" s="73"/>
      <c r="C11" s="85" t="s">
        <v>532</v>
      </c>
      <c r="D11" s="76" t="s">
        <v>53</v>
      </c>
      <c r="E11" s="13">
        <v>44427</v>
      </c>
      <c r="F11" s="74" t="s">
        <v>257</v>
      </c>
      <c r="G11" s="13">
        <v>44432</v>
      </c>
      <c r="H11" s="75" t="s">
        <v>258</v>
      </c>
      <c r="I11" s="15">
        <v>98</v>
      </c>
      <c r="J11" s="15">
        <v>60</v>
      </c>
      <c r="K11" s="15">
        <v>21</v>
      </c>
      <c r="L11" s="15">
        <v>8</v>
      </c>
      <c r="M11" s="80">
        <v>30.87</v>
      </c>
      <c r="N11" s="70">
        <v>31</v>
      </c>
      <c r="O11" s="62">
        <v>3000</v>
      </c>
      <c r="P11" s="63">
        <f>Table2245236891011121314151617181920212224234567234[[#This Row],[PEMBULATAN]]*O11</f>
        <v>93000</v>
      </c>
    </row>
    <row r="12" spans="1:16" ht="24" customHeight="1" x14ac:dyDescent="0.2">
      <c r="A12" s="101"/>
      <c r="B12" s="73"/>
      <c r="C12" s="85" t="s">
        <v>533</v>
      </c>
      <c r="D12" s="76" t="s">
        <v>53</v>
      </c>
      <c r="E12" s="13">
        <v>44427</v>
      </c>
      <c r="F12" s="74" t="s">
        <v>257</v>
      </c>
      <c r="G12" s="13">
        <v>44432</v>
      </c>
      <c r="H12" s="75" t="s">
        <v>258</v>
      </c>
      <c r="I12" s="15">
        <v>81</v>
      </c>
      <c r="J12" s="15">
        <v>60</v>
      </c>
      <c r="K12" s="15">
        <v>16</v>
      </c>
      <c r="L12" s="15">
        <v>6</v>
      </c>
      <c r="M12" s="80">
        <v>19.440000000000001</v>
      </c>
      <c r="N12" s="70">
        <v>19</v>
      </c>
      <c r="O12" s="62">
        <v>3000</v>
      </c>
      <c r="P12" s="63">
        <f>Table2245236891011121314151617181920212224234567234[[#This Row],[PEMBULATAN]]*O12</f>
        <v>57000</v>
      </c>
    </row>
    <row r="13" spans="1:16" ht="24" customHeight="1" x14ac:dyDescent="0.2">
      <c r="A13" s="101"/>
      <c r="B13" s="73"/>
      <c r="C13" s="85" t="s">
        <v>534</v>
      </c>
      <c r="D13" s="76" t="s">
        <v>53</v>
      </c>
      <c r="E13" s="13">
        <v>44427</v>
      </c>
      <c r="F13" s="74" t="s">
        <v>257</v>
      </c>
      <c r="G13" s="13">
        <v>44432</v>
      </c>
      <c r="H13" s="75" t="s">
        <v>258</v>
      </c>
      <c r="I13" s="15">
        <v>90</v>
      </c>
      <c r="J13" s="15">
        <v>58</v>
      </c>
      <c r="K13" s="15">
        <v>22</v>
      </c>
      <c r="L13" s="15">
        <v>14</v>
      </c>
      <c r="M13" s="80">
        <v>28.71</v>
      </c>
      <c r="N13" s="70">
        <v>29</v>
      </c>
      <c r="O13" s="62">
        <v>3000</v>
      </c>
      <c r="P13" s="63">
        <f>Table2245236891011121314151617181920212224234567234[[#This Row],[PEMBULATAN]]*O13</f>
        <v>87000</v>
      </c>
    </row>
    <row r="14" spans="1:16" ht="24" customHeight="1" x14ac:dyDescent="0.2">
      <c r="A14" s="101"/>
      <c r="B14" s="73"/>
      <c r="C14" s="85" t="s">
        <v>535</v>
      </c>
      <c r="D14" s="76" t="s">
        <v>53</v>
      </c>
      <c r="E14" s="13">
        <v>44427</v>
      </c>
      <c r="F14" s="74" t="s">
        <v>257</v>
      </c>
      <c r="G14" s="13">
        <v>44432</v>
      </c>
      <c r="H14" s="75" t="s">
        <v>258</v>
      </c>
      <c r="I14" s="15">
        <v>92</v>
      </c>
      <c r="J14" s="15">
        <v>53</v>
      </c>
      <c r="K14" s="15">
        <v>21</v>
      </c>
      <c r="L14" s="15">
        <v>17</v>
      </c>
      <c r="M14" s="80">
        <v>25.599</v>
      </c>
      <c r="N14" s="70">
        <v>26</v>
      </c>
      <c r="O14" s="62">
        <v>3000</v>
      </c>
      <c r="P14" s="63">
        <f>Table2245236891011121314151617181920212224234567234[[#This Row],[PEMBULATAN]]*O14</f>
        <v>78000</v>
      </c>
    </row>
    <row r="15" spans="1:16" ht="24" customHeight="1" x14ac:dyDescent="0.2">
      <c r="A15" s="101"/>
      <c r="B15" s="73"/>
      <c r="C15" s="85" t="s">
        <v>536</v>
      </c>
      <c r="D15" s="76" t="s">
        <v>53</v>
      </c>
      <c r="E15" s="13">
        <v>44427</v>
      </c>
      <c r="F15" s="74" t="s">
        <v>257</v>
      </c>
      <c r="G15" s="13">
        <v>44432</v>
      </c>
      <c r="H15" s="75" t="s">
        <v>258</v>
      </c>
      <c r="I15" s="15">
        <v>100</v>
      </c>
      <c r="J15" s="15">
        <v>62</v>
      </c>
      <c r="K15" s="15">
        <v>18</v>
      </c>
      <c r="L15" s="15">
        <v>15</v>
      </c>
      <c r="M15" s="80">
        <v>27.9</v>
      </c>
      <c r="N15" s="70">
        <v>28</v>
      </c>
      <c r="O15" s="62">
        <v>3000</v>
      </c>
      <c r="P15" s="63">
        <f>Table2245236891011121314151617181920212224234567234[[#This Row],[PEMBULATAN]]*O15</f>
        <v>84000</v>
      </c>
    </row>
    <row r="16" spans="1:16" ht="24" customHeight="1" x14ac:dyDescent="0.2">
      <c r="A16" s="101"/>
      <c r="B16" s="73"/>
      <c r="C16" s="85" t="s">
        <v>537</v>
      </c>
      <c r="D16" s="76" t="s">
        <v>53</v>
      </c>
      <c r="E16" s="13">
        <v>44427</v>
      </c>
      <c r="F16" s="74" t="s">
        <v>257</v>
      </c>
      <c r="G16" s="13">
        <v>44432</v>
      </c>
      <c r="H16" s="75" t="s">
        <v>258</v>
      </c>
      <c r="I16" s="15">
        <v>96</v>
      </c>
      <c r="J16" s="15">
        <v>57</v>
      </c>
      <c r="K16" s="15">
        <v>14</v>
      </c>
      <c r="L16" s="15">
        <v>18</v>
      </c>
      <c r="M16" s="80">
        <v>19.152000000000001</v>
      </c>
      <c r="N16" s="70">
        <v>19</v>
      </c>
      <c r="O16" s="62">
        <v>3000</v>
      </c>
      <c r="P16" s="63">
        <f>Table2245236891011121314151617181920212224234567234[[#This Row],[PEMBULATAN]]*O16</f>
        <v>57000</v>
      </c>
    </row>
    <row r="17" spans="1:16" ht="24" customHeight="1" x14ac:dyDescent="0.2">
      <c r="A17" s="101"/>
      <c r="B17" s="73"/>
      <c r="C17" s="85" t="s">
        <v>538</v>
      </c>
      <c r="D17" s="76" t="s">
        <v>53</v>
      </c>
      <c r="E17" s="13">
        <v>44427</v>
      </c>
      <c r="F17" s="74" t="s">
        <v>257</v>
      </c>
      <c r="G17" s="13">
        <v>44432</v>
      </c>
      <c r="H17" s="75" t="s">
        <v>258</v>
      </c>
      <c r="I17" s="15">
        <v>89</v>
      </c>
      <c r="J17" s="15">
        <v>53</v>
      </c>
      <c r="K17" s="15">
        <v>25</v>
      </c>
      <c r="L17" s="15">
        <v>10</v>
      </c>
      <c r="M17" s="80">
        <v>29.481249999999999</v>
      </c>
      <c r="N17" s="70">
        <v>29</v>
      </c>
      <c r="O17" s="62">
        <v>3000</v>
      </c>
      <c r="P17" s="63">
        <f>Table2245236891011121314151617181920212224234567234[[#This Row],[PEMBULATAN]]*O17</f>
        <v>87000</v>
      </c>
    </row>
    <row r="18" spans="1:16" ht="24" customHeight="1" x14ac:dyDescent="0.2">
      <c r="A18" s="101"/>
      <c r="B18" s="73"/>
      <c r="C18" s="85" t="s">
        <v>539</v>
      </c>
      <c r="D18" s="76" t="s">
        <v>53</v>
      </c>
      <c r="E18" s="13">
        <v>44427</v>
      </c>
      <c r="F18" s="74" t="s">
        <v>257</v>
      </c>
      <c r="G18" s="13">
        <v>44432</v>
      </c>
      <c r="H18" s="75" t="s">
        <v>258</v>
      </c>
      <c r="I18" s="15">
        <v>100</v>
      </c>
      <c r="J18" s="15">
        <v>62</v>
      </c>
      <c r="K18" s="15">
        <v>17</v>
      </c>
      <c r="L18" s="15">
        <v>19</v>
      </c>
      <c r="M18" s="80">
        <v>26.35</v>
      </c>
      <c r="N18" s="70">
        <v>26</v>
      </c>
      <c r="O18" s="62">
        <v>3000</v>
      </c>
      <c r="P18" s="63">
        <f>Table2245236891011121314151617181920212224234567234[[#This Row],[PEMBULATAN]]*O18</f>
        <v>78000</v>
      </c>
    </row>
    <row r="19" spans="1:16" ht="24" customHeight="1" x14ac:dyDescent="0.2">
      <c r="A19" s="101"/>
      <c r="B19" s="73"/>
      <c r="C19" s="85" t="s">
        <v>540</v>
      </c>
      <c r="D19" s="76" t="s">
        <v>53</v>
      </c>
      <c r="E19" s="13">
        <v>44427</v>
      </c>
      <c r="F19" s="74" t="s">
        <v>257</v>
      </c>
      <c r="G19" s="13">
        <v>44432</v>
      </c>
      <c r="H19" s="75" t="s">
        <v>258</v>
      </c>
      <c r="I19" s="15">
        <v>80</v>
      </c>
      <c r="J19" s="15">
        <v>53</v>
      </c>
      <c r="K19" s="15">
        <v>18</v>
      </c>
      <c r="L19" s="15">
        <v>9</v>
      </c>
      <c r="M19" s="80">
        <v>19.079999999999998</v>
      </c>
      <c r="N19" s="70">
        <v>19</v>
      </c>
      <c r="O19" s="62">
        <v>3000</v>
      </c>
      <c r="P19" s="63">
        <f>Table2245236891011121314151617181920212224234567234[[#This Row],[PEMBULATAN]]*O19</f>
        <v>57000</v>
      </c>
    </row>
    <row r="20" spans="1:16" ht="24" customHeight="1" x14ac:dyDescent="0.2">
      <c r="A20" s="101"/>
      <c r="B20" s="73"/>
      <c r="C20" s="85" t="s">
        <v>541</v>
      </c>
      <c r="D20" s="76" t="s">
        <v>53</v>
      </c>
      <c r="E20" s="13">
        <v>44427</v>
      </c>
      <c r="F20" s="74" t="s">
        <v>257</v>
      </c>
      <c r="G20" s="13">
        <v>44432</v>
      </c>
      <c r="H20" s="75" t="s">
        <v>258</v>
      </c>
      <c r="I20" s="15">
        <v>90</v>
      </c>
      <c r="J20" s="15">
        <v>71</v>
      </c>
      <c r="K20" s="15">
        <v>18</v>
      </c>
      <c r="L20" s="15">
        <v>17</v>
      </c>
      <c r="M20" s="80">
        <v>28.754999999999999</v>
      </c>
      <c r="N20" s="70">
        <v>29</v>
      </c>
      <c r="O20" s="62">
        <v>3000</v>
      </c>
      <c r="P20" s="63">
        <f>Table2245236891011121314151617181920212224234567234[[#This Row],[PEMBULATAN]]*O20</f>
        <v>87000</v>
      </c>
    </row>
    <row r="21" spans="1:16" ht="24" customHeight="1" x14ac:dyDescent="0.2">
      <c r="A21" s="101"/>
      <c r="B21" s="73"/>
      <c r="C21" s="85" t="s">
        <v>542</v>
      </c>
      <c r="D21" s="76" t="s">
        <v>53</v>
      </c>
      <c r="E21" s="13">
        <v>44427</v>
      </c>
      <c r="F21" s="74" t="s">
        <v>257</v>
      </c>
      <c r="G21" s="13">
        <v>44432</v>
      </c>
      <c r="H21" s="75" t="s">
        <v>258</v>
      </c>
      <c r="I21" s="15">
        <v>96</v>
      </c>
      <c r="J21" s="15">
        <v>53</v>
      </c>
      <c r="K21" s="15">
        <v>20</v>
      </c>
      <c r="L21" s="15">
        <v>20</v>
      </c>
      <c r="M21" s="80">
        <v>25.44</v>
      </c>
      <c r="N21" s="70">
        <v>25</v>
      </c>
      <c r="O21" s="62">
        <v>3000</v>
      </c>
      <c r="P21" s="63">
        <f>Table2245236891011121314151617181920212224234567234[[#This Row],[PEMBULATAN]]*O21</f>
        <v>75000</v>
      </c>
    </row>
    <row r="22" spans="1:16" ht="24" customHeight="1" x14ac:dyDescent="0.2">
      <c r="A22" s="101"/>
      <c r="B22" s="73"/>
      <c r="C22" s="85" t="s">
        <v>543</v>
      </c>
      <c r="D22" s="76" t="s">
        <v>53</v>
      </c>
      <c r="E22" s="13">
        <v>44427</v>
      </c>
      <c r="F22" s="74" t="s">
        <v>257</v>
      </c>
      <c r="G22" s="13">
        <v>44432</v>
      </c>
      <c r="H22" s="75" t="s">
        <v>258</v>
      </c>
      <c r="I22" s="15">
        <v>105</v>
      </c>
      <c r="J22" s="15">
        <v>52</v>
      </c>
      <c r="K22" s="15">
        <v>20</v>
      </c>
      <c r="L22" s="15">
        <v>14</v>
      </c>
      <c r="M22" s="80">
        <v>27.3</v>
      </c>
      <c r="N22" s="70">
        <v>27</v>
      </c>
      <c r="O22" s="62">
        <v>3000</v>
      </c>
      <c r="P22" s="63">
        <f>Table2245236891011121314151617181920212224234567234[[#This Row],[PEMBULATAN]]*O22</f>
        <v>81000</v>
      </c>
    </row>
    <row r="23" spans="1:16" ht="24" customHeight="1" x14ac:dyDescent="0.2">
      <c r="A23" s="101"/>
      <c r="B23" s="73"/>
      <c r="C23" s="85" t="s">
        <v>544</v>
      </c>
      <c r="D23" s="76" t="s">
        <v>53</v>
      </c>
      <c r="E23" s="13">
        <v>44427</v>
      </c>
      <c r="F23" s="74" t="s">
        <v>257</v>
      </c>
      <c r="G23" s="13">
        <v>44432</v>
      </c>
      <c r="H23" s="75" t="s">
        <v>258</v>
      </c>
      <c r="I23" s="15">
        <v>90</v>
      </c>
      <c r="J23" s="15">
        <v>56</v>
      </c>
      <c r="K23" s="15">
        <v>20</v>
      </c>
      <c r="L23" s="15">
        <v>16</v>
      </c>
      <c r="M23" s="80">
        <v>25.2</v>
      </c>
      <c r="N23" s="70">
        <v>25</v>
      </c>
      <c r="O23" s="62">
        <v>3000</v>
      </c>
      <c r="P23" s="63">
        <f>Table2245236891011121314151617181920212224234567234[[#This Row],[PEMBULATAN]]*O23</f>
        <v>75000</v>
      </c>
    </row>
    <row r="24" spans="1:16" ht="24" customHeight="1" x14ac:dyDescent="0.2">
      <c r="A24" s="101"/>
      <c r="B24" s="73"/>
      <c r="C24" s="85" t="s">
        <v>545</v>
      </c>
      <c r="D24" s="76" t="s">
        <v>53</v>
      </c>
      <c r="E24" s="13">
        <v>44427</v>
      </c>
      <c r="F24" s="74" t="s">
        <v>257</v>
      </c>
      <c r="G24" s="13">
        <v>44432</v>
      </c>
      <c r="H24" s="75" t="s">
        <v>258</v>
      </c>
      <c r="I24" s="15">
        <v>90</v>
      </c>
      <c r="J24" s="15">
        <v>60</v>
      </c>
      <c r="K24" s="15">
        <v>17</v>
      </c>
      <c r="L24" s="15">
        <v>18</v>
      </c>
      <c r="M24" s="80">
        <v>22.95</v>
      </c>
      <c r="N24" s="70">
        <v>23</v>
      </c>
      <c r="O24" s="62">
        <v>3000</v>
      </c>
      <c r="P24" s="63">
        <f>Table2245236891011121314151617181920212224234567234[[#This Row],[PEMBULATAN]]*O24</f>
        <v>69000</v>
      </c>
    </row>
    <row r="25" spans="1:16" ht="24" customHeight="1" x14ac:dyDescent="0.2">
      <c r="A25" s="101"/>
      <c r="B25" s="73"/>
      <c r="C25" s="85" t="s">
        <v>546</v>
      </c>
      <c r="D25" s="76" t="s">
        <v>53</v>
      </c>
      <c r="E25" s="13">
        <v>44427</v>
      </c>
      <c r="F25" s="74" t="s">
        <v>257</v>
      </c>
      <c r="G25" s="13">
        <v>44432</v>
      </c>
      <c r="H25" s="75" t="s">
        <v>258</v>
      </c>
      <c r="I25" s="15">
        <v>85</v>
      </c>
      <c r="J25" s="15">
        <v>51</v>
      </c>
      <c r="K25" s="15">
        <v>22</v>
      </c>
      <c r="L25" s="15">
        <v>23</v>
      </c>
      <c r="M25" s="80">
        <v>23.842500000000001</v>
      </c>
      <c r="N25" s="70">
        <v>24</v>
      </c>
      <c r="O25" s="62">
        <v>3000</v>
      </c>
      <c r="P25" s="63">
        <f>Table2245236891011121314151617181920212224234567234[[#This Row],[PEMBULATAN]]*O25</f>
        <v>72000</v>
      </c>
    </row>
    <row r="26" spans="1:16" ht="24" customHeight="1" x14ac:dyDescent="0.2">
      <c r="A26" s="101"/>
      <c r="B26" s="73"/>
      <c r="C26" s="85" t="s">
        <v>547</v>
      </c>
      <c r="D26" s="76" t="s">
        <v>53</v>
      </c>
      <c r="E26" s="13">
        <v>44427</v>
      </c>
      <c r="F26" s="74" t="s">
        <v>257</v>
      </c>
      <c r="G26" s="13">
        <v>44432</v>
      </c>
      <c r="H26" s="75" t="s">
        <v>258</v>
      </c>
      <c r="I26" s="15">
        <v>87</v>
      </c>
      <c r="J26" s="15">
        <v>62</v>
      </c>
      <c r="K26" s="15">
        <v>17</v>
      </c>
      <c r="L26" s="15">
        <v>15</v>
      </c>
      <c r="M26" s="80">
        <v>22.924499999999998</v>
      </c>
      <c r="N26" s="70">
        <v>23</v>
      </c>
      <c r="O26" s="62">
        <v>3000</v>
      </c>
      <c r="P26" s="63">
        <f>Table2245236891011121314151617181920212224234567234[[#This Row],[PEMBULATAN]]*O26</f>
        <v>69000</v>
      </c>
    </row>
    <row r="27" spans="1:16" ht="24" customHeight="1" x14ac:dyDescent="0.2">
      <c r="A27" s="101"/>
      <c r="B27" s="73"/>
      <c r="C27" s="85" t="s">
        <v>548</v>
      </c>
      <c r="D27" s="76" t="s">
        <v>53</v>
      </c>
      <c r="E27" s="13">
        <v>44427</v>
      </c>
      <c r="F27" s="74" t="s">
        <v>257</v>
      </c>
      <c r="G27" s="13">
        <v>44432</v>
      </c>
      <c r="H27" s="75" t="s">
        <v>258</v>
      </c>
      <c r="I27" s="15">
        <v>100</v>
      </c>
      <c r="J27" s="15">
        <v>53</v>
      </c>
      <c r="K27" s="15">
        <v>16</v>
      </c>
      <c r="L27" s="15">
        <v>11</v>
      </c>
      <c r="M27" s="80">
        <v>21.2</v>
      </c>
      <c r="N27" s="70">
        <v>21</v>
      </c>
      <c r="O27" s="62">
        <v>3000</v>
      </c>
      <c r="P27" s="63">
        <f>Table2245236891011121314151617181920212224234567234[[#This Row],[PEMBULATAN]]*O27</f>
        <v>63000</v>
      </c>
    </row>
    <row r="28" spans="1:16" ht="24" customHeight="1" x14ac:dyDescent="0.2">
      <c r="A28" s="101"/>
      <c r="B28" s="73"/>
      <c r="C28" s="85" t="s">
        <v>549</v>
      </c>
      <c r="D28" s="76" t="s">
        <v>53</v>
      </c>
      <c r="E28" s="13">
        <v>44427</v>
      </c>
      <c r="F28" s="74" t="s">
        <v>257</v>
      </c>
      <c r="G28" s="13">
        <v>44432</v>
      </c>
      <c r="H28" s="75" t="s">
        <v>258</v>
      </c>
      <c r="I28" s="15">
        <v>95</v>
      </c>
      <c r="J28" s="15">
        <v>57</v>
      </c>
      <c r="K28" s="15">
        <v>22</v>
      </c>
      <c r="L28" s="15">
        <v>26</v>
      </c>
      <c r="M28" s="80">
        <v>29.782499999999999</v>
      </c>
      <c r="N28" s="70">
        <v>30</v>
      </c>
      <c r="O28" s="62">
        <v>3000</v>
      </c>
      <c r="P28" s="63">
        <f>Table2245236891011121314151617181920212224234567234[[#This Row],[PEMBULATAN]]*O28</f>
        <v>90000</v>
      </c>
    </row>
    <row r="29" spans="1:16" ht="24" customHeight="1" x14ac:dyDescent="0.2">
      <c r="A29" s="101"/>
      <c r="B29" s="73"/>
      <c r="C29" s="85" t="s">
        <v>550</v>
      </c>
      <c r="D29" s="76" t="s">
        <v>53</v>
      </c>
      <c r="E29" s="13">
        <v>44427</v>
      </c>
      <c r="F29" s="74" t="s">
        <v>257</v>
      </c>
      <c r="G29" s="13">
        <v>44432</v>
      </c>
      <c r="H29" s="75" t="s">
        <v>258</v>
      </c>
      <c r="I29" s="15">
        <v>60</v>
      </c>
      <c r="J29" s="15">
        <v>35</v>
      </c>
      <c r="K29" s="15">
        <v>13</v>
      </c>
      <c r="L29" s="15">
        <v>3</v>
      </c>
      <c r="M29" s="80">
        <v>6.8250000000000002</v>
      </c>
      <c r="N29" s="70">
        <v>7</v>
      </c>
      <c r="O29" s="62">
        <v>3000</v>
      </c>
      <c r="P29" s="63">
        <f>Table2245236891011121314151617181920212224234567234[[#This Row],[PEMBULATAN]]*O29</f>
        <v>21000</v>
      </c>
    </row>
    <row r="30" spans="1:16" ht="24" customHeight="1" x14ac:dyDescent="0.2">
      <c r="A30" s="101"/>
      <c r="B30" s="73"/>
      <c r="C30" s="85" t="s">
        <v>551</v>
      </c>
      <c r="D30" s="76" t="s">
        <v>53</v>
      </c>
      <c r="E30" s="13">
        <v>44427</v>
      </c>
      <c r="F30" s="74" t="s">
        <v>257</v>
      </c>
      <c r="G30" s="13">
        <v>44432</v>
      </c>
      <c r="H30" s="75" t="s">
        <v>258</v>
      </c>
      <c r="I30" s="15">
        <v>100</v>
      </c>
      <c r="J30" s="15">
        <v>59</v>
      </c>
      <c r="K30" s="15">
        <v>30</v>
      </c>
      <c r="L30" s="15">
        <v>31</v>
      </c>
      <c r="M30" s="80">
        <v>44.25</v>
      </c>
      <c r="N30" s="70">
        <v>44</v>
      </c>
      <c r="O30" s="62">
        <v>3000</v>
      </c>
      <c r="P30" s="63">
        <f>Table2245236891011121314151617181920212224234567234[[#This Row],[PEMBULATAN]]*O30</f>
        <v>132000</v>
      </c>
    </row>
    <row r="31" spans="1:16" ht="24" customHeight="1" x14ac:dyDescent="0.2">
      <c r="A31" s="101"/>
      <c r="B31" s="73"/>
      <c r="C31" s="85" t="s">
        <v>552</v>
      </c>
      <c r="D31" s="76" t="s">
        <v>53</v>
      </c>
      <c r="E31" s="13">
        <v>44427</v>
      </c>
      <c r="F31" s="74" t="s">
        <v>257</v>
      </c>
      <c r="G31" s="13">
        <v>44432</v>
      </c>
      <c r="H31" s="75" t="s">
        <v>258</v>
      </c>
      <c r="I31" s="15">
        <v>81</v>
      </c>
      <c r="J31" s="15">
        <v>53</v>
      </c>
      <c r="K31" s="15">
        <v>19</v>
      </c>
      <c r="L31" s="15">
        <v>9</v>
      </c>
      <c r="M31" s="80">
        <v>20.391749999999998</v>
      </c>
      <c r="N31" s="70">
        <v>20</v>
      </c>
      <c r="O31" s="62">
        <v>3000</v>
      </c>
      <c r="P31" s="63">
        <f>Table2245236891011121314151617181920212224234567234[[#This Row],[PEMBULATAN]]*O31</f>
        <v>60000</v>
      </c>
    </row>
    <row r="32" spans="1:16" ht="24" customHeight="1" x14ac:dyDescent="0.2">
      <c r="A32" s="101"/>
      <c r="B32" s="73"/>
      <c r="C32" s="85" t="s">
        <v>553</v>
      </c>
      <c r="D32" s="76" t="s">
        <v>53</v>
      </c>
      <c r="E32" s="13">
        <v>44427</v>
      </c>
      <c r="F32" s="74" t="s">
        <v>257</v>
      </c>
      <c r="G32" s="13">
        <v>44432</v>
      </c>
      <c r="H32" s="75" t="s">
        <v>258</v>
      </c>
      <c r="I32" s="15">
        <v>95</v>
      </c>
      <c r="J32" s="15">
        <v>60</v>
      </c>
      <c r="K32" s="15">
        <v>21</v>
      </c>
      <c r="L32" s="15">
        <v>28</v>
      </c>
      <c r="M32" s="80">
        <v>29.925000000000001</v>
      </c>
      <c r="N32" s="70">
        <v>30</v>
      </c>
      <c r="O32" s="62">
        <v>3000</v>
      </c>
      <c r="P32" s="63">
        <f>Table2245236891011121314151617181920212224234567234[[#This Row],[PEMBULATAN]]*O32</f>
        <v>90000</v>
      </c>
    </row>
    <row r="33" spans="1:16" ht="24" customHeight="1" x14ac:dyDescent="0.2">
      <c r="A33" s="101"/>
      <c r="B33" s="73"/>
      <c r="C33" s="85" t="s">
        <v>554</v>
      </c>
      <c r="D33" s="76" t="s">
        <v>53</v>
      </c>
      <c r="E33" s="13">
        <v>44427</v>
      </c>
      <c r="F33" s="74" t="s">
        <v>257</v>
      </c>
      <c r="G33" s="13">
        <v>44432</v>
      </c>
      <c r="H33" s="75" t="s">
        <v>258</v>
      </c>
      <c r="I33" s="15">
        <v>102</v>
      </c>
      <c r="J33" s="15">
        <v>58</v>
      </c>
      <c r="K33" s="15">
        <v>21</v>
      </c>
      <c r="L33" s="15">
        <v>13</v>
      </c>
      <c r="M33" s="80">
        <v>31.059000000000001</v>
      </c>
      <c r="N33" s="70">
        <v>31</v>
      </c>
      <c r="O33" s="62">
        <v>3000</v>
      </c>
      <c r="P33" s="63">
        <f>Table2245236891011121314151617181920212224234567234[[#This Row],[PEMBULATAN]]*O33</f>
        <v>93000</v>
      </c>
    </row>
    <row r="34" spans="1:16" ht="24" customHeight="1" x14ac:dyDescent="0.2">
      <c r="A34" s="101"/>
      <c r="B34" s="73"/>
      <c r="C34" s="85" t="s">
        <v>555</v>
      </c>
      <c r="D34" s="76" t="s">
        <v>53</v>
      </c>
      <c r="E34" s="13">
        <v>44427</v>
      </c>
      <c r="F34" s="74" t="s">
        <v>257</v>
      </c>
      <c r="G34" s="13">
        <v>44432</v>
      </c>
      <c r="H34" s="75" t="s">
        <v>258</v>
      </c>
      <c r="I34" s="15">
        <v>82</v>
      </c>
      <c r="J34" s="15">
        <v>58</v>
      </c>
      <c r="K34" s="15">
        <v>17</v>
      </c>
      <c r="L34" s="15">
        <v>21</v>
      </c>
      <c r="M34" s="80">
        <v>20.213000000000001</v>
      </c>
      <c r="N34" s="70">
        <v>21</v>
      </c>
      <c r="O34" s="62">
        <v>3000</v>
      </c>
      <c r="P34" s="63">
        <f>Table2245236891011121314151617181920212224234567234[[#This Row],[PEMBULATAN]]*O34</f>
        <v>63000</v>
      </c>
    </row>
    <row r="35" spans="1:16" ht="24" customHeight="1" x14ac:dyDescent="0.2">
      <c r="A35" s="101"/>
      <c r="B35" s="73"/>
      <c r="C35" s="85" t="s">
        <v>556</v>
      </c>
      <c r="D35" s="76" t="s">
        <v>53</v>
      </c>
      <c r="E35" s="13">
        <v>44427</v>
      </c>
      <c r="F35" s="74" t="s">
        <v>257</v>
      </c>
      <c r="G35" s="13">
        <v>44432</v>
      </c>
      <c r="H35" s="75" t="s">
        <v>258</v>
      </c>
      <c r="I35" s="15">
        <v>83</v>
      </c>
      <c r="J35" s="15">
        <v>61</v>
      </c>
      <c r="K35" s="15">
        <v>30</v>
      </c>
      <c r="L35" s="15">
        <v>10</v>
      </c>
      <c r="M35" s="80">
        <v>37.972499999999997</v>
      </c>
      <c r="N35" s="70">
        <v>38</v>
      </c>
      <c r="O35" s="62">
        <v>3000</v>
      </c>
      <c r="P35" s="63">
        <f>Table2245236891011121314151617181920212224234567234[[#This Row],[PEMBULATAN]]*O35</f>
        <v>114000</v>
      </c>
    </row>
    <row r="36" spans="1:16" ht="24" customHeight="1" x14ac:dyDescent="0.2">
      <c r="A36" s="101"/>
      <c r="B36" s="73"/>
      <c r="C36" s="85" t="s">
        <v>557</v>
      </c>
      <c r="D36" s="76" t="s">
        <v>53</v>
      </c>
      <c r="E36" s="13">
        <v>44427</v>
      </c>
      <c r="F36" s="74" t="s">
        <v>257</v>
      </c>
      <c r="G36" s="13">
        <v>44432</v>
      </c>
      <c r="H36" s="75" t="s">
        <v>258</v>
      </c>
      <c r="I36" s="15">
        <v>91</v>
      </c>
      <c r="J36" s="15">
        <v>58</v>
      </c>
      <c r="K36" s="15">
        <v>20</v>
      </c>
      <c r="L36" s="15">
        <v>10</v>
      </c>
      <c r="M36" s="80">
        <v>26.39</v>
      </c>
      <c r="N36" s="70">
        <v>26</v>
      </c>
      <c r="O36" s="62">
        <v>3000</v>
      </c>
      <c r="P36" s="63">
        <f>Table2245236891011121314151617181920212224234567234[[#This Row],[PEMBULATAN]]*O36</f>
        <v>78000</v>
      </c>
    </row>
    <row r="37" spans="1:16" ht="24" customHeight="1" x14ac:dyDescent="0.2">
      <c r="A37" s="101"/>
      <c r="B37" s="73"/>
      <c r="C37" s="85" t="s">
        <v>558</v>
      </c>
      <c r="D37" s="76" t="s">
        <v>53</v>
      </c>
      <c r="E37" s="13">
        <v>44427</v>
      </c>
      <c r="F37" s="74" t="s">
        <v>257</v>
      </c>
      <c r="G37" s="13">
        <v>44432</v>
      </c>
      <c r="H37" s="75" t="s">
        <v>258</v>
      </c>
      <c r="I37" s="15">
        <v>105</v>
      </c>
      <c r="J37" s="15">
        <v>62</v>
      </c>
      <c r="K37" s="15">
        <v>25</v>
      </c>
      <c r="L37" s="15">
        <v>17</v>
      </c>
      <c r="M37" s="80">
        <v>40.6875</v>
      </c>
      <c r="N37" s="70">
        <v>41</v>
      </c>
      <c r="O37" s="62">
        <v>3000</v>
      </c>
      <c r="P37" s="63">
        <f>Table2245236891011121314151617181920212224234567234[[#This Row],[PEMBULATAN]]*O37</f>
        <v>123000</v>
      </c>
    </row>
    <row r="38" spans="1:16" ht="24" customHeight="1" x14ac:dyDescent="0.2">
      <c r="A38" s="101"/>
      <c r="B38" s="73"/>
      <c r="C38" s="85" t="s">
        <v>559</v>
      </c>
      <c r="D38" s="76" t="s">
        <v>53</v>
      </c>
      <c r="E38" s="13">
        <v>44427</v>
      </c>
      <c r="F38" s="74" t="s">
        <v>257</v>
      </c>
      <c r="G38" s="13">
        <v>44432</v>
      </c>
      <c r="H38" s="75" t="s">
        <v>258</v>
      </c>
      <c r="I38" s="15">
        <v>89</v>
      </c>
      <c r="J38" s="15">
        <v>62</v>
      </c>
      <c r="K38" s="15">
        <v>20</v>
      </c>
      <c r="L38" s="15">
        <v>16</v>
      </c>
      <c r="M38" s="80">
        <v>27.59</v>
      </c>
      <c r="N38" s="70">
        <v>28</v>
      </c>
      <c r="O38" s="62">
        <v>3000</v>
      </c>
      <c r="P38" s="63">
        <f>Table2245236891011121314151617181920212224234567234[[#This Row],[PEMBULATAN]]*O38</f>
        <v>84000</v>
      </c>
    </row>
    <row r="39" spans="1:16" ht="24" customHeight="1" x14ac:dyDescent="0.2">
      <c r="A39" s="101"/>
      <c r="B39" s="73"/>
      <c r="C39" s="85" t="s">
        <v>560</v>
      </c>
      <c r="D39" s="76" t="s">
        <v>53</v>
      </c>
      <c r="E39" s="13">
        <v>44427</v>
      </c>
      <c r="F39" s="74" t="s">
        <v>257</v>
      </c>
      <c r="G39" s="13">
        <v>44432</v>
      </c>
      <c r="H39" s="75" t="s">
        <v>258</v>
      </c>
      <c r="I39" s="15">
        <v>96</v>
      </c>
      <c r="J39" s="15">
        <v>23</v>
      </c>
      <c r="K39" s="15">
        <v>17</v>
      </c>
      <c r="L39" s="15">
        <v>9</v>
      </c>
      <c r="M39" s="80">
        <v>9.3840000000000003</v>
      </c>
      <c r="N39" s="70">
        <v>9</v>
      </c>
      <c r="O39" s="62">
        <v>3000</v>
      </c>
      <c r="P39" s="63">
        <f>Table2245236891011121314151617181920212224234567234[[#This Row],[PEMBULATAN]]*O39</f>
        <v>27000</v>
      </c>
    </row>
    <row r="40" spans="1:16" ht="24" customHeight="1" x14ac:dyDescent="0.2">
      <c r="A40" s="101"/>
      <c r="B40" s="73"/>
      <c r="C40" s="85" t="s">
        <v>561</v>
      </c>
      <c r="D40" s="76" t="s">
        <v>53</v>
      </c>
      <c r="E40" s="13">
        <v>44427</v>
      </c>
      <c r="F40" s="74" t="s">
        <v>257</v>
      </c>
      <c r="G40" s="13">
        <v>44432</v>
      </c>
      <c r="H40" s="75" t="s">
        <v>258</v>
      </c>
      <c r="I40" s="15">
        <v>83</v>
      </c>
      <c r="J40" s="15">
        <v>49</v>
      </c>
      <c r="K40" s="15">
        <v>27</v>
      </c>
      <c r="L40" s="15">
        <v>12</v>
      </c>
      <c r="M40" s="80">
        <v>27.452249999999999</v>
      </c>
      <c r="N40" s="70">
        <v>27</v>
      </c>
      <c r="O40" s="62">
        <v>3000</v>
      </c>
      <c r="P40" s="63">
        <f>Table2245236891011121314151617181920212224234567234[[#This Row],[PEMBULATAN]]*O40</f>
        <v>81000</v>
      </c>
    </row>
    <row r="41" spans="1:16" ht="24" customHeight="1" x14ac:dyDescent="0.2">
      <c r="A41" s="101"/>
      <c r="B41" s="73"/>
      <c r="C41" s="85" t="s">
        <v>562</v>
      </c>
      <c r="D41" s="76" t="s">
        <v>53</v>
      </c>
      <c r="E41" s="13">
        <v>44427</v>
      </c>
      <c r="F41" s="74" t="s">
        <v>257</v>
      </c>
      <c r="G41" s="13">
        <v>44432</v>
      </c>
      <c r="H41" s="75" t="s">
        <v>258</v>
      </c>
      <c r="I41" s="15">
        <v>85</v>
      </c>
      <c r="J41" s="15">
        <v>57</v>
      </c>
      <c r="K41" s="15">
        <v>27</v>
      </c>
      <c r="L41" s="15">
        <v>28</v>
      </c>
      <c r="M41" s="80">
        <v>32.703749999999999</v>
      </c>
      <c r="N41" s="70">
        <v>33</v>
      </c>
      <c r="O41" s="62">
        <v>3000</v>
      </c>
      <c r="P41" s="63">
        <f>Table2245236891011121314151617181920212224234567234[[#This Row],[PEMBULATAN]]*O41</f>
        <v>99000</v>
      </c>
    </row>
    <row r="42" spans="1:16" ht="24" customHeight="1" x14ac:dyDescent="0.2">
      <c r="A42" s="101"/>
      <c r="B42" s="73"/>
      <c r="C42" s="85" t="s">
        <v>563</v>
      </c>
      <c r="D42" s="76" t="s">
        <v>53</v>
      </c>
      <c r="E42" s="13">
        <v>44427</v>
      </c>
      <c r="F42" s="74" t="s">
        <v>257</v>
      </c>
      <c r="G42" s="13">
        <v>44432</v>
      </c>
      <c r="H42" s="75" t="s">
        <v>258</v>
      </c>
      <c r="I42" s="15">
        <v>96</v>
      </c>
      <c r="J42" s="15">
        <v>57</v>
      </c>
      <c r="K42" s="15">
        <v>22</v>
      </c>
      <c r="L42" s="15">
        <v>25</v>
      </c>
      <c r="M42" s="80">
        <v>30.096</v>
      </c>
      <c r="N42" s="70">
        <v>30</v>
      </c>
      <c r="O42" s="62">
        <v>3000</v>
      </c>
      <c r="P42" s="63">
        <f>Table2245236891011121314151617181920212224234567234[[#This Row],[PEMBULATAN]]*O42</f>
        <v>90000</v>
      </c>
    </row>
    <row r="43" spans="1:16" ht="24" customHeight="1" x14ac:dyDescent="0.2">
      <c r="A43" s="101"/>
      <c r="B43" s="73"/>
      <c r="C43" s="85" t="s">
        <v>564</v>
      </c>
      <c r="D43" s="76" t="s">
        <v>53</v>
      </c>
      <c r="E43" s="13">
        <v>44427</v>
      </c>
      <c r="F43" s="74" t="s">
        <v>257</v>
      </c>
      <c r="G43" s="13">
        <v>44432</v>
      </c>
      <c r="H43" s="75" t="s">
        <v>258</v>
      </c>
      <c r="I43" s="15">
        <v>87</v>
      </c>
      <c r="J43" s="15">
        <v>52</v>
      </c>
      <c r="K43" s="15">
        <v>21</v>
      </c>
      <c r="L43" s="15">
        <v>17</v>
      </c>
      <c r="M43" s="80">
        <v>23.751000000000001</v>
      </c>
      <c r="N43" s="70">
        <v>24</v>
      </c>
      <c r="O43" s="62">
        <v>3000</v>
      </c>
      <c r="P43" s="63">
        <f>Table2245236891011121314151617181920212224234567234[[#This Row],[PEMBULATAN]]*O43</f>
        <v>72000</v>
      </c>
    </row>
    <row r="44" spans="1:16" ht="24" customHeight="1" x14ac:dyDescent="0.2">
      <c r="A44" s="101"/>
      <c r="B44" s="73"/>
      <c r="C44" s="85" t="s">
        <v>565</v>
      </c>
      <c r="D44" s="76" t="s">
        <v>53</v>
      </c>
      <c r="E44" s="13">
        <v>44427</v>
      </c>
      <c r="F44" s="74" t="s">
        <v>257</v>
      </c>
      <c r="G44" s="13">
        <v>44432</v>
      </c>
      <c r="H44" s="75" t="s">
        <v>258</v>
      </c>
      <c r="I44" s="15">
        <v>92</v>
      </c>
      <c r="J44" s="15">
        <v>57</v>
      </c>
      <c r="K44" s="15">
        <v>19</v>
      </c>
      <c r="L44" s="15">
        <v>20</v>
      </c>
      <c r="M44" s="80">
        <v>24.908999999999999</v>
      </c>
      <c r="N44" s="70">
        <v>25</v>
      </c>
      <c r="O44" s="62">
        <v>3000</v>
      </c>
      <c r="P44" s="63">
        <f>Table2245236891011121314151617181920212224234567234[[#This Row],[PEMBULATAN]]*O44</f>
        <v>75000</v>
      </c>
    </row>
    <row r="45" spans="1:16" ht="24" customHeight="1" x14ac:dyDescent="0.2">
      <c r="A45" s="101"/>
      <c r="B45" s="73"/>
      <c r="C45" s="85" t="s">
        <v>566</v>
      </c>
      <c r="D45" s="76" t="s">
        <v>53</v>
      </c>
      <c r="E45" s="13">
        <v>44427</v>
      </c>
      <c r="F45" s="74" t="s">
        <v>257</v>
      </c>
      <c r="G45" s="13">
        <v>44432</v>
      </c>
      <c r="H45" s="75" t="s">
        <v>258</v>
      </c>
      <c r="I45" s="15">
        <v>91</v>
      </c>
      <c r="J45" s="15">
        <v>57</v>
      </c>
      <c r="K45" s="15">
        <v>20</v>
      </c>
      <c r="L45" s="15">
        <v>9</v>
      </c>
      <c r="M45" s="80">
        <v>25.934999999999999</v>
      </c>
      <c r="N45" s="70">
        <v>26</v>
      </c>
      <c r="O45" s="62">
        <v>3000</v>
      </c>
      <c r="P45" s="63">
        <f>Table2245236891011121314151617181920212224234567234[[#This Row],[PEMBULATAN]]*O45</f>
        <v>78000</v>
      </c>
    </row>
    <row r="46" spans="1:16" ht="24" customHeight="1" x14ac:dyDescent="0.2">
      <c r="A46" s="101"/>
      <c r="B46" s="73"/>
      <c r="C46" s="85" t="s">
        <v>567</v>
      </c>
      <c r="D46" s="76" t="s">
        <v>53</v>
      </c>
      <c r="E46" s="13">
        <v>44427</v>
      </c>
      <c r="F46" s="74" t="s">
        <v>257</v>
      </c>
      <c r="G46" s="13">
        <v>44432</v>
      </c>
      <c r="H46" s="75" t="s">
        <v>258</v>
      </c>
      <c r="I46" s="15">
        <v>92</v>
      </c>
      <c r="J46" s="15">
        <v>59</v>
      </c>
      <c r="K46" s="15">
        <v>16</v>
      </c>
      <c r="L46" s="15">
        <v>10</v>
      </c>
      <c r="M46" s="80">
        <v>21.712</v>
      </c>
      <c r="N46" s="70">
        <v>22</v>
      </c>
      <c r="O46" s="62">
        <v>3000</v>
      </c>
      <c r="P46" s="63">
        <f>Table2245236891011121314151617181920212224234567234[[#This Row],[PEMBULATAN]]*O46</f>
        <v>66000</v>
      </c>
    </row>
    <row r="47" spans="1:16" ht="24" customHeight="1" x14ac:dyDescent="0.2">
      <c r="A47" s="101"/>
      <c r="B47" s="73"/>
      <c r="C47" s="85" t="s">
        <v>568</v>
      </c>
      <c r="D47" s="76" t="s">
        <v>53</v>
      </c>
      <c r="E47" s="13">
        <v>44427</v>
      </c>
      <c r="F47" s="74" t="s">
        <v>257</v>
      </c>
      <c r="G47" s="13">
        <v>44432</v>
      </c>
      <c r="H47" s="75" t="s">
        <v>258</v>
      </c>
      <c r="I47" s="15">
        <v>85</v>
      </c>
      <c r="J47" s="15">
        <v>47</v>
      </c>
      <c r="K47" s="15">
        <v>15</v>
      </c>
      <c r="L47" s="15">
        <v>4</v>
      </c>
      <c r="M47" s="80">
        <v>14.981249999999999</v>
      </c>
      <c r="N47" s="70">
        <v>15</v>
      </c>
      <c r="O47" s="62">
        <v>3000</v>
      </c>
      <c r="P47" s="63">
        <f>Table2245236891011121314151617181920212224234567234[[#This Row],[PEMBULATAN]]*O47</f>
        <v>45000</v>
      </c>
    </row>
    <row r="48" spans="1:16" ht="24" customHeight="1" x14ac:dyDescent="0.2">
      <c r="A48" s="101"/>
      <c r="B48" s="73"/>
      <c r="C48" s="85" t="s">
        <v>569</v>
      </c>
      <c r="D48" s="76" t="s">
        <v>53</v>
      </c>
      <c r="E48" s="13">
        <v>44427</v>
      </c>
      <c r="F48" s="74" t="s">
        <v>257</v>
      </c>
      <c r="G48" s="13">
        <v>44432</v>
      </c>
      <c r="H48" s="75" t="s">
        <v>258</v>
      </c>
      <c r="I48" s="15">
        <v>101</v>
      </c>
      <c r="J48" s="15">
        <v>59</v>
      </c>
      <c r="K48" s="15">
        <v>22</v>
      </c>
      <c r="L48" s="15">
        <v>51</v>
      </c>
      <c r="M48" s="80">
        <v>32.774500000000003</v>
      </c>
      <c r="N48" s="70">
        <v>51</v>
      </c>
      <c r="O48" s="62">
        <v>3000</v>
      </c>
      <c r="P48" s="63">
        <f>Table2245236891011121314151617181920212224234567234[[#This Row],[PEMBULATAN]]*O48</f>
        <v>153000</v>
      </c>
    </row>
    <row r="49" spans="1:16" ht="24" customHeight="1" x14ac:dyDescent="0.2">
      <c r="A49" s="101"/>
      <c r="B49" s="73"/>
      <c r="C49" s="85" t="s">
        <v>570</v>
      </c>
      <c r="D49" s="76" t="s">
        <v>53</v>
      </c>
      <c r="E49" s="13">
        <v>44427</v>
      </c>
      <c r="F49" s="74" t="s">
        <v>257</v>
      </c>
      <c r="G49" s="13">
        <v>44432</v>
      </c>
      <c r="H49" s="75" t="s">
        <v>258</v>
      </c>
      <c r="I49" s="15">
        <v>81</v>
      </c>
      <c r="J49" s="15">
        <v>52</v>
      </c>
      <c r="K49" s="15">
        <v>13</v>
      </c>
      <c r="L49" s="15">
        <v>6</v>
      </c>
      <c r="M49" s="80">
        <v>13.689</v>
      </c>
      <c r="N49" s="70">
        <v>14</v>
      </c>
      <c r="O49" s="62">
        <v>3000</v>
      </c>
      <c r="P49" s="63">
        <f>Table2245236891011121314151617181920212224234567234[[#This Row],[PEMBULATAN]]*O49</f>
        <v>42000</v>
      </c>
    </row>
    <row r="50" spans="1:16" ht="24" customHeight="1" x14ac:dyDescent="0.2">
      <c r="A50" s="101"/>
      <c r="B50" s="73"/>
      <c r="C50" s="85" t="s">
        <v>571</v>
      </c>
      <c r="D50" s="76" t="s">
        <v>53</v>
      </c>
      <c r="E50" s="13">
        <v>44427</v>
      </c>
      <c r="F50" s="74" t="s">
        <v>257</v>
      </c>
      <c r="G50" s="13">
        <v>44432</v>
      </c>
      <c r="H50" s="75" t="s">
        <v>258</v>
      </c>
      <c r="I50" s="15">
        <v>95</v>
      </c>
      <c r="J50" s="15">
        <v>57</v>
      </c>
      <c r="K50" s="15">
        <v>21</v>
      </c>
      <c r="L50" s="15">
        <v>18</v>
      </c>
      <c r="M50" s="80">
        <v>28.428750000000001</v>
      </c>
      <c r="N50" s="70">
        <v>28</v>
      </c>
      <c r="O50" s="62">
        <v>3000</v>
      </c>
      <c r="P50" s="63">
        <f>Table2245236891011121314151617181920212224234567234[[#This Row],[PEMBULATAN]]*O50</f>
        <v>84000</v>
      </c>
    </row>
    <row r="51" spans="1:16" ht="24" customHeight="1" x14ac:dyDescent="0.2">
      <c r="A51" s="101"/>
      <c r="B51" s="73"/>
      <c r="C51" s="85" t="s">
        <v>572</v>
      </c>
      <c r="D51" s="76" t="s">
        <v>53</v>
      </c>
      <c r="E51" s="13">
        <v>44427</v>
      </c>
      <c r="F51" s="74" t="s">
        <v>257</v>
      </c>
      <c r="G51" s="13">
        <v>44432</v>
      </c>
      <c r="H51" s="75" t="s">
        <v>258</v>
      </c>
      <c r="I51" s="15">
        <v>96</v>
      </c>
      <c r="J51" s="15">
        <v>55</v>
      </c>
      <c r="K51" s="15">
        <v>21</v>
      </c>
      <c r="L51" s="15">
        <v>21</v>
      </c>
      <c r="M51" s="80">
        <v>27.72</v>
      </c>
      <c r="N51" s="70">
        <v>28</v>
      </c>
      <c r="O51" s="62">
        <v>3000</v>
      </c>
      <c r="P51" s="63">
        <f>Table2245236891011121314151617181920212224234567234[[#This Row],[PEMBULATAN]]*O51</f>
        <v>84000</v>
      </c>
    </row>
    <row r="52" spans="1:16" ht="24" customHeight="1" x14ac:dyDescent="0.2">
      <c r="A52" s="101"/>
      <c r="B52" s="73"/>
      <c r="C52" s="85" t="s">
        <v>573</v>
      </c>
      <c r="D52" s="76" t="s">
        <v>53</v>
      </c>
      <c r="E52" s="13">
        <v>44427</v>
      </c>
      <c r="F52" s="74" t="s">
        <v>257</v>
      </c>
      <c r="G52" s="13">
        <v>44432</v>
      </c>
      <c r="H52" s="75" t="s">
        <v>258</v>
      </c>
      <c r="I52" s="15">
        <v>100</v>
      </c>
      <c r="J52" s="15">
        <v>57</v>
      </c>
      <c r="K52" s="15">
        <v>27</v>
      </c>
      <c r="L52" s="15">
        <v>13</v>
      </c>
      <c r="M52" s="80">
        <v>38.475000000000001</v>
      </c>
      <c r="N52" s="70">
        <v>38</v>
      </c>
      <c r="O52" s="62">
        <v>3000</v>
      </c>
      <c r="P52" s="63">
        <f>Table2245236891011121314151617181920212224234567234[[#This Row],[PEMBULATAN]]*O52</f>
        <v>114000</v>
      </c>
    </row>
    <row r="53" spans="1:16" ht="24" customHeight="1" x14ac:dyDescent="0.2">
      <c r="A53" s="101"/>
      <c r="B53" s="73"/>
      <c r="C53" s="85" t="s">
        <v>574</v>
      </c>
      <c r="D53" s="76" t="s">
        <v>53</v>
      </c>
      <c r="E53" s="13">
        <v>44427</v>
      </c>
      <c r="F53" s="74" t="s">
        <v>257</v>
      </c>
      <c r="G53" s="13">
        <v>44432</v>
      </c>
      <c r="H53" s="75" t="s">
        <v>258</v>
      </c>
      <c r="I53" s="15">
        <v>107</v>
      </c>
      <c r="J53" s="15">
        <v>45</v>
      </c>
      <c r="K53" s="15">
        <v>31</v>
      </c>
      <c r="L53" s="15">
        <v>19</v>
      </c>
      <c r="M53" s="80">
        <v>37.316249999999997</v>
      </c>
      <c r="N53" s="70">
        <v>37</v>
      </c>
      <c r="O53" s="62">
        <v>3000</v>
      </c>
      <c r="P53" s="63">
        <f>Table2245236891011121314151617181920212224234567234[[#This Row],[PEMBULATAN]]*O53</f>
        <v>111000</v>
      </c>
    </row>
    <row r="54" spans="1:16" ht="24" customHeight="1" x14ac:dyDescent="0.2">
      <c r="A54" s="101"/>
      <c r="B54" s="73"/>
      <c r="C54" s="85" t="s">
        <v>575</v>
      </c>
      <c r="D54" s="76" t="s">
        <v>53</v>
      </c>
      <c r="E54" s="13">
        <v>44427</v>
      </c>
      <c r="F54" s="74" t="s">
        <v>257</v>
      </c>
      <c r="G54" s="13">
        <v>44432</v>
      </c>
      <c r="H54" s="75" t="s">
        <v>258</v>
      </c>
      <c r="I54" s="15">
        <v>89</v>
      </c>
      <c r="J54" s="15">
        <v>53</v>
      </c>
      <c r="K54" s="15">
        <v>18</v>
      </c>
      <c r="L54" s="15">
        <v>10</v>
      </c>
      <c r="M54" s="80">
        <v>21.226500000000001</v>
      </c>
      <c r="N54" s="70">
        <v>21</v>
      </c>
      <c r="O54" s="62">
        <v>3000</v>
      </c>
      <c r="P54" s="63">
        <f>Table2245236891011121314151617181920212224234567234[[#This Row],[PEMBULATAN]]*O54</f>
        <v>63000</v>
      </c>
    </row>
    <row r="55" spans="1:16" ht="24" customHeight="1" x14ac:dyDescent="0.2">
      <c r="A55" s="101"/>
      <c r="B55" s="73"/>
      <c r="C55" s="85" t="s">
        <v>576</v>
      </c>
      <c r="D55" s="76" t="s">
        <v>53</v>
      </c>
      <c r="E55" s="13">
        <v>44427</v>
      </c>
      <c r="F55" s="74" t="s">
        <v>257</v>
      </c>
      <c r="G55" s="13">
        <v>44432</v>
      </c>
      <c r="H55" s="75" t="s">
        <v>258</v>
      </c>
      <c r="I55" s="15">
        <v>82</v>
      </c>
      <c r="J55" s="15">
        <v>49</v>
      </c>
      <c r="K55" s="15">
        <v>32</v>
      </c>
      <c r="L55" s="15">
        <v>31</v>
      </c>
      <c r="M55" s="80">
        <v>32.143999999999998</v>
      </c>
      <c r="N55" s="70">
        <v>32</v>
      </c>
      <c r="O55" s="62">
        <v>3000</v>
      </c>
      <c r="P55" s="63">
        <f>Table2245236891011121314151617181920212224234567234[[#This Row],[PEMBULATAN]]*O55</f>
        <v>96000</v>
      </c>
    </row>
    <row r="56" spans="1:16" ht="24" customHeight="1" x14ac:dyDescent="0.2">
      <c r="A56" s="101"/>
      <c r="B56" s="73"/>
      <c r="C56" s="85" t="s">
        <v>577</v>
      </c>
      <c r="D56" s="76" t="s">
        <v>53</v>
      </c>
      <c r="E56" s="13">
        <v>44427</v>
      </c>
      <c r="F56" s="74" t="s">
        <v>257</v>
      </c>
      <c r="G56" s="13">
        <v>44432</v>
      </c>
      <c r="H56" s="75" t="s">
        <v>258</v>
      </c>
      <c r="I56" s="15">
        <v>95</v>
      </c>
      <c r="J56" s="15">
        <v>47</v>
      </c>
      <c r="K56" s="15">
        <v>21</v>
      </c>
      <c r="L56" s="15">
        <v>33</v>
      </c>
      <c r="M56" s="80">
        <v>23.44125</v>
      </c>
      <c r="N56" s="70">
        <v>33</v>
      </c>
      <c r="O56" s="62">
        <v>3000</v>
      </c>
      <c r="P56" s="63">
        <f>Table2245236891011121314151617181920212224234567234[[#This Row],[PEMBULATAN]]*O56</f>
        <v>99000</v>
      </c>
    </row>
    <row r="57" spans="1:16" ht="24" customHeight="1" x14ac:dyDescent="0.2">
      <c r="A57" s="101"/>
      <c r="B57" s="73"/>
      <c r="C57" s="85" t="s">
        <v>578</v>
      </c>
      <c r="D57" s="76" t="s">
        <v>53</v>
      </c>
      <c r="E57" s="13">
        <v>44427</v>
      </c>
      <c r="F57" s="74" t="s">
        <v>257</v>
      </c>
      <c r="G57" s="13">
        <v>44432</v>
      </c>
      <c r="H57" s="75" t="s">
        <v>258</v>
      </c>
      <c r="I57" s="15">
        <v>96</v>
      </c>
      <c r="J57" s="15">
        <v>57</v>
      </c>
      <c r="K57" s="15">
        <v>21</v>
      </c>
      <c r="L57" s="15">
        <v>10</v>
      </c>
      <c r="M57" s="80">
        <v>28.728000000000002</v>
      </c>
      <c r="N57" s="70">
        <v>29</v>
      </c>
      <c r="O57" s="62">
        <v>3000</v>
      </c>
      <c r="P57" s="63">
        <f>Table2245236891011121314151617181920212224234567234[[#This Row],[PEMBULATAN]]*O57</f>
        <v>87000</v>
      </c>
    </row>
    <row r="58" spans="1:16" ht="24" customHeight="1" x14ac:dyDescent="0.2">
      <c r="A58" s="101"/>
      <c r="B58" s="73"/>
      <c r="C58" s="85" t="s">
        <v>579</v>
      </c>
      <c r="D58" s="76" t="s">
        <v>53</v>
      </c>
      <c r="E58" s="13">
        <v>44427</v>
      </c>
      <c r="F58" s="74" t="s">
        <v>257</v>
      </c>
      <c r="G58" s="13">
        <v>44432</v>
      </c>
      <c r="H58" s="75" t="s">
        <v>258</v>
      </c>
      <c r="I58" s="15">
        <v>85</v>
      </c>
      <c r="J58" s="15">
        <v>57</v>
      </c>
      <c r="K58" s="15">
        <v>21</v>
      </c>
      <c r="L58" s="15">
        <v>15</v>
      </c>
      <c r="M58" s="80">
        <v>25.436250000000001</v>
      </c>
      <c r="N58" s="70">
        <v>25</v>
      </c>
      <c r="O58" s="62">
        <v>3000</v>
      </c>
      <c r="P58" s="63">
        <f>Table2245236891011121314151617181920212224234567234[[#This Row],[PEMBULATAN]]*O58</f>
        <v>75000</v>
      </c>
    </row>
    <row r="59" spans="1:16" ht="24" customHeight="1" x14ac:dyDescent="0.2">
      <c r="A59" s="101"/>
      <c r="B59" s="73"/>
      <c r="C59" s="85" t="s">
        <v>580</v>
      </c>
      <c r="D59" s="76" t="s">
        <v>53</v>
      </c>
      <c r="E59" s="13">
        <v>44427</v>
      </c>
      <c r="F59" s="74" t="s">
        <v>257</v>
      </c>
      <c r="G59" s="13">
        <v>44432</v>
      </c>
      <c r="H59" s="75" t="s">
        <v>258</v>
      </c>
      <c r="I59" s="15">
        <v>31</v>
      </c>
      <c r="J59" s="15">
        <v>31</v>
      </c>
      <c r="K59" s="15">
        <v>6</v>
      </c>
      <c r="L59" s="15">
        <v>1</v>
      </c>
      <c r="M59" s="80">
        <v>1.4415</v>
      </c>
      <c r="N59" s="70">
        <v>1</v>
      </c>
      <c r="O59" s="62">
        <v>3000</v>
      </c>
      <c r="P59" s="63">
        <f>Table2245236891011121314151617181920212224234567234[[#This Row],[PEMBULATAN]]*O59</f>
        <v>3000</v>
      </c>
    </row>
    <row r="60" spans="1:16" ht="24" customHeight="1" x14ac:dyDescent="0.2">
      <c r="A60" s="100"/>
      <c r="B60" s="73"/>
      <c r="C60" s="85" t="s">
        <v>581</v>
      </c>
      <c r="D60" s="76" t="s">
        <v>53</v>
      </c>
      <c r="E60" s="13">
        <v>44427</v>
      </c>
      <c r="F60" s="74" t="s">
        <v>257</v>
      </c>
      <c r="G60" s="13">
        <v>44432</v>
      </c>
      <c r="H60" s="75" t="s">
        <v>258</v>
      </c>
      <c r="I60" s="15">
        <v>85</v>
      </c>
      <c r="J60" s="15">
        <v>53</v>
      </c>
      <c r="K60" s="15">
        <v>21</v>
      </c>
      <c r="L60" s="15">
        <v>18</v>
      </c>
      <c r="M60" s="80">
        <v>23.651250000000001</v>
      </c>
      <c r="N60" s="70">
        <v>24</v>
      </c>
      <c r="O60" s="62">
        <v>3000</v>
      </c>
      <c r="P60" s="63">
        <f>Table2245236891011121314151617181920212224234567234[[#This Row],[PEMBULATAN]]*O60</f>
        <v>72000</v>
      </c>
    </row>
    <row r="61" spans="1:16" ht="24" customHeight="1" x14ac:dyDescent="0.2">
      <c r="A61" s="100"/>
      <c r="B61" s="73"/>
      <c r="C61" s="90" t="s">
        <v>582</v>
      </c>
      <c r="D61" s="91" t="s">
        <v>53</v>
      </c>
      <c r="E61" s="92">
        <v>44427</v>
      </c>
      <c r="F61" s="93" t="s">
        <v>257</v>
      </c>
      <c r="G61" s="92">
        <v>44432</v>
      </c>
      <c r="H61" s="94" t="s">
        <v>258</v>
      </c>
      <c r="I61" s="95">
        <v>92</v>
      </c>
      <c r="J61" s="95">
        <v>57</v>
      </c>
      <c r="K61" s="95">
        <v>20</v>
      </c>
      <c r="L61" s="95">
        <v>12</v>
      </c>
      <c r="M61" s="96">
        <v>26.22</v>
      </c>
      <c r="N61" s="97">
        <v>26</v>
      </c>
      <c r="O61" s="62">
        <v>3000</v>
      </c>
      <c r="P61" s="63">
        <f>Table2245236891011121314151617181920212224234567234[[#This Row],[PEMBULATAN]]*O61</f>
        <v>78000</v>
      </c>
    </row>
    <row r="62" spans="1:16" ht="24" customHeight="1" x14ac:dyDescent="0.2">
      <c r="A62" s="100"/>
      <c r="B62" s="73"/>
      <c r="C62" s="90" t="s">
        <v>583</v>
      </c>
      <c r="D62" s="91" t="s">
        <v>53</v>
      </c>
      <c r="E62" s="92">
        <v>44427</v>
      </c>
      <c r="F62" s="93" t="s">
        <v>257</v>
      </c>
      <c r="G62" s="92">
        <v>44432</v>
      </c>
      <c r="H62" s="94" t="s">
        <v>258</v>
      </c>
      <c r="I62" s="95">
        <v>95</v>
      </c>
      <c r="J62" s="95">
        <v>47</v>
      </c>
      <c r="K62" s="95">
        <v>21</v>
      </c>
      <c r="L62" s="95">
        <v>14</v>
      </c>
      <c r="M62" s="96">
        <v>23.44125</v>
      </c>
      <c r="N62" s="97">
        <v>23</v>
      </c>
      <c r="O62" s="62">
        <v>3000</v>
      </c>
      <c r="P62" s="63">
        <f>Table2245236891011121314151617181920212224234567234[[#This Row],[PEMBULATAN]]*O62</f>
        <v>69000</v>
      </c>
    </row>
    <row r="63" spans="1:16" ht="24" customHeight="1" x14ac:dyDescent="0.2">
      <c r="A63" s="100"/>
      <c r="B63" s="73"/>
      <c r="C63" s="90" t="s">
        <v>584</v>
      </c>
      <c r="D63" s="91" t="s">
        <v>53</v>
      </c>
      <c r="E63" s="92">
        <v>44427</v>
      </c>
      <c r="F63" s="93" t="s">
        <v>257</v>
      </c>
      <c r="G63" s="92">
        <v>44432</v>
      </c>
      <c r="H63" s="94" t="s">
        <v>258</v>
      </c>
      <c r="I63" s="95">
        <v>97</v>
      </c>
      <c r="J63" s="95">
        <v>46</v>
      </c>
      <c r="K63" s="95">
        <v>20</v>
      </c>
      <c r="L63" s="95">
        <v>8</v>
      </c>
      <c r="M63" s="96">
        <v>22.31</v>
      </c>
      <c r="N63" s="97">
        <v>22</v>
      </c>
      <c r="O63" s="62">
        <v>3000</v>
      </c>
      <c r="P63" s="63">
        <f>Table2245236891011121314151617181920212224234567234[[#This Row],[PEMBULATAN]]*O63</f>
        <v>66000</v>
      </c>
    </row>
    <row r="64" spans="1:16" ht="24" customHeight="1" x14ac:dyDescent="0.2">
      <c r="A64" s="100"/>
      <c r="B64" s="73"/>
      <c r="C64" s="90" t="s">
        <v>585</v>
      </c>
      <c r="D64" s="91" t="s">
        <v>53</v>
      </c>
      <c r="E64" s="92">
        <v>44427</v>
      </c>
      <c r="F64" s="93" t="s">
        <v>257</v>
      </c>
      <c r="G64" s="92">
        <v>44432</v>
      </c>
      <c r="H64" s="94" t="s">
        <v>258</v>
      </c>
      <c r="I64" s="95">
        <v>107</v>
      </c>
      <c r="J64" s="95">
        <v>80</v>
      </c>
      <c r="K64" s="95">
        <v>25</v>
      </c>
      <c r="L64" s="95">
        <v>22</v>
      </c>
      <c r="M64" s="96">
        <v>53.5</v>
      </c>
      <c r="N64" s="97">
        <v>54</v>
      </c>
      <c r="O64" s="62">
        <v>3000</v>
      </c>
      <c r="P64" s="63">
        <f>Table2245236891011121314151617181920212224234567234[[#This Row],[PEMBULATAN]]*O64</f>
        <v>162000</v>
      </c>
    </row>
    <row r="65" spans="1:16" ht="24" customHeight="1" x14ac:dyDescent="0.2">
      <c r="A65" s="100"/>
      <c r="B65" s="73"/>
      <c r="C65" s="90" t="s">
        <v>586</v>
      </c>
      <c r="D65" s="91" t="s">
        <v>53</v>
      </c>
      <c r="E65" s="92">
        <v>44427</v>
      </c>
      <c r="F65" s="93" t="s">
        <v>257</v>
      </c>
      <c r="G65" s="92">
        <v>44432</v>
      </c>
      <c r="H65" s="94" t="s">
        <v>258</v>
      </c>
      <c r="I65" s="95">
        <v>105</v>
      </c>
      <c r="J65" s="95">
        <v>42</v>
      </c>
      <c r="K65" s="95">
        <v>26</v>
      </c>
      <c r="L65" s="95">
        <v>9</v>
      </c>
      <c r="M65" s="96">
        <v>28.664999999999999</v>
      </c>
      <c r="N65" s="97">
        <v>29</v>
      </c>
      <c r="O65" s="62">
        <v>3000</v>
      </c>
      <c r="P65" s="63">
        <f>Table2245236891011121314151617181920212224234567234[[#This Row],[PEMBULATAN]]*O65</f>
        <v>87000</v>
      </c>
    </row>
    <row r="66" spans="1:16" ht="24" customHeight="1" x14ac:dyDescent="0.2">
      <c r="A66" s="100"/>
      <c r="B66" s="73"/>
      <c r="C66" s="90" t="s">
        <v>587</v>
      </c>
      <c r="D66" s="91" t="s">
        <v>53</v>
      </c>
      <c r="E66" s="92">
        <v>44427</v>
      </c>
      <c r="F66" s="93" t="s">
        <v>257</v>
      </c>
      <c r="G66" s="92">
        <v>44432</v>
      </c>
      <c r="H66" s="94" t="s">
        <v>258</v>
      </c>
      <c r="I66" s="95">
        <v>93</v>
      </c>
      <c r="J66" s="95">
        <v>56</v>
      </c>
      <c r="K66" s="95">
        <v>18</v>
      </c>
      <c r="L66" s="95">
        <v>14</v>
      </c>
      <c r="M66" s="96">
        <v>23.436</v>
      </c>
      <c r="N66" s="97">
        <v>23</v>
      </c>
      <c r="O66" s="62">
        <v>3000</v>
      </c>
      <c r="P66" s="63">
        <f>Table2245236891011121314151617181920212224234567234[[#This Row],[PEMBULATAN]]*O66</f>
        <v>69000</v>
      </c>
    </row>
    <row r="67" spans="1:16" ht="24" customHeight="1" x14ac:dyDescent="0.2">
      <c r="A67" s="100"/>
      <c r="B67" s="73"/>
      <c r="C67" s="90" t="s">
        <v>588</v>
      </c>
      <c r="D67" s="91" t="s">
        <v>53</v>
      </c>
      <c r="E67" s="92">
        <v>44427</v>
      </c>
      <c r="F67" s="93" t="s">
        <v>257</v>
      </c>
      <c r="G67" s="92">
        <v>44432</v>
      </c>
      <c r="H67" s="94" t="s">
        <v>258</v>
      </c>
      <c r="I67" s="95">
        <v>100</v>
      </c>
      <c r="J67" s="95">
        <v>53</v>
      </c>
      <c r="K67" s="95">
        <v>17</v>
      </c>
      <c r="L67" s="95">
        <v>14</v>
      </c>
      <c r="M67" s="96">
        <v>22.524999999999999</v>
      </c>
      <c r="N67" s="97">
        <v>23</v>
      </c>
      <c r="O67" s="62">
        <v>3000</v>
      </c>
      <c r="P67" s="63">
        <f>Table2245236891011121314151617181920212224234567234[[#This Row],[PEMBULATAN]]*O67</f>
        <v>69000</v>
      </c>
    </row>
    <row r="68" spans="1:16" ht="24" customHeight="1" x14ac:dyDescent="0.2">
      <c r="A68" s="100"/>
      <c r="B68" s="73"/>
      <c r="C68" s="90" t="s">
        <v>589</v>
      </c>
      <c r="D68" s="91" t="s">
        <v>53</v>
      </c>
      <c r="E68" s="92">
        <v>44427</v>
      </c>
      <c r="F68" s="93" t="s">
        <v>257</v>
      </c>
      <c r="G68" s="92">
        <v>44432</v>
      </c>
      <c r="H68" s="94" t="s">
        <v>258</v>
      </c>
      <c r="I68" s="95">
        <v>73</v>
      </c>
      <c r="J68" s="95">
        <v>58</v>
      </c>
      <c r="K68" s="95">
        <v>16</v>
      </c>
      <c r="L68" s="95">
        <v>15</v>
      </c>
      <c r="M68" s="96">
        <v>16.936</v>
      </c>
      <c r="N68" s="97">
        <v>17</v>
      </c>
      <c r="O68" s="62">
        <v>3000</v>
      </c>
      <c r="P68" s="63">
        <f>Table2245236891011121314151617181920212224234567234[[#This Row],[PEMBULATAN]]*O68</f>
        <v>51000</v>
      </c>
    </row>
    <row r="69" spans="1:16" ht="24" customHeight="1" x14ac:dyDescent="0.2">
      <c r="A69" s="100"/>
      <c r="B69" s="73"/>
      <c r="C69" s="90" t="s">
        <v>590</v>
      </c>
      <c r="D69" s="91" t="s">
        <v>53</v>
      </c>
      <c r="E69" s="92">
        <v>44427</v>
      </c>
      <c r="F69" s="93" t="s">
        <v>257</v>
      </c>
      <c r="G69" s="92">
        <v>44432</v>
      </c>
      <c r="H69" s="94" t="s">
        <v>258</v>
      </c>
      <c r="I69" s="95">
        <v>90</v>
      </c>
      <c r="J69" s="95">
        <v>53</v>
      </c>
      <c r="K69" s="95">
        <v>20</v>
      </c>
      <c r="L69" s="95">
        <v>12</v>
      </c>
      <c r="M69" s="96">
        <v>23.85</v>
      </c>
      <c r="N69" s="97">
        <v>24</v>
      </c>
      <c r="O69" s="62">
        <v>3000</v>
      </c>
      <c r="P69" s="63">
        <f>Table2245236891011121314151617181920212224234567234[[#This Row],[PEMBULATAN]]*O69</f>
        <v>72000</v>
      </c>
    </row>
    <row r="70" spans="1:16" ht="24" customHeight="1" x14ac:dyDescent="0.2">
      <c r="A70" s="100"/>
      <c r="B70" s="73"/>
      <c r="C70" s="90" t="s">
        <v>591</v>
      </c>
      <c r="D70" s="91" t="s">
        <v>53</v>
      </c>
      <c r="E70" s="92">
        <v>44427</v>
      </c>
      <c r="F70" s="93" t="s">
        <v>257</v>
      </c>
      <c r="G70" s="92">
        <v>44432</v>
      </c>
      <c r="H70" s="94" t="s">
        <v>258</v>
      </c>
      <c r="I70" s="95">
        <v>66</v>
      </c>
      <c r="J70" s="95">
        <v>53</v>
      </c>
      <c r="K70" s="95">
        <v>17</v>
      </c>
      <c r="L70" s="95">
        <v>16</v>
      </c>
      <c r="M70" s="96">
        <v>14.8665</v>
      </c>
      <c r="N70" s="97">
        <v>16</v>
      </c>
      <c r="O70" s="62">
        <v>3000</v>
      </c>
      <c r="P70" s="63">
        <f>Table2245236891011121314151617181920212224234567234[[#This Row],[PEMBULATAN]]*O70</f>
        <v>48000</v>
      </c>
    </row>
    <row r="71" spans="1:16" ht="24" customHeight="1" x14ac:dyDescent="0.2">
      <c r="A71" s="100"/>
      <c r="B71" s="73"/>
      <c r="C71" s="90" t="s">
        <v>592</v>
      </c>
      <c r="D71" s="91" t="s">
        <v>53</v>
      </c>
      <c r="E71" s="92">
        <v>44427</v>
      </c>
      <c r="F71" s="93" t="s">
        <v>257</v>
      </c>
      <c r="G71" s="92">
        <v>44432</v>
      </c>
      <c r="H71" s="94" t="s">
        <v>258</v>
      </c>
      <c r="I71" s="95">
        <v>31</v>
      </c>
      <c r="J71" s="95">
        <v>25</v>
      </c>
      <c r="K71" s="95">
        <v>12</v>
      </c>
      <c r="L71" s="95">
        <v>3</v>
      </c>
      <c r="M71" s="96">
        <v>2.3250000000000002</v>
      </c>
      <c r="N71" s="97">
        <v>3</v>
      </c>
      <c r="O71" s="62">
        <v>3000</v>
      </c>
      <c r="P71" s="63">
        <f>Table2245236891011121314151617181920212224234567234[[#This Row],[PEMBULATAN]]*O71</f>
        <v>9000</v>
      </c>
    </row>
    <row r="72" spans="1:16" ht="24" customHeight="1" x14ac:dyDescent="0.2">
      <c r="A72" s="100"/>
      <c r="B72" s="73"/>
      <c r="C72" s="90" t="s">
        <v>593</v>
      </c>
      <c r="D72" s="91" t="s">
        <v>53</v>
      </c>
      <c r="E72" s="92">
        <v>44427</v>
      </c>
      <c r="F72" s="93" t="s">
        <v>257</v>
      </c>
      <c r="G72" s="92">
        <v>44432</v>
      </c>
      <c r="H72" s="94" t="s">
        <v>258</v>
      </c>
      <c r="I72" s="95">
        <v>50</v>
      </c>
      <c r="J72" s="95">
        <v>37</v>
      </c>
      <c r="K72" s="95">
        <v>12</v>
      </c>
      <c r="L72" s="95">
        <v>3</v>
      </c>
      <c r="M72" s="96">
        <v>5.55</v>
      </c>
      <c r="N72" s="97">
        <v>6</v>
      </c>
      <c r="O72" s="62">
        <v>3000</v>
      </c>
      <c r="P72" s="63">
        <f>Table2245236891011121314151617181920212224234567234[[#This Row],[PEMBULATAN]]*O72</f>
        <v>18000</v>
      </c>
    </row>
    <row r="73" spans="1:16" ht="24" customHeight="1" x14ac:dyDescent="0.2">
      <c r="A73" s="100"/>
      <c r="B73" s="73"/>
      <c r="C73" s="90" t="s">
        <v>594</v>
      </c>
      <c r="D73" s="91" t="s">
        <v>53</v>
      </c>
      <c r="E73" s="92">
        <v>44427</v>
      </c>
      <c r="F73" s="93" t="s">
        <v>257</v>
      </c>
      <c r="G73" s="92">
        <v>44432</v>
      </c>
      <c r="H73" s="94" t="s">
        <v>258</v>
      </c>
      <c r="I73" s="95">
        <v>103</v>
      </c>
      <c r="J73" s="95">
        <v>59</v>
      </c>
      <c r="K73" s="95">
        <v>23</v>
      </c>
      <c r="L73" s="95">
        <v>28</v>
      </c>
      <c r="M73" s="96">
        <v>34.942749999999997</v>
      </c>
      <c r="N73" s="97">
        <v>35</v>
      </c>
      <c r="O73" s="62">
        <v>3000</v>
      </c>
      <c r="P73" s="63">
        <f>Table2245236891011121314151617181920212224234567234[[#This Row],[PEMBULATAN]]*O73</f>
        <v>105000</v>
      </c>
    </row>
    <row r="74" spans="1:16" ht="24" customHeight="1" x14ac:dyDescent="0.2">
      <c r="A74" s="100"/>
      <c r="B74" s="73"/>
      <c r="C74" s="90" t="s">
        <v>595</v>
      </c>
      <c r="D74" s="91" t="s">
        <v>53</v>
      </c>
      <c r="E74" s="92">
        <v>44427</v>
      </c>
      <c r="F74" s="93" t="s">
        <v>257</v>
      </c>
      <c r="G74" s="92">
        <v>44432</v>
      </c>
      <c r="H74" s="94" t="s">
        <v>258</v>
      </c>
      <c r="I74" s="95">
        <v>76</v>
      </c>
      <c r="J74" s="95">
        <v>48</v>
      </c>
      <c r="K74" s="95">
        <v>15</v>
      </c>
      <c r="L74" s="95">
        <v>10</v>
      </c>
      <c r="M74" s="96">
        <v>13.68</v>
      </c>
      <c r="N74" s="97">
        <v>14</v>
      </c>
      <c r="O74" s="62">
        <v>3000</v>
      </c>
      <c r="P74" s="63">
        <f>Table2245236891011121314151617181920212224234567234[[#This Row],[PEMBULATAN]]*O74</f>
        <v>42000</v>
      </c>
    </row>
    <row r="75" spans="1:16" ht="24" customHeight="1" x14ac:dyDescent="0.2">
      <c r="A75" s="100"/>
      <c r="B75" s="73"/>
      <c r="C75" s="90" t="s">
        <v>596</v>
      </c>
      <c r="D75" s="91" t="s">
        <v>53</v>
      </c>
      <c r="E75" s="92">
        <v>44427</v>
      </c>
      <c r="F75" s="93" t="s">
        <v>257</v>
      </c>
      <c r="G75" s="92">
        <v>44432</v>
      </c>
      <c r="H75" s="94" t="s">
        <v>258</v>
      </c>
      <c r="I75" s="95">
        <v>81</v>
      </c>
      <c r="J75" s="95">
        <v>53</v>
      </c>
      <c r="K75" s="95">
        <v>18</v>
      </c>
      <c r="L75" s="95">
        <v>20</v>
      </c>
      <c r="M75" s="96">
        <v>19.3185</v>
      </c>
      <c r="N75" s="97">
        <v>20</v>
      </c>
      <c r="O75" s="62">
        <v>3000</v>
      </c>
      <c r="P75" s="63">
        <f>Table2245236891011121314151617181920212224234567234[[#This Row],[PEMBULATAN]]*O75</f>
        <v>60000</v>
      </c>
    </row>
    <row r="76" spans="1:16" ht="24" customHeight="1" x14ac:dyDescent="0.2">
      <c r="A76" s="100"/>
      <c r="B76" s="73"/>
      <c r="C76" s="90" t="s">
        <v>597</v>
      </c>
      <c r="D76" s="91" t="s">
        <v>53</v>
      </c>
      <c r="E76" s="92">
        <v>44427</v>
      </c>
      <c r="F76" s="93" t="s">
        <v>257</v>
      </c>
      <c r="G76" s="92">
        <v>44432</v>
      </c>
      <c r="H76" s="94" t="s">
        <v>258</v>
      </c>
      <c r="I76" s="95">
        <v>107</v>
      </c>
      <c r="J76" s="95">
        <v>52</v>
      </c>
      <c r="K76" s="95">
        <v>20</v>
      </c>
      <c r="L76" s="95">
        <v>32</v>
      </c>
      <c r="M76" s="96">
        <v>27.82</v>
      </c>
      <c r="N76" s="97">
        <v>32</v>
      </c>
      <c r="O76" s="62">
        <v>3000</v>
      </c>
      <c r="P76" s="63">
        <f>Table2245236891011121314151617181920212224234567234[[#This Row],[PEMBULATAN]]*O76</f>
        <v>96000</v>
      </c>
    </row>
    <row r="77" spans="1:16" ht="24" customHeight="1" x14ac:dyDescent="0.2">
      <c r="A77" s="100"/>
      <c r="B77" s="73"/>
      <c r="C77" s="90" t="s">
        <v>598</v>
      </c>
      <c r="D77" s="91" t="s">
        <v>53</v>
      </c>
      <c r="E77" s="92">
        <v>44427</v>
      </c>
      <c r="F77" s="93" t="s">
        <v>257</v>
      </c>
      <c r="G77" s="92">
        <v>44432</v>
      </c>
      <c r="H77" s="94" t="s">
        <v>258</v>
      </c>
      <c r="I77" s="95">
        <v>95</v>
      </c>
      <c r="J77" s="95">
        <v>47</v>
      </c>
      <c r="K77" s="95">
        <v>20</v>
      </c>
      <c r="L77" s="95">
        <v>22</v>
      </c>
      <c r="M77" s="96">
        <v>22.324999999999999</v>
      </c>
      <c r="N77" s="97">
        <v>22</v>
      </c>
      <c r="O77" s="62">
        <v>3000</v>
      </c>
      <c r="P77" s="63">
        <f>Table2245236891011121314151617181920212224234567234[[#This Row],[PEMBULATAN]]*O77</f>
        <v>66000</v>
      </c>
    </row>
    <row r="78" spans="1:16" ht="24" customHeight="1" x14ac:dyDescent="0.2">
      <c r="A78" s="100"/>
      <c r="B78" s="73"/>
      <c r="C78" s="90" t="s">
        <v>599</v>
      </c>
      <c r="D78" s="91" t="s">
        <v>53</v>
      </c>
      <c r="E78" s="92">
        <v>44427</v>
      </c>
      <c r="F78" s="93" t="s">
        <v>257</v>
      </c>
      <c r="G78" s="92">
        <v>44432</v>
      </c>
      <c r="H78" s="94" t="s">
        <v>258</v>
      </c>
      <c r="I78" s="95">
        <v>91</v>
      </c>
      <c r="J78" s="95">
        <v>46</v>
      </c>
      <c r="K78" s="95">
        <v>15</v>
      </c>
      <c r="L78" s="95">
        <v>3</v>
      </c>
      <c r="M78" s="96">
        <v>15.6975</v>
      </c>
      <c r="N78" s="97">
        <v>16</v>
      </c>
      <c r="O78" s="62">
        <v>3000</v>
      </c>
      <c r="P78" s="63">
        <f>Table2245236891011121314151617181920212224234567234[[#This Row],[PEMBULATAN]]*O78</f>
        <v>48000</v>
      </c>
    </row>
    <row r="79" spans="1:16" ht="24" customHeight="1" x14ac:dyDescent="0.2">
      <c r="A79" s="100"/>
      <c r="B79" s="73"/>
      <c r="C79" s="90" t="s">
        <v>600</v>
      </c>
      <c r="D79" s="91" t="s">
        <v>53</v>
      </c>
      <c r="E79" s="92">
        <v>44427</v>
      </c>
      <c r="F79" s="93" t="s">
        <v>257</v>
      </c>
      <c r="G79" s="92">
        <v>44432</v>
      </c>
      <c r="H79" s="94" t="s">
        <v>258</v>
      </c>
      <c r="I79" s="95">
        <v>82</v>
      </c>
      <c r="J79" s="95">
        <v>50</v>
      </c>
      <c r="K79" s="95">
        <v>15</v>
      </c>
      <c r="L79" s="95">
        <v>16</v>
      </c>
      <c r="M79" s="96">
        <v>15.375</v>
      </c>
      <c r="N79" s="97">
        <v>16</v>
      </c>
      <c r="O79" s="62">
        <v>3000</v>
      </c>
      <c r="P79" s="63">
        <f>Table2245236891011121314151617181920212224234567234[[#This Row],[PEMBULATAN]]*O79</f>
        <v>48000</v>
      </c>
    </row>
    <row r="80" spans="1:16" ht="24" customHeight="1" x14ac:dyDescent="0.2">
      <c r="A80" s="100"/>
      <c r="B80" s="73"/>
      <c r="C80" s="90" t="s">
        <v>601</v>
      </c>
      <c r="D80" s="91" t="s">
        <v>53</v>
      </c>
      <c r="E80" s="92">
        <v>44427</v>
      </c>
      <c r="F80" s="93" t="s">
        <v>257</v>
      </c>
      <c r="G80" s="92">
        <v>44432</v>
      </c>
      <c r="H80" s="94" t="s">
        <v>258</v>
      </c>
      <c r="I80" s="95">
        <v>102</v>
      </c>
      <c r="J80" s="95">
        <v>15</v>
      </c>
      <c r="K80" s="95">
        <v>10</v>
      </c>
      <c r="L80" s="95">
        <v>1</v>
      </c>
      <c r="M80" s="96">
        <v>3.8250000000000002</v>
      </c>
      <c r="N80" s="97">
        <v>4</v>
      </c>
      <c r="O80" s="62">
        <v>3000</v>
      </c>
      <c r="P80" s="63">
        <f>Table2245236891011121314151617181920212224234567234[[#This Row],[PEMBULATAN]]*O80</f>
        <v>12000</v>
      </c>
    </row>
    <row r="81" spans="1:16" ht="24" customHeight="1" x14ac:dyDescent="0.2">
      <c r="A81" s="100"/>
      <c r="B81" s="73"/>
      <c r="C81" s="90" t="s">
        <v>602</v>
      </c>
      <c r="D81" s="91" t="s">
        <v>53</v>
      </c>
      <c r="E81" s="92">
        <v>44427</v>
      </c>
      <c r="F81" s="93" t="s">
        <v>257</v>
      </c>
      <c r="G81" s="92">
        <v>44432</v>
      </c>
      <c r="H81" s="94" t="s">
        <v>258</v>
      </c>
      <c r="I81" s="95">
        <v>63</v>
      </c>
      <c r="J81" s="95">
        <v>51</v>
      </c>
      <c r="K81" s="95">
        <v>10</v>
      </c>
      <c r="L81" s="95">
        <v>6</v>
      </c>
      <c r="M81" s="96">
        <v>8.0325000000000006</v>
      </c>
      <c r="N81" s="97">
        <v>8</v>
      </c>
      <c r="O81" s="62">
        <v>3000</v>
      </c>
      <c r="P81" s="63">
        <f>Table2245236891011121314151617181920212224234567234[[#This Row],[PEMBULATAN]]*O81</f>
        <v>24000</v>
      </c>
    </row>
    <row r="82" spans="1:16" ht="24" customHeight="1" x14ac:dyDescent="0.2">
      <c r="A82" s="100"/>
      <c r="B82" s="73"/>
      <c r="C82" s="90" t="s">
        <v>603</v>
      </c>
      <c r="D82" s="91" t="s">
        <v>53</v>
      </c>
      <c r="E82" s="92">
        <v>44427</v>
      </c>
      <c r="F82" s="93" t="s">
        <v>257</v>
      </c>
      <c r="G82" s="92">
        <v>44432</v>
      </c>
      <c r="H82" s="94" t="s">
        <v>258</v>
      </c>
      <c r="I82" s="95">
        <v>71</v>
      </c>
      <c r="J82" s="95">
        <v>41</v>
      </c>
      <c r="K82" s="95">
        <v>20</v>
      </c>
      <c r="L82" s="95">
        <v>9</v>
      </c>
      <c r="M82" s="96">
        <v>14.555</v>
      </c>
      <c r="N82" s="97">
        <v>15</v>
      </c>
      <c r="O82" s="62">
        <v>3000</v>
      </c>
      <c r="P82" s="63">
        <f>Table2245236891011121314151617181920212224234567234[[#This Row],[PEMBULATAN]]*O82</f>
        <v>45000</v>
      </c>
    </row>
    <row r="83" spans="1:16" ht="24" customHeight="1" x14ac:dyDescent="0.2">
      <c r="A83" s="100"/>
      <c r="B83" s="73"/>
      <c r="C83" s="90" t="s">
        <v>604</v>
      </c>
      <c r="D83" s="91" t="s">
        <v>53</v>
      </c>
      <c r="E83" s="92">
        <v>44427</v>
      </c>
      <c r="F83" s="93" t="s">
        <v>257</v>
      </c>
      <c r="G83" s="92">
        <v>44432</v>
      </c>
      <c r="H83" s="94" t="s">
        <v>258</v>
      </c>
      <c r="I83" s="95">
        <v>85</v>
      </c>
      <c r="J83" s="95">
        <v>40</v>
      </c>
      <c r="K83" s="95">
        <v>17</v>
      </c>
      <c r="L83" s="95">
        <v>14</v>
      </c>
      <c r="M83" s="96">
        <v>14.45</v>
      </c>
      <c r="N83" s="97">
        <v>14</v>
      </c>
      <c r="O83" s="62">
        <v>3000</v>
      </c>
      <c r="P83" s="63">
        <f>Table2245236891011121314151617181920212224234567234[[#This Row],[PEMBULATAN]]*O83</f>
        <v>42000</v>
      </c>
    </row>
    <row r="84" spans="1:16" ht="24" customHeight="1" x14ac:dyDescent="0.2">
      <c r="A84" s="100"/>
      <c r="B84" s="73"/>
      <c r="C84" s="90" t="s">
        <v>605</v>
      </c>
      <c r="D84" s="91" t="s">
        <v>53</v>
      </c>
      <c r="E84" s="92">
        <v>44427</v>
      </c>
      <c r="F84" s="93" t="s">
        <v>257</v>
      </c>
      <c r="G84" s="92">
        <v>44432</v>
      </c>
      <c r="H84" s="94" t="s">
        <v>258</v>
      </c>
      <c r="I84" s="95">
        <v>90</v>
      </c>
      <c r="J84" s="95">
        <v>37</v>
      </c>
      <c r="K84" s="95">
        <v>20</v>
      </c>
      <c r="L84" s="95">
        <v>7</v>
      </c>
      <c r="M84" s="96">
        <v>16.649999999999999</v>
      </c>
      <c r="N84" s="97">
        <v>17</v>
      </c>
      <c r="O84" s="62">
        <v>3000</v>
      </c>
      <c r="P84" s="63">
        <f>Table2245236891011121314151617181920212224234567234[[#This Row],[PEMBULATAN]]*O84</f>
        <v>51000</v>
      </c>
    </row>
    <row r="85" spans="1:16" ht="24" customHeight="1" x14ac:dyDescent="0.2">
      <c r="A85" s="100"/>
      <c r="B85" s="73"/>
      <c r="C85" s="90" t="s">
        <v>606</v>
      </c>
      <c r="D85" s="91" t="s">
        <v>53</v>
      </c>
      <c r="E85" s="92">
        <v>44427</v>
      </c>
      <c r="F85" s="93" t="s">
        <v>257</v>
      </c>
      <c r="G85" s="92">
        <v>44432</v>
      </c>
      <c r="H85" s="94" t="s">
        <v>258</v>
      </c>
      <c r="I85" s="95">
        <v>60</v>
      </c>
      <c r="J85" s="95">
        <v>32</v>
      </c>
      <c r="K85" s="95">
        <v>12</v>
      </c>
      <c r="L85" s="95">
        <v>3</v>
      </c>
      <c r="M85" s="96">
        <v>5.76</v>
      </c>
      <c r="N85" s="97">
        <v>6</v>
      </c>
      <c r="O85" s="62">
        <v>3000</v>
      </c>
      <c r="P85" s="63">
        <f>Table2245236891011121314151617181920212224234567234[[#This Row],[PEMBULATAN]]*O85</f>
        <v>18000</v>
      </c>
    </row>
    <row r="86" spans="1:16" ht="24" customHeight="1" x14ac:dyDescent="0.2">
      <c r="A86" s="100"/>
      <c r="B86" s="73"/>
      <c r="C86" s="90" t="s">
        <v>607</v>
      </c>
      <c r="D86" s="91" t="s">
        <v>53</v>
      </c>
      <c r="E86" s="92">
        <v>44427</v>
      </c>
      <c r="F86" s="93" t="s">
        <v>257</v>
      </c>
      <c r="G86" s="92">
        <v>44432</v>
      </c>
      <c r="H86" s="94" t="s">
        <v>258</v>
      </c>
      <c r="I86" s="95">
        <v>78</v>
      </c>
      <c r="J86" s="95">
        <v>48</v>
      </c>
      <c r="K86" s="95">
        <v>20</v>
      </c>
      <c r="L86" s="95">
        <v>7</v>
      </c>
      <c r="M86" s="96">
        <v>18.72</v>
      </c>
      <c r="N86" s="97">
        <v>19</v>
      </c>
      <c r="O86" s="62">
        <v>3000</v>
      </c>
      <c r="P86" s="63">
        <f>Table2245236891011121314151617181920212224234567234[[#This Row],[PEMBULATAN]]*O86</f>
        <v>57000</v>
      </c>
    </row>
    <row r="87" spans="1:16" ht="24" customHeight="1" x14ac:dyDescent="0.2">
      <c r="A87" s="100"/>
      <c r="B87" s="73"/>
      <c r="C87" s="90" t="s">
        <v>608</v>
      </c>
      <c r="D87" s="91" t="s">
        <v>53</v>
      </c>
      <c r="E87" s="92">
        <v>44427</v>
      </c>
      <c r="F87" s="93" t="s">
        <v>257</v>
      </c>
      <c r="G87" s="92">
        <v>44432</v>
      </c>
      <c r="H87" s="94" t="s">
        <v>258</v>
      </c>
      <c r="I87" s="95">
        <v>90</v>
      </c>
      <c r="J87" s="95">
        <v>60</v>
      </c>
      <c r="K87" s="95">
        <v>21</v>
      </c>
      <c r="L87" s="95">
        <v>19</v>
      </c>
      <c r="M87" s="96">
        <v>28.35</v>
      </c>
      <c r="N87" s="97">
        <v>28</v>
      </c>
      <c r="O87" s="62">
        <v>3000</v>
      </c>
      <c r="P87" s="63">
        <f>Table2245236891011121314151617181920212224234567234[[#This Row],[PEMBULATAN]]*O87</f>
        <v>84000</v>
      </c>
    </row>
    <row r="88" spans="1:16" ht="24" customHeight="1" x14ac:dyDescent="0.2">
      <c r="A88" s="100"/>
      <c r="B88" s="73"/>
      <c r="C88" s="90" t="s">
        <v>609</v>
      </c>
      <c r="D88" s="91" t="s">
        <v>53</v>
      </c>
      <c r="E88" s="92">
        <v>44427</v>
      </c>
      <c r="F88" s="93" t="s">
        <v>257</v>
      </c>
      <c r="G88" s="92">
        <v>44432</v>
      </c>
      <c r="H88" s="94" t="s">
        <v>258</v>
      </c>
      <c r="I88" s="95">
        <v>91</v>
      </c>
      <c r="J88" s="95">
        <v>50</v>
      </c>
      <c r="K88" s="95">
        <v>34</v>
      </c>
      <c r="L88" s="95">
        <v>12</v>
      </c>
      <c r="M88" s="96">
        <v>38.674999999999997</v>
      </c>
      <c r="N88" s="97">
        <v>39</v>
      </c>
      <c r="O88" s="62">
        <v>3000</v>
      </c>
      <c r="P88" s="63">
        <f>Table2245236891011121314151617181920212224234567234[[#This Row],[PEMBULATAN]]*O88</f>
        <v>117000</v>
      </c>
    </row>
    <row r="89" spans="1:16" ht="24" customHeight="1" x14ac:dyDescent="0.2">
      <c r="A89" s="100"/>
      <c r="B89" s="73"/>
      <c r="C89" s="90" t="s">
        <v>610</v>
      </c>
      <c r="D89" s="91" t="s">
        <v>53</v>
      </c>
      <c r="E89" s="92">
        <v>44427</v>
      </c>
      <c r="F89" s="93" t="s">
        <v>257</v>
      </c>
      <c r="G89" s="92">
        <v>44432</v>
      </c>
      <c r="H89" s="94" t="s">
        <v>258</v>
      </c>
      <c r="I89" s="95">
        <v>87</v>
      </c>
      <c r="J89" s="95">
        <v>55</v>
      </c>
      <c r="K89" s="95">
        <v>20</v>
      </c>
      <c r="L89" s="95">
        <v>15</v>
      </c>
      <c r="M89" s="96">
        <v>23.925000000000001</v>
      </c>
      <c r="N89" s="97">
        <v>24</v>
      </c>
      <c r="O89" s="62">
        <v>3000</v>
      </c>
      <c r="P89" s="63">
        <f>Table2245236891011121314151617181920212224234567234[[#This Row],[PEMBULATAN]]*O89</f>
        <v>72000</v>
      </c>
    </row>
    <row r="90" spans="1:16" ht="24" customHeight="1" x14ac:dyDescent="0.2">
      <c r="A90" s="100"/>
      <c r="B90" s="73"/>
      <c r="C90" s="90" t="s">
        <v>611</v>
      </c>
      <c r="D90" s="91" t="s">
        <v>53</v>
      </c>
      <c r="E90" s="92">
        <v>44427</v>
      </c>
      <c r="F90" s="93" t="s">
        <v>257</v>
      </c>
      <c r="G90" s="92">
        <v>44432</v>
      </c>
      <c r="H90" s="94" t="s">
        <v>258</v>
      </c>
      <c r="I90" s="95">
        <v>90</v>
      </c>
      <c r="J90" s="95">
        <v>51</v>
      </c>
      <c r="K90" s="95">
        <v>17</v>
      </c>
      <c r="L90" s="95">
        <v>11</v>
      </c>
      <c r="M90" s="96">
        <v>19.5075</v>
      </c>
      <c r="N90" s="97">
        <v>20</v>
      </c>
      <c r="O90" s="62">
        <v>3000</v>
      </c>
      <c r="P90" s="63">
        <f>Table2245236891011121314151617181920212224234567234[[#This Row],[PEMBULATAN]]*O90</f>
        <v>60000</v>
      </c>
    </row>
    <row r="91" spans="1:16" ht="24" customHeight="1" x14ac:dyDescent="0.2">
      <c r="A91" s="100"/>
      <c r="B91" s="73"/>
      <c r="C91" s="90" t="s">
        <v>612</v>
      </c>
      <c r="D91" s="91" t="s">
        <v>53</v>
      </c>
      <c r="E91" s="92">
        <v>44427</v>
      </c>
      <c r="F91" s="93" t="s">
        <v>257</v>
      </c>
      <c r="G91" s="92">
        <v>44432</v>
      </c>
      <c r="H91" s="94" t="s">
        <v>258</v>
      </c>
      <c r="I91" s="95">
        <v>88</v>
      </c>
      <c r="J91" s="95">
        <v>51</v>
      </c>
      <c r="K91" s="95">
        <v>13</v>
      </c>
      <c r="L91" s="95">
        <v>10</v>
      </c>
      <c r="M91" s="96">
        <v>14.586</v>
      </c>
      <c r="N91" s="97">
        <v>15</v>
      </c>
      <c r="O91" s="62">
        <v>3000</v>
      </c>
      <c r="P91" s="63">
        <f>Table2245236891011121314151617181920212224234567234[[#This Row],[PEMBULATAN]]*O91</f>
        <v>45000</v>
      </c>
    </row>
    <row r="92" spans="1:16" ht="24" customHeight="1" x14ac:dyDescent="0.2">
      <c r="A92" s="100"/>
      <c r="B92" s="73"/>
      <c r="C92" s="90" t="s">
        <v>613</v>
      </c>
      <c r="D92" s="91" t="s">
        <v>53</v>
      </c>
      <c r="E92" s="92">
        <v>44427</v>
      </c>
      <c r="F92" s="93" t="s">
        <v>257</v>
      </c>
      <c r="G92" s="92">
        <v>44432</v>
      </c>
      <c r="H92" s="94" t="s">
        <v>258</v>
      </c>
      <c r="I92" s="95">
        <v>90</v>
      </c>
      <c r="J92" s="95">
        <v>56</v>
      </c>
      <c r="K92" s="95">
        <v>20</v>
      </c>
      <c r="L92" s="95">
        <v>17</v>
      </c>
      <c r="M92" s="96">
        <v>25.2</v>
      </c>
      <c r="N92" s="97">
        <v>25</v>
      </c>
      <c r="O92" s="62">
        <v>3000</v>
      </c>
      <c r="P92" s="63">
        <f>Table2245236891011121314151617181920212224234567234[[#This Row],[PEMBULATAN]]*O92</f>
        <v>75000</v>
      </c>
    </row>
    <row r="93" spans="1:16" ht="24" customHeight="1" x14ac:dyDescent="0.2">
      <c r="A93" s="100"/>
      <c r="B93" s="73"/>
      <c r="C93" s="90" t="s">
        <v>614</v>
      </c>
      <c r="D93" s="91" t="s">
        <v>53</v>
      </c>
      <c r="E93" s="92">
        <v>44427</v>
      </c>
      <c r="F93" s="93" t="s">
        <v>257</v>
      </c>
      <c r="G93" s="92">
        <v>44432</v>
      </c>
      <c r="H93" s="94" t="s">
        <v>258</v>
      </c>
      <c r="I93" s="95">
        <v>95</v>
      </c>
      <c r="J93" s="95">
        <v>56</v>
      </c>
      <c r="K93" s="95">
        <v>22</v>
      </c>
      <c r="L93" s="95">
        <v>27</v>
      </c>
      <c r="M93" s="96">
        <v>29.26</v>
      </c>
      <c r="N93" s="97">
        <v>29</v>
      </c>
      <c r="O93" s="62">
        <v>3000</v>
      </c>
      <c r="P93" s="63">
        <f>Table2245236891011121314151617181920212224234567234[[#This Row],[PEMBULATAN]]*O93</f>
        <v>87000</v>
      </c>
    </row>
    <row r="94" spans="1:16" ht="24" customHeight="1" x14ac:dyDescent="0.2">
      <c r="A94" s="100"/>
      <c r="B94" s="73"/>
      <c r="C94" s="90" t="s">
        <v>615</v>
      </c>
      <c r="D94" s="91" t="s">
        <v>53</v>
      </c>
      <c r="E94" s="92">
        <v>44427</v>
      </c>
      <c r="F94" s="93" t="s">
        <v>257</v>
      </c>
      <c r="G94" s="92">
        <v>44432</v>
      </c>
      <c r="H94" s="94" t="s">
        <v>258</v>
      </c>
      <c r="I94" s="95">
        <v>71</v>
      </c>
      <c r="J94" s="95">
        <v>56</v>
      </c>
      <c r="K94" s="95">
        <v>18</v>
      </c>
      <c r="L94" s="95">
        <v>10</v>
      </c>
      <c r="M94" s="96">
        <v>17.891999999999999</v>
      </c>
      <c r="N94" s="97">
        <v>18</v>
      </c>
      <c r="O94" s="62">
        <v>3000</v>
      </c>
      <c r="P94" s="63">
        <f>Table2245236891011121314151617181920212224234567234[[#This Row],[PEMBULATAN]]*O94</f>
        <v>54000</v>
      </c>
    </row>
    <row r="95" spans="1:16" ht="24" customHeight="1" x14ac:dyDescent="0.2">
      <c r="A95" s="100"/>
      <c r="B95" s="73"/>
      <c r="C95" s="90" t="s">
        <v>616</v>
      </c>
      <c r="D95" s="91" t="s">
        <v>53</v>
      </c>
      <c r="E95" s="92">
        <v>44427</v>
      </c>
      <c r="F95" s="93" t="s">
        <v>257</v>
      </c>
      <c r="G95" s="92">
        <v>44432</v>
      </c>
      <c r="H95" s="94" t="s">
        <v>258</v>
      </c>
      <c r="I95" s="95">
        <v>93</v>
      </c>
      <c r="J95" s="95">
        <v>57</v>
      </c>
      <c r="K95" s="95">
        <v>17</v>
      </c>
      <c r="L95" s="95">
        <v>16</v>
      </c>
      <c r="M95" s="96">
        <v>22.529250000000001</v>
      </c>
      <c r="N95" s="97">
        <v>23</v>
      </c>
      <c r="O95" s="62">
        <v>3000</v>
      </c>
      <c r="P95" s="63">
        <f>Table2245236891011121314151617181920212224234567234[[#This Row],[PEMBULATAN]]*O95</f>
        <v>69000</v>
      </c>
    </row>
    <row r="96" spans="1:16" ht="24" customHeight="1" x14ac:dyDescent="0.2">
      <c r="A96" s="100"/>
      <c r="B96" s="73"/>
      <c r="C96" s="90" t="s">
        <v>617</v>
      </c>
      <c r="D96" s="91" t="s">
        <v>53</v>
      </c>
      <c r="E96" s="92">
        <v>44427</v>
      </c>
      <c r="F96" s="93" t="s">
        <v>257</v>
      </c>
      <c r="G96" s="92">
        <v>44432</v>
      </c>
      <c r="H96" s="94" t="s">
        <v>258</v>
      </c>
      <c r="I96" s="95">
        <v>91</v>
      </c>
      <c r="J96" s="95">
        <v>51</v>
      </c>
      <c r="K96" s="95">
        <v>22</v>
      </c>
      <c r="L96" s="95">
        <v>26</v>
      </c>
      <c r="M96" s="96">
        <v>25.525500000000001</v>
      </c>
      <c r="N96" s="97">
        <v>26</v>
      </c>
      <c r="O96" s="62">
        <v>3000</v>
      </c>
      <c r="P96" s="63">
        <f>Table2245236891011121314151617181920212224234567234[[#This Row],[PEMBULATAN]]*O96</f>
        <v>78000</v>
      </c>
    </row>
    <row r="97" spans="1:16" ht="24" customHeight="1" x14ac:dyDescent="0.2">
      <c r="A97" s="100"/>
      <c r="B97" s="73"/>
      <c r="C97" s="90" t="s">
        <v>618</v>
      </c>
      <c r="D97" s="91" t="s">
        <v>53</v>
      </c>
      <c r="E97" s="92">
        <v>44427</v>
      </c>
      <c r="F97" s="93" t="s">
        <v>257</v>
      </c>
      <c r="G97" s="92">
        <v>44432</v>
      </c>
      <c r="H97" s="94" t="s">
        <v>258</v>
      </c>
      <c r="I97" s="95">
        <v>50</v>
      </c>
      <c r="J97" s="95">
        <v>34</v>
      </c>
      <c r="K97" s="95">
        <v>15</v>
      </c>
      <c r="L97" s="95">
        <v>2</v>
      </c>
      <c r="M97" s="96">
        <v>6.375</v>
      </c>
      <c r="N97" s="97">
        <v>6</v>
      </c>
      <c r="O97" s="62">
        <v>3000</v>
      </c>
      <c r="P97" s="63">
        <f>Table2245236891011121314151617181920212224234567234[[#This Row],[PEMBULATAN]]*O97</f>
        <v>18000</v>
      </c>
    </row>
    <row r="98" spans="1:16" ht="24" customHeight="1" x14ac:dyDescent="0.2">
      <c r="A98" s="100"/>
      <c r="B98" s="73"/>
      <c r="C98" s="90" t="s">
        <v>619</v>
      </c>
      <c r="D98" s="91" t="s">
        <v>53</v>
      </c>
      <c r="E98" s="92">
        <v>44427</v>
      </c>
      <c r="F98" s="93" t="s">
        <v>257</v>
      </c>
      <c r="G98" s="92">
        <v>44432</v>
      </c>
      <c r="H98" s="94" t="s">
        <v>258</v>
      </c>
      <c r="I98" s="95">
        <v>37</v>
      </c>
      <c r="J98" s="95">
        <v>40</v>
      </c>
      <c r="K98" s="95">
        <v>15</v>
      </c>
      <c r="L98" s="95">
        <v>6</v>
      </c>
      <c r="M98" s="96">
        <v>5.55</v>
      </c>
      <c r="N98" s="97">
        <v>6</v>
      </c>
      <c r="O98" s="62">
        <v>3000</v>
      </c>
      <c r="P98" s="63">
        <f>Table2245236891011121314151617181920212224234567234[[#This Row],[PEMBULATAN]]*O98</f>
        <v>18000</v>
      </c>
    </row>
    <row r="99" spans="1:16" ht="24" customHeight="1" x14ac:dyDescent="0.2">
      <c r="A99" s="100"/>
      <c r="B99" s="73"/>
      <c r="C99" s="90" t="s">
        <v>620</v>
      </c>
      <c r="D99" s="91" t="s">
        <v>53</v>
      </c>
      <c r="E99" s="92">
        <v>44427</v>
      </c>
      <c r="F99" s="93" t="s">
        <v>257</v>
      </c>
      <c r="G99" s="92">
        <v>44432</v>
      </c>
      <c r="H99" s="94" t="s">
        <v>258</v>
      </c>
      <c r="I99" s="95">
        <v>91</v>
      </c>
      <c r="J99" s="95">
        <v>48</v>
      </c>
      <c r="K99" s="95">
        <v>18</v>
      </c>
      <c r="L99" s="95">
        <v>16</v>
      </c>
      <c r="M99" s="96">
        <v>19.655999999999999</v>
      </c>
      <c r="N99" s="97">
        <v>20</v>
      </c>
      <c r="O99" s="62">
        <v>3000</v>
      </c>
      <c r="P99" s="63">
        <f>Table2245236891011121314151617181920212224234567234[[#This Row],[PEMBULATAN]]*O99</f>
        <v>60000</v>
      </c>
    </row>
    <row r="100" spans="1:16" ht="24" customHeight="1" x14ac:dyDescent="0.2">
      <c r="A100" s="100"/>
      <c r="B100" s="73"/>
      <c r="C100" s="90" t="s">
        <v>621</v>
      </c>
      <c r="D100" s="91" t="s">
        <v>53</v>
      </c>
      <c r="E100" s="92">
        <v>44427</v>
      </c>
      <c r="F100" s="93" t="s">
        <v>257</v>
      </c>
      <c r="G100" s="92">
        <v>44432</v>
      </c>
      <c r="H100" s="94" t="s">
        <v>258</v>
      </c>
      <c r="I100" s="95">
        <v>75</v>
      </c>
      <c r="J100" s="95">
        <v>75</v>
      </c>
      <c r="K100" s="95">
        <v>14</v>
      </c>
      <c r="L100" s="95">
        <v>20</v>
      </c>
      <c r="M100" s="96">
        <v>19.6875</v>
      </c>
      <c r="N100" s="97">
        <v>20</v>
      </c>
      <c r="O100" s="62">
        <v>3000</v>
      </c>
      <c r="P100" s="63">
        <f>Table2245236891011121314151617181920212224234567234[[#This Row],[PEMBULATAN]]*O100</f>
        <v>60000</v>
      </c>
    </row>
    <row r="101" spans="1:16" ht="24" customHeight="1" x14ac:dyDescent="0.2">
      <c r="A101" s="100"/>
      <c r="B101" s="73"/>
      <c r="C101" s="90" t="s">
        <v>622</v>
      </c>
      <c r="D101" s="91" t="s">
        <v>53</v>
      </c>
      <c r="E101" s="92">
        <v>44427</v>
      </c>
      <c r="F101" s="93" t="s">
        <v>257</v>
      </c>
      <c r="G101" s="92">
        <v>44432</v>
      </c>
      <c r="H101" s="94" t="s">
        <v>258</v>
      </c>
      <c r="I101" s="95">
        <v>91</v>
      </c>
      <c r="J101" s="95">
        <v>52</v>
      </c>
      <c r="K101" s="95">
        <v>20</v>
      </c>
      <c r="L101" s="95">
        <v>14</v>
      </c>
      <c r="M101" s="96">
        <v>23.66</v>
      </c>
      <c r="N101" s="97">
        <v>24</v>
      </c>
      <c r="O101" s="62">
        <v>3000</v>
      </c>
      <c r="P101" s="63">
        <f>Table2245236891011121314151617181920212224234567234[[#This Row],[PEMBULATAN]]*O101</f>
        <v>72000</v>
      </c>
    </row>
    <row r="102" spans="1:16" ht="24" customHeight="1" x14ac:dyDescent="0.2">
      <c r="A102" s="100"/>
      <c r="B102" s="73"/>
      <c r="C102" s="90" t="s">
        <v>623</v>
      </c>
      <c r="D102" s="91" t="s">
        <v>53</v>
      </c>
      <c r="E102" s="92">
        <v>44427</v>
      </c>
      <c r="F102" s="93" t="s">
        <v>257</v>
      </c>
      <c r="G102" s="92">
        <v>44432</v>
      </c>
      <c r="H102" s="94" t="s">
        <v>258</v>
      </c>
      <c r="I102" s="95">
        <v>75</v>
      </c>
      <c r="J102" s="95">
        <v>56</v>
      </c>
      <c r="K102" s="95">
        <v>17</v>
      </c>
      <c r="L102" s="95">
        <v>9</v>
      </c>
      <c r="M102" s="96">
        <v>17.850000000000001</v>
      </c>
      <c r="N102" s="97">
        <v>18</v>
      </c>
      <c r="O102" s="62">
        <v>3000</v>
      </c>
      <c r="P102" s="63">
        <f>Table2245236891011121314151617181920212224234567234[[#This Row],[PEMBULATAN]]*O102</f>
        <v>54000</v>
      </c>
    </row>
    <row r="103" spans="1:16" ht="24" customHeight="1" x14ac:dyDescent="0.2">
      <c r="A103" s="100"/>
      <c r="B103" s="73"/>
      <c r="C103" s="90" t="s">
        <v>624</v>
      </c>
      <c r="D103" s="91" t="s">
        <v>53</v>
      </c>
      <c r="E103" s="92">
        <v>44427</v>
      </c>
      <c r="F103" s="93" t="s">
        <v>257</v>
      </c>
      <c r="G103" s="92">
        <v>44432</v>
      </c>
      <c r="H103" s="94" t="s">
        <v>258</v>
      </c>
      <c r="I103" s="95">
        <v>88</v>
      </c>
      <c r="J103" s="95">
        <v>38</v>
      </c>
      <c r="K103" s="95">
        <v>36</v>
      </c>
      <c r="L103" s="95">
        <v>7</v>
      </c>
      <c r="M103" s="96">
        <v>30.096</v>
      </c>
      <c r="N103" s="97">
        <v>30</v>
      </c>
      <c r="O103" s="62">
        <v>3000</v>
      </c>
      <c r="P103" s="63">
        <f>Table2245236891011121314151617181920212224234567234[[#This Row],[PEMBULATAN]]*O103</f>
        <v>90000</v>
      </c>
    </row>
    <row r="104" spans="1:16" ht="24" customHeight="1" x14ac:dyDescent="0.2">
      <c r="A104" s="100"/>
      <c r="B104" s="73"/>
      <c r="C104" s="90" t="s">
        <v>625</v>
      </c>
      <c r="D104" s="91" t="s">
        <v>53</v>
      </c>
      <c r="E104" s="92">
        <v>44427</v>
      </c>
      <c r="F104" s="93" t="s">
        <v>257</v>
      </c>
      <c r="G104" s="92">
        <v>44432</v>
      </c>
      <c r="H104" s="94" t="s">
        <v>258</v>
      </c>
      <c r="I104" s="95">
        <v>88</v>
      </c>
      <c r="J104" s="95">
        <v>52</v>
      </c>
      <c r="K104" s="95">
        <v>20</v>
      </c>
      <c r="L104" s="95">
        <v>12</v>
      </c>
      <c r="M104" s="96">
        <v>22.88</v>
      </c>
      <c r="N104" s="97">
        <v>23</v>
      </c>
      <c r="O104" s="62">
        <v>3000</v>
      </c>
      <c r="P104" s="63">
        <f>Table2245236891011121314151617181920212224234567234[[#This Row],[PEMBULATAN]]*O104</f>
        <v>69000</v>
      </c>
    </row>
    <row r="105" spans="1:16" ht="24" customHeight="1" x14ac:dyDescent="0.2">
      <c r="A105" s="100"/>
      <c r="B105" s="73"/>
      <c r="C105" s="90" t="s">
        <v>626</v>
      </c>
      <c r="D105" s="91" t="s">
        <v>53</v>
      </c>
      <c r="E105" s="92">
        <v>44427</v>
      </c>
      <c r="F105" s="93" t="s">
        <v>257</v>
      </c>
      <c r="G105" s="92">
        <v>44432</v>
      </c>
      <c r="H105" s="94" t="s">
        <v>258</v>
      </c>
      <c r="I105" s="95">
        <v>75</v>
      </c>
      <c r="J105" s="95">
        <v>60</v>
      </c>
      <c r="K105" s="95">
        <v>15</v>
      </c>
      <c r="L105" s="95">
        <v>18</v>
      </c>
      <c r="M105" s="96">
        <v>16.875</v>
      </c>
      <c r="N105" s="97">
        <v>18</v>
      </c>
      <c r="O105" s="62">
        <v>3000</v>
      </c>
      <c r="P105" s="63">
        <f>Table2245236891011121314151617181920212224234567234[[#This Row],[PEMBULATAN]]*O105</f>
        <v>54000</v>
      </c>
    </row>
    <row r="106" spans="1:16" ht="24" customHeight="1" x14ac:dyDescent="0.2">
      <c r="A106" s="100"/>
      <c r="B106" s="73"/>
      <c r="C106" s="90" t="s">
        <v>627</v>
      </c>
      <c r="D106" s="91" t="s">
        <v>53</v>
      </c>
      <c r="E106" s="92">
        <v>44427</v>
      </c>
      <c r="F106" s="93" t="s">
        <v>257</v>
      </c>
      <c r="G106" s="92">
        <v>44432</v>
      </c>
      <c r="H106" s="94" t="s">
        <v>258</v>
      </c>
      <c r="I106" s="95">
        <v>81</v>
      </c>
      <c r="J106" s="95">
        <v>50</v>
      </c>
      <c r="K106" s="95">
        <v>10</v>
      </c>
      <c r="L106" s="95">
        <v>4</v>
      </c>
      <c r="M106" s="96">
        <v>10.125</v>
      </c>
      <c r="N106" s="97">
        <v>10</v>
      </c>
      <c r="O106" s="62">
        <v>3000</v>
      </c>
      <c r="P106" s="63">
        <f>Table2245236891011121314151617181920212224234567234[[#This Row],[PEMBULATAN]]*O106</f>
        <v>30000</v>
      </c>
    </row>
    <row r="107" spans="1:16" ht="24" customHeight="1" x14ac:dyDescent="0.2">
      <c r="A107" s="100"/>
      <c r="B107" s="73"/>
      <c r="C107" s="90" t="s">
        <v>628</v>
      </c>
      <c r="D107" s="91" t="s">
        <v>53</v>
      </c>
      <c r="E107" s="92">
        <v>44427</v>
      </c>
      <c r="F107" s="93" t="s">
        <v>257</v>
      </c>
      <c r="G107" s="92">
        <v>44432</v>
      </c>
      <c r="H107" s="94" t="s">
        <v>258</v>
      </c>
      <c r="I107" s="95">
        <v>88</v>
      </c>
      <c r="J107" s="95">
        <v>46</v>
      </c>
      <c r="K107" s="95">
        <v>19</v>
      </c>
      <c r="L107" s="95">
        <v>15</v>
      </c>
      <c r="M107" s="96">
        <v>19.228000000000002</v>
      </c>
      <c r="N107" s="97">
        <v>19</v>
      </c>
      <c r="O107" s="62">
        <v>3000</v>
      </c>
      <c r="P107" s="63">
        <f>Table2245236891011121314151617181920212224234567234[[#This Row],[PEMBULATAN]]*O107</f>
        <v>57000</v>
      </c>
    </row>
    <row r="108" spans="1:16" ht="24" customHeight="1" x14ac:dyDescent="0.2">
      <c r="A108" s="100"/>
      <c r="B108" s="73"/>
      <c r="C108" s="90" t="s">
        <v>629</v>
      </c>
      <c r="D108" s="91" t="s">
        <v>53</v>
      </c>
      <c r="E108" s="92">
        <v>44427</v>
      </c>
      <c r="F108" s="93" t="s">
        <v>257</v>
      </c>
      <c r="G108" s="92">
        <v>44432</v>
      </c>
      <c r="H108" s="94" t="s">
        <v>258</v>
      </c>
      <c r="I108" s="95">
        <v>83</v>
      </c>
      <c r="J108" s="95">
        <v>45</v>
      </c>
      <c r="K108" s="95">
        <v>12</v>
      </c>
      <c r="L108" s="95">
        <v>6</v>
      </c>
      <c r="M108" s="96">
        <v>11.205</v>
      </c>
      <c r="N108" s="97">
        <v>11</v>
      </c>
      <c r="O108" s="62">
        <v>3000</v>
      </c>
      <c r="P108" s="63">
        <f>Table2245236891011121314151617181920212224234567234[[#This Row],[PEMBULATAN]]*O108</f>
        <v>33000</v>
      </c>
    </row>
    <row r="109" spans="1:16" ht="24" customHeight="1" x14ac:dyDescent="0.2">
      <c r="A109" s="100"/>
      <c r="B109" s="73"/>
      <c r="C109" s="90" t="s">
        <v>630</v>
      </c>
      <c r="D109" s="91" t="s">
        <v>53</v>
      </c>
      <c r="E109" s="92">
        <v>44427</v>
      </c>
      <c r="F109" s="93" t="s">
        <v>257</v>
      </c>
      <c r="G109" s="92">
        <v>44432</v>
      </c>
      <c r="H109" s="94" t="s">
        <v>258</v>
      </c>
      <c r="I109" s="95">
        <v>80</v>
      </c>
      <c r="J109" s="95">
        <v>52</v>
      </c>
      <c r="K109" s="95">
        <v>21</v>
      </c>
      <c r="L109" s="95">
        <v>13</v>
      </c>
      <c r="M109" s="96">
        <v>21.84</v>
      </c>
      <c r="N109" s="97">
        <v>22</v>
      </c>
      <c r="O109" s="62">
        <v>3000</v>
      </c>
      <c r="P109" s="63">
        <f>Table2245236891011121314151617181920212224234567234[[#This Row],[PEMBULATAN]]*O109</f>
        <v>66000</v>
      </c>
    </row>
    <row r="110" spans="1:16" ht="24" customHeight="1" x14ac:dyDescent="0.2">
      <c r="A110" s="100"/>
      <c r="B110" s="73"/>
      <c r="C110" s="90" t="s">
        <v>631</v>
      </c>
      <c r="D110" s="91" t="s">
        <v>53</v>
      </c>
      <c r="E110" s="92">
        <v>44427</v>
      </c>
      <c r="F110" s="93" t="s">
        <v>257</v>
      </c>
      <c r="G110" s="92">
        <v>44432</v>
      </c>
      <c r="H110" s="94" t="s">
        <v>258</v>
      </c>
      <c r="I110" s="95">
        <v>35</v>
      </c>
      <c r="J110" s="95">
        <v>36</v>
      </c>
      <c r="K110" s="95">
        <v>10</v>
      </c>
      <c r="L110" s="95">
        <v>4</v>
      </c>
      <c r="M110" s="96">
        <v>3.15</v>
      </c>
      <c r="N110" s="97">
        <v>4</v>
      </c>
      <c r="O110" s="62">
        <v>3000</v>
      </c>
      <c r="P110" s="63">
        <f>Table2245236891011121314151617181920212224234567234[[#This Row],[PEMBULATAN]]*O110</f>
        <v>12000</v>
      </c>
    </row>
    <row r="111" spans="1:16" ht="24" customHeight="1" x14ac:dyDescent="0.2">
      <c r="A111" s="100"/>
      <c r="B111" s="73"/>
      <c r="C111" s="90" t="s">
        <v>632</v>
      </c>
      <c r="D111" s="91" t="s">
        <v>53</v>
      </c>
      <c r="E111" s="92">
        <v>44427</v>
      </c>
      <c r="F111" s="93" t="s">
        <v>257</v>
      </c>
      <c r="G111" s="92">
        <v>44432</v>
      </c>
      <c r="H111" s="94" t="s">
        <v>258</v>
      </c>
      <c r="I111" s="95">
        <v>91</v>
      </c>
      <c r="J111" s="95">
        <v>60</v>
      </c>
      <c r="K111" s="95">
        <v>15</v>
      </c>
      <c r="L111" s="95">
        <v>19</v>
      </c>
      <c r="M111" s="96">
        <v>20.475000000000001</v>
      </c>
      <c r="N111" s="97">
        <v>20</v>
      </c>
      <c r="O111" s="62">
        <v>3000</v>
      </c>
      <c r="P111" s="63">
        <f>Table2245236891011121314151617181920212224234567234[[#This Row],[PEMBULATAN]]*O111</f>
        <v>60000</v>
      </c>
    </row>
    <row r="112" spans="1:16" ht="24" customHeight="1" x14ac:dyDescent="0.2">
      <c r="A112" s="100"/>
      <c r="B112" s="73"/>
      <c r="C112" s="90" t="s">
        <v>633</v>
      </c>
      <c r="D112" s="91" t="s">
        <v>53</v>
      </c>
      <c r="E112" s="92">
        <v>44427</v>
      </c>
      <c r="F112" s="93" t="s">
        <v>257</v>
      </c>
      <c r="G112" s="92">
        <v>44432</v>
      </c>
      <c r="H112" s="94" t="s">
        <v>258</v>
      </c>
      <c r="I112" s="95">
        <v>70</v>
      </c>
      <c r="J112" s="95">
        <v>48</v>
      </c>
      <c r="K112" s="95">
        <v>23</v>
      </c>
      <c r="L112" s="95">
        <v>21</v>
      </c>
      <c r="M112" s="96">
        <v>19.32</v>
      </c>
      <c r="N112" s="97">
        <v>21</v>
      </c>
      <c r="O112" s="62">
        <v>3000</v>
      </c>
      <c r="P112" s="63">
        <f>Table2245236891011121314151617181920212224234567234[[#This Row],[PEMBULATAN]]*O112</f>
        <v>63000</v>
      </c>
    </row>
    <row r="113" spans="1:16" ht="24" customHeight="1" x14ac:dyDescent="0.2">
      <c r="A113" s="100"/>
      <c r="B113" s="73"/>
      <c r="C113" s="90" t="s">
        <v>634</v>
      </c>
      <c r="D113" s="91" t="s">
        <v>53</v>
      </c>
      <c r="E113" s="92">
        <v>44427</v>
      </c>
      <c r="F113" s="93" t="s">
        <v>257</v>
      </c>
      <c r="G113" s="92">
        <v>44432</v>
      </c>
      <c r="H113" s="94" t="s">
        <v>258</v>
      </c>
      <c r="I113" s="95">
        <v>82</v>
      </c>
      <c r="J113" s="95">
        <v>50</v>
      </c>
      <c r="K113" s="95">
        <v>20</v>
      </c>
      <c r="L113" s="95">
        <v>11</v>
      </c>
      <c r="M113" s="96">
        <v>20.5</v>
      </c>
      <c r="N113" s="97">
        <v>21</v>
      </c>
      <c r="O113" s="62">
        <v>3000</v>
      </c>
      <c r="P113" s="63">
        <f>Table2245236891011121314151617181920212224234567234[[#This Row],[PEMBULATAN]]*O113</f>
        <v>63000</v>
      </c>
    </row>
    <row r="114" spans="1:16" ht="24" customHeight="1" x14ac:dyDescent="0.2">
      <c r="A114" s="100"/>
      <c r="B114" s="73"/>
      <c r="C114" s="90" t="s">
        <v>635</v>
      </c>
      <c r="D114" s="91" t="s">
        <v>53</v>
      </c>
      <c r="E114" s="92">
        <v>44427</v>
      </c>
      <c r="F114" s="93" t="s">
        <v>257</v>
      </c>
      <c r="G114" s="92">
        <v>44432</v>
      </c>
      <c r="H114" s="94" t="s">
        <v>258</v>
      </c>
      <c r="I114" s="95">
        <v>88</v>
      </c>
      <c r="J114" s="95">
        <v>60</v>
      </c>
      <c r="K114" s="95">
        <v>35</v>
      </c>
      <c r="L114" s="95">
        <v>14</v>
      </c>
      <c r="M114" s="96">
        <v>46.2</v>
      </c>
      <c r="N114" s="97">
        <v>46</v>
      </c>
      <c r="O114" s="62">
        <v>3000</v>
      </c>
      <c r="P114" s="63">
        <f>Table2245236891011121314151617181920212224234567234[[#This Row],[PEMBULATAN]]*O114</f>
        <v>138000</v>
      </c>
    </row>
    <row r="115" spans="1:16" ht="24" customHeight="1" x14ac:dyDescent="0.2">
      <c r="A115" s="100"/>
      <c r="B115" s="73"/>
      <c r="C115" s="90" t="s">
        <v>636</v>
      </c>
      <c r="D115" s="91" t="s">
        <v>53</v>
      </c>
      <c r="E115" s="92">
        <v>44427</v>
      </c>
      <c r="F115" s="93" t="s">
        <v>257</v>
      </c>
      <c r="G115" s="92">
        <v>44432</v>
      </c>
      <c r="H115" s="94" t="s">
        <v>258</v>
      </c>
      <c r="I115" s="95">
        <v>82</v>
      </c>
      <c r="J115" s="95">
        <v>53</v>
      </c>
      <c r="K115" s="95">
        <v>18</v>
      </c>
      <c r="L115" s="95">
        <v>9</v>
      </c>
      <c r="M115" s="96">
        <v>19.556999999999999</v>
      </c>
      <c r="N115" s="97">
        <v>20</v>
      </c>
      <c r="O115" s="62">
        <v>3000</v>
      </c>
      <c r="P115" s="63">
        <f>Table2245236891011121314151617181920212224234567234[[#This Row],[PEMBULATAN]]*O115</f>
        <v>60000</v>
      </c>
    </row>
    <row r="116" spans="1:16" ht="24" customHeight="1" x14ac:dyDescent="0.2">
      <c r="A116" s="100"/>
      <c r="B116" s="73"/>
      <c r="C116" s="90" t="s">
        <v>637</v>
      </c>
      <c r="D116" s="91" t="s">
        <v>53</v>
      </c>
      <c r="E116" s="92">
        <v>44427</v>
      </c>
      <c r="F116" s="93" t="s">
        <v>257</v>
      </c>
      <c r="G116" s="92">
        <v>44432</v>
      </c>
      <c r="H116" s="94" t="s">
        <v>258</v>
      </c>
      <c r="I116" s="95">
        <v>90</v>
      </c>
      <c r="J116" s="95">
        <v>47</v>
      </c>
      <c r="K116" s="95">
        <v>19</v>
      </c>
      <c r="L116" s="95">
        <v>9</v>
      </c>
      <c r="M116" s="96">
        <v>20.092500000000001</v>
      </c>
      <c r="N116" s="97">
        <v>20</v>
      </c>
      <c r="O116" s="62">
        <v>3000</v>
      </c>
      <c r="P116" s="63">
        <f>Table2245236891011121314151617181920212224234567234[[#This Row],[PEMBULATAN]]*O116</f>
        <v>60000</v>
      </c>
    </row>
    <row r="117" spans="1:16" ht="24" customHeight="1" x14ac:dyDescent="0.2">
      <c r="A117" s="100"/>
      <c r="B117" s="73"/>
      <c r="C117" s="90" t="s">
        <v>638</v>
      </c>
      <c r="D117" s="91" t="s">
        <v>53</v>
      </c>
      <c r="E117" s="92">
        <v>44427</v>
      </c>
      <c r="F117" s="93" t="s">
        <v>257</v>
      </c>
      <c r="G117" s="92">
        <v>44432</v>
      </c>
      <c r="H117" s="94" t="s">
        <v>258</v>
      </c>
      <c r="I117" s="95">
        <v>92</v>
      </c>
      <c r="J117" s="95">
        <v>57</v>
      </c>
      <c r="K117" s="95">
        <v>20</v>
      </c>
      <c r="L117" s="95">
        <v>10</v>
      </c>
      <c r="M117" s="96">
        <v>26.22</v>
      </c>
      <c r="N117" s="97">
        <v>26</v>
      </c>
      <c r="O117" s="62">
        <v>3000</v>
      </c>
      <c r="P117" s="63">
        <f>Table2245236891011121314151617181920212224234567234[[#This Row],[PEMBULATAN]]*O117</f>
        <v>78000</v>
      </c>
    </row>
    <row r="118" spans="1:16" ht="24" customHeight="1" x14ac:dyDescent="0.2">
      <c r="A118" s="100"/>
      <c r="B118" s="73"/>
      <c r="C118" s="90" t="s">
        <v>639</v>
      </c>
      <c r="D118" s="91" t="s">
        <v>53</v>
      </c>
      <c r="E118" s="92">
        <v>44427</v>
      </c>
      <c r="F118" s="93" t="s">
        <v>257</v>
      </c>
      <c r="G118" s="92">
        <v>44432</v>
      </c>
      <c r="H118" s="94" t="s">
        <v>258</v>
      </c>
      <c r="I118" s="95">
        <v>81</v>
      </c>
      <c r="J118" s="95">
        <v>53</v>
      </c>
      <c r="K118" s="95">
        <v>16</v>
      </c>
      <c r="L118" s="95">
        <v>10</v>
      </c>
      <c r="M118" s="96">
        <v>17.172000000000001</v>
      </c>
      <c r="N118" s="97">
        <v>17</v>
      </c>
      <c r="O118" s="62">
        <v>3000</v>
      </c>
      <c r="P118" s="63">
        <f>Table2245236891011121314151617181920212224234567234[[#This Row],[PEMBULATAN]]*O118</f>
        <v>51000</v>
      </c>
    </row>
    <row r="119" spans="1:16" ht="24" customHeight="1" x14ac:dyDescent="0.2">
      <c r="A119" s="100"/>
      <c r="B119" s="73"/>
      <c r="C119" s="90" t="s">
        <v>640</v>
      </c>
      <c r="D119" s="91" t="s">
        <v>53</v>
      </c>
      <c r="E119" s="92">
        <v>44427</v>
      </c>
      <c r="F119" s="93" t="s">
        <v>257</v>
      </c>
      <c r="G119" s="92">
        <v>44432</v>
      </c>
      <c r="H119" s="94" t="s">
        <v>258</v>
      </c>
      <c r="I119" s="95">
        <v>91</v>
      </c>
      <c r="J119" s="95">
        <v>50</v>
      </c>
      <c r="K119" s="95">
        <v>20</v>
      </c>
      <c r="L119" s="95">
        <v>10</v>
      </c>
      <c r="M119" s="96">
        <v>22.75</v>
      </c>
      <c r="N119" s="97">
        <v>23</v>
      </c>
      <c r="O119" s="62">
        <v>3000</v>
      </c>
      <c r="P119" s="63">
        <f>Table2245236891011121314151617181920212224234567234[[#This Row],[PEMBULATAN]]*O119</f>
        <v>69000</v>
      </c>
    </row>
    <row r="120" spans="1:16" ht="24" customHeight="1" x14ac:dyDescent="0.2">
      <c r="A120" s="100"/>
      <c r="B120" s="73"/>
      <c r="C120" s="90" t="s">
        <v>641</v>
      </c>
      <c r="D120" s="91" t="s">
        <v>53</v>
      </c>
      <c r="E120" s="92">
        <v>44427</v>
      </c>
      <c r="F120" s="93" t="s">
        <v>257</v>
      </c>
      <c r="G120" s="92">
        <v>44432</v>
      </c>
      <c r="H120" s="94" t="s">
        <v>258</v>
      </c>
      <c r="I120" s="95">
        <v>92</v>
      </c>
      <c r="J120" s="95">
        <v>57</v>
      </c>
      <c r="K120" s="95">
        <v>17</v>
      </c>
      <c r="L120" s="95">
        <v>12</v>
      </c>
      <c r="M120" s="96">
        <v>22.286999999999999</v>
      </c>
      <c r="N120" s="97">
        <v>22</v>
      </c>
      <c r="O120" s="62">
        <v>3000</v>
      </c>
      <c r="P120" s="63">
        <f>Table2245236891011121314151617181920212224234567234[[#This Row],[PEMBULATAN]]*O120</f>
        <v>66000</v>
      </c>
    </row>
    <row r="121" spans="1:16" ht="24" customHeight="1" x14ac:dyDescent="0.2">
      <c r="A121" s="100"/>
      <c r="B121" s="73"/>
      <c r="C121" s="90" t="s">
        <v>642</v>
      </c>
      <c r="D121" s="91" t="s">
        <v>53</v>
      </c>
      <c r="E121" s="92">
        <v>44427</v>
      </c>
      <c r="F121" s="93" t="s">
        <v>257</v>
      </c>
      <c r="G121" s="92">
        <v>44432</v>
      </c>
      <c r="H121" s="94" t="s">
        <v>258</v>
      </c>
      <c r="I121" s="95">
        <v>87</v>
      </c>
      <c r="J121" s="95">
        <v>45</v>
      </c>
      <c r="K121" s="95">
        <v>18</v>
      </c>
      <c r="L121" s="95">
        <v>11</v>
      </c>
      <c r="M121" s="96">
        <v>17.6175</v>
      </c>
      <c r="N121" s="97">
        <v>18</v>
      </c>
      <c r="O121" s="62">
        <v>3000</v>
      </c>
      <c r="P121" s="63">
        <f>Table2245236891011121314151617181920212224234567234[[#This Row],[PEMBULATAN]]*O121</f>
        <v>54000</v>
      </c>
    </row>
    <row r="122" spans="1:16" ht="24" customHeight="1" x14ac:dyDescent="0.2">
      <c r="A122" s="100"/>
      <c r="B122" s="73"/>
      <c r="C122" s="90" t="s">
        <v>643</v>
      </c>
      <c r="D122" s="91" t="s">
        <v>53</v>
      </c>
      <c r="E122" s="92">
        <v>44427</v>
      </c>
      <c r="F122" s="93" t="s">
        <v>257</v>
      </c>
      <c r="G122" s="92">
        <v>44432</v>
      </c>
      <c r="H122" s="94" t="s">
        <v>258</v>
      </c>
      <c r="I122" s="95">
        <v>83</v>
      </c>
      <c r="J122" s="95">
        <v>57</v>
      </c>
      <c r="K122" s="95">
        <v>18</v>
      </c>
      <c r="L122" s="95">
        <v>19</v>
      </c>
      <c r="M122" s="96">
        <v>21.2895</v>
      </c>
      <c r="N122" s="97">
        <v>21</v>
      </c>
      <c r="O122" s="62">
        <v>3000</v>
      </c>
      <c r="P122" s="63">
        <f>Table2245236891011121314151617181920212224234567234[[#This Row],[PEMBULATAN]]*O122</f>
        <v>63000</v>
      </c>
    </row>
    <row r="123" spans="1:16" ht="24" customHeight="1" x14ac:dyDescent="0.2">
      <c r="A123" s="100"/>
      <c r="B123" s="73"/>
      <c r="C123" s="90" t="s">
        <v>644</v>
      </c>
      <c r="D123" s="91" t="s">
        <v>53</v>
      </c>
      <c r="E123" s="92">
        <v>44427</v>
      </c>
      <c r="F123" s="93" t="s">
        <v>257</v>
      </c>
      <c r="G123" s="92">
        <v>44432</v>
      </c>
      <c r="H123" s="94" t="s">
        <v>258</v>
      </c>
      <c r="I123" s="95">
        <v>82</v>
      </c>
      <c r="J123" s="95">
        <v>46</v>
      </c>
      <c r="K123" s="95">
        <v>20</v>
      </c>
      <c r="L123" s="95">
        <v>13</v>
      </c>
      <c r="M123" s="96">
        <v>18.86</v>
      </c>
      <c r="N123" s="97">
        <v>19</v>
      </c>
      <c r="O123" s="62">
        <v>3000</v>
      </c>
      <c r="P123" s="63">
        <f>Table2245236891011121314151617181920212224234567234[[#This Row],[PEMBULATAN]]*O123</f>
        <v>57000</v>
      </c>
    </row>
    <row r="124" spans="1:16" ht="24" customHeight="1" x14ac:dyDescent="0.2">
      <c r="A124" s="100"/>
      <c r="B124" s="73"/>
      <c r="C124" s="90" t="s">
        <v>645</v>
      </c>
      <c r="D124" s="91" t="s">
        <v>53</v>
      </c>
      <c r="E124" s="92">
        <v>44427</v>
      </c>
      <c r="F124" s="93" t="s">
        <v>257</v>
      </c>
      <c r="G124" s="92">
        <v>44432</v>
      </c>
      <c r="H124" s="94" t="s">
        <v>258</v>
      </c>
      <c r="I124" s="95">
        <v>88</v>
      </c>
      <c r="J124" s="95">
        <v>61</v>
      </c>
      <c r="K124" s="95">
        <v>18</v>
      </c>
      <c r="L124" s="95">
        <v>15</v>
      </c>
      <c r="M124" s="96">
        <v>24.155999999999999</v>
      </c>
      <c r="N124" s="97">
        <v>24</v>
      </c>
      <c r="O124" s="62">
        <v>3000</v>
      </c>
      <c r="P124" s="63">
        <f>Table2245236891011121314151617181920212224234567234[[#This Row],[PEMBULATAN]]*O124</f>
        <v>72000</v>
      </c>
    </row>
    <row r="125" spans="1:16" ht="24" customHeight="1" x14ac:dyDescent="0.2">
      <c r="A125" s="100"/>
      <c r="B125" s="73"/>
      <c r="C125" s="90" t="s">
        <v>646</v>
      </c>
      <c r="D125" s="91" t="s">
        <v>53</v>
      </c>
      <c r="E125" s="92">
        <v>44427</v>
      </c>
      <c r="F125" s="93" t="s">
        <v>257</v>
      </c>
      <c r="G125" s="92">
        <v>44432</v>
      </c>
      <c r="H125" s="94" t="s">
        <v>258</v>
      </c>
      <c r="I125" s="95">
        <v>86</v>
      </c>
      <c r="J125" s="95">
        <v>52</v>
      </c>
      <c r="K125" s="95">
        <v>15</v>
      </c>
      <c r="L125" s="95">
        <v>14</v>
      </c>
      <c r="M125" s="96">
        <v>16.77</v>
      </c>
      <c r="N125" s="97">
        <v>17</v>
      </c>
      <c r="O125" s="62">
        <v>3000</v>
      </c>
      <c r="P125" s="63">
        <f>Table2245236891011121314151617181920212224234567234[[#This Row],[PEMBULATAN]]*O125</f>
        <v>51000</v>
      </c>
    </row>
    <row r="126" spans="1:16" ht="24" customHeight="1" x14ac:dyDescent="0.2">
      <c r="A126" s="100"/>
      <c r="B126" s="73"/>
      <c r="C126" s="90" t="s">
        <v>647</v>
      </c>
      <c r="D126" s="91" t="s">
        <v>53</v>
      </c>
      <c r="E126" s="92">
        <v>44427</v>
      </c>
      <c r="F126" s="93" t="s">
        <v>257</v>
      </c>
      <c r="G126" s="92">
        <v>44432</v>
      </c>
      <c r="H126" s="94" t="s">
        <v>258</v>
      </c>
      <c r="I126" s="95">
        <v>95</v>
      </c>
      <c r="J126" s="95">
        <v>51</v>
      </c>
      <c r="K126" s="95">
        <v>22</v>
      </c>
      <c r="L126" s="95">
        <v>15</v>
      </c>
      <c r="M126" s="96">
        <v>26.647500000000001</v>
      </c>
      <c r="N126" s="97">
        <v>27</v>
      </c>
      <c r="O126" s="62">
        <v>3000</v>
      </c>
      <c r="P126" s="63">
        <f>Table2245236891011121314151617181920212224234567234[[#This Row],[PEMBULATAN]]*O126</f>
        <v>81000</v>
      </c>
    </row>
    <row r="127" spans="1:16" ht="24" customHeight="1" x14ac:dyDescent="0.2">
      <c r="A127" s="100"/>
      <c r="B127" s="73"/>
      <c r="C127" s="90" t="s">
        <v>648</v>
      </c>
      <c r="D127" s="91" t="s">
        <v>53</v>
      </c>
      <c r="E127" s="92">
        <v>44427</v>
      </c>
      <c r="F127" s="93" t="s">
        <v>257</v>
      </c>
      <c r="G127" s="92">
        <v>44432</v>
      </c>
      <c r="H127" s="94" t="s">
        <v>258</v>
      </c>
      <c r="I127" s="95">
        <v>90</v>
      </c>
      <c r="J127" s="95">
        <v>52</v>
      </c>
      <c r="K127" s="95">
        <v>21</v>
      </c>
      <c r="L127" s="95">
        <v>10</v>
      </c>
      <c r="M127" s="96">
        <v>24.57</v>
      </c>
      <c r="N127" s="97">
        <v>25</v>
      </c>
      <c r="O127" s="62">
        <v>3000</v>
      </c>
      <c r="P127" s="63">
        <f>Table2245236891011121314151617181920212224234567234[[#This Row],[PEMBULATAN]]*O127</f>
        <v>75000</v>
      </c>
    </row>
    <row r="128" spans="1:16" ht="24" customHeight="1" x14ac:dyDescent="0.2">
      <c r="A128" s="100"/>
      <c r="B128" s="73"/>
      <c r="C128" s="90" t="s">
        <v>649</v>
      </c>
      <c r="D128" s="91" t="s">
        <v>53</v>
      </c>
      <c r="E128" s="92">
        <v>44427</v>
      </c>
      <c r="F128" s="93" t="s">
        <v>257</v>
      </c>
      <c r="G128" s="92">
        <v>44432</v>
      </c>
      <c r="H128" s="94" t="s">
        <v>258</v>
      </c>
      <c r="I128" s="95">
        <v>93</v>
      </c>
      <c r="J128" s="95">
        <v>54</v>
      </c>
      <c r="K128" s="95">
        <v>21</v>
      </c>
      <c r="L128" s="95">
        <v>13</v>
      </c>
      <c r="M128" s="96">
        <v>26.365500000000001</v>
      </c>
      <c r="N128" s="97">
        <v>26</v>
      </c>
      <c r="O128" s="62">
        <v>3000</v>
      </c>
      <c r="P128" s="63">
        <f>Table2245236891011121314151617181920212224234567234[[#This Row],[PEMBULATAN]]*O128</f>
        <v>78000</v>
      </c>
    </row>
    <row r="129" spans="1:16" ht="24" customHeight="1" x14ac:dyDescent="0.2">
      <c r="A129" s="100"/>
      <c r="B129" s="73"/>
      <c r="C129" s="85" t="s">
        <v>650</v>
      </c>
      <c r="D129" s="76" t="s">
        <v>53</v>
      </c>
      <c r="E129" s="13">
        <v>44427</v>
      </c>
      <c r="F129" s="74" t="s">
        <v>257</v>
      </c>
      <c r="G129" s="13">
        <v>44432</v>
      </c>
      <c r="H129" s="75" t="s">
        <v>258</v>
      </c>
      <c r="I129" s="15">
        <v>95</v>
      </c>
      <c r="J129" s="15">
        <v>60</v>
      </c>
      <c r="K129" s="15">
        <v>21</v>
      </c>
      <c r="L129" s="15">
        <v>14</v>
      </c>
      <c r="M129" s="80">
        <v>29.925000000000001</v>
      </c>
      <c r="N129" s="70">
        <v>30</v>
      </c>
      <c r="O129" s="62">
        <v>3000</v>
      </c>
      <c r="P129" s="63">
        <f>Table2245236891011121314151617181920212224234567234[[#This Row],[PEMBULATAN]]*O129</f>
        <v>90000</v>
      </c>
    </row>
    <row r="130" spans="1:16" ht="24" customHeight="1" x14ac:dyDescent="0.2">
      <c r="A130" s="100"/>
      <c r="B130" s="73"/>
      <c r="C130" s="85" t="s">
        <v>651</v>
      </c>
      <c r="D130" s="76" t="s">
        <v>53</v>
      </c>
      <c r="E130" s="13">
        <v>44427</v>
      </c>
      <c r="F130" s="74" t="s">
        <v>257</v>
      </c>
      <c r="G130" s="13">
        <v>44432</v>
      </c>
      <c r="H130" s="75" t="s">
        <v>258</v>
      </c>
      <c r="I130" s="15">
        <v>93</v>
      </c>
      <c r="J130" s="15">
        <v>60</v>
      </c>
      <c r="K130" s="15">
        <v>20</v>
      </c>
      <c r="L130" s="15">
        <v>14</v>
      </c>
      <c r="M130" s="80">
        <v>27.9</v>
      </c>
      <c r="N130" s="70">
        <v>28</v>
      </c>
      <c r="O130" s="62">
        <v>3000</v>
      </c>
      <c r="P130" s="63">
        <f>Table2245236891011121314151617181920212224234567234[[#This Row],[PEMBULATAN]]*O130</f>
        <v>84000</v>
      </c>
    </row>
    <row r="131" spans="1:16" ht="24" customHeight="1" x14ac:dyDescent="0.2">
      <c r="A131" s="100"/>
      <c r="B131" s="73"/>
      <c r="C131" s="85" t="s">
        <v>652</v>
      </c>
      <c r="D131" s="76" t="s">
        <v>53</v>
      </c>
      <c r="E131" s="13">
        <v>44427</v>
      </c>
      <c r="F131" s="74" t="s">
        <v>257</v>
      </c>
      <c r="G131" s="13">
        <v>44432</v>
      </c>
      <c r="H131" s="75" t="s">
        <v>258</v>
      </c>
      <c r="I131" s="15">
        <v>100</v>
      </c>
      <c r="J131" s="15">
        <v>56</v>
      </c>
      <c r="K131" s="15">
        <v>20</v>
      </c>
      <c r="L131" s="15">
        <v>9</v>
      </c>
      <c r="M131" s="80">
        <v>28</v>
      </c>
      <c r="N131" s="70">
        <v>28</v>
      </c>
      <c r="O131" s="62">
        <v>3000</v>
      </c>
      <c r="P131" s="63">
        <f>Table2245236891011121314151617181920212224234567234[[#This Row],[PEMBULATAN]]*O131</f>
        <v>84000</v>
      </c>
    </row>
    <row r="132" spans="1:16" ht="24" customHeight="1" x14ac:dyDescent="0.2">
      <c r="A132" s="100"/>
      <c r="B132" s="73"/>
      <c r="C132" s="85" t="s">
        <v>653</v>
      </c>
      <c r="D132" s="76" t="s">
        <v>53</v>
      </c>
      <c r="E132" s="13">
        <v>44427</v>
      </c>
      <c r="F132" s="74" t="s">
        <v>257</v>
      </c>
      <c r="G132" s="13">
        <v>44432</v>
      </c>
      <c r="H132" s="75" t="s">
        <v>258</v>
      </c>
      <c r="I132" s="15">
        <v>87</v>
      </c>
      <c r="J132" s="15">
        <v>60</v>
      </c>
      <c r="K132" s="15">
        <v>21</v>
      </c>
      <c r="L132" s="15">
        <v>15</v>
      </c>
      <c r="M132" s="80">
        <v>27.405000000000001</v>
      </c>
      <c r="N132" s="70">
        <v>27</v>
      </c>
      <c r="O132" s="62">
        <v>3000</v>
      </c>
      <c r="P132" s="63">
        <f>Table2245236891011121314151617181920212224234567234[[#This Row],[PEMBULATAN]]*O132</f>
        <v>81000</v>
      </c>
    </row>
    <row r="133" spans="1:16" ht="24" customHeight="1" x14ac:dyDescent="0.2">
      <c r="A133" s="100"/>
      <c r="B133" s="73"/>
      <c r="C133" s="85" t="s">
        <v>654</v>
      </c>
      <c r="D133" s="76" t="s">
        <v>53</v>
      </c>
      <c r="E133" s="13">
        <v>44427</v>
      </c>
      <c r="F133" s="74" t="s">
        <v>257</v>
      </c>
      <c r="G133" s="13">
        <v>44432</v>
      </c>
      <c r="H133" s="75" t="s">
        <v>258</v>
      </c>
      <c r="I133" s="15">
        <v>88</v>
      </c>
      <c r="J133" s="15">
        <v>50</v>
      </c>
      <c r="K133" s="15">
        <v>20</v>
      </c>
      <c r="L133" s="15">
        <v>10</v>
      </c>
      <c r="M133" s="80">
        <v>22</v>
      </c>
      <c r="N133" s="70">
        <v>22</v>
      </c>
      <c r="O133" s="62">
        <v>3000</v>
      </c>
      <c r="P133" s="63">
        <f>Table2245236891011121314151617181920212224234567234[[#This Row],[PEMBULATAN]]*O133</f>
        <v>66000</v>
      </c>
    </row>
    <row r="134" spans="1:16" ht="24" customHeight="1" x14ac:dyDescent="0.2">
      <c r="A134" s="100"/>
      <c r="B134" s="73"/>
      <c r="C134" s="85" t="s">
        <v>655</v>
      </c>
      <c r="D134" s="76" t="s">
        <v>53</v>
      </c>
      <c r="E134" s="13">
        <v>44427</v>
      </c>
      <c r="F134" s="74" t="s">
        <v>257</v>
      </c>
      <c r="G134" s="13">
        <v>44432</v>
      </c>
      <c r="H134" s="75" t="s">
        <v>258</v>
      </c>
      <c r="I134" s="15">
        <v>83</v>
      </c>
      <c r="J134" s="15">
        <v>51</v>
      </c>
      <c r="K134" s="15">
        <v>17</v>
      </c>
      <c r="L134" s="15">
        <v>12</v>
      </c>
      <c r="M134" s="80">
        <v>17.99025</v>
      </c>
      <c r="N134" s="70">
        <v>18</v>
      </c>
      <c r="O134" s="62">
        <v>3000</v>
      </c>
      <c r="P134" s="63">
        <f>Table2245236891011121314151617181920212224234567234[[#This Row],[PEMBULATAN]]*O134</f>
        <v>54000</v>
      </c>
    </row>
    <row r="135" spans="1:16" ht="24" customHeight="1" x14ac:dyDescent="0.2">
      <c r="A135" s="100"/>
      <c r="B135" s="73"/>
      <c r="C135" s="85" t="s">
        <v>656</v>
      </c>
      <c r="D135" s="76" t="s">
        <v>53</v>
      </c>
      <c r="E135" s="13">
        <v>44427</v>
      </c>
      <c r="F135" s="74" t="s">
        <v>257</v>
      </c>
      <c r="G135" s="13">
        <v>44432</v>
      </c>
      <c r="H135" s="75" t="s">
        <v>258</v>
      </c>
      <c r="I135" s="15">
        <v>92</v>
      </c>
      <c r="J135" s="15">
        <v>53</v>
      </c>
      <c r="K135" s="15">
        <v>19</v>
      </c>
      <c r="L135" s="15">
        <v>15</v>
      </c>
      <c r="M135" s="80">
        <v>23.161000000000001</v>
      </c>
      <c r="N135" s="70">
        <v>23</v>
      </c>
      <c r="O135" s="62">
        <v>3000</v>
      </c>
      <c r="P135" s="63">
        <f>Table2245236891011121314151617181920212224234567234[[#This Row],[PEMBULATAN]]*O135</f>
        <v>69000</v>
      </c>
    </row>
    <row r="136" spans="1:16" ht="24" customHeight="1" x14ac:dyDescent="0.2">
      <c r="A136" s="100"/>
      <c r="B136" s="73"/>
      <c r="C136" s="85" t="s">
        <v>657</v>
      </c>
      <c r="D136" s="76" t="s">
        <v>53</v>
      </c>
      <c r="E136" s="13">
        <v>44427</v>
      </c>
      <c r="F136" s="74" t="s">
        <v>257</v>
      </c>
      <c r="G136" s="13">
        <v>44432</v>
      </c>
      <c r="H136" s="75" t="s">
        <v>258</v>
      </c>
      <c r="I136" s="15">
        <v>86</v>
      </c>
      <c r="J136" s="15">
        <v>53</v>
      </c>
      <c r="K136" s="15">
        <v>20</v>
      </c>
      <c r="L136" s="15">
        <v>9</v>
      </c>
      <c r="M136" s="80">
        <v>22.79</v>
      </c>
      <c r="N136" s="70">
        <v>23</v>
      </c>
      <c r="O136" s="62">
        <v>3000</v>
      </c>
      <c r="P136" s="63">
        <f>Table2245236891011121314151617181920212224234567234[[#This Row],[PEMBULATAN]]*O136</f>
        <v>69000</v>
      </c>
    </row>
    <row r="137" spans="1:16" ht="24" customHeight="1" x14ac:dyDescent="0.2">
      <c r="A137" s="100"/>
      <c r="B137" s="73"/>
      <c r="C137" s="85" t="s">
        <v>658</v>
      </c>
      <c r="D137" s="76" t="s">
        <v>53</v>
      </c>
      <c r="E137" s="13">
        <v>44427</v>
      </c>
      <c r="F137" s="74" t="s">
        <v>257</v>
      </c>
      <c r="G137" s="13">
        <v>44432</v>
      </c>
      <c r="H137" s="75" t="s">
        <v>258</v>
      </c>
      <c r="I137" s="15">
        <v>90</v>
      </c>
      <c r="J137" s="15">
        <v>47</v>
      </c>
      <c r="K137" s="15">
        <v>17</v>
      </c>
      <c r="L137" s="15">
        <v>8</v>
      </c>
      <c r="M137" s="80">
        <v>17.977499999999999</v>
      </c>
      <c r="N137" s="70">
        <v>18</v>
      </c>
      <c r="O137" s="62">
        <v>3000</v>
      </c>
      <c r="P137" s="63">
        <f>Table2245236891011121314151617181920212224234567234[[#This Row],[PEMBULATAN]]*O137</f>
        <v>54000</v>
      </c>
    </row>
    <row r="138" spans="1:16" ht="24" customHeight="1" x14ac:dyDescent="0.2">
      <c r="A138" s="100"/>
      <c r="B138" s="73"/>
      <c r="C138" s="85" t="s">
        <v>659</v>
      </c>
      <c r="D138" s="76" t="s">
        <v>53</v>
      </c>
      <c r="E138" s="13">
        <v>44427</v>
      </c>
      <c r="F138" s="74" t="s">
        <v>257</v>
      </c>
      <c r="G138" s="13">
        <v>44432</v>
      </c>
      <c r="H138" s="75" t="s">
        <v>258</v>
      </c>
      <c r="I138" s="15">
        <v>88</v>
      </c>
      <c r="J138" s="15">
        <v>60</v>
      </c>
      <c r="K138" s="15">
        <v>16</v>
      </c>
      <c r="L138" s="15">
        <v>7</v>
      </c>
      <c r="M138" s="80">
        <v>21.12</v>
      </c>
      <c r="N138" s="70">
        <v>21</v>
      </c>
      <c r="O138" s="62">
        <v>3000</v>
      </c>
      <c r="P138" s="63">
        <f>Table2245236891011121314151617181920212224234567234[[#This Row],[PEMBULATAN]]*O138</f>
        <v>63000</v>
      </c>
    </row>
    <row r="139" spans="1:16" ht="24" customHeight="1" x14ac:dyDescent="0.2">
      <c r="A139" s="100"/>
      <c r="B139" s="73"/>
      <c r="C139" s="85" t="s">
        <v>660</v>
      </c>
      <c r="D139" s="76" t="s">
        <v>53</v>
      </c>
      <c r="E139" s="13">
        <v>44427</v>
      </c>
      <c r="F139" s="74" t="s">
        <v>257</v>
      </c>
      <c r="G139" s="13">
        <v>44432</v>
      </c>
      <c r="H139" s="75" t="s">
        <v>258</v>
      </c>
      <c r="I139" s="15">
        <v>83</v>
      </c>
      <c r="J139" s="15">
        <v>50</v>
      </c>
      <c r="K139" s="15">
        <v>31</v>
      </c>
      <c r="L139" s="15">
        <v>10</v>
      </c>
      <c r="M139" s="80">
        <v>32.162500000000001</v>
      </c>
      <c r="N139" s="70">
        <v>32</v>
      </c>
      <c r="O139" s="62">
        <v>3000</v>
      </c>
      <c r="P139" s="63">
        <f>Table2245236891011121314151617181920212224234567234[[#This Row],[PEMBULATAN]]*O139</f>
        <v>96000</v>
      </c>
    </row>
    <row r="140" spans="1:16" ht="24" customHeight="1" x14ac:dyDescent="0.2">
      <c r="A140" s="100"/>
      <c r="B140" s="73"/>
      <c r="C140" s="85" t="s">
        <v>661</v>
      </c>
      <c r="D140" s="76" t="s">
        <v>53</v>
      </c>
      <c r="E140" s="13">
        <v>44427</v>
      </c>
      <c r="F140" s="74" t="s">
        <v>257</v>
      </c>
      <c r="G140" s="13">
        <v>44432</v>
      </c>
      <c r="H140" s="75" t="s">
        <v>258</v>
      </c>
      <c r="I140" s="15">
        <v>88</v>
      </c>
      <c r="J140" s="15">
        <v>61</v>
      </c>
      <c r="K140" s="15">
        <v>19</v>
      </c>
      <c r="L140" s="15">
        <v>15</v>
      </c>
      <c r="M140" s="80">
        <v>25.498000000000001</v>
      </c>
      <c r="N140" s="70">
        <v>25</v>
      </c>
      <c r="O140" s="62">
        <v>3000</v>
      </c>
      <c r="P140" s="63">
        <f>Table2245236891011121314151617181920212224234567234[[#This Row],[PEMBULATAN]]*O140</f>
        <v>75000</v>
      </c>
    </row>
    <row r="141" spans="1:16" ht="24" customHeight="1" x14ac:dyDescent="0.2">
      <c r="A141" s="100"/>
      <c r="B141" s="73"/>
      <c r="C141" s="85" t="s">
        <v>662</v>
      </c>
      <c r="D141" s="76" t="s">
        <v>53</v>
      </c>
      <c r="E141" s="13">
        <v>44427</v>
      </c>
      <c r="F141" s="74" t="s">
        <v>257</v>
      </c>
      <c r="G141" s="13">
        <v>44432</v>
      </c>
      <c r="H141" s="75" t="s">
        <v>258</v>
      </c>
      <c r="I141" s="15">
        <v>92</v>
      </c>
      <c r="J141" s="15">
        <v>51</v>
      </c>
      <c r="K141" s="15">
        <v>17</v>
      </c>
      <c r="L141" s="15">
        <v>12</v>
      </c>
      <c r="M141" s="80">
        <v>19.940999999999999</v>
      </c>
      <c r="N141" s="70">
        <v>20</v>
      </c>
      <c r="O141" s="62">
        <v>3000</v>
      </c>
      <c r="P141" s="63">
        <f>Table2245236891011121314151617181920212224234567234[[#This Row],[PEMBULATAN]]*O141</f>
        <v>60000</v>
      </c>
    </row>
    <row r="142" spans="1:16" ht="24" customHeight="1" x14ac:dyDescent="0.2">
      <c r="A142" s="100"/>
      <c r="B142" s="73"/>
      <c r="C142" s="85" t="s">
        <v>663</v>
      </c>
      <c r="D142" s="76" t="s">
        <v>53</v>
      </c>
      <c r="E142" s="13">
        <v>44427</v>
      </c>
      <c r="F142" s="74" t="s">
        <v>257</v>
      </c>
      <c r="G142" s="13">
        <v>44432</v>
      </c>
      <c r="H142" s="75" t="s">
        <v>258</v>
      </c>
      <c r="I142" s="15">
        <v>88</v>
      </c>
      <c r="J142" s="15">
        <v>61</v>
      </c>
      <c r="K142" s="15">
        <v>19</v>
      </c>
      <c r="L142" s="15">
        <v>11</v>
      </c>
      <c r="M142" s="80">
        <v>25.498000000000001</v>
      </c>
      <c r="N142" s="70">
        <v>25</v>
      </c>
      <c r="O142" s="62">
        <v>3000</v>
      </c>
      <c r="P142" s="63">
        <f>Table2245236891011121314151617181920212224234567234[[#This Row],[PEMBULATAN]]*O142</f>
        <v>75000</v>
      </c>
    </row>
    <row r="143" spans="1:16" ht="24" customHeight="1" x14ac:dyDescent="0.2">
      <c r="A143" s="100"/>
      <c r="B143" s="73"/>
      <c r="C143" s="85" t="s">
        <v>664</v>
      </c>
      <c r="D143" s="76" t="s">
        <v>53</v>
      </c>
      <c r="E143" s="13">
        <v>44427</v>
      </c>
      <c r="F143" s="74" t="s">
        <v>257</v>
      </c>
      <c r="G143" s="13">
        <v>44432</v>
      </c>
      <c r="H143" s="75" t="s">
        <v>258</v>
      </c>
      <c r="I143" s="15">
        <v>83</v>
      </c>
      <c r="J143" s="15">
        <v>51</v>
      </c>
      <c r="K143" s="15">
        <v>20</v>
      </c>
      <c r="L143" s="15">
        <v>10</v>
      </c>
      <c r="M143" s="80">
        <v>21.164999999999999</v>
      </c>
      <c r="N143" s="70">
        <v>21</v>
      </c>
      <c r="O143" s="62">
        <v>3000</v>
      </c>
      <c r="P143" s="63">
        <f>Table2245236891011121314151617181920212224234567234[[#This Row],[PEMBULATAN]]*O143</f>
        <v>63000</v>
      </c>
    </row>
    <row r="144" spans="1:16" ht="24" customHeight="1" x14ac:dyDescent="0.2">
      <c r="A144" s="100"/>
      <c r="B144" s="73"/>
      <c r="C144" s="85" t="s">
        <v>665</v>
      </c>
      <c r="D144" s="76" t="s">
        <v>53</v>
      </c>
      <c r="E144" s="13">
        <v>44427</v>
      </c>
      <c r="F144" s="74" t="s">
        <v>257</v>
      </c>
      <c r="G144" s="13">
        <v>44432</v>
      </c>
      <c r="H144" s="75" t="s">
        <v>258</v>
      </c>
      <c r="I144" s="15">
        <v>88</v>
      </c>
      <c r="J144" s="15">
        <v>61</v>
      </c>
      <c r="K144" s="15">
        <v>20</v>
      </c>
      <c r="L144" s="15">
        <v>11</v>
      </c>
      <c r="M144" s="80">
        <v>26.84</v>
      </c>
      <c r="N144" s="70">
        <v>27</v>
      </c>
      <c r="O144" s="62">
        <v>3000</v>
      </c>
      <c r="P144" s="63">
        <f>Table2245236891011121314151617181920212224234567234[[#This Row],[PEMBULATAN]]*O144</f>
        <v>81000</v>
      </c>
    </row>
    <row r="145" spans="1:16" ht="24" customHeight="1" x14ac:dyDescent="0.2">
      <c r="A145" s="100"/>
      <c r="B145" s="73"/>
      <c r="C145" s="85" t="s">
        <v>666</v>
      </c>
      <c r="D145" s="76" t="s">
        <v>53</v>
      </c>
      <c r="E145" s="13">
        <v>44427</v>
      </c>
      <c r="F145" s="74" t="s">
        <v>257</v>
      </c>
      <c r="G145" s="13">
        <v>44432</v>
      </c>
      <c r="H145" s="75" t="s">
        <v>258</v>
      </c>
      <c r="I145" s="15">
        <v>91</v>
      </c>
      <c r="J145" s="15">
        <v>60</v>
      </c>
      <c r="K145" s="15">
        <v>19</v>
      </c>
      <c r="L145" s="15">
        <v>14</v>
      </c>
      <c r="M145" s="80">
        <v>25.934999999999999</v>
      </c>
      <c r="N145" s="70">
        <v>26</v>
      </c>
      <c r="O145" s="62">
        <v>3000</v>
      </c>
      <c r="P145" s="63">
        <f>Table2245236891011121314151617181920212224234567234[[#This Row],[PEMBULATAN]]*O145</f>
        <v>78000</v>
      </c>
    </row>
    <row r="146" spans="1:16" ht="24" customHeight="1" x14ac:dyDescent="0.2">
      <c r="A146" s="100"/>
      <c r="B146" s="73"/>
      <c r="C146" s="85" t="s">
        <v>667</v>
      </c>
      <c r="D146" s="76" t="s">
        <v>53</v>
      </c>
      <c r="E146" s="13">
        <v>44427</v>
      </c>
      <c r="F146" s="74" t="s">
        <v>257</v>
      </c>
      <c r="G146" s="13">
        <v>44432</v>
      </c>
      <c r="H146" s="75" t="s">
        <v>258</v>
      </c>
      <c r="I146" s="15">
        <v>80</v>
      </c>
      <c r="J146" s="15">
        <v>45</v>
      </c>
      <c r="K146" s="15">
        <v>35</v>
      </c>
      <c r="L146" s="15">
        <v>13</v>
      </c>
      <c r="M146" s="80">
        <v>31.5</v>
      </c>
      <c r="N146" s="70">
        <v>32</v>
      </c>
      <c r="O146" s="62">
        <v>3000</v>
      </c>
      <c r="P146" s="63">
        <f>Table2245236891011121314151617181920212224234567234[[#This Row],[PEMBULATAN]]*O146</f>
        <v>96000</v>
      </c>
    </row>
    <row r="147" spans="1:16" ht="24" customHeight="1" x14ac:dyDescent="0.2">
      <c r="A147" s="100"/>
      <c r="B147" s="73"/>
      <c r="C147" s="85" t="s">
        <v>668</v>
      </c>
      <c r="D147" s="76" t="s">
        <v>53</v>
      </c>
      <c r="E147" s="13">
        <v>44427</v>
      </c>
      <c r="F147" s="74" t="s">
        <v>257</v>
      </c>
      <c r="G147" s="13">
        <v>44432</v>
      </c>
      <c r="H147" s="75" t="s">
        <v>258</v>
      </c>
      <c r="I147" s="15">
        <v>80</v>
      </c>
      <c r="J147" s="15">
        <v>53</v>
      </c>
      <c r="K147" s="15">
        <v>18</v>
      </c>
      <c r="L147" s="15">
        <v>10</v>
      </c>
      <c r="M147" s="80">
        <v>19.079999999999998</v>
      </c>
      <c r="N147" s="70">
        <v>19</v>
      </c>
      <c r="O147" s="62">
        <v>3000</v>
      </c>
      <c r="P147" s="63">
        <f>Table2245236891011121314151617181920212224234567234[[#This Row],[PEMBULATAN]]*O147</f>
        <v>57000</v>
      </c>
    </row>
    <row r="148" spans="1:16" ht="24" customHeight="1" x14ac:dyDescent="0.2">
      <c r="A148" s="100"/>
      <c r="B148" s="73"/>
      <c r="C148" s="85" t="s">
        <v>669</v>
      </c>
      <c r="D148" s="76" t="s">
        <v>53</v>
      </c>
      <c r="E148" s="13">
        <v>44427</v>
      </c>
      <c r="F148" s="74" t="s">
        <v>257</v>
      </c>
      <c r="G148" s="13">
        <v>44432</v>
      </c>
      <c r="H148" s="75" t="s">
        <v>258</v>
      </c>
      <c r="I148" s="15">
        <v>88</v>
      </c>
      <c r="J148" s="15">
        <v>60</v>
      </c>
      <c r="K148" s="15">
        <v>21</v>
      </c>
      <c r="L148" s="15">
        <v>11</v>
      </c>
      <c r="M148" s="80">
        <v>27.72</v>
      </c>
      <c r="N148" s="70">
        <v>28</v>
      </c>
      <c r="O148" s="62">
        <v>3000</v>
      </c>
      <c r="P148" s="63">
        <f>Table2245236891011121314151617181920212224234567234[[#This Row],[PEMBULATAN]]*O148</f>
        <v>84000</v>
      </c>
    </row>
    <row r="149" spans="1:16" ht="24" customHeight="1" x14ac:dyDescent="0.2">
      <c r="A149" s="100"/>
      <c r="B149" s="73"/>
      <c r="C149" s="85" t="s">
        <v>670</v>
      </c>
      <c r="D149" s="76" t="s">
        <v>53</v>
      </c>
      <c r="E149" s="13">
        <v>44427</v>
      </c>
      <c r="F149" s="74" t="s">
        <v>257</v>
      </c>
      <c r="G149" s="13">
        <v>44432</v>
      </c>
      <c r="H149" s="75" t="s">
        <v>258</v>
      </c>
      <c r="I149" s="15">
        <v>82</v>
      </c>
      <c r="J149" s="15">
        <v>51</v>
      </c>
      <c r="K149" s="15">
        <v>18</v>
      </c>
      <c r="L149" s="15">
        <v>10</v>
      </c>
      <c r="M149" s="80">
        <v>18.818999999999999</v>
      </c>
      <c r="N149" s="70">
        <v>19</v>
      </c>
      <c r="O149" s="62">
        <v>3000</v>
      </c>
      <c r="P149" s="63">
        <f>Table2245236891011121314151617181920212224234567234[[#This Row],[PEMBULATAN]]*O149</f>
        <v>57000</v>
      </c>
    </row>
    <row r="150" spans="1:16" ht="24" customHeight="1" x14ac:dyDescent="0.2">
      <c r="A150" s="100"/>
      <c r="B150" s="73"/>
      <c r="C150" s="85" t="s">
        <v>671</v>
      </c>
      <c r="D150" s="76" t="s">
        <v>53</v>
      </c>
      <c r="E150" s="13">
        <v>44427</v>
      </c>
      <c r="F150" s="74" t="s">
        <v>257</v>
      </c>
      <c r="G150" s="13">
        <v>44432</v>
      </c>
      <c r="H150" s="75" t="s">
        <v>258</v>
      </c>
      <c r="I150" s="15">
        <v>75</v>
      </c>
      <c r="J150" s="15">
        <v>60</v>
      </c>
      <c r="K150" s="15">
        <v>19</v>
      </c>
      <c r="L150" s="15">
        <v>8</v>
      </c>
      <c r="M150" s="80">
        <v>21.375</v>
      </c>
      <c r="N150" s="70">
        <v>21</v>
      </c>
      <c r="O150" s="62">
        <v>3000</v>
      </c>
      <c r="P150" s="63">
        <f>Table2245236891011121314151617181920212224234567234[[#This Row],[PEMBULATAN]]*O150</f>
        <v>63000</v>
      </c>
    </row>
    <row r="151" spans="1:16" ht="24" customHeight="1" x14ac:dyDescent="0.2">
      <c r="A151" s="100"/>
      <c r="B151" s="73"/>
      <c r="C151" s="85" t="s">
        <v>672</v>
      </c>
      <c r="D151" s="76" t="s">
        <v>53</v>
      </c>
      <c r="E151" s="13">
        <v>44427</v>
      </c>
      <c r="F151" s="74" t="s">
        <v>257</v>
      </c>
      <c r="G151" s="13">
        <v>44432</v>
      </c>
      <c r="H151" s="75" t="s">
        <v>258</v>
      </c>
      <c r="I151" s="15">
        <v>86</v>
      </c>
      <c r="J151" s="15">
        <v>60</v>
      </c>
      <c r="K151" s="15">
        <v>19</v>
      </c>
      <c r="L151" s="15">
        <v>13</v>
      </c>
      <c r="M151" s="80">
        <v>24.51</v>
      </c>
      <c r="N151" s="70">
        <v>25</v>
      </c>
      <c r="O151" s="62">
        <v>3000</v>
      </c>
      <c r="P151" s="63">
        <f>Table2245236891011121314151617181920212224234567234[[#This Row],[PEMBULATAN]]*O151</f>
        <v>75000</v>
      </c>
    </row>
    <row r="152" spans="1:16" ht="24" customHeight="1" x14ac:dyDescent="0.2">
      <c r="A152" s="100"/>
      <c r="B152" s="73"/>
      <c r="C152" s="85" t="s">
        <v>673</v>
      </c>
      <c r="D152" s="76" t="s">
        <v>53</v>
      </c>
      <c r="E152" s="13">
        <v>44427</v>
      </c>
      <c r="F152" s="74" t="s">
        <v>257</v>
      </c>
      <c r="G152" s="13">
        <v>44432</v>
      </c>
      <c r="H152" s="75" t="s">
        <v>258</v>
      </c>
      <c r="I152" s="15">
        <v>72</v>
      </c>
      <c r="J152" s="15">
        <v>55</v>
      </c>
      <c r="K152" s="15">
        <v>20</v>
      </c>
      <c r="L152" s="15">
        <v>9</v>
      </c>
      <c r="M152" s="80">
        <v>19.8</v>
      </c>
      <c r="N152" s="70">
        <v>20</v>
      </c>
      <c r="O152" s="62">
        <v>3000</v>
      </c>
      <c r="P152" s="63">
        <f>Table2245236891011121314151617181920212224234567234[[#This Row],[PEMBULATAN]]*O152</f>
        <v>60000</v>
      </c>
    </row>
    <row r="153" spans="1:16" ht="24" customHeight="1" x14ac:dyDescent="0.2">
      <c r="A153" s="100"/>
      <c r="B153" s="73"/>
      <c r="C153" s="85" t="s">
        <v>674</v>
      </c>
      <c r="D153" s="76" t="s">
        <v>53</v>
      </c>
      <c r="E153" s="13">
        <v>44427</v>
      </c>
      <c r="F153" s="74" t="s">
        <v>257</v>
      </c>
      <c r="G153" s="13">
        <v>44432</v>
      </c>
      <c r="H153" s="75" t="s">
        <v>258</v>
      </c>
      <c r="I153" s="15">
        <v>81</v>
      </c>
      <c r="J153" s="15">
        <v>50</v>
      </c>
      <c r="K153" s="15">
        <v>18</v>
      </c>
      <c r="L153" s="15">
        <v>7</v>
      </c>
      <c r="M153" s="80">
        <v>18.225000000000001</v>
      </c>
      <c r="N153" s="70">
        <v>18</v>
      </c>
      <c r="O153" s="62">
        <v>3000</v>
      </c>
      <c r="P153" s="63">
        <f>Table2245236891011121314151617181920212224234567234[[#This Row],[PEMBULATAN]]*O153</f>
        <v>54000</v>
      </c>
    </row>
    <row r="154" spans="1:16" ht="24" customHeight="1" x14ac:dyDescent="0.2">
      <c r="A154" s="100"/>
      <c r="B154" s="73"/>
      <c r="C154" s="85" t="s">
        <v>675</v>
      </c>
      <c r="D154" s="76" t="s">
        <v>53</v>
      </c>
      <c r="E154" s="13">
        <v>44427</v>
      </c>
      <c r="F154" s="74" t="s">
        <v>257</v>
      </c>
      <c r="G154" s="13">
        <v>44432</v>
      </c>
      <c r="H154" s="75" t="s">
        <v>258</v>
      </c>
      <c r="I154" s="15">
        <v>92</v>
      </c>
      <c r="J154" s="15">
        <v>53</v>
      </c>
      <c r="K154" s="15">
        <v>16</v>
      </c>
      <c r="L154" s="15">
        <v>13</v>
      </c>
      <c r="M154" s="80">
        <v>19.504000000000001</v>
      </c>
      <c r="N154" s="70">
        <v>20</v>
      </c>
      <c r="O154" s="62">
        <v>3000</v>
      </c>
      <c r="P154" s="63">
        <f>Table2245236891011121314151617181920212224234567234[[#This Row],[PEMBULATAN]]*O154</f>
        <v>60000</v>
      </c>
    </row>
    <row r="155" spans="1:16" ht="24" customHeight="1" x14ac:dyDescent="0.2">
      <c r="A155" s="100"/>
      <c r="B155" s="73"/>
      <c r="C155" s="85" t="s">
        <v>676</v>
      </c>
      <c r="D155" s="76" t="s">
        <v>53</v>
      </c>
      <c r="E155" s="13">
        <v>44427</v>
      </c>
      <c r="F155" s="74" t="s">
        <v>257</v>
      </c>
      <c r="G155" s="13">
        <v>44432</v>
      </c>
      <c r="H155" s="75" t="s">
        <v>258</v>
      </c>
      <c r="I155" s="15">
        <v>91</v>
      </c>
      <c r="J155" s="15">
        <v>58</v>
      </c>
      <c r="K155" s="15">
        <v>17</v>
      </c>
      <c r="L155" s="15">
        <v>11</v>
      </c>
      <c r="M155" s="80">
        <v>22.4315</v>
      </c>
      <c r="N155" s="70">
        <v>22</v>
      </c>
      <c r="O155" s="62">
        <v>3000</v>
      </c>
      <c r="P155" s="63">
        <f>Table2245236891011121314151617181920212224234567234[[#This Row],[PEMBULATAN]]*O155</f>
        <v>66000</v>
      </c>
    </row>
    <row r="156" spans="1:16" ht="24" customHeight="1" x14ac:dyDescent="0.2">
      <c r="A156" s="100"/>
      <c r="B156" s="73"/>
      <c r="C156" s="85" t="s">
        <v>677</v>
      </c>
      <c r="D156" s="76" t="s">
        <v>53</v>
      </c>
      <c r="E156" s="13">
        <v>44427</v>
      </c>
      <c r="F156" s="74" t="s">
        <v>257</v>
      </c>
      <c r="G156" s="13">
        <v>44432</v>
      </c>
      <c r="H156" s="75" t="s">
        <v>258</v>
      </c>
      <c r="I156" s="15">
        <v>91</v>
      </c>
      <c r="J156" s="15">
        <v>60</v>
      </c>
      <c r="K156" s="15">
        <v>18</v>
      </c>
      <c r="L156" s="15">
        <v>17</v>
      </c>
      <c r="M156" s="80">
        <v>24.57</v>
      </c>
      <c r="N156" s="70">
        <v>25</v>
      </c>
      <c r="O156" s="62">
        <v>3000</v>
      </c>
      <c r="P156" s="63">
        <f>Table2245236891011121314151617181920212224234567234[[#This Row],[PEMBULATAN]]*O156</f>
        <v>75000</v>
      </c>
    </row>
    <row r="157" spans="1:16" ht="24" customHeight="1" x14ac:dyDescent="0.2">
      <c r="A157" s="100"/>
      <c r="B157" s="73"/>
      <c r="C157" s="85" t="s">
        <v>678</v>
      </c>
      <c r="D157" s="76" t="s">
        <v>53</v>
      </c>
      <c r="E157" s="13">
        <v>44427</v>
      </c>
      <c r="F157" s="74" t="s">
        <v>257</v>
      </c>
      <c r="G157" s="13">
        <v>44432</v>
      </c>
      <c r="H157" s="75" t="s">
        <v>258</v>
      </c>
      <c r="I157" s="15">
        <v>91</v>
      </c>
      <c r="J157" s="15">
        <v>66</v>
      </c>
      <c r="K157" s="15">
        <v>17</v>
      </c>
      <c r="L157" s="15">
        <v>11</v>
      </c>
      <c r="M157" s="80">
        <v>25.525500000000001</v>
      </c>
      <c r="N157" s="70">
        <v>26</v>
      </c>
      <c r="O157" s="62">
        <v>3000</v>
      </c>
      <c r="P157" s="63">
        <f>Table2245236891011121314151617181920212224234567234[[#This Row],[PEMBULATAN]]*O157</f>
        <v>78000</v>
      </c>
    </row>
    <row r="158" spans="1:16" ht="24" customHeight="1" x14ac:dyDescent="0.2">
      <c r="A158" s="100"/>
      <c r="B158" s="73"/>
      <c r="C158" s="85" t="s">
        <v>679</v>
      </c>
      <c r="D158" s="76" t="s">
        <v>53</v>
      </c>
      <c r="E158" s="13">
        <v>44427</v>
      </c>
      <c r="F158" s="74" t="s">
        <v>257</v>
      </c>
      <c r="G158" s="13">
        <v>44432</v>
      </c>
      <c r="H158" s="75" t="s">
        <v>258</v>
      </c>
      <c r="I158" s="15">
        <v>92</v>
      </c>
      <c r="J158" s="15">
        <v>61</v>
      </c>
      <c r="K158" s="15">
        <v>18</v>
      </c>
      <c r="L158" s="15">
        <v>13</v>
      </c>
      <c r="M158" s="80">
        <v>25.254000000000001</v>
      </c>
      <c r="N158" s="70">
        <v>25</v>
      </c>
      <c r="O158" s="62">
        <v>3000</v>
      </c>
      <c r="P158" s="63">
        <f>Table2245236891011121314151617181920212224234567234[[#This Row],[PEMBULATAN]]*O158</f>
        <v>75000</v>
      </c>
    </row>
    <row r="159" spans="1:16" ht="24" customHeight="1" x14ac:dyDescent="0.2">
      <c r="A159" s="100"/>
      <c r="B159" s="73"/>
      <c r="C159" s="85" t="s">
        <v>680</v>
      </c>
      <c r="D159" s="76" t="s">
        <v>53</v>
      </c>
      <c r="E159" s="13">
        <v>44427</v>
      </c>
      <c r="F159" s="74" t="s">
        <v>257</v>
      </c>
      <c r="G159" s="13">
        <v>44432</v>
      </c>
      <c r="H159" s="75" t="s">
        <v>258</v>
      </c>
      <c r="I159" s="15">
        <v>95</v>
      </c>
      <c r="J159" s="15">
        <v>61</v>
      </c>
      <c r="K159" s="15">
        <v>20</v>
      </c>
      <c r="L159" s="15">
        <v>19</v>
      </c>
      <c r="M159" s="80">
        <v>28.975000000000001</v>
      </c>
      <c r="N159" s="70">
        <v>29</v>
      </c>
      <c r="O159" s="62">
        <v>3000</v>
      </c>
      <c r="P159" s="63">
        <f>Table2245236891011121314151617181920212224234567234[[#This Row],[PEMBULATAN]]*O159</f>
        <v>87000</v>
      </c>
    </row>
    <row r="160" spans="1:16" ht="24" customHeight="1" x14ac:dyDescent="0.2">
      <c r="A160" s="100"/>
      <c r="B160" s="73"/>
      <c r="C160" s="85" t="s">
        <v>681</v>
      </c>
      <c r="D160" s="76" t="s">
        <v>53</v>
      </c>
      <c r="E160" s="13">
        <v>44427</v>
      </c>
      <c r="F160" s="74" t="s">
        <v>257</v>
      </c>
      <c r="G160" s="13">
        <v>44432</v>
      </c>
      <c r="H160" s="75" t="s">
        <v>258</v>
      </c>
      <c r="I160" s="15">
        <v>102</v>
      </c>
      <c r="J160" s="15">
        <v>51</v>
      </c>
      <c r="K160" s="15">
        <v>30</v>
      </c>
      <c r="L160" s="15">
        <v>16</v>
      </c>
      <c r="M160" s="80">
        <v>39.015000000000001</v>
      </c>
      <c r="N160" s="70">
        <v>39</v>
      </c>
      <c r="O160" s="62">
        <v>3000</v>
      </c>
      <c r="P160" s="63">
        <f>Table2245236891011121314151617181920212224234567234[[#This Row],[PEMBULATAN]]*O160</f>
        <v>117000</v>
      </c>
    </row>
    <row r="161" spans="1:16" ht="24" customHeight="1" x14ac:dyDescent="0.2">
      <c r="A161" s="100"/>
      <c r="B161" s="73"/>
      <c r="C161" s="85" t="s">
        <v>682</v>
      </c>
      <c r="D161" s="76" t="s">
        <v>53</v>
      </c>
      <c r="E161" s="13">
        <v>44427</v>
      </c>
      <c r="F161" s="74" t="s">
        <v>257</v>
      </c>
      <c r="G161" s="13">
        <v>44432</v>
      </c>
      <c r="H161" s="75" t="s">
        <v>258</v>
      </c>
      <c r="I161" s="15">
        <v>83</v>
      </c>
      <c r="J161" s="15">
        <v>56</v>
      </c>
      <c r="K161" s="15">
        <v>15</v>
      </c>
      <c r="L161" s="15">
        <v>11</v>
      </c>
      <c r="M161" s="80">
        <v>17.43</v>
      </c>
      <c r="N161" s="70">
        <v>17</v>
      </c>
      <c r="O161" s="62">
        <v>3000</v>
      </c>
      <c r="P161" s="63">
        <f>Table2245236891011121314151617181920212224234567234[[#This Row],[PEMBULATAN]]*O161</f>
        <v>51000</v>
      </c>
    </row>
    <row r="162" spans="1:16" ht="24" customHeight="1" x14ac:dyDescent="0.2">
      <c r="A162" s="100"/>
      <c r="B162" s="73"/>
      <c r="C162" s="85" t="s">
        <v>683</v>
      </c>
      <c r="D162" s="76" t="s">
        <v>53</v>
      </c>
      <c r="E162" s="13">
        <v>44427</v>
      </c>
      <c r="F162" s="74" t="s">
        <v>257</v>
      </c>
      <c r="G162" s="13">
        <v>44432</v>
      </c>
      <c r="H162" s="75" t="s">
        <v>258</v>
      </c>
      <c r="I162" s="15">
        <v>91</v>
      </c>
      <c r="J162" s="15">
        <v>48</v>
      </c>
      <c r="K162" s="15">
        <v>14</v>
      </c>
      <c r="L162" s="15">
        <v>9</v>
      </c>
      <c r="M162" s="80">
        <v>15.288</v>
      </c>
      <c r="N162" s="70">
        <v>15</v>
      </c>
      <c r="O162" s="62">
        <v>3000</v>
      </c>
      <c r="P162" s="63">
        <f>Table2245236891011121314151617181920212224234567234[[#This Row],[PEMBULATAN]]*O162</f>
        <v>45000</v>
      </c>
    </row>
    <row r="163" spans="1:16" ht="24" customHeight="1" x14ac:dyDescent="0.2">
      <c r="A163" s="100"/>
      <c r="B163" s="73"/>
      <c r="C163" s="85" t="s">
        <v>684</v>
      </c>
      <c r="D163" s="76" t="s">
        <v>53</v>
      </c>
      <c r="E163" s="13">
        <v>44427</v>
      </c>
      <c r="F163" s="74" t="s">
        <v>257</v>
      </c>
      <c r="G163" s="13">
        <v>44432</v>
      </c>
      <c r="H163" s="75" t="s">
        <v>258</v>
      </c>
      <c r="I163" s="15">
        <v>95</v>
      </c>
      <c r="J163" s="15">
        <v>61</v>
      </c>
      <c r="K163" s="15">
        <v>22</v>
      </c>
      <c r="L163" s="15">
        <v>18</v>
      </c>
      <c r="M163" s="80">
        <v>31.872499999999999</v>
      </c>
      <c r="N163" s="70">
        <v>32</v>
      </c>
      <c r="O163" s="62">
        <v>3000</v>
      </c>
      <c r="P163" s="63">
        <f>Table2245236891011121314151617181920212224234567234[[#This Row],[PEMBULATAN]]*O163</f>
        <v>96000</v>
      </c>
    </row>
    <row r="164" spans="1:16" ht="24" customHeight="1" x14ac:dyDescent="0.2">
      <c r="A164" s="100"/>
      <c r="B164" s="73"/>
      <c r="C164" s="85" t="s">
        <v>685</v>
      </c>
      <c r="D164" s="76" t="s">
        <v>53</v>
      </c>
      <c r="E164" s="13">
        <v>44427</v>
      </c>
      <c r="F164" s="74" t="s">
        <v>257</v>
      </c>
      <c r="G164" s="13">
        <v>44432</v>
      </c>
      <c r="H164" s="75" t="s">
        <v>258</v>
      </c>
      <c r="I164" s="15">
        <v>91</v>
      </c>
      <c r="J164" s="15">
        <v>52</v>
      </c>
      <c r="K164" s="15">
        <v>23</v>
      </c>
      <c r="L164" s="15">
        <v>15</v>
      </c>
      <c r="M164" s="80">
        <v>27.209</v>
      </c>
      <c r="N164" s="70">
        <v>27</v>
      </c>
      <c r="O164" s="62">
        <v>3000</v>
      </c>
      <c r="P164" s="63">
        <f>Table2245236891011121314151617181920212224234567234[[#This Row],[PEMBULATAN]]*O164</f>
        <v>81000</v>
      </c>
    </row>
    <row r="165" spans="1:16" ht="24" customHeight="1" x14ac:dyDescent="0.2">
      <c r="A165" s="100"/>
      <c r="B165" s="73"/>
      <c r="C165" s="85" t="s">
        <v>686</v>
      </c>
      <c r="D165" s="76" t="s">
        <v>53</v>
      </c>
      <c r="E165" s="13">
        <v>44427</v>
      </c>
      <c r="F165" s="74" t="s">
        <v>257</v>
      </c>
      <c r="G165" s="13">
        <v>44432</v>
      </c>
      <c r="H165" s="75" t="s">
        <v>258</v>
      </c>
      <c r="I165" s="15">
        <v>81</v>
      </c>
      <c r="J165" s="15">
        <v>60</v>
      </c>
      <c r="K165" s="15">
        <v>20</v>
      </c>
      <c r="L165" s="15">
        <v>8</v>
      </c>
      <c r="M165" s="80">
        <v>24.3</v>
      </c>
      <c r="N165" s="70">
        <v>24</v>
      </c>
      <c r="O165" s="62">
        <v>3000</v>
      </c>
      <c r="P165" s="63">
        <f>Table2245236891011121314151617181920212224234567234[[#This Row],[PEMBULATAN]]*O165</f>
        <v>72000</v>
      </c>
    </row>
    <row r="166" spans="1:16" ht="24" customHeight="1" x14ac:dyDescent="0.2">
      <c r="A166" s="100"/>
      <c r="B166" s="73"/>
      <c r="C166" s="85" t="s">
        <v>687</v>
      </c>
      <c r="D166" s="76" t="s">
        <v>53</v>
      </c>
      <c r="E166" s="13">
        <v>44427</v>
      </c>
      <c r="F166" s="74" t="s">
        <v>257</v>
      </c>
      <c r="G166" s="13">
        <v>44432</v>
      </c>
      <c r="H166" s="75" t="s">
        <v>258</v>
      </c>
      <c r="I166" s="15">
        <v>70</v>
      </c>
      <c r="J166" s="15">
        <v>65</v>
      </c>
      <c r="K166" s="15">
        <v>18</v>
      </c>
      <c r="L166" s="15">
        <v>9</v>
      </c>
      <c r="M166" s="80">
        <v>20.475000000000001</v>
      </c>
      <c r="N166" s="70">
        <v>20</v>
      </c>
      <c r="O166" s="62">
        <v>3000</v>
      </c>
      <c r="P166" s="63">
        <f>Table2245236891011121314151617181920212224234567234[[#This Row],[PEMBULATAN]]*O166</f>
        <v>60000</v>
      </c>
    </row>
    <row r="167" spans="1:16" ht="24" customHeight="1" x14ac:dyDescent="0.2">
      <c r="A167" s="100"/>
      <c r="B167" s="73"/>
      <c r="C167" s="85" t="s">
        <v>688</v>
      </c>
      <c r="D167" s="76" t="s">
        <v>53</v>
      </c>
      <c r="E167" s="13">
        <v>44427</v>
      </c>
      <c r="F167" s="74" t="s">
        <v>257</v>
      </c>
      <c r="G167" s="13">
        <v>44432</v>
      </c>
      <c r="H167" s="75" t="s">
        <v>258</v>
      </c>
      <c r="I167" s="15">
        <v>76</v>
      </c>
      <c r="J167" s="15">
        <v>60</v>
      </c>
      <c r="K167" s="15">
        <v>20</v>
      </c>
      <c r="L167" s="15">
        <v>11</v>
      </c>
      <c r="M167" s="80">
        <v>22.8</v>
      </c>
      <c r="N167" s="70">
        <v>23</v>
      </c>
      <c r="O167" s="62">
        <v>3000</v>
      </c>
      <c r="P167" s="63">
        <f>Table2245236891011121314151617181920212224234567234[[#This Row],[PEMBULATAN]]*O167</f>
        <v>69000</v>
      </c>
    </row>
    <row r="168" spans="1:16" ht="24" customHeight="1" x14ac:dyDescent="0.2">
      <c r="A168" s="100"/>
      <c r="B168" s="73"/>
      <c r="C168" s="85" t="s">
        <v>689</v>
      </c>
      <c r="D168" s="76" t="s">
        <v>53</v>
      </c>
      <c r="E168" s="13">
        <v>44427</v>
      </c>
      <c r="F168" s="74" t="s">
        <v>257</v>
      </c>
      <c r="G168" s="13">
        <v>44432</v>
      </c>
      <c r="H168" s="75" t="s">
        <v>258</v>
      </c>
      <c r="I168" s="15">
        <v>67</v>
      </c>
      <c r="J168" s="15">
        <v>53</v>
      </c>
      <c r="K168" s="15">
        <v>15</v>
      </c>
      <c r="L168" s="15">
        <v>10</v>
      </c>
      <c r="M168" s="80">
        <v>13.31625</v>
      </c>
      <c r="N168" s="70">
        <v>13</v>
      </c>
      <c r="O168" s="62">
        <v>3000</v>
      </c>
      <c r="P168" s="63">
        <f>Table2245236891011121314151617181920212224234567234[[#This Row],[PEMBULATAN]]*O168</f>
        <v>39000</v>
      </c>
    </row>
    <row r="169" spans="1:16" ht="24" customHeight="1" x14ac:dyDescent="0.2">
      <c r="A169" s="100"/>
      <c r="B169" s="73"/>
      <c r="C169" s="85" t="s">
        <v>690</v>
      </c>
      <c r="D169" s="76" t="s">
        <v>53</v>
      </c>
      <c r="E169" s="13">
        <v>44427</v>
      </c>
      <c r="F169" s="74" t="s">
        <v>257</v>
      </c>
      <c r="G169" s="13">
        <v>44432</v>
      </c>
      <c r="H169" s="75" t="s">
        <v>258</v>
      </c>
      <c r="I169" s="15">
        <v>92</v>
      </c>
      <c r="J169" s="15">
        <v>53</v>
      </c>
      <c r="K169" s="15">
        <v>18</v>
      </c>
      <c r="L169" s="15">
        <v>15</v>
      </c>
      <c r="M169" s="80">
        <v>21.942</v>
      </c>
      <c r="N169" s="70">
        <v>22</v>
      </c>
      <c r="O169" s="62">
        <v>3000</v>
      </c>
      <c r="P169" s="63">
        <f>Table2245236891011121314151617181920212224234567234[[#This Row],[PEMBULATAN]]*O169</f>
        <v>66000</v>
      </c>
    </row>
    <row r="170" spans="1:16" ht="24" customHeight="1" x14ac:dyDescent="0.2">
      <c r="A170" s="100"/>
      <c r="B170" s="73"/>
      <c r="C170" s="85" t="s">
        <v>691</v>
      </c>
      <c r="D170" s="76" t="s">
        <v>53</v>
      </c>
      <c r="E170" s="13">
        <v>44427</v>
      </c>
      <c r="F170" s="74" t="s">
        <v>257</v>
      </c>
      <c r="G170" s="13">
        <v>44432</v>
      </c>
      <c r="H170" s="75" t="s">
        <v>258</v>
      </c>
      <c r="I170" s="15">
        <v>89</v>
      </c>
      <c r="J170" s="15">
        <v>60</v>
      </c>
      <c r="K170" s="15">
        <v>16</v>
      </c>
      <c r="L170" s="15">
        <v>11</v>
      </c>
      <c r="M170" s="80">
        <v>21.36</v>
      </c>
      <c r="N170" s="70">
        <v>21</v>
      </c>
      <c r="O170" s="62">
        <v>3000</v>
      </c>
      <c r="P170" s="63">
        <f>Table2245236891011121314151617181920212224234567234[[#This Row],[PEMBULATAN]]*O170</f>
        <v>63000</v>
      </c>
    </row>
    <row r="171" spans="1:16" ht="24" customHeight="1" x14ac:dyDescent="0.2">
      <c r="A171" s="100"/>
      <c r="B171" s="73"/>
      <c r="C171" s="85" t="s">
        <v>692</v>
      </c>
      <c r="D171" s="76" t="s">
        <v>53</v>
      </c>
      <c r="E171" s="13">
        <v>44427</v>
      </c>
      <c r="F171" s="74" t="s">
        <v>257</v>
      </c>
      <c r="G171" s="13">
        <v>44432</v>
      </c>
      <c r="H171" s="75" t="s">
        <v>258</v>
      </c>
      <c r="I171" s="15">
        <v>82</v>
      </c>
      <c r="J171" s="15">
        <v>22</v>
      </c>
      <c r="K171" s="15">
        <v>15</v>
      </c>
      <c r="L171" s="15">
        <v>2</v>
      </c>
      <c r="M171" s="80">
        <v>6.7649999999999997</v>
      </c>
      <c r="N171" s="70">
        <v>7</v>
      </c>
      <c r="O171" s="62">
        <v>3000</v>
      </c>
      <c r="P171" s="63">
        <f>Table2245236891011121314151617181920212224234567234[[#This Row],[PEMBULATAN]]*O171</f>
        <v>21000</v>
      </c>
    </row>
    <row r="172" spans="1:16" ht="24" customHeight="1" x14ac:dyDescent="0.2">
      <c r="A172" s="100"/>
      <c r="B172" s="73"/>
      <c r="C172" s="85" t="s">
        <v>693</v>
      </c>
      <c r="D172" s="76" t="s">
        <v>53</v>
      </c>
      <c r="E172" s="13">
        <v>44427</v>
      </c>
      <c r="F172" s="74" t="s">
        <v>257</v>
      </c>
      <c r="G172" s="13">
        <v>44432</v>
      </c>
      <c r="H172" s="75" t="s">
        <v>258</v>
      </c>
      <c r="I172" s="15">
        <v>62</v>
      </c>
      <c r="J172" s="15">
        <v>65</v>
      </c>
      <c r="K172" s="15">
        <v>18</v>
      </c>
      <c r="L172" s="15">
        <v>5</v>
      </c>
      <c r="M172" s="80">
        <v>18.135000000000002</v>
      </c>
      <c r="N172" s="70">
        <v>18</v>
      </c>
      <c r="O172" s="62">
        <v>3000</v>
      </c>
      <c r="P172" s="63">
        <f>Table2245236891011121314151617181920212224234567234[[#This Row],[PEMBULATAN]]*O172</f>
        <v>54000</v>
      </c>
    </row>
    <row r="173" spans="1:16" ht="24" customHeight="1" x14ac:dyDescent="0.2">
      <c r="A173" s="100"/>
      <c r="B173" s="73"/>
      <c r="C173" s="85" t="s">
        <v>694</v>
      </c>
      <c r="D173" s="76" t="s">
        <v>53</v>
      </c>
      <c r="E173" s="13">
        <v>44427</v>
      </c>
      <c r="F173" s="74" t="s">
        <v>257</v>
      </c>
      <c r="G173" s="13">
        <v>44432</v>
      </c>
      <c r="H173" s="75" t="s">
        <v>258</v>
      </c>
      <c r="I173" s="15">
        <v>75</v>
      </c>
      <c r="J173" s="15">
        <v>62</v>
      </c>
      <c r="K173" s="15">
        <v>20</v>
      </c>
      <c r="L173" s="15">
        <v>12</v>
      </c>
      <c r="M173" s="80">
        <v>23.25</v>
      </c>
      <c r="N173" s="70">
        <v>23</v>
      </c>
      <c r="O173" s="62">
        <v>3000</v>
      </c>
      <c r="P173" s="63">
        <f>Table2245236891011121314151617181920212224234567234[[#This Row],[PEMBULATAN]]*O173</f>
        <v>69000</v>
      </c>
    </row>
    <row r="174" spans="1:16" ht="24" customHeight="1" x14ac:dyDescent="0.2">
      <c r="A174" s="100"/>
      <c r="B174" s="73"/>
      <c r="C174" s="85" t="s">
        <v>695</v>
      </c>
      <c r="D174" s="76" t="s">
        <v>53</v>
      </c>
      <c r="E174" s="13">
        <v>44427</v>
      </c>
      <c r="F174" s="74" t="s">
        <v>257</v>
      </c>
      <c r="G174" s="13">
        <v>44432</v>
      </c>
      <c r="H174" s="75" t="s">
        <v>258</v>
      </c>
      <c r="I174" s="15">
        <v>108</v>
      </c>
      <c r="J174" s="15">
        <v>18</v>
      </c>
      <c r="K174" s="15">
        <v>4</v>
      </c>
      <c r="L174" s="15">
        <v>1</v>
      </c>
      <c r="M174" s="80">
        <v>1.944</v>
      </c>
      <c r="N174" s="70">
        <v>2</v>
      </c>
      <c r="O174" s="62">
        <v>3000</v>
      </c>
      <c r="P174" s="63">
        <f>Table2245236891011121314151617181920212224234567234[[#This Row],[PEMBULATAN]]*O174</f>
        <v>6000</v>
      </c>
    </row>
    <row r="175" spans="1:16" ht="24" customHeight="1" x14ac:dyDescent="0.2">
      <c r="A175" s="100"/>
      <c r="B175" s="73"/>
      <c r="C175" s="85" t="s">
        <v>696</v>
      </c>
      <c r="D175" s="76" t="s">
        <v>53</v>
      </c>
      <c r="E175" s="13">
        <v>44427</v>
      </c>
      <c r="F175" s="74" t="s">
        <v>257</v>
      </c>
      <c r="G175" s="13">
        <v>44432</v>
      </c>
      <c r="H175" s="75" t="s">
        <v>258</v>
      </c>
      <c r="I175" s="15">
        <v>124</v>
      </c>
      <c r="J175" s="15">
        <v>9</v>
      </c>
      <c r="K175" s="15">
        <v>9</v>
      </c>
      <c r="L175" s="15">
        <v>2</v>
      </c>
      <c r="M175" s="80">
        <v>2.5110000000000001</v>
      </c>
      <c r="N175" s="70">
        <v>3</v>
      </c>
      <c r="O175" s="62">
        <v>3000</v>
      </c>
      <c r="P175" s="63">
        <f>Table2245236891011121314151617181920212224234567234[[#This Row],[PEMBULATAN]]*O175</f>
        <v>9000</v>
      </c>
    </row>
    <row r="176" spans="1:16" ht="24" customHeight="1" x14ac:dyDescent="0.2">
      <c r="A176" s="100"/>
      <c r="B176" s="73"/>
      <c r="C176" s="85" t="s">
        <v>697</v>
      </c>
      <c r="D176" s="76" t="s">
        <v>53</v>
      </c>
      <c r="E176" s="13">
        <v>44427</v>
      </c>
      <c r="F176" s="74" t="s">
        <v>257</v>
      </c>
      <c r="G176" s="13">
        <v>44432</v>
      </c>
      <c r="H176" s="75" t="s">
        <v>258</v>
      </c>
      <c r="I176" s="15">
        <v>124</v>
      </c>
      <c r="J176" s="15">
        <v>10</v>
      </c>
      <c r="K176" s="15">
        <v>10</v>
      </c>
      <c r="L176" s="15">
        <v>1</v>
      </c>
      <c r="M176" s="80">
        <v>3.1</v>
      </c>
      <c r="N176" s="70">
        <v>3</v>
      </c>
      <c r="O176" s="62">
        <v>3000</v>
      </c>
      <c r="P176" s="63">
        <f>Table2245236891011121314151617181920212224234567234[[#This Row],[PEMBULATAN]]*O176</f>
        <v>9000</v>
      </c>
    </row>
    <row r="177" spans="1:16" ht="24" customHeight="1" x14ac:dyDescent="0.2">
      <c r="A177" s="100"/>
      <c r="B177" s="73"/>
      <c r="C177" s="85" t="s">
        <v>698</v>
      </c>
      <c r="D177" s="76" t="s">
        <v>53</v>
      </c>
      <c r="E177" s="13">
        <v>44427</v>
      </c>
      <c r="F177" s="74" t="s">
        <v>257</v>
      </c>
      <c r="G177" s="13">
        <v>44432</v>
      </c>
      <c r="H177" s="75" t="s">
        <v>258</v>
      </c>
      <c r="I177" s="15">
        <v>53</v>
      </c>
      <c r="J177" s="15">
        <v>30</v>
      </c>
      <c r="K177" s="15">
        <v>36</v>
      </c>
      <c r="L177" s="15">
        <v>2</v>
      </c>
      <c r="M177" s="80">
        <v>14.31</v>
      </c>
      <c r="N177" s="70">
        <v>14</v>
      </c>
      <c r="O177" s="62">
        <v>3000</v>
      </c>
      <c r="P177" s="63">
        <f>Table2245236891011121314151617181920212224234567234[[#This Row],[PEMBULATAN]]*O177</f>
        <v>42000</v>
      </c>
    </row>
    <row r="178" spans="1:16" ht="24" customHeight="1" x14ac:dyDescent="0.2">
      <c r="A178" s="100"/>
      <c r="B178" s="73"/>
      <c r="C178" s="85" t="s">
        <v>699</v>
      </c>
      <c r="D178" s="76" t="s">
        <v>53</v>
      </c>
      <c r="E178" s="13">
        <v>44427</v>
      </c>
      <c r="F178" s="74" t="s">
        <v>257</v>
      </c>
      <c r="G178" s="13">
        <v>44432</v>
      </c>
      <c r="H178" s="75" t="s">
        <v>258</v>
      </c>
      <c r="I178" s="15">
        <v>46</v>
      </c>
      <c r="J178" s="15">
        <v>46</v>
      </c>
      <c r="K178" s="15">
        <v>5</v>
      </c>
      <c r="L178" s="15">
        <v>2</v>
      </c>
      <c r="M178" s="80">
        <v>2.645</v>
      </c>
      <c r="N178" s="70">
        <v>3</v>
      </c>
      <c r="O178" s="62">
        <v>3000</v>
      </c>
      <c r="P178" s="63">
        <f>Table2245236891011121314151617181920212224234567234[[#This Row],[PEMBULATAN]]*O178</f>
        <v>9000</v>
      </c>
    </row>
    <row r="179" spans="1:16" ht="24" customHeight="1" x14ac:dyDescent="0.2">
      <c r="A179" s="100"/>
      <c r="B179" s="73"/>
      <c r="C179" s="85" t="s">
        <v>700</v>
      </c>
      <c r="D179" s="76" t="s">
        <v>53</v>
      </c>
      <c r="E179" s="13">
        <v>44427</v>
      </c>
      <c r="F179" s="74" t="s">
        <v>257</v>
      </c>
      <c r="G179" s="13">
        <v>44432</v>
      </c>
      <c r="H179" s="75" t="s">
        <v>258</v>
      </c>
      <c r="I179" s="15">
        <v>105</v>
      </c>
      <c r="J179" s="15">
        <v>15</v>
      </c>
      <c r="K179" s="15">
        <v>15</v>
      </c>
      <c r="L179" s="15">
        <v>2</v>
      </c>
      <c r="M179" s="80">
        <v>5.90625</v>
      </c>
      <c r="N179" s="70">
        <v>6</v>
      </c>
      <c r="O179" s="62">
        <v>3000</v>
      </c>
      <c r="P179" s="63">
        <f>Table2245236891011121314151617181920212224234567234[[#This Row],[PEMBULATAN]]*O179</f>
        <v>18000</v>
      </c>
    </row>
    <row r="180" spans="1:16" ht="24" customHeight="1" x14ac:dyDescent="0.2">
      <c r="A180" s="100"/>
      <c r="B180" s="73"/>
      <c r="C180" s="85" t="s">
        <v>701</v>
      </c>
      <c r="D180" s="76" t="s">
        <v>53</v>
      </c>
      <c r="E180" s="13">
        <v>44427</v>
      </c>
      <c r="F180" s="74" t="s">
        <v>257</v>
      </c>
      <c r="G180" s="13">
        <v>44432</v>
      </c>
      <c r="H180" s="75" t="s">
        <v>258</v>
      </c>
      <c r="I180" s="15">
        <v>101</v>
      </c>
      <c r="J180" s="15">
        <v>28</v>
      </c>
      <c r="K180" s="15">
        <v>15</v>
      </c>
      <c r="L180" s="15">
        <v>2</v>
      </c>
      <c r="M180" s="80">
        <v>10.605</v>
      </c>
      <c r="N180" s="70">
        <v>11</v>
      </c>
      <c r="O180" s="62">
        <v>3000</v>
      </c>
      <c r="P180" s="63">
        <f>Table2245236891011121314151617181920212224234567234[[#This Row],[PEMBULATAN]]*O180</f>
        <v>33000</v>
      </c>
    </row>
    <row r="181" spans="1:16" ht="24" customHeight="1" x14ac:dyDescent="0.2">
      <c r="A181" s="100"/>
      <c r="B181" s="73"/>
      <c r="C181" s="85" t="s">
        <v>702</v>
      </c>
      <c r="D181" s="76" t="s">
        <v>53</v>
      </c>
      <c r="E181" s="13">
        <v>44427</v>
      </c>
      <c r="F181" s="74" t="s">
        <v>257</v>
      </c>
      <c r="G181" s="13">
        <v>44432</v>
      </c>
      <c r="H181" s="75" t="s">
        <v>258</v>
      </c>
      <c r="I181" s="15">
        <v>102</v>
      </c>
      <c r="J181" s="15">
        <v>9</v>
      </c>
      <c r="K181" s="15">
        <v>9</v>
      </c>
      <c r="L181" s="15">
        <v>1</v>
      </c>
      <c r="M181" s="80">
        <v>2.0655000000000001</v>
      </c>
      <c r="N181" s="70">
        <v>2</v>
      </c>
      <c r="O181" s="62">
        <v>3000</v>
      </c>
      <c r="P181" s="63">
        <f>Table2245236891011121314151617181920212224234567234[[#This Row],[PEMBULATAN]]*O181</f>
        <v>6000</v>
      </c>
    </row>
    <row r="182" spans="1:16" ht="24" customHeight="1" x14ac:dyDescent="0.2">
      <c r="A182" s="100"/>
      <c r="B182" s="73"/>
      <c r="C182" s="85" t="s">
        <v>703</v>
      </c>
      <c r="D182" s="76" t="s">
        <v>53</v>
      </c>
      <c r="E182" s="13">
        <v>44427</v>
      </c>
      <c r="F182" s="74" t="s">
        <v>257</v>
      </c>
      <c r="G182" s="13">
        <v>44432</v>
      </c>
      <c r="H182" s="75" t="s">
        <v>258</v>
      </c>
      <c r="I182" s="15">
        <v>110</v>
      </c>
      <c r="J182" s="15">
        <v>10</v>
      </c>
      <c r="K182" s="15">
        <v>10</v>
      </c>
      <c r="L182" s="15">
        <v>1</v>
      </c>
      <c r="M182" s="80">
        <v>2.75</v>
      </c>
      <c r="N182" s="70">
        <v>3</v>
      </c>
      <c r="O182" s="62">
        <v>3000</v>
      </c>
      <c r="P182" s="63">
        <f>Table2245236891011121314151617181920212224234567234[[#This Row],[PEMBULATAN]]*O182</f>
        <v>9000</v>
      </c>
    </row>
    <row r="183" spans="1:16" ht="24" customHeight="1" x14ac:dyDescent="0.2">
      <c r="A183" s="100"/>
      <c r="B183" s="73"/>
      <c r="C183" s="85" t="s">
        <v>704</v>
      </c>
      <c r="D183" s="76" t="s">
        <v>53</v>
      </c>
      <c r="E183" s="13">
        <v>44427</v>
      </c>
      <c r="F183" s="74" t="s">
        <v>257</v>
      </c>
      <c r="G183" s="13">
        <v>44432</v>
      </c>
      <c r="H183" s="75" t="s">
        <v>258</v>
      </c>
      <c r="I183" s="15">
        <v>203</v>
      </c>
      <c r="J183" s="15">
        <v>10</v>
      </c>
      <c r="K183" s="15">
        <v>10</v>
      </c>
      <c r="L183" s="15">
        <v>1</v>
      </c>
      <c r="M183" s="80">
        <v>5.0750000000000002</v>
      </c>
      <c r="N183" s="70">
        <v>5</v>
      </c>
      <c r="O183" s="62">
        <v>3000</v>
      </c>
      <c r="P183" s="63">
        <f>Table2245236891011121314151617181920212224234567234[[#This Row],[PEMBULATAN]]*O183</f>
        <v>15000</v>
      </c>
    </row>
    <row r="184" spans="1:16" ht="24" customHeight="1" x14ac:dyDescent="0.2">
      <c r="A184" s="100"/>
      <c r="B184" s="73"/>
      <c r="C184" s="85" t="s">
        <v>705</v>
      </c>
      <c r="D184" s="76" t="s">
        <v>53</v>
      </c>
      <c r="E184" s="13">
        <v>44427</v>
      </c>
      <c r="F184" s="74" t="s">
        <v>257</v>
      </c>
      <c r="G184" s="13">
        <v>44432</v>
      </c>
      <c r="H184" s="75" t="s">
        <v>258</v>
      </c>
      <c r="I184" s="15">
        <v>124</v>
      </c>
      <c r="J184" s="15">
        <v>10</v>
      </c>
      <c r="K184" s="15">
        <v>10</v>
      </c>
      <c r="L184" s="15">
        <v>1</v>
      </c>
      <c r="M184" s="80">
        <v>3.1</v>
      </c>
      <c r="N184" s="70">
        <v>3</v>
      </c>
      <c r="O184" s="62">
        <v>3000</v>
      </c>
      <c r="P184" s="63">
        <f>Table2245236891011121314151617181920212224234567234[[#This Row],[PEMBULATAN]]*O184</f>
        <v>9000</v>
      </c>
    </row>
    <row r="185" spans="1:16" ht="24" customHeight="1" x14ac:dyDescent="0.2">
      <c r="A185" s="100"/>
      <c r="B185" s="73"/>
      <c r="C185" s="85" t="s">
        <v>706</v>
      </c>
      <c r="D185" s="76" t="s">
        <v>53</v>
      </c>
      <c r="E185" s="13">
        <v>44427</v>
      </c>
      <c r="F185" s="74" t="s">
        <v>257</v>
      </c>
      <c r="G185" s="13">
        <v>44432</v>
      </c>
      <c r="H185" s="75" t="s">
        <v>258</v>
      </c>
      <c r="I185" s="15">
        <v>95</v>
      </c>
      <c r="J185" s="15">
        <v>10</v>
      </c>
      <c r="K185" s="15">
        <v>10</v>
      </c>
      <c r="L185" s="15">
        <v>1</v>
      </c>
      <c r="M185" s="80">
        <v>2.375</v>
      </c>
      <c r="N185" s="70">
        <v>2</v>
      </c>
      <c r="O185" s="62">
        <v>3000</v>
      </c>
      <c r="P185" s="63">
        <f>Table2245236891011121314151617181920212224234567234[[#This Row],[PEMBULATAN]]*O185</f>
        <v>6000</v>
      </c>
    </row>
    <row r="186" spans="1:16" ht="24" customHeight="1" x14ac:dyDescent="0.2">
      <c r="A186" s="100"/>
      <c r="B186" s="73"/>
      <c r="C186" s="85" t="s">
        <v>707</v>
      </c>
      <c r="D186" s="76" t="s">
        <v>53</v>
      </c>
      <c r="E186" s="13">
        <v>44427</v>
      </c>
      <c r="F186" s="74" t="s">
        <v>257</v>
      </c>
      <c r="G186" s="13">
        <v>44432</v>
      </c>
      <c r="H186" s="75" t="s">
        <v>258</v>
      </c>
      <c r="I186" s="15">
        <v>125</v>
      </c>
      <c r="J186" s="15">
        <v>10</v>
      </c>
      <c r="K186" s="15">
        <v>10</v>
      </c>
      <c r="L186" s="15">
        <v>1</v>
      </c>
      <c r="M186" s="80">
        <v>3.125</v>
      </c>
      <c r="N186" s="70">
        <v>3</v>
      </c>
      <c r="O186" s="62">
        <v>3000</v>
      </c>
      <c r="P186" s="63">
        <f>Table2245236891011121314151617181920212224234567234[[#This Row],[PEMBULATAN]]*O186</f>
        <v>9000</v>
      </c>
    </row>
    <row r="187" spans="1:16" ht="24" customHeight="1" x14ac:dyDescent="0.2">
      <c r="A187" s="100"/>
      <c r="B187" s="73"/>
      <c r="C187" s="85" t="s">
        <v>708</v>
      </c>
      <c r="D187" s="76" t="s">
        <v>53</v>
      </c>
      <c r="E187" s="13">
        <v>44427</v>
      </c>
      <c r="F187" s="74" t="s">
        <v>257</v>
      </c>
      <c r="G187" s="13">
        <v>44432</v>
      </c>
      <c r="H187" s="75" t="s">
        <v>258</v>
      </c>
      <c r="I187" s="15">
        <v>95</v>
      </c>
      <c r="J187" s="15">
        <v>29</v>
      </c>
      <c r="K187" s="15">
        <v>3</v>
      </c>
      <c r="L187" s="15">
        <v>1</v>
      </c>
      <c r="M187" s="80">
        <v>2.0662500000000001</v>
      </c>
      <c r="N187" s="70">
        <v>2</v>
      </c>
      <c r="O187" s="62">
        <v>3000</v>
      </c>
      <c r="P187" s="63">
        <f>Table2245236891011121314151617181920212224234567234[[#This Row],[PEMBULATAN]]*O187</f>
        <v>6000</v>
      </c>
    </row>
    <row r="188" spans="1:16" ht="24" customHeight="1" x14ac:dyDescent="0.2">
      <c r="A188" s="100"/>
      <c r="B188" s="73"/>
      <c r="C188" s="85" t="s">
        <v>709</v>
      </c>
      <c r="D188" s="76" t="s">
        <v>53</v>
      </c>
      <c r="E188" s="13">
        <v>44427</v>
      </c>
      <c r="F188" s="74" t="s">
        <v>257</v>
      </c>
      <c r="G188" s="13">
        <v>44432</v>
      </c>
      <c r="H188" s="75" t="s">
        <v>258</v>
      </c>
      <c r="I188" s="15">
        <v>120</v>
      </c>
      <c r="J188" s="15">
        <v>20</v>
      </c>
      <c r="K188" s="15">
        <v>20</v>
      </c>
      <c r="L188" s="15">
        <v>1</v>
      </c>
      <c r="M188" s="80">
        <v>12</v>
      </c>
      <c r="N188" s="70">
        <v>12</v>
      </c>
      <c r="O188" s="62">
        <v>3000</v>
      </c>
      <c r="P188" s="63">
        <f>Table2245236891011121314151617181920212224234567234[[#This Row],[PEMBULATAN]]*O188</f>
        <v>36000</v>
      </c>
    </row>
    <row r="189" spans="1:16" ht="24" customHeight="1" x14ac:dyDescent="0.2">
      <c r="A189" s="100"/>
      <c r="B189" s="73"/>
      <c r="C189" s="85" t="s">
        <v>710</v>
      </c>
      <c r="D189" s="76" t="s">
        <v>53</v>
      </c>
      <c r="E189" s="13">
        <v>44427</v>
      </c>
      <c r="F189" s="74" t="s">
        <v>257</v>
      </c>
      <c r="G189" s="13">
        <v>44432</v>
      </c>
      <c r="H189" s="75" t="s">
        <v>258</v>
      </c>
      <c r="I189" s="15">
        <v>120</v>
      </c>
      <c r="J189" s="15">
        <v>2</v>
      </c>
      <c r="K189" s="15">
        <v>2</v>
      </c>
      <c r="L189" s="15">
        <v>1</v>
      </c>
      <c r="M189" s="80">
        <v>0.12</v>
      </c>
      <c r="N189" s="70">
        <v>1</v>
      </c>
      <c r="O189" s="62">
        <v>3000</v>
      </c>
      <c r="P189" s="63">
        <f>Table2245236891011121314151617181920212224234567234[[#This Row],[PEMBULATAN]]*O189</f>
        <v>3000</v>
      </c>
    </row>
    <row r="190" spans="1:16" ht="24" customHeight="1" x14ac:dyDescent="0.2">
      <c r="A190" s="100"/>
      <c r="B190" s="73"/>
      <c r="C190" s="85" t="s">
        <v>711</v>
      </c>
      <c r="D190" s="76" t="s">
        <v>53</v>
      </c>
      <c r="E190" s="13">
        <v>44427</v>
      </c>
      <c r="F190" s="74" t="s">
        <v>257</v>
      </c>
      <c r="G190" s="13">
        <v>44432</v>
      </c>
      <c r="H190" s="75" t="s">
        <v>258</v>
      </c>
      <c r="I190" s="15">
        <v>100</v>
      </c>
      <c r="J190" s="15">
        <v>10</v>
      </c>
      <c r="K190" s="15">
        <v>5</v>
      </c>
      <c r="L190" s="15">
        <v>1</v>
      </c>
      <c r="M190" s="80">
        <v>1.25</v>
      </c>
      <c r="N190" s="70">
        <v>1</v>
      </c>
      <c r="O190" s="62">
        <v>3000</v>
      </c>
      <c r="P190" s="63">
        <f>Table2245236891011121314151617181920212224234567234[[#This Row],[PEMBULATAN]]*O190</f>
        <v>3000</v>
      </c>
    </row>
    <row r="191" spans="1:16" ht="24" customHeight="1" x14ac:dyDescent="0.2">
      <c r="A191" s="100"/>
      <c r="B191" s="73"/>
      <c r="C191" s="85" t="s">
        <v>712</v>
      </c>
      <c r="D191" s="76" t="s">
        <v>53</v>
      </c>
      <c r="E191" s="13">
        <v>44427</v>
      </c>
      <c r="F191" s="74" t="s">
        <v>257</v>
      </c>
      <c r="G191" s="13">
        <v>44432</v>
      </c>
      <c r="H191" s="75" t="s">
        <v>258</v>
      </c>
      <c r="I191" s="15">
        <v>120</v>
      </c>
      <c r="J191" s="15">
        <v>60</v>
      </c>
      <c r="K191" s="15">
        <v>10</v>
      </c>
      <c r="L191" s="15">
        <v>10</v>
      </c>
      <c r="M191" s="80">
        <v>18</v>
      </c>
      <c r="N191" s="70">
        <v>18</v>
      </c>
      <c r="O191" s="62">
        <v>3000</v>
      </c>
      <c r="P191" s="63">
        <f>Table2245236891011121314151617181920212224234567234[[#This Row],[PEMBULATAN]]*O191</f>
        <v>54000</v>
      </c>
    </row>
    <row r="192" spans="1:16" ht="24" customHeight="1" x14ac:dyDescent="0.2">
      <c r="A192" s="100"/>
      <c r="B192" s="73"/>
      <c r="C192" s="85" t="s">
        <v>713</v>
      </c>
      <c r="D192" s="76" t="s">
        <v>53</v>
      </c>
      <c r="E192" s="13">
        <v>44427</v>
      </c>
      <c r="F192" s="74" t="s">
        <v>257</v>
      </c>
      <c r="G192" s="13">
        <v>44432</v>
      </c>
      <c r="H192" s="75" t="s">
        <v>258</v>
      </c>
      <c r="I192" s="15">
        <v>60</v>
      </c>
      <c r="J192" s="15">
        <v>30</v>
      </c>
      <c r="K192" s="15">
        <v>25</v>
      </c>
      <c r="L192" s="15">
        <v>7</v>
      </c>
      <c r="M192" s="80">
        <v>11.25</v>
      </c>
      <c r="N192" s="70">
        <v>11</v>
      </c>
      <c r="O192" s="62">
        <v>3000</v>
      </c>
      <c r="P192" s="63">
        <f>Table2245236891011121314151617181920212224234567234[[#This Row],[PEMBULATAN]]*O192</f>
        <v>33000</v>
      </c>
    </row>
    <row r="193" spans="1:16" ht="24" customHeight="1" x14ac:dyDescent="0.2">
      <c r="A193" s="100"/>
      <c r="B193" s="73"/>
      <c r="C193" s="85" t="s">
        <v>714</v>
      </c>
      <c r="D193" s="76" t="s">
        <v>53</v>
      </c>
      <c r="E193" s="13">
        <v>44427</v>
      </c>
      <c r="F193" s="74" t="s">
        <v>257</v>
      </c>
      <c r="G193" s="13">
        <v>44432</v>
      </c>
      <c r="H193" s="75" t="s">
        <v>258</v>
      </c>
      <c r="I193" s="15">
        <v>80</v>
      </c>
      <c r="J193" s="15">
        <v>60</v>
      </c>
      <c r="K193" s="15">
        <v>3</v>
      </c>
      <c r="L193" s="15">
        <v>2</v>
      </c>
      <c r="M193" s="80">
        <v>3.6</v>
      </c>
      <c r="N193" s="70">
        <v>4</v>
      </c>
      <c r="O193" s="62">
        <v>3000</v>
      </c>
      <c r="P193" s="63">
        <f>Table2245236891011121314151617181920212224234567234[[#This Row],[PEMBULATAN]]*O193</f>
        <v>12000</v>
      </c>
    </row>
    <row r="194" spans="1:16" ht="24" customHeight="1" x14ac:dyDescent="0.2">
      <c r="A194" s="100"/>
      <c r="B194" s="73"/>
      <c r="C194" s="85" t="s">
        <v>715</v>
      </c>
      <c r="D194" s="76" t="s">
        <v>53</v>
      </c>
      <c r="E194" s="13">
        <v>44427</v>
      </c>
      <c r="F194" s="74" t="s">
        <v>257</v>
      </c>
      <c r="G194" s="13">
        <v>44432</v>
      </c>
      <c r="H194" s="75" t="s">
        <v>258</v>
      </c>
      <c r="I194" s="15">
        <v>120</v>
      </c>
      <c r="J194" s="15">
        <v>60</v>
      </c>
      <c r="K194" s="15">
        <v>1</v>
      </c>
      <c r="L194" s="15">
        <v>1</v>
      </c>
      <c r="M194" s="80">
        <v>1.8</v>
      </c>
      <c r="N194" s="70">
        <v>2</v>
      </c>
      <c r="O194" s="62">
        <v>3000</v>
      </c>
      <c r="P194" s="63">
        <f>Table2245236891011121314151617181920212224234567234[[#This Row],[PEMBULATAN]]*O194</f>
        <v>6000</v>
      </c>
    </row>
    <row r="195" spans="1:16" ht="24" customHeight="1" x14ac:dyDescent="0.2">
      <c r="A195" s="100"/>
      <c r="B195" s="73"/>
      <c r="C195" s="85" t="s">
        <v>716</v>
      </c>
      <c r="D195" s="76" t="s">
        <v>53</v>
      </c>
      <c r="E195" s="13">
        <v>44427</v>
      </c>
      <c r="F195" s="74" t="s">
        <v>257</v>
      </c>
      <c r="G195" s="13">
        <v>44432</v>
      </c>
      <c r="H195" s="75" t="s">
        <v>258</v>
      </c>
      <c r="I195" s="15">
        <v>80</v>
      </c>
      <c r="J195" s="15">
        <v>10</v>
      </c>
      <c r="K195" s="15">
        <v>20</v>
      </c>
      <c r="L195" s="15">
        <v>2</v>
      </c>
      <c r="M195" s="80">
        <v>4</v>
      </c>
      <c r="N195" s="70">
        <v>4</v>
      </c>
      <c r="O195" s="62">
        <v>3000</v>
      </c>
      <c r="P195" s="63">
        <f>Table2245236891011121314151617181920212224234567234[[#This Row],[PEMBULATAN]]*O195</f>
        <v>12000</v>
      </c>
    </row>
    <row r="196" spans="1:16" ht="24" customHeight="1" x14ac:dyDescent="0.2">
      <c r="A196" s="100"/>
      <c r="B196" s="73"/>
      <c r="C196" s="85" t="s">
        <v>717</v>
      </c>
      <c r="D196" s="76" t="s">
        <v>53</v>
      </c>
      <c r="E196" s="13">
        <v>44427</v>
      </c>
      <c r="F196" s="74" t="s">
        <v>257</v>
      </c>
      <c r="G196" s="13">
        <v>44432</v>
      </c>
      <c r="H196" s="75" t="s">
        <v>258</v>
      </c>
      <c r="I196" s="15">
        <v>60</v>
      </c>
      <c r="J196" s="15">
        <v>20</v>
      </c>
      <c r="K196" s="15">
        <v>20</v>
      </c>
      <c r="L196" s="15">
        <v>9</v>
      </c>
      <c r="M196" s="80">
        <v>6</v>
      </c>
      <c r="N196" s="70">
        <v>9</v>
      </c>
      <c r="O196" s="62">
        <v>3000</v>
      </c>
      <c r="P196" s="63">
        <f>Table2245236891011121314151617181920212224234567234[[#This Row],[PEMBULATAN]]*O196</f>
        <v>27000</v>
      </c>
    </row>
    <row r="197" spans="1:16" ht="24" customHeight="1" x14ac:dyDescent="0.2">
      <c r="A197" s="100"/>
      <c r="B197" s="73"/>
      <c r="C197" s="85" t="s">
        <v>718</v>
      </c>
      <c r="D197" s="76" t="s">
        <v>53</v>
      </c>
      <c r="E197" s="13">
        <v>44427</v>
      </c>
      <c r="F197" s="74" t="s">
        <v>257</v>
      </c>
      <c r="G197" s="13">
        <v>44432</v>
      </c>
      <c r="H197" s="75" t="s">
        <v>258</v>
      </c>
      <c r="I197" s="15">
        <v>60</v>
      </c>
      <c r="J197" s="15">
        <v>70</v>
      </c>
      <c r="K197" s="15">
        <v>30</v>
      </c>
      <c r="L197" s="15">
        <v>18</v>
      </c>
      <c r="M197" s="80">
        <v>31.5</v>
      </c>
      <c r="N197" s="70">
        <v>32</v>
      </c>
      <c r="O197" s="62">
        <v>3000</v>
      </c>
      <c r="P197" s="63">
        <f>Table2245236891011121314151617181920212224234567234[[#This Row],[PEMBULATAN]]*O197</f>
        <v>96000</v>
      </c>
    </row>
    <row r="198" spans="1:16" ht="24" customHeight="1" x14ac:dyDescent="0.2">
      <c r="A198" s="100"/>
      <c r="B198" s="73"/>
      <c r="C198" s="85" t="s">
        <v>719</v>
      </c>
      <c r="D198" s="76" t="s">
        <v>53</v>
      </c>
      <c r="E198" s="13">
        <v>44427</v>
      </c>
      <c r="F198" s="74" t="s">
        <v>257</v>
      </c>
      <c r="G198" s="13">
        <v>44432</v>
      </c>
      <c r="H198" s="75" t="s">
        <v>258</v>
      </c>
      <c r="I198" s="15">
        <v>60</v>
      </c>
      <c r="J198" s="15">
        <v>40</v>
      </c>
      <c r="K198" s="15">
        <v>20</v>
      </c>
      <c r="L198" s="15">
        <v>4</v>
      </c>
      <c r="M198" s="80">
        <v>12</v>
      </c>
      <c r="N198" s="70">
        <v>12</v>
      </c>
      <c r="O198" s="62">
        <v>3000</v>
      </c>
      <c r="P198" s="63">
        <f>Table2245236891011121314151617181920212224234567234[[#This Row],[PEMBULATAN]]*O198</f>
        <v>36000</v>
      </c>
    </row>
    <row r="199" spans="1:16" ht="24" customHeight="1" x14ac:dyDescent="0.2">
      <c r="A199" s="100"/>
      <c r="B199" s="73"/>
      <c r="C199" s="85" t="s">
        <v>720</v>
      </c>
      <c r="D199" s="76" t="s">
        <v>53</v>
      </c>
      <c r="E199" s="13">
        <v>44427</v>
      </c>
      <c r="F199" s="74" t="s">
        <v>257</v>
      </c>
      <c r="G199" s="13">
        <v>44432</v>
      </c>
      <c r="H199" s="75" t="s">
        <v>258</v>
      </c>
      <c r="I199" s="15">
        <v>90</v>
      </c>
      <c r="J199" s="15">
        <v>60</v>
      </c>
      <c r="K199" s="15">
        <v>20</v>
      </c>
      <c r="L199" s="15">
        <v>17</v>
      </c>
      <c r="M199" s="80">
        <v>27</v>
      </c>
      <c r="N199" s="70">
        <v>27</v>
      </c>
      <c r="O199" s="62">
        <v>3000</v>
      </c>
      <c r="P199" s="63">
        <f>Table2245236891011121314151617181920212224234567234[[#This Row],[PEMBULATAN]]*O199</f>
        <v>81000</v>
      </c>
    </row>
    <row r="200" spans="1:16" ht="24" customHeight="1" x14ac:dyDescent="0.2">
      <c r="A200" s="100"/>
      <c r="B200" s="73"/>
      <c r="C200" s="85" t="s">
        <v>721</v>
      </c>
      <c r="D200" s="76" t="s">
        <v>53</v>
      </c>
      <c r="E200" s="13">
        <v>44427</v>
      </c>
      <c r="F200" s="74" t="s">
        <v>257</v>
      </c>
      <c r="G200" s="13">
        <v>44432</v>
      </c>
      <c r="H200" s="75" t="s">
        <v>258</v>
      </c>
      <c r="I200" s="15">
        <v>90</v>
      </c>
      <c r="J200" s="15">
        <v>60</v>
      </c>
      <c r="K200" s="15">
        <v>30</v>
      </c>
      <c r="L200" s="15">
        <v>13</v>
      </c>
      <c r="M200" s="80">
        <v>40.5</v>
      </c>
      <c r="N200" s="70">
        <v>41</v>
      </c>
      <c r="O200" s="62">
        <v>3000</v>
      </c>
      <c r="P200" s="63">
        <f>Table2245236891011121314151617181920212224234567234[[#This Row],[PEMBULATAN]]*O200</f>
        <v>123000</v>
      </c>
    </row>
    <row r="201" spans="1:16" ht="24" customHeight="1" x14ac:dyDescent="0.2">
      <c r="A201" s="100"/>
      <c r="B201" s="73"/>
      <c r="C201" s="85" t="s">
        <v>722</v>
      </c>
      <c r="D201" s="76" t="s">
        <v>53</v>
      </c>
      <c r="E201" s="13">
        <v>44427</v>
      </c>
      <c r="F201" s="74" t="s">
        <v>257</v>
      </c>
      <c r="G201" s="13">
        <v>44432</v>
      </c>
      <c r="H201" s="75" t="s">
        <v>258</v>
      </c>
      <c r="I201" s="15">
        <v>95</v>
      </c>
      <c r="J201" s="15">
        <v>40</v>
      </c>
      <c r="K201" s="15">
        <v>60</v>
      </c>
      <c r="L201" s="15">
        <v>17</v>
      </c>
      <c r="M201" s="80">
        <v>57</v>
      </c>
      <c r="N201" s="70">
        <v>57</v>
      </c>
      <c r="O201" s="62">
        <v>3000</v>
      </c>
      <c r="P201" s="63">
        <f>Table2245236891011121314151617181920212224234567234[[#This Row],[PEMBULATAN]]*O201</f>
        <v>171000</v>
      </c>
    </row>
    <row r="202" spans="1:16" ht="24" customHeight="1" x14ac:dyDescent="0.2">
      <c r="A202" s="100"/>
      <c r="B202" s="73"/>
      <c r="C202" s="85" t="s">
        <v>723</v>
      </c>
      <c r="D202" s="76" t="s">
        <v>53</v>
      </c>
      <c r="E202" s="13">
        <v>44427</v>
      </c>
      <c r="F202" s="74" t="s">
        <v>257</v>
      </c>
      <c r="G202" s="13">
        <v>44432</v>
      </c>
      <c r="H202" s="75" t="s">
        <v>258</v>
      </c>
      <c r="I202" s="15">
        <v>90</v>
      </c>
      <c r="J202" s="15">
        <v>50</v>
      </c>
      <c r="K202" s="15">
        <v>25</v>
      </c>
      <c r="L202" s="15">
        <v>13</v>
      </c>
      <c r="M202" s="80">
        <v>28.125</v>
      </c>
      <c r="N202" s="70">
        <v>28</v>
      </c>
      <c r="O202" s="62">
        <v>3000</v>
      </c>
      <c r="P202" s="63">
        <f>Table2245236891011121314151617181920212224234567234[[#This Row],[PEMBULATAN]]*O202</f>
        <v>84000</v>
      </c>
    </row>
    <row r="203" spans="1:16" ht="24" customHeight="1" x14ac:dyDescent="0.2">
      <c r="A203" s="100"/>
      <c r="B203" s="73"/>
      <c r="C203" s="85" t="s">
        <v>724</v>
      </c>
      <c r="D203" s="76" t="s">
        <v>53</v>
      </c>
      <c r="E203" s="13">
        <v>44427</v>
      </c>
      <c r="F203" s="74" t="s">
        <v>257</v>
      </c>
      <c r="G203" s="13">
        <v>44432</v>
      </c>
      <c r="H203" s="75" t="s">
        <v>258</v>
      </c>
      <c r="I203" s="15">
        <v>50</v>
      </c>
      <c r="J203" s="15">
        <v>50</v>
      </c>
      <c r="K203" s="15">
        <v>25</v>
      </c>
      <c r="L203" s="15">
        <v>6</v>
      </c>
      <c r="M203" s="80">
        <v>15.625</v>
      </c>
      <c r="N203" s="70">
        <v>16</v>
      </c>
      <c r="O203" s="62">
        <v>3000</v>
      </c>
      <c r="P203" s="63">
        <f>Table2245236891011121314151617181920212224234567234[[#This Row],[PEMBULATAN]]*O203</f>
        <v>48000</v>
      </c>
    </row>
    <row r="204" spans="1:16" ht="24" customHeight="1" x14ac:dyDescent="0.2">
      <c r="A204" s="100"/>
      <c r="B204" s="73"/>
      <c r="C204" s="85" t="s">
        <v>725</v>
      </c>
      <c r="D204" s="76" t="s">
        <v>53</v>
      </c>
      <c r="E204" s="13">
        <v>44427</v>
      </c>
      <c r="F204" s="74" t="s">
        <v>257</v>
      </c>
      <c r="G204" s="13">
        <v>44432</v>
      </c>
      <c r="H204" s="75" t="s">
        <v>258</v>
      </c>
      <c r="I204" s="15">
        <v>90</v>
      </c>
      <c r="J204" s="15">
        <v>60</v>
      </c>
      <c r="K204" s="15">
        <v>15</v>
      </c>
      <c r="L204" s="15">
        <v>11</v>
      </c>
      <c r="M204" s="80">
        <v>20.25</v>
      </c>
      <c r="N204" s="70">
        <v>20</v>
      </c>
      <c r="O204" s="62">
        <v>3000</v>
      </c>
      <c r="P204" s="63">
        <f>Table2245236891011121314151617181920212224234567234[[#This Row],[PEMBULATAN]]*O204</f>
        <v>60000</v>
      </c>
    </row>
    <row r="205" spans="1:16" ht="24" customHeight="1" x14ac:dyDescent="0.2">
      <c r="A205" s="100"/>
      <c r="B205" s="73"/>
      <c r="C205" s="85" t="s">
        <v>726</v>
      </c>
      <c r="D205" s="76" t="s">
        <v>53</v>
      </c>
      <c r="E205" s="13">
        <v>44427</v>
      </c>
      <c r="F205" s="74" t="s">
        <v>257</v>
      </c>
      <c r="G205" s="13">
        <v>44432</v>
      </c>
      <c r="H205" s="75" t="s">
        <v>258</v>
      </c>
      <c r="I205" s="15">
        <v>100</v>
      </c>
      <c r="J205" s="15">
        <v>60</v>
      </c>
      <c r="K205" s="15">
        <v>30</v>
      </c>
      <c r="L205" s="15">
        <v>9</v>
      </c>
      <c r="M205" s="80">
        <v>45</v>
      </c>
      <c r="N205" s="70">
        <v>45</v>
      </c>
      <c r="O205" s="62">
        <v>3000</v>
      </c>
      <c r="P205" s="63">
        <f>Table2245236891011121314151617181920212224234567234[[#This Row],[PEMBULATAN]]*O205</f>
        <v>135000</v>
      </c>
    </row>
    <row r="206" spans="1:16" ht="24" customHeight="1" x14ac:dyDescent="0.2">
      <c r="A206" s="100"/>
      <c r="B206" s="73"/>
      <c r="C206" s="85" t="s">
        <v>727</v>
      </c>
      <c r="D206" s="76" t="s">
        <v>53</v>
      </c>
      <c r="E206" s="13">
        <v>44427</v>
      </c>
      <c r="F206" s="74" t="s">
        <v>257</v>
      </c>
      <c r="G206" s="13">
        <v>44432</v>
      </c>
      <c r="H206" s="75" t="s">
        <v>258</v>
      </c>
      <c r="I206" s="15">
        <v>80</v>
      </c>
      <c r="J206" s="15">
        <v>50</v>
      </c>
      <c r="K206" s="15">
        <v>30</v>
      </c>
      <c r="L206" s="15">
        <v>14</v>
      </c>
      <c r="M206" s="80">
        <v>30</v>
      </c>
      <c r="N206" s="70">
        <v>30</v>
      </c>
      <c r="O206" s="62">
        <v>3000</v>
      </c>
      <c r="P206" s="63">
        <f>Table2245236891011121314151617181920212224234567234[[#This Row],[PEMBULATAN]]*O206</f>
        <v>90000</v>
      </c>
    </row>
    <row r="207" spans="1:16" ht="24" customHeight="1" x14ac:dyDescent="0.2">
      <c r="A207" s="100"/>
      <c r="B207" s="73"/>
      <c r="C207" s="85" t="s">
        <v>728</v>
      </c>
      <c r="D207" s="76" t="s">
        <v>53</v>
      </c>
      <c r="E207" s="13">
        <v>44427</v>
      </c>
      <c r="F207" s="74" t="s">
        <v>257</v>
      </c>
      <c r="G207" s="13">
        <v>44432</v>
      </c>
      <c r="H207" s="75" t="s">
        <v>258</v>
      </c>
      <c r="I207" s="15">
        <v>80</v>
      </c>
      <c r="J207" s="15">
        <v>50</v>
      </c>
      <c r="K207" s="15">
        <v>25</v>
      </c>
      <c r="L207" s="15">
        <v>15</v>
      </c>
      <c r="M207" s="80">
        <v>25</v>
      </c>
      <c r="N207" s="70">
        <v>25</v>
      </c>
      <c r="O207" s="62">
        <v>3000</v>
      </c>
      <c r="P207" s="63">
        <f>Table2245236891011121314151617181920212224234567234[[#This Row],[PEMBULATAN]]*O207</f>
        <v>75000</v>
      </c>
    </row>
    <row r="208" spans="1:16" ht="24" customHeight="1" x14ac:dyDescent="0.2">
      <c r="A208" s="100"/>
      <c r="B208" s="73"/>
      <c r="C208" s="85" t="s">
        <v>729</v>
      </c>
      <c r="D208" s="76" t="s">
        <v>53</v>
      </c>
      <c r="E208" s="13">
        <v>44427</v>
      </c>
      <c r="F208" s="74" t="s">
        <v>257</v>
      </c>
      <c r="G208" s="13">
        <v>44432</v>
      </c>
      <c r="H208" s="75" t="s">
        <v>258</v>
      </c>
      <c r="I208" s="15">
        <v>80</v>
      </c>
      <c r="J208" s="15">
        <v>60</v>
      </c>
      <c r="K208" s="15">
        <v>20</v>
      </c>
      <c r="L208" s="15">
        <v>10</v>
      </c>
      <c r="M208" s="80">
        <v>24</v>
      </c>
      <c r="N208" s="70">
        <v>24</v>
      </c>
      <c r="O208" s="62">
        <v>3000</v>
      </c>
      <c r="P208" s="63">
        <f>Table2245236891011121314151617181920212224234567234[[#This Row],[PEMBULATAN]]*O208</f>
        <v>72000</v>
      </c>
    </row>
    <row r="209" spans="1:16" ht="24" customHeight="1" x14ac:dyDescent="0.2">
      <c r="A209" s="100"/>
      <c r="B209" s="73"/>
      <c r="C209" s="85" t="s">
        <v>730</v>
      </c>
      <c r="D209" s="76" t="s">
        <v>53</v>
      </c>
      <c r="E209" s="13">
        <v>44427</v>
      </c>
      <c r="F209" s="74" t="s">
        <v>257</v>
      </c>
      <c r="G209" s="13">
        <v>44432</v>
      </c>
      <c r="H209" s="75" t="s">
        <v>258</v>
      </c>
      <c r="I209" s="15">
        <v>90</v>
      </c>
      <c r="J209" s="15">
        <v>50</v>
      </c>
      <c r="K209" s="15">
        <v>25</v>
      </c>
      <c r="L209" s="15">
        <v>7</v>
      </c>
      <c r="M209" s="80">
        <v>28.125</v>
      </c>
      <c r="N209" s="70">
        <v>28</v>
      </c>
      <c r="O209" s="62">
        <v>3000</v>
      </c>
      <c r="P209" s="63">
        <f>Table2245236891011121314151617181920212224234567234[[#This Row],[PEMBULATAN]]*O209</f>
        <v>84000</v>
      </c>
    </row>
    <row r="210" spans="1:16" ht="24" customHeight="1" x14ac:dyDescent="0.2">
      <c r="A210" s="100"/>
      <c r="B210" s="73"/>
      <c r="C210" s="85" t="s">
        <v>731</v>
      </c>
      <c r="D210" s="76" t="s">
        <v>53</v>
      </c>
      <c r="E210" s="13">
        <v>44427</v>
      </c>
      <c r="F210" s="74" t="s">
        <v>257</v>
      </c>
      <c r="G210" s="13">
        <v>44432</v>
      </c>
      <c r="H210" s="75" t="s">
        <v>258</v>
      </c>
      <c r="I210" s="15">
        <v>80</v>
      </c>
      <c r="J210" s="15">
        <v>50</v>
      </c>
      <c r="K210" s="15">
        <v>25</v>
      </c>
      <c r="L210" s="15">
        <v>19</v>
      </c>
      <c r="M210" s="80">
        <v>25</v>
      </c>
      <c r="N210" s="70">
        <v>25</v>
      </c>
      <c r="O210" s="62">
        <v>3000</v>
      </c>
      <c r="P210" s="63">
        <f>Table2245236891011121314151617181920212224234567234[[#This Row],[PEMBULATAN]]*O210</f>
        <v>75000</v>
      </c>
    </row>
    <row r="211" spans="1:16" ht="24" customHeight="1" x14ac:dyDescent="0.2">
      <c r="A211" s="100"/>
      <c r="B211" s="73"/>
      <c r="C211" s="85" t="s">
        <v>732</v>
      </c>
      <c r="D211" s="76" t="s">
        <v>53</v>
      </c>
      <c r="E211" s="13">
        <v>44427</v>
      </c>
      <c r="F211" s="74" t="s">
        <v>257</v>
      </c>
      <c r="G211" s="13">
        <v>44432</v>
      </c>
      <c r="H211" s="75" t="s">
        <v>258</v>
      </c>
      <c r="I211" s="15">
        <v>80</v>
      </c>
      <c r="J211" s="15">
        <v>60</v>
      </c>
      <c r="K211" s="15">
        <v>21</v>
      </c>
      <c r="L211" s="15">
        <v>13</v>
      </c>
      <c r="M211" s="80">
        <v>25.2</v>
      </c>
      <c r="N211" s="70">
        <v>25</v>
      </c>
      <c r="O211" s="62">
        <v>3000</v>
      </c>
      <c r="P211" s="63">
        <f>Table2245236891011121314151617181920212224234567234[[#This Row],[PEMBULATAN]]*O211</f>
        <v>75000</v>
      </c>
    </row>
    <row r="212" spans="1:16" ht="24" customHeight="1" x14ac:dyDescent="0.2">
      <c r="A212" s="100"/>
      <c r="B212" s="73"/>
      <c r="C212" s="85" t="s">
        <v>733</v>
      </c>
      <c r="D212" s="76" t="s">
        <v>53</v>
      </c>
      <c r="E212" s="13">
        <v>44427</v>
      </c>
      <c r="F212" s="74" t="s">
        <v>257</v>
      </c>
      <c r="G212" s="13">
        <v>44432</v>
      </c>
      <c r="H212" s="75" t="s">
        <v>258</v>
      </c>
      <c r="I212" s="15">
        <v>90</v>
      </c>
      <c r="J212" s="15">
        <v>60</v>
      </c>
      <c r="K212" s="15">
        <v>20</v>
      </c>
      <c r="L212" s="15">
        <v>16</v>
      </c>
      <c r="M212" s="80">
        <v>27</v>
      </c>
      <c r="N212" s="70">
        <v>27</v>
      </c>
      <c r="O212" s="62">
        <v>3000</v>
      </c>
      <c r="P212" s="63">
        <f>Table2245236891011121314151617181920212224234567234[[#This Row],[PEMBULATAN]]*O212</f>
        <v>81000</v>
      </c>
    </row>
    <row r="213" spans="1:16" ht="24" customHeight="1" x14ac:dyDescent="0.2">
      <c r="A213" s="100"/>
      <c r="B213" s="73"/>
      <c r="C213" s="85" t="s">
        <v>734</v>
      </c>
      <c r="D213" s="76" t="s">
        <v>53</v>
      </c>
      <c r="E213" s="13">
        <v>44427</v>
      </c>
      <c r="F213" s="74" t="s">
        <v>257</v>
      </c>
      <c r="G213" s="13">
        <v>44432</v>
      </c>
      <c r="H213" s="75" t="s">
        <v>258</v>
      </c>
      <c r="I213" s="15">
        <v>85</v>
      </c>
      <c r="J213" s="15">
        <v>55</v>
      </c>
      <c r="K213" s="15">
        <v>20</v>
      </c>
      <c r="L213" s="15">
        <v>8</v>
      </c>
      <c r="M213" s="80">
        <v>23.375</v>
      </c>
      <c r="N213" s="70">
        <v>23</v>
      </c>
      <c r="O213" s="62">
        <v>3000</v>
      </c>
      <c r="P213" s="63">
        <f>Table2245236891011121314151617181920212224234567234[[#This Row],[PEMBULATAN]]*O213</f>
        <v>69000</v>
      </c>
    </row>
    <row r="214" spans="1:16" ht="24" customHeight="1" x14ac:dyDescent="0.2">
      <c r="A214" s="100"/>
      <c r="B214" s="73"/>
      <c r="C214" s="85" t="s">
        <v>735</v>
      </c>
      <c r="D214" s="76" t="s">
        <v>53</v>
      </c>
      <c r="E214" s="13">
        <v>44427</v>
      </c>
      <c r="F214" s="74" t="s">
        <v>257</v>
      </c>
      <c r="G214" s="13">
        <v>44432</v>
      </c>
      <c r="H214" s="75" t="s">
        <v>258</v>
      </c>
      <c r="I214" s="15">
        <v>95</v>
      </c>
      <c r="J214" s="15">
        <v>62</v>
      </c>
      <c r="K214" s="15">
        <v>25</v>
      </c>
      <c r="L214" s="15">
        <v>12</v>
      </c>
      <c r="M214" s="80">
        <v>36.8125</v>
      </c>
      <c r="N214" s="70">
        <v>37</v>
      </c>
      <c r="O214" s="62">
        <v>3000</v>
      </c>
      <c r="P214" s="63">
        <f>Table2245236891011121314151617181920212224234567234[[#This Row],[PEMBULATAN]]*O214</f>
        <v>111000</v>
      </c>
    </row>
    <row r="215" spans="1:16" ht="24" customHeight="1" x14ac:dyDescent="0.2">
      <c r="A215" s="100"/>
      <c r="B215" s="73"/>
      <c r="C215" s="85" t="s">
        <v>736</v>
      </c>
      <c r="D215" s="76" t="s">
        <v>53</v>
      </c>
      <c r="E215" s="13">
        <v>44427</v>
      </c>
      <c r="F215" s="74" t="s">
        <v>257</v>
      </c>
      <c r="G215" s="13">
        <v>44432</v>
      </c>
      <c r="H215" s="75" t="s">
        <v>258</v>
      </c>
      <c r="I215" s="15">
        <v>60</v>
      </c>
      <c r="J215" s="15">
        <v>60</v>
      </c>
      <c r="K215" s="15">
        <v>20</v>
      </c>
      <c r="L215" s="15">
        <v>8</v>
      </c>
      <c r="M215" s="80">
        <v>18</v>
      </c>
      <c r="N215" s="70">
        <v>18</v>
      </c>
      <c r="O215" s="62">
        <v>3000</v>
      </c>
      <c r="P215" s="63">
        <f>Table2245236891011121314151617181920212224234567234[[#This Row],[PEMBULATAN]]*O215</f>
        <v>54000</v>
      </c>
    </row>
    <row r="216" spans="1:16" ht="24" customHeight="1" x14ac:dyDescent="0.2">
      <c r="A216" s="100"/>
      <c r="B216" s="73"/>
      <c r="C216" s="85" t="s">
        <v>737</v>
      </c>
      <c r="D216" s="76" t="s">
        <v>53</v>
      </c>
      <c r="E216" s="13">
        <v>44427</v>
      </c>
      <c r="F216" s="74" t="s">
        <v>257</v>
      </c>
      <c r="G216" s="13">
        <v>44432</v>
      </c>
      <c r="H216" s="75" t="s">
        <v>258</v>
      </c>
      <c r="I216" s="15">
        <v>90</v>
      </c>
      <c r="J216" s="15">
        <v>40</v>
      </c>
      <c r="K216" s="15">
        <v>30</v>
      </c>
      <c r="L216" s="15">
        <v>7</v>
      </c>
      <c r="M216" s="80">
        <v>27</v>
      </c>
      <c r="N216" s="70">
        <v>27</v>
      </c>
      <c r="O216" s="62">
        <v>3000</v>
      </c>
      <c r="P216" s="63">
        <f>Table2245236891011121314151617181920212224234567234[[#This Row],[PEMBULATAN]]*O216</f>
        <v>81000</v>
      </c>
    </row>
    <row r="217" spans="1:16" ht="24" customHeight="1" x14ac:dyDescent="0.2">
      <c r="A217" s="100"/>
      <c r="B217" s="73"/>
      <c r="C217" s="85" t="s">
        <v>738</v>
      </c>
      <c r="D217" s="76" t="s">
        <v>53</v>
      </c>
      <c r="E217" s="13">
        <v>44427</v>
      </c>
      <c r="F217" s="74" t="s">
        <v>257</v>
      </c>
      <c r="G217" s="13">
        <v>44432</v>
      </c>
      <c r="H217" s="75" t="s">
        <v>258</v>
      </c>
      <c r="I217" s="15">
        <v>75</v>
      </c>
      <c r="J217" s="15">
        <v>40</v>
      </c>
      <c r="K217" s="15">
        <v>20</v>
      </c>
      <c r="L217" s="15">
        <v>10</v>
      </c>
      <c r="M217" s="80">
        <v>15</v>
      </c>
      <c r="N217" s="70">
        <v>15</v>
      </c>
      <c r="O217" s="62">
        <v>3000</v>
      </c>
      <c r="P217" s="63">
        <f>Table2245236891011121314151617181920212224234567234[[#This Row],[PEMBULATAN]]*O217</f>
        <v>45000</v>
      </c>
    </row>
    <row r="218" spans="1:16" ht="24" customHeight="1" x14ac:dyDescent="0.2">
      <c r="A218" s="100"/>
      <c r="B218" s="73"/>
      <c r="C218" s="85" t="s">
        <v>739</v>
      </c>
      <c r="D218" s="76" t="s">
        <v>53</v>
      </c>
      <c r="E218" s="13">
        <v>44427</v>
      </c>
      <c r="F218" s="74" t="s">
        <v>257</v>
      </c>
      <c r="G218" s="13">
        <v>44432</v>
      </c>
      <c r="H218" s="75" t="s">
        <v>258</v>
      </c>
      <c r="I218" s="15">
        <v>80</v>
      </c>
      <c r="J218" s="15">
        <v>60</v>
      </c>
      <c r="K218" s="15">
        <v>21</v>
      </c>
      <c r="L218" s="15">
        <v>11</v>
      </c>
      <c r="M218" s="80">
        <v>25.2</v>
      </c>
      <c r="N218" s="70">
        <v>25</v>
      </c>
      <c r="O218" s="62">
        <v>3000</v>
      </c>
      <c r="P218" s="63">
        <f>Table2245236891011121314151617181920212224234567234[[#This Row],[PEMBULATAN]]*O218</f>
        <v>75000</v>
      </c>
    </row>
    <row r="219" spans="1:16" ht="24" customHeight="1" x14ac:dyDescent="0.2">
      <c r="A219" s="100"/>
      <c r="B219" s="73"/>
      <c r="C219" s="85" t="s">
        <v>740</v>
      </c>
      <c r="D219" s="76" t="s">
        <v>53</v>
      </c>
      <c r="E219" s="13">
        <v>44427</v>
      </c>
      <c r="F219" s="74" t="s">
        <v>257</v>
      </c>
      <c r="G219" s="13">
        <v>44432</v>
      </c>
      <c r="H219" s="75" t="s">
        <v>258</v>
      </c>
      <c r="I219" s="15">
        <v>60</v>
      </c>
      <c r="J219" s="15">
        <v>60</v>
      </c>
      <c r="K219" s="15">
        <v>31</v>
      </c>
      <c r="L219" s="15">
        <v>12</v>
      </c>
      <c r="M219" s="80">
        <v>27.9</v>
      </c>
      <c r="N219" s="70">
        <v>28</v>
      </c>
      <c r="O219" s="62">
        <v>3000</v>
      </c>
      <c r="P219" s="63">
        <f>Table2245236891011121314151617181920212224234567234[[#This Row],[PEMBULATAN]]*O219</f>
        <v>84000</v>
      </c>
    </row>
    <row r="220" spans="1:16" ht="24" customHeight="1" x14ac:dyDescent="0.2">
      <c r="A220" s="100"/>
      <c r="B220" s="73"/>
      <c r="C220" s="85" t="s">
        <v>741</v>
      </c>
      <c r="D220" s="76" t="s">
        <v>53</v>
      </c>
      <c r="E220" s="13">
        <v>44427</v>
      </c>
      <c r="F220" s="74" t="s">
        <v>257</v>
      </c>
      <c r="G220" s="13">
        <v>44432</v>
      </c>
      <c r="H220" s="75" t="s">
        <v>258</v>
      </c>
      <c r="I220" s="15">
        <v>45</v>
      </c>
      <c r="J220" s="15">
        <v>37</v>
      </c>
      <c r="K220" s="15">
        <v>5</v>
      </c>
      <c r="L220" s="15">
        <v>2</v>
      </c>
      <c r="M220" s="80">
        <v>2.0812499999999998</v>
      </c>
      <c r="N220" s="70">
        <v>2</v>
      </c>
      <c r="O220" s="62">
        <v>3000</v>
      </c>
      <c r="P220" s="63">
        <f>Table2245236891011121314151617181920212224234567234[[#This Row],[PEMBULATAN]]*O220</f>
        <v>6000</v>
      </c>
    </row>
    <row r="221" spans="1:16" ht="24" customHeight="1" x14ac:dyDescent="0.2">
      <c r="A221" s="100"/>
      <c r="B221" s="73"/>
      <c r="C221" s="85" t="s">
        <v>742</v>
      </c>
      <c r="D221" s="76" t="s">
        <v>53</v>
      </c>
      <c r="E221" s="13">
        <v>44427</v>
      </c>
      <c r="F221" s="74" t="s">
        <v>257</v>
      </c>
      <c r="G221" s="13">
        <v>44432</v>
      </c>
      <c r="H221" s="75" t="s">
        <v>258</v>
      </c>
      <c r="I221" s="15">
        <v>70</v>
      </c>
      <c r="J221" s="15">
        <v>60</v>
      </c>
      <c r="K221" s="15">
        <v>20</v>
      </c>
      <c r="L221" s="15">
        <v>9</v>
      </c>
      <c r="M221" s="80">
        <v>21</v>
      </c>
      <c r="N221" s="70">
        <v>21</v>
      </c>
      <c r="O221" s="62">
        <v>3000</v>
      </c>
      <c r="P221" s="63">
        <f>Table2245236891011121314151617181920212224234567234[[#This Row],[PEMBULATAN]]*O221</f>
        <v>63000</v>
      </c>
    </row>
    <row r="222" spans="1:16" ht="24" customHeight="1" x14ac:dyDescent="0.2">
      <c r="A222" s="100"/>
      <c r="B222" s="73"/>
      <c r="C222" s="85" t="s">
        <v>743</v>
      </c>
      <c r="D222" s="76" t="s">
        <v>53</v>
      </c>
      <c r="E222" s="13">
        <v>44427</v>
      </c>
      <c r="F222" s="74" t="s">
        <v>257</v>
      </c>
      <c r="G222" s="13">
        <v>44432</v>
      </c>
      <c r="H222" s="75" t="s">
        <v>258</v>
      </c>
      <c r="I222" s="15">
        <v>60</v>
      </c>
      <c r="J222" s="15">
        <v>50</v>
      </c>
      <c r="K222" s="15">
        <v>21</v>
      </c>
      <c r="L222" s="15">
        <v>7</v>
      </c>
      <c r="M222" s="80">
        <v>15.75</v>
      </c>
      <c r="N222" s="70">
        <v>16</v>
      </c>
      <c r="O222" s="62">
        <v>3000</v>
      </c>
      <c r="P222" s="63">
        <f>Table2245236891011121314151617181920212224234567234[[#This Row],[PEMBULATAN]]*O222</f>
        <v>48000</v>
      </c>
    </row>
    <row r="223" spans="1:16" ht="24" customHeight="1" x14ac:dyDescent="0.2">
      <c r="A223" s="100"/>
      <c r="B223" s="73"/>
      <c r="C223" s="85" t="s">
        <v>744</v>
      </c>
      <c r="D223" s="76" t="s">
        <v>53</v>
      </c>
      <c r="E223" s="13">
        <v>44427</v>
      </c>
      <c r="F223" s="74" t="s">
        <v>257</v>
      </c>
      <c r="G223" s="13">
        <v>44432</v>
      </c>
      <c r="H223" s="75" t="s">
        <v>258</v>
      </c>
      <c r="I223" s="15">
        <v>90</v>
      </c>
      <c r="J223" s="15">
        <v>60</v>
      </c>
      <c r="K223" s="15">
        <v>25</v>
      </c>
      <c r="L223" s="15">
        <v>28</v>
      </c>
      <c r="M223" s="80">
        <v>33.75</v>
      </c>
      <c r="N223" s="70">
        <v>34</v>
      </c>
      <c r="O223" s="62">
        <v>3000</v>
      </c>
      <c r="P223" s="63">
        <f>Table2245236891011121314151617181920212224234567234[[#This Row],[PEMBULATAN]]*O223</f>
        <v>102000</v>
      </c>
    </row>
    <row r="224" spans="1:16" ht="24" customHeight="1" x14ac:dyDescent="0.2">
      <c r="A224" s="100"/>
      <c r="B224" s="73"/>
      <c r="C224" s="85" t="s">
        <v>745</v>
      </c>
      <c r="D224" s="76" t="s">
        <v>53</v>
      </c>
      <c r="E224" s="13">
        <v>44427</v>
      </c>
      <c r="F224" s="74" t="s">
        <v>257</v>
      </c>
      <c r="G224" s="13">
        <v>44432</v>
      </c>
      <c r="H224" s="75" t="s">
        <v>258</v>
      </c>
      <c r="I224" s="15">
        <v>90</v>
      </c>
      <c r="J224" s="15">
        <v>60</v>
      </c>
      <c r="K224" s="15">
        <v>31</v>
      </c>
      <c r="L224" s="15">
        <v>20</v>
      </c>
      <c r="M224" s="80">
        <v>41.85</v>
      </c>
      <c r="N224" s="70">
        <v>42</v>
      </c>
      <c r="O224" s="62">
        <v>3000</v>
      </c>
      <c r="P224" s="63">
        <f>Table2245236891011121314151617181920212224234567234[[#This Row],[PEMBULATAN]]*O224</f>
        <v>126000</v>
      </c>
    </row>
    <row r="225" spans="1:16" ht="24" customHeight="1" x14ac:dyDescent="0.2">
      <c r="A225" s="100"/>
      <c r="B225" s="73"/>
      <c r="C225" s="85" t="s">
        <v>746</v>
      </c>
      <c r="D225" s="76" t="s">
        <v>53</v>
      </c>
      <c r="E225" s="13">
        <v>44427</v>
      </c>
      <c r="F225" s="74" t="s">
        <v>257</v>
      </c>
      <c r="G225" s="13">
        <v>44432</v>
      </c>
      <c r="H225" s="75" t="s">
        <v>258</v>
      </c>
      <c r="I225" s="15">
        <v>90</v>
      </c>
      <c r="J225" s="15">
        <v>52</v>
      </c>
      <c r="K225" s="15">
        <v>25</v>
      </c>
      <c r="L225" s="15">
        <v>9</v>
      </c>
      <c r="M225" s="80">
        <v>29.25</v>
      </c>
      <c r="N225" s="70">
        <v>29</v>
      </c>
      <c r="O225" s="62">
        <v>3000</v>
      </c>
      <c r="P225" s="63">
        <f>Table2245236891011121314151617181920212224234567234[[#This Row],[PEMBULATAN]]*O225</f>
        <v>87000</v>
      </c>
    </row>
    <row r="226" spans="1:16" ht="24" customHeight="1" x14ac:dyDescent="0.2">
      <c r="A226" s="100"/>
      <c r="B226" s="73"/>
      <c r="C226" s="85" t="s">
        <v>747</v>
      </c>
      <c r="D226" s="76" t="s">
        <v>53</v>
      </c>
      <c r="E226" s="13">
        <v>44427</v>
      </c>
      <c r="F226" s="74" t="s">
        <v>257</v>
      </c>
      <c r="G226" s="13">
        <v>44432</v>
      </c>
      <c r="H226" s="75" t="s">
        <v>258</v>
      </c>
      <c r="I226" s="15">
        <v>66</v>
      </c>
      <c r="J226" s="15">
        <v>64</v>
      </c>
      <c r="K226" s="15">
        <v>23</v>
      </c>
      <c r="L226" s="15">
        <v>14</v>
      </c>
      <c r="M226" s="80">
        <v>24.288</v>
      </c>
      <c r="N226" s="70">
        <v>24</v>
      </c>
      <c r="O226" s="62">
        <v>3000</v>
      </c>
      <c r="P226" s="63">
        <f>Table2245236891011121314151617181920212224234567234[[#This Row],[PEMBULATAN]]*O226</f>
        <v>72000</v>
      </c>
    </row>
    <row r="227" spans="1:16" ht="24" customHeight="1" x14ac:dyDescent="0.2">
      <c r="A227" s="100"/>
      <c r="B227" s="73"/>
      <c r="C227" s="85" t="s">
        <v>748</v>
      </c>
      <c r="D227" s="76" t="s">
        <v>53</v>
      </c>
      <c r="E227" s="13">
        <v>44427</v>
      </c>
      <c r="F227" s="74" t="s">
        <v>257</v>
      </c>
      <c r="G227" s="13">
        <v>44432</v>
      </c>
      <c r="H227" s="75" t="s">
        <v>258</v>
      </c>
      <c r="I227" s="15">
        <v>80</v>
      </c>
      <c r="J227" s="15">
        <v>62</v>
      </c>
      <c r="K227" s="15">
        <v>25</v>
      </c>
      <c r="L227" s="15">
        <v>24</v>
      </c>
      <c r="M227" s="80">
        <v>31</v>
      </c>
      <c r="N227" s="70">
        <v>31</v>
      </c>
      <c r="O227" s="62">
        <v>3000</v>
      </c>
      <c r="P227" s="63">
        <f>Table2245236891011121314151617181920212224234567234[[#This Row],[PEMBULATAN]]*O227</f>
        <v>93000</v>
      </c>
    </row>
    <row r="228" spans="1:16" ht="24" customHeight="1" x14ac:dyDescent="0.2">
      <c r="A228" s="100"/>
      <c r="B228" s="73"/>
      <c r="C228" s="85" t="s">
        <v>749</v>
      </c>
      <c r="D228" s="76" t="s">
        <v>53</v>
      </c>
      <c r="E228" s="13">
        <v>44427</v>
      </c>
      <c r="F228" s="74" t="s">
        <v>257</v>
      </c>
      <c r="G228" s="13">
        <v>44432</v>
      </c>
      <c r="H228" s="75" t="s">
        <v>258</v>
      </c>
      <c r="I228" s="15">
        <v>70</v>
      </c>
      <c r="J228" s="15">
        <v>60</v>
      </c>
      <c r="K228" s="15">
        <v>21</v>
      </c>
      <c r="L228" s="15">
        <v>19</v>
      </c>
      <c r="M228" s="80">
        <v>22.05</v>
      </c>
      <c r="N228" s="70">
        <v>22</v>
      </c>
      <c r="O228" s="62">
        <v>3000</v>
      </c>
      <c r="P228" s="63">
        <f>Table2245236891011121314151617181920212224234567234[[#This Row],[PEMBULATAN]]*O228</f>
        <v>66000</v>
      </c>
    </row>
    <row r="229" spans="1:16" ht="24" customHeight="1" x14ac:dyDescent="0.2">
      <c r="A229" s="100"/>
      <c r="B229" s="73"/>
      <c r="C229" s="85" t="s">
        <v>750</v>
      </c>
      <c r="D229" s="76" t="s">
        <v>53</v>
      </c>
      <c r="E229" s="13">
        <v>44427</v>
      </c>
      <c r="F229" s="74" t="s">
        <v>257</v>
      </c>
      <c r="G229" s="13">
        <v>44432</v>
      </c>
      <c r="H229" s="75" t="s">
        <v>258</v>
      </c>
      <c r="I229" s="15">
        <v>61</v>
      </c>
      <c r="J229" s="15">
        <v>27</v>
      </c>
      <c r="K229" s="15">
        <v>21</v>
      </c>
      <c r="L229" s="15">
        <v>16</v>
      </c>
      <c r="M229" s="80">
        <v>8.6467500000000008</v>
      </c>
      <c r="N229" s="70">
        <v>16</v>
      </c>
      <c r="O229" s="62">
        <v>3000</v>
      </c>
      <c r="P229" s="63">
        <f>Table2245236891011121314151617181920212224234567234[[#This Row],[PEMBULATAN]]*O229</f>
        <v>48000</v>
      </c>
    </row>
    <row r="230" spans="1:16" ht="24" customHeight="1" x14ac:dyDescent="0.2">
      <c r="A230" s="100"/>
      <c r="B230" s="73"/>
      <c r="C230" s="85" t="s">
        <v>751</v>
      </c>
      <c r="D230" s="76" t="s">
        <v>53</v>
      </c>
      <c r="E230" s="13">
        <v>44427</v>
      </c>
      <c r="F230" s="74" t="s">
        <v>257</v>
      </c>
      <c r="G230" s="13">
        <v>44432</v>
      </c>
      <c r="H230" s="75" t="s">
        <v>258</v>
      </c>
      <c r="I230" s="15">
        <v>59</v>
      </c>
      <c r="J230" s="15">
        <v>21</v>
      </c>
      <c r="K230" s="15">
        <v>100</v>
      </c>
      <c r="L230" s="15">
        <v>20</v>
      </c>
      <c r="M230" s="80">
        <v>30.975000000000001</v>
      </c>
      <c r="N230" s="70">
        <v>31</v>
      </c>
      <c r="O230" s="62">
        <v>3000</v>
      </c>
      <c r="P230" s="63">
        <f>Table2245236891011121314151617181920212224234567234[[#This Row],[PEMBULATAN]]*O230</f>
        <v>93000</v>
      </c>
    </row>
    <row r="231" spans="1:16" ht="24" customHeight="1" x14ac:dyDescent="0.2">
      <c r="A231" s="100"/>
      <c r="B231" s="73"/>
      <c r="C231" s="85" t="s">
        <v>752</v>
      </c>
      <c r="D231" s="76" t="s">
        <v>53</v>
      </c>
      <c r="E231" s="13">
        <v>44427</v>
      </c>
      <c r="F231" s="74" t="s">
        <v>257</v>
      </c>
      <c r="G231" s="13">
        <v>44432</v>
      </c>
      <c r="H231" s="75" t="s">
        <v>258</v>
      </c>
      <c r="I231" s="15">
        <v>65</v>
      </c>
      <c r="J231" s="15">
        <v>76</v>
      </c>
      <c r="K231" s="15">
        <v>22</v>
      </c>
      <c r="L231" s="15">
        <v>20</v>
      </c>
      <c r="M231" s="80">
        <v>27.17</v>
      </c>
      <c r="N231" s="70">
        <v>27</v>
      </c>
      <c r="O231" s="62">
        <v>3000</v>
      </c>
      <c r="P231" s="63">
        <f>Table2245236891011121314151617181920212224234567234[[#This Row],[PEMBULATAN]]*O231</f>
        <v>81000</v>
      </c>
    </row>
    <row r="232" spans="1:16" ht="24" customHeight="1" x14ac:dyDescent="0.2">
      <c r="A232" s="100"/>
      <c r="B232" s="73"/>
      <c r="C232" s="85" t="s">
        <v>753</v>
      </c>
      <c r="D232" s="76" t="s">
        <v>53</v>
      </c>
      <c r="E232" s="13">
        <v>44427</v>
      </c>
      <c r="F232" s="74" t="s">
        <v>257</v>
      </c>
      <c r="G232" s="13">
        <v>44432</v>
      </c>
      <c r="H232" s="75" t="s">
        <v>258</v>
      </c>
      <c r="I232" s="15">
        <v>82</v>
      </c>
      <c r="J232" s="15">
        <v>23</v>
      </c>
      <c r="K232" s="15">
        <v>61</v>
      </c>
      <c r="L232" s="15">
        <v>10</v>
      </c>
      <c r="M232" s="80">
        <v>28.761500000000002</v>
      </c>
      <c r="N232" s="70">
        <v>29</v>
      </c>
      <c r="O232" s="62">
        <v>3000</v>
      </c>
      <c r="P232" s="63">
        <f>Table2245236891011121314151617181920212224234567234[[#This Row],[PEMBULATAN]]*O232</f>
        <v>87000</v>
      </c>
    </row>
    <row r="233" spans="1:16" ht="24" customHeight="1" x14ac:dyDescent="0.2">
      <c r="A233" s="100"/>
      <c r="B233" s="73"/>
      <c r="C233" s="85" t="s">
        <v>754</v>
      </c>
      <c r="D233" s="76" t="s">
        <v>53</v>
      </c>
      <c r="E233" s="13">
        <v>44427</v>
      </c>
      <c r="F233" s="74" t="s">
        <v>257</v>
      </c>
      <c r="G233" s="13">
        <v>44432</v>
      </c>
      <c r="H233" s="75" t="s">
        <v>258</v>
      </c>
      <c r="I233" s="15">
        <v>70</v>
      </c>
      <c r="J233" s="15">
        <v>101</v>
      </c>
      <c r="K233" s="15">
        <v>22</v>
      </c>
      <c r="L233" s="15">
        <v>18</v>
      </c>
      <c r="M233" s="80">
        <v>38.884999999999998</v>
      </c>
      <c r="N233" s="70">
        <v>39</v>
      </c>
      <c r="O233" s="62">
        <v>3000</v>
      </c>
      <c r="P233" s="63">
        <f>Table2245236891011121314151617181920212224234567234[[#This Row],[PEMBULATAN]]*O233</f>
        <v>117000</v>
      </c>
    </row>
    <row r="234" spans="1:16" ht="24" customHeight="1" x14ac:dyDescent="0.2">
      <c r="A234" s="100"/>
      <c r="B234" s="73"/>
      <c r="C234" s="85" t="s">
        <v>755</v>
      </c>
      <c r="D234" s="76" t="s">
        <v>53</v>
      </c>
      <c r="E234" s="13">
        <v>44427</v>
      </c>
      <c r="F234" s="74" t="s">
        <v>257</v>
      </c>
      <c r="G234" s="13">
        <v>44432</v>
      </c>
      <c r="H234" s="75" t="s">
        <v>258</v>
      </c>
      <c r="I234" s="15">
        <v>82</v>
      </c>
      <c r="J234" s="15">
        <v>17</v>
      </c>
      <c r="K234" s="15">
        <v>65</v>
      </c>
      <c r="L234" s="15">
        <v>17</v>
      </c>
      <c r="M234" s="80">
        <v>22.6525</v>
      </c>
      <c r="N234" s="70">
        <v>23</v>
      </c>
      <c r="O234" s="62">
        <v>3000</v>
      </c>
      <c r="P234" s="63">
        <f>Table2245236891011121314151617181920212224234567234[[#This Row],[PEMBULATAN]]*O234</f>
        <v>69000</v>
      </c>
    </row>
    <row r="235" spans="1:16" ht="24" customHeight="1" x14ac:dyDescent="0.2">
      <c r="A235" s="100"/>
      <c r="B235" s="73"/>
      <c r="C235" s="85" t="s">
        <v>756</v>
      </c>
      <c r="D235" s="76" t="s">
        <v>53</v>
      </c>
      <c r="E235" s="13">
        <v>44427</v>
      </c>
      <c r="F235" s="74" t="s">
        <v>257</v>
      </c>
      <c r="G235" s="13">
        <v>44432</v>
      </c>
      <c r="H235" s="75" t="s">
        <v>258</v>
      </c>
      <c r="I235" s="15">
        <v>25</v>
      </c>
      <c r="J235" s="15">
        <v>97</v>
      </c>
      <c r="K235" s="15">
        <v>68</v>
      </c>
      <c r="L235" s="15">
        <v>20</v>
      </c>
      <c r="M235" s="80">
        <v>41.225000000000001</v>
      </c>
      <c r="N235" s="70">
        <v>41</v>
      </c>
      <c r="O235" s="62">
        <v>3000</v>
      </c>
      <c r="P235" s="63">
        <f>Table2245236891011121314151617181920212224234567234[[#This Row],[PEMBULATAN]]*O235</f>
        <v>123000</v>
      </c>
    </row>
    <row r="236" spans="1:16" ht="24" customHeight="1" x14ac:dyDescent="0.2">
      <c r="A236" s="100"/>
      <c r="B236" s="73"/>
      <c r="C236" s="85" t="s">
        <v>757</v>
      </c>
      <c r="D236" s="76" t="s">
        <v>53</v>
      </c>
      <c r="E236" s="13">
        <v>44427</v>
      </c>
      <c r="F236" s="74" t="s">
        <v>257</v>
      </c>
      <c r="G236" s="13">
        <v>44432</v>
      </c>
      <c r="H236" s="75" t="s">
        <v>258</v>
      </c>
      <c r="I236" s="15">
        <v>98</v>
      </c>
      <c r="J236" s="15">
        <v>25</v>
      </c>
      <c r="K236" s="15">
        <v>20</v>
      </c>
      <c r="L236" s="15">
        <v>13</v>
      </c>
      <c r="M236" s="80">
        <v>12.25</v>
      </c>
      <c r="N236" s="70">
        <v>13</v>
      </c>
      <c r="O236" s="62">
        <v>3000</v>
      </c>
      <c r="P236" s="63">
        <f>Table2245236891011121314151617181920212224234567234[[#This Row],[PEMBULATAN]]*O236</f>
        <v>39000</v>
      </c>
    </row>
    <row r="237" spans="1:16" ht="24" customHeight="1" x14ac:dyDescent="0.2">
      <c r="A237" s="100"/>
      <c r="B237" s="73"/>
      <c r="C237" s="85" t="s">
        <v>758</v>
      </c>
      <c r="D237" s="76" t="s">
        <v>53</v>
      </c>
      <c r="E237" s="13">
        <v>44427</v>
      </c>
      <c r="F237" s="74" t="s">
        <v>257</v>
      </c>
      <c r="G237" s="13">
        <v>44432</v>
      </c>
      <c r="H237" s="75" t="s">
        <v>258</v>
      </c>
      <c r="I237" s="15">
        <v>99</v>
      </c>
      <c r="J237" s="15">
        <v>21</v>
      </c>
      <c r="K237" s="15">
        <v>25</v>
      </c>
      <c r="L237" s="15">
        <v>25</v>
      </c>
      <c r="M237" s="80">
        <v>12.99375</v>
      </c>
      <c r="N237" s="70">
        <v>25</v>
      </c>
      <c r="O237" s="62">
        <v>3000</v>
      </c>
      <c r="P237" s="63">
        <f>Table2245236891011121314151617181920212224234567234[[#This Row],[PEMBULATAN]]*O237</f>
        <v>75000</v>
      </c>
    </row>
    <row r="238" spans="1:16" ht="24" customHeight="1" x14ac:dyDescent="0.2">
      <c r="A238" s="100"/>
      <c r="B238" s="73"/>
      <c r="C238" s="85" t="s">
        <v>759</v>
      </c>
      <c r="D238" s="76" t="s">
        <v>53</v>
      </c>
      <c r="E238" s="13">
        <v>44427</v>
      </c>
      <c r="F238" s="74" t="s">
        <v>257</v>
      </c>
      <c r="G238" s="13">
        <v>44432</v>
      </c>
      <c r="H238" s="75" t="s">
        <v>258</v>
      </c>
      <c r="I238" s="15">
        <v>98</v>
      </c>
      <c r="J238" s="15">
        <v>20</v>
      </c>
      <c r="K238" s="15">
        <v>67</v>
      </c>
      <c r="L238" s="15">
        <v>11</v>
      </c>
      <c r="M238" s="80">
        <v>32.83</v>
      </c>
      <c r="N238" s="70">
        <v>33</v>
      </c>
      <c r="O238" s="62">
        <v>3000</v>
      </c>
      <c r="P238" s="63">
        <f>Table2245236891011121314151617181920212224234567234[[#This Row],[PEMBULATAN]]*O238</f>
        <v>99000</v>
      </c>
    </row>
    <row r="239" spans="1:16" ht="24" customHeight="1" x14ac:dyDescent="0.2">
      <c r="A239" s="100"/>
      <c r="B239" s="73"/>
      <c r="C239" s="85" t="s">
        <v>760</v>
      </c>
      <c r="D239" s="76" t="s">
        <v>53</v>
      </c>
      <c r="E239" s="13">
        <v>44427</v>
      </c>
      <c r="F239" s="74" t="s">
        <v>257</v>
      </c>
      <c r="G239" s="13">
        <v>44432</v>
      </c>
      <c r="H239" s="75" t="s">
        <v>258</v>
      </c>
      <c r="I239" s="15">
        <v>34</v>
      </c>
      <c r="J239" s="15">
        <v>30</v>
      </c>
      <c r="K239" s="15">
        <v>58</v>
      </c>
      <c r="L239" s="15">
        <v>9</v>
      </c>
      <c r="M239" s="80">
        <v>14.79</v>
      </c>
      <c r="N239" s="70">
        <v>15</v>
      </c>
      <c r="O239" s="62">
        <v>3000</v>
      </c>
      <c r="P239" s="63">
        <f>Table2245236891011121314151617181920212224234567234[[#This Row],[PEMBULATAN]]*O239</f>
        <v>45000</v>
      </c>
    </row>
    <row r="240" spans="1:16" ht="24" customHeight="1" x14ac:dyDescent="0.2">
      <c r="A240" s="100"/>
      <c r="B240" s="73"/>
      <c r="C240" s="85" t="s">
        <v>761</v>
      </c>
      <c r="D240" s="76" t="s">
        <v>53</v>
      </c>
      <c r="E240" s="13">
        <v>44427</v>
      </c>
      <c r="F240" s="74" t="s">
        <v>257</v>
      </c>
      <c r="G240" s="13">
        <v>44432</v>
      </c>
      <c r="H240" s="75" t="s">
        <v>258</v>
      </c>
      <c r="I240" s="15">
        <v>43</v>
      </c>
      <c r="J240" s="15">
        <v>43</v>
      </c>
      <c r="K240" s="15">
        <v>31</v>
      </c>
      <c r="L240" s="15">
        <v>3</v>
      </c>
      <c r="M240" s="80">
        <v>14.329750000000001</v>
      </c>
      <c r="N240" s="70">
        <v>14</v>
      </c>
      <c r="O240" s="62">
        <v>3000</v>
      </c>
      <c r="P240" s="63">
        <f>Table2245236891011121314151617181920212224234567234[[#This Row],[PEMBULATAN]]*O240</f>
        <v>42000</v>
      </c>
    </row>
    <row r="241" spans="1:16" ht="24" customHeight="1" x14ac:dyDescent="0.2">
      <c r="A241" s="100"/>
      <c r="B241" s="73"/>
      <c r="C241" s="85" t="s">
        <v>762</v>
      </c>
      <c r="D241" s="76" t="s">
        <v>53</v>
      </c>
      <c r="E241" s="13">
        <v>44427</v>
      </c>
      <c r="F241" s="74" t="s">
        <v>257</v>
      </c>
      <c r="G241" s="13">
        <v>44432</v>
      </c>
      <c r="H241" s="75" t="s">
        <v>258</v>
      </c>
      <c r="I241" s="15">
        <v>62</v>
      </c>
      <c r="J241" s="15">
        <v>32</v>
      </c>
      <c r="K241" s="15">
        <v>3</v>
      </c>
      <c r="L241" s="15">
        <v>1</v>
      </c>
      <c r="M241" s="80">
        <v>1.488</v>
      </c>
      <c r="N241" s="70">
        <v>1</v>
      </c>
      <c r="O241" s="62">
        <v>3000</v>
      </c>
      <c r="P241" s="63">
        <f>Table2245236891011121314151617181920212224234567234[[#This Row],[PEMBULATAN]]*O241</f>
        <v>3000</v>
      </c>
    </row>
    <row r="242" spans="1:16" ht="24" customHeight="1" x14ac:dyDescent="0.2">
      <c r="A242" s="100"/>
      <c r="B242" s="73"/>
      <c r="C242" s="85" t="s">
        <v>763</v>
      </c>
      <c r="D242" s="76" t="s">
        <v>53</v>
      </c>
      <c r="E242" s="13">
        <v>44427</v>
      </c>
      <c r="F242" s="74" t="s">
        <v>257</v>
      </c>
      <c r="G242" s="13">
        <v>44432</v>
      </c>
      <c r="H242" s="75" t="s">
        <v>258</v>
      </c>
      <c r="I242" s="15">
        <v>83</v>
      </c>
      <c r="J242" s="15">
        <v>35</v>
      </c>
      <c r="K242" s="15">
        <v>14</v>
      </c>
      <c r="L242" s="15">
        <v>7</v>
      </c>
      <c r="M242" s="80">
        <v>10.1675</v>
      </c>
      <c r="N242" s="70">
        <v>10</v>
      </c>
      <c r="O242" s="62">
        <v>3000</v>
      </c>
      <c r="P242" s="63">
        <f>Table2245236891011121314151617181920212224234567234[[#This Row],[PEMBULATAN]]*O242</f>
        <v>30000</v>
      </c>
    </row>
    <row r="243" spans="1:16" ht="24" customHeight="1" x14ac:dyDescent="0.2">
      <c r="A243" s="100"/>
      <c r="B243" s="73"/>
      <c r="C243" s="85" t="s">
        <v>764</v>
      </c>
      <c r="D243" s="76" t="s">
        <v>53</v>
      </c>
      <c r="E243" s="13">
        <v>44427</v>
      </c>
      <c r="F243" s="74" t="s">
        <v>257</v>
      </c>
      <c r="G243" s="13">
        <v>44432</v>
      </c>
      <c r="H243" s="75" t="s">
        <v>258</v>
      </c>
      <c r="I243" s="15">
        <v>51</v>
      </c>
      <c r="J243" s="15">
        <v>35</v>
      </c>
      <c r="K243" s="15">
        <v>24</v>
      </c>
      <c r="L243" s="15">
        <v>1</v>
      </c>
      <c r="M243" s="80">
        <v>10.71</v>
      </c>
      <c r="N243" s="70">
        <v>11</v>
      </c>
      <c r="O243" s="62">
        <v>3000</v>
      </c>
      <c r="P243" s="63">
        <f>Table2245236891011121314151617181920212224234567234[[#This Row],[PEMBULATAN]]*O243</f>
        <v>33000</v>
      </c>
    </row>
    <row r="244" spans="1:16" ht="24" customHeight="1" x14ac:dyDescent="0.2">
      <c r="A244" s="100"/>
      <c r="B244" s="73"/>
      <c r="C244" s="85" t="s">
        <v>765</v>
      </c>
      <c r="D244" s="76" t="s">
        <v>53</v>
      </c>
      <c r="E244" s="13">
        <v>44427</v>
      </c>
      <c r="F244" s="74" t="s">
        <v>257</v>
      </c>
      <c r="G244" s="13">
        <v>44432</v>
      </c>
      <c r="H244" s="75" t="s">
        <v>258</v>
      </c>
      <c r="I244" s="15">
        <v>54</v>
      </c>
      <c r="J244" s="15">
        <v>20</v>
      </c>
      <c r="K244" s="15">
        <v>10</v>
      </c>
      <c r="L244" s="15">
        <v>3</v>
      </c>
      <c r="M244" s="80">
        <v>2.7</v>
      </c>
      <c r="N244" s="70">
        <v>3</v>
      </c>
      <c r="O244" s="62">
        <v>3000</v>
      </c>
      <c r="P244" s="63">
        <f>Table2245236891011121314151617181920212224234567234[[#This Row],[PEMBULATAN]]*O244</f>
        <v>9000</v>
      </c>
    </row>
    <row r="245" spans="1:16" ht="24" customHeight="1" x14ac:dyDescent="0.2">
      <c r="A245" s="100"/>
      <c r="B245" s="73"/>
      <c r="C245" s="85" t="s">
        <v>766</v>
      </c>
      <c r="D245" s="76" t="s">
        <v>53</v>
      </c>
      <c r="E245" s="13">
        <v>44427</v>
      </c>
      <c r="F245" s="74" t="s">
        <v>257</v>
      </c>
      <c r="G245" s="13">
        <v>44432</v>
      </c>
      <c r="H245" s="75" t="s">
        <v>258</v>
      </c>
      <c r="I245" s="15">
        <v>49</v>
      </c>
      <c r="J245" s="15">
        <v>49</v>
      </c>
      <c r="K245" s="15">
        <v>12</v>
      </c>
      <c r="L245" s="15">
        <v>3</v>
      </c>
      <c r="M245" s="80">
        <v>7.2030000000000003</v>
      </c>
      <c r="N245" s="70">
        <v>7</v>
      </c>
      <c r="O245" s="62">
        <v>3000</v>
      </c>
      <c r="P245" s="63">
        <f>Table2245236891011121314151617181920212224234567234[[#This Row],[PEMBULATAN]]*O245</f>
        <v>21000</v>
      </c>
    </row>
    <row r="246" spans="1:16" ht="24" customHeight="1" x14ac:dyDescent="0.2">
      <c r="A246" s="100"/>
      <c r="B246" s="73"/>
      <c r="C246" s="85" t="s">
        <v>767</v>
      </c>
      <c r="D246" s="76" t="s">
        <v>53</v>
      </c>
      <c r="E246" s="13">
        <v>44427</v>
      </c>
      <c r="F246" s="74" t="s">
        <v>257</v>
      </c>
      <c r="G246" s="13">
        <v>44432</v>
      </c>
      <c r="H246" s="75" t="s">
        <v>258</v>
      </c>
      <c r="I246" s="15">
        <v>78</v>
      </c>
      <c r="J246" s="15">
        <v>46</v>
      </c>
      <c r="K246" s="15">
        <v>16</v>
      </c>
      <c r="L246" s="15">
        <v>10</v>
      </c>
      <c r="M246" s="80">
        <v>14.352</v>
      </c>
      <c r="N246" s="70">
        <v>14</v>
      </c>
      <c r="O246" s="62">
        <v>3000</v>
      </c>
      <c r="P246" s="63">
        <f>Table2245236891011121314151617181920212224234567234[[#This Row],[PEMBULATAN]]*O246</f>
        <v>42000</v>
      </c>
    </row>
    <row r="247" spans="1:16" ht="24" customHeight="1" x14ac:dyDescent="0.2">
      <c r="A247" s="100"/>
      <c r="B247" s="73"/>
      <c r="C247" s="85" t="s">
        <v>768</v>
      </c>
      <c r="D247" s="76" t="s">
        <v>53</v>
      </c>
      <c r="E247" s="13">
        <v>44427</v>
      </c>
      <c r="F247" s="74" t="s">
        <v>257</v>
      </c>
      <c r="G247" s="13">
        <v>44432</v>
      </c>
      <c r="H247" s="75" t="s">
        <v>258</v>
      </c>
      <c r="I247" s="15">
        <v>62</v>
      </c>
      <c r="J247" s="15">
        <v>44</v>
      </c>
      <c r="K247" s="15">
        <v>11</v>
      </c>
      <c r="L247" s="15">
        <v>5</v>
      </c>
      <c r="M247" s="80">
        <v>7.5019999999999998</v>
      </c>
      <c r="N247" s="70">
        <v>8</v>
      </c>
      <c r="O247" s="62">
        <v>3000</v>
      </c>
      <c r="P247" s="63">
        <f>Table2245236891011121314151617181920212224234567234[[#This Row],[PEMBULATAN]]*O247</f>
        <v>24000</v>
      </c>
    </row>
    <row r="248" spans="1:16" ht="24" customHeight="1" x14ac:dyDescent="0.2">
      <c r="A248" s="100"/>
      <c r="B248" s="73"/>
      <c r="C248" s="85" t="s">
        <v>769</v>
      </c>
      <c r="D248" s="76" t="s">
        <v>53</v>
      </c>
      <c r="E248" s="13">
        <v>44427</v>
      </c>
      <c r="F248" s="74" t="s">
        <v>257</v>
      </c>
      <c r="G248" s="13">
        <v>44432</v>
      </c>
      <c r="H248" s="75" t="s">
        <v>258</v>
      </c>
      <c r="I248" s="15">
        <v>62</v>
      </c>
      <c r="J248" s="15">
        <v>59</v>
      </c>
      <c r="K248" s="15">
        <v>13</v>
      </c>
      <c r="L248" s="15">
        <v>7</v>
      </c>
      <c r="M248" s="80">
        <v>11.888500000000001</v>
      </c>
      <c r="N248" s="70">
        <v>12</v>
      </c>
      <c r="O248" s="62">
        <v>3000</v>
      </c>
      <c r="P248" s="63">
        <f>Table2245236891011121314151617181920212224234567234[[#This Row],[PEMBULATAN]]*O248</f>
        <v>36000</v>
      </c>
    </row>
    <row r="249" spans="1:16" ht="24" customHeight="1" x14ac:dyDescent="0.2">
      <c r="A249" s="100"/>
      <c r="B249" s="73"/>
      <c r="C249" s="71" t="s">
        <v>770</v>
      </c>
      <c r="D249" s="76" t="s">
        <v>53</v>
      </c>
      <c r="E249" s="13">
        <v>44427</v>
      </c>
      <c r="F249" s="74" t="s">
        <v>257</v>
      </c>
      <c r="G249" s="13">
        <v>44432</v>
      </c>
      <c r="H249" s="75" t="s">
        <v>258</v>
      </c>
      <c r="I249" s="15">
        <v>31</v>
      </c>
      <c r="J249" s="15">
        <v>26</v>
      </c>
      <c r="K249" s="15">
        <v>24</v>
      </c>
      <c r="L249" s="15">
        <v>3</v>
      </c>
      <c r="M249" s="80">
        <v>4.8360000000000003</v>
      </c>
      <c r="N249" s="70">
        <v>5</v>
      </c>
      <c r="O249" s="62">
        <v>3000</v>
      </c>
      <c r="P249" s="63">
        <f>Table2245236891011121314151617181920212224234567234[[#This Row],[PEMBULATAN]]*O249</f>
        <v>15000</v>
      </c>
    </row>
    <row r="250" spans="1:16" ht="24" customHeight="1" x14ac:dyDescent="0.2">
      <c r="A250" s="100"/>
      <c r="B250" s="73"/>
      <c r="C250" s="71" t="s">
        <v>771</v>
      </c>
      <c r="D250" s="76" t="s">
        <v>53</v>
      </c>
      <c r="E250" s="13">
        <v>44427</v>
      </c>
      <c r="F250" s="74" t="s">
        <v>257</v>
      </c>
      <c r="G250" s="13">
        <v>44432</v>
      </c>
      <c r="H250" s="75" t="s">
        <v>258</v>
      </c>
      <c r="I250" s="15">
        <v>36</v>
      </c>
      <c r="J250" s="15">
        <v>30</v>
      </c>
      <c r="K250" s="15">
        <v>23</v>
      </c>
      <c r="L250" s="15">
        <v>3</v>
      </c>
      <c r="M250" s="80">
        <v>6.21</v>
      </c>
      <c r="N250" s="70">
        <v>6</v>
      </c>
      <c r="O250" s="62">
        <v>3000</v>
      </c>
      <c r="P250" s="63">
        <f>Table2245236891011121314151617181920212224234567234[[#This Row],[PEMBULATAN]]*O250</f>
        <v>18000</v>
      </c>
    </row>
    <row r="251" spans="1:16" ht="24" customHeight="1" x14ac:dyDescent="0.2">
      <c r="A251" s="100"/>
      <c r="B251" s="73"/>
      <c r="C251" s="71" t="s">
        <v>772</v>
      </c>
      <c r="D251" s="76" t="s">
        <v>53</v>
      </c>
      <c r="E251" s="13">
        <v>44427</v>
      </c>
      <c r="F251" s="74" t="s">
        <v>257</v>
      </c>
      <c r="G251" s="13">
        <v>44432</v>
      </c>
      <c r="H251" s="75" t="s">
        <v>258</v>
      </c>
      <c r="I251" s="15">
        <v>42</v>
      </c>
      <c r="J251" s="15">
        <v>30</v>
      </c>
      <c r="K251" s="15">
        <v>26</v>
      </c>
      <c r="L251" s="15">
        <v>2</v>
      </c>
      <c r="M251" s="80">
        <v>8.19</v>
      </c>
      <c r="N251" s="70">
        <v>8</v>
      </c>
      <c r="O251" s="62">
        <v>3000</v>
      </c>
      <c r="P251" s="63">
        <f>Table2245236891011121314151617181920212224234567234[[#This Row],[PEMBULATAN]]*O251</f>
        <v>24000</v>
      </c>
    </row>
    <row r="252" spans="1:16" ht="24" customHeight="1" x14ac:dyDescent="0.2">
      <c r="A252" s="100"/>
      <c r="B252" s="73"/>
      <c r="C252" s="71" t="s">
        <v>773</v>
      </c>
      <c r="D252" s="76" t="s">
        <v>53</v>
      </c>
      <c r="E252" s="13">
        <v>44427</v>
      </c>
      <c r="F252" s="74" t="s">
        <v>257</v>
      </c>
      <c r="G252" s="13">
        <v>44432</v>
      </c>
      <c r="H252" s="75" t="s">
        <v>258</v>
      </c>
      <c r="I252" s="15">
        <v>41</v>
      </c>
      <c r="J252" s="15">
        <v>28</v>
      </c>
      <c r="K252" s="15">
        <v>27</v>
      </c>
      <c r="L252" s="15">
        <v>4</v>
      </c>
      <c r="M252" s="80">
        <v>7.7489999999999997</v>
      </c>
      <c r="N252" s="70">
        <v>8</v>
      </c>
      <c r="O252" s="62">
        <v>3000</v>
      </c>
      <c r="P252" s="63">
        <f>Table2245236891011121314151617181920212224234567234[[#This Row],[PEMBULATAN]]*O252</f>
        <v>24000</v>
      </c>
    </row>
    <row r="253" spans="1:16" ht="24" customHeight="1" x14ac:dyDescent="0.2">
      <c r="A253" s="100"/>
      <c r="B253" s="73"/>
      <c r="C253" s="71" t="s">
        <v>774</v>
      </c>
      <c r="D253" s="76" t="s">
        <v>53</v>
      </c>
      <c r="E253" s="13">
        <v>44427</v>
      </c>
      <c r="F253" s="74" t="s">
        <v>257</v>
      </c>
      <c r="G253" s="13">
        <v>44432</v>
      </c>
      <c r="H253" s="75" t="s">
        <v>258</v>
      </c>
      <c r="I253" s="15">
        <v>56</v>
      </c>
      <c r="J253" s="15">
        <v>47</v>
      </c>
      <c r="K253" s="15">
        <v>27</v>
      </c>
      <c r="L253" s="15">
        <v>2</v>
      </c>
      <c r="M253" s="80">
        <v>17.765999999999998</v>
      </c>
      <c r="N253" s="70">
        <v>18</v>
      </c>
      <c r="O253" s="62">
        <v>3000</v>
      </c>
      <c r="P253" s="63">
        <f>Table2245236891011121314151617181920212224234567234[[#This Row],[PEMBULATAN]]*O253</f>
        <v>54000</v>
      </c>
    </row>
    <row r="254" spans="1:16" ht="24" customHeight="1" x14ac:dyDescent="0.2">
      <c r="A254" s="100"/>
      <c r="B254" s="73"/>
      <c r="C254" s="71" t="s">
        <v>775</v>
      </c>
      <c r="D254" s="76" t="s">
        <v>53</v>
      </c>
      <c r="E254" s="13">
        <v>44427</v>
      </c>
      <c r="F254" s="74" t="s">
        <v>257</v>
      </c>
      <c r="G254" s="13">
        <v>44432</v>
      </c>
      <c r="H254" s="75" t="s">
        <v>258</v>
      </c>
      <c r="I254" s="15">
        <v>73</v>
      </c>
      <c r="J254" s="15">
        <v>50</v>
      </c>
      <c r="K254" s="15">
        <v>17</v>
      </c>
      <c r="L254" s="15">
        <v>7</v>
      </c>
      <c r="M254" s="80">
        <v>15.512499999999999</v>
      </c>
      <c r="N254" s="70">
        <v>16</v>
      </c>
      <c r="O254" s="62">
        <v>3000</v>
      </c>
      <c r="P254" s="63">
        <f>Table2245236891011121314151617181920212224234567234[[#This Row],[PEMBULATAN]]*O254</f>
        <v>48000</v>
      </c>
    </row>
    <row r="255" spans="1:16" ht="24" customHeight="1" x14ac:dyDescent="0.2">
      <c r="A255" s="100"/>
      <c r="B255" s="73"/>
      <c r="C255" s="71" t="s">
        <v>776</v>
      </c>
      <c r="D255" s="76" t="s">
        <v>53</v>
      </c>
      <c r="E255" s="13">
        <v>44427</v>
      </c>
      <c r="F255" s="74" t="s">
        <v>257</v>
      </c>
      <c r="G255" s="13">
        <v>44432</v>
      </c>
      <c r="H255" s="75" t="s">
        <v>258</v>
      </c>
      <c r="I255" s="15">
        <v>68</v>
      </c>
      <c r="J255" s="15">
        <v>40</v>
      </c>
      <c r="K255" s="15">
        <v>20</v>
      </c>
      <c r="L255" s="15">
        <v>7</v>
      </c>
      <c r="M255" s="80">
        <v>13.6</v>
      </c>
      <c r="N255" s="70">
        <v>14</v>
      </c>
      <c r="O255" s="62">
        <v>3000</v>
      </c>
      <c r="P255" s="63">
        <f>Table2245236891011121314151617181920212224234567234[[#This Row],[PEMBULATAN]]*O255</f>
        <v>42000</v>
      </c>
    </row>
    <row r="256" spans="1:16" ht="24" customHeight="1" x14ac:dyDescent="0.2">
      <c r="A256" s="100"/>
      <c r="B256" s="73"/>
      <c r="C256" s="71" t="s">
        <v>777</v>
      </c>
      <c r="D256" s="76" t="s">
        <v>53</v>
      </c>
      <c r="E256" s="13">
        <v>44427</v>
      </c>
      <c r="F256" s="74" t="s">
        <v>257</v>
      </c>
      <c r="G256" s="13">
        <v>44432</v>
      </c>
      <c r="H256" s="75" t="s">
        <v>258</v>
      </c>
      <c r="I256" s="15">
        <v>47</v>
      </c>
      <c r="J256" s="15">
        <v>24</v>
      </c>
      <c r="K256" s="15">
        <v>31</v>
      </c>
      <c r="L256" s="15">
        <v>5</v>
      </c>
      <c r="M256" s="80">
        <v>8.7420000000000009</v>
      </c>
      <c r="N256" s="70">
        <v>9</v>
      </c>
      <c r="O256" s="62">
        <v>3000</v>
      </c>
      <c r="P256" s="63">
        <f>Table2245236891011121314151617181920212224234567234[[#This Row],[PEMBULATAN]]*O256</f>
        <v>27000</v>
      </c>
    </row>
    <row r="257" spans="1:16" ht="24" customHeight="1" x14ac:dyDescent="0.2">
      <c r="A257" s="100"/>
      <c r="B257" s="73"/>
      <c r="C257" s="71" t="s">
        <v>778</v>
      </c>
      <c r="D257" s="76" t="s">
        <v>53</v>
      </c>
      <c r="E257" s="13">
        <v>44427</v>
      </c>
      <c r="F257" s="74" t="s">
        <v>257</v>
      </c>
      <c r="G257" s="13">
        <v>44432</v>
      </c>
      <c r="H257" s="75" t="s">
        <v>258</v>
      </c>
      <c r="I257" s="15">
        <v>53</v>
      </c>
      <c r="J257" s="15">
        <v>42</v>
      </c>
      <c r="K257" s="15">
        <v>25</v>
      </c>
      <c r="L257" s="15">
        <v>7</v>
      </c>
      <c r="M257" s="80">
        <v>13.9125</v>
      </c>
      <c r="N257" s="70">
        <v>14</v>
      </c>
      <c r="O257" s="62">
        <v>3000</v>
      </c>
      <c r="P257" s="63">
        <f>Table2245236891011121314151617181920212224234567234[[#This Row],[PEMBULATAN]]*O257</f>
        <v>42000</v>
      </c>
    </row>
    <row r="258" spans="1:16" ht="24" customHeight="1" x14ac:dyDescent="0.2">
      <c r="A258" s="100"/>
      <c r="B258" s="73"/>
      <c r="C258" s="71" t="s">
        <v>779</v>
      </c>
      <c r="D258" s="76" t="s">
        <v>53</v>
      </c>
      <c r="E258" s="13">
        <v>44427</v>
      </c>
      <c r="F258" s="74" t="s">
        <v>257</v>
      </c>
      <c r="G258" s="13">
        <v>44432</v>
      </c>
      <c r="H258" s="75" t="s">
        <v>258</v>
      </c>
      <c r="I258" s="15">
        <v>81</v>
      </c>
      <c r="J258" s="15">
        <v>21</v>
      </c>
      <c r="K258" s="15">
        <v>31</v>
      </c>
      <c r="L258" s="15">
        <v>8</v>
      </c>
      <c r="M258" s="80">
        <v>13.18275</v>
      </c>
      <c r="N258" s="70">
        <v>13</v>
      </c>
      <c r="O258" s="62">
        <v>3000</v>
      </c>
      <c r="P258" s="63">
        <f>Table2245236891011121314151617181920212224234567234[[#This Row],[PEMBULATAN]]*O258</f>
        <v>39000</v>
      </c>
    </row>
    <row r="259" spans="1:16" ht="24" customHeight="1" x14ac:dyDescent="0.2">
      <c r="A259" s="100"/>
      <c r="B259" s="73"/>
      <c r="C259" s="71" t="s">
        <v>780</v>
      </c>
      <c r="D259" s="76" t="s">
        <v>53</v>
      </c>
      <c r="E259" s="13">
        <v>44427</v>
      </c>
      <c r="F259" s="74" t="s">
        <v>257</v>
      </c>
      <c r="G259" s="13">
        <v>44432</v>
      </c>
      <c r="H259" s="75" t="s">
        <v>258</v>
      </c>
      <c r="I259" s="15">
        <v>44</v>
      </c>
      <c r="J259" s="15">
        <v>25</v>
      </c>
      <c r="K259" s="15">
        <v>28</v>
      </c>
      <c r="L259" s="15">
        <v>6</v>
      </c>
      <c r="M259" s="80">
        <v>7.7</v>
      </c>
      <c r="N259" s="70">
        <v>8</v>
      </c>
      <c r="O259" s="62">
        <v>3000</v>
      </c>
      <c r="P259" s="63">
        <f>Table2245236891011121314151617181920212224234567234[[#This Row],[PEMBULATAN]]*O259</f>
        <v>24000</v>
      </c>
    </row>
    <row r="260" spans="1:16" ht="24" customHeight="1" x14ac:dyDescent="0.2">
      <c r="A260" s="100"/>
      <c r="B260" s="73"/>
      <c r="C260" s="71" t="s">
        <v>781</v>
      </c>
      <c r="D260" s="76" t="s">
        <v>53</v>
      </c>
      <c r="E260" s="13">
        <v>44427</v>
      </c>
      <c r="F260" s="74" t="s">
        <v>257</v>
      </c>
      <c r="G260" s="13">
        <v>44432</v>
      </c>
      <c r="H260" s="75" t="s">
        <v>258</v>
      </c>
      <c r="I260" s="15">
        <v>68</v>
      </c>
      <c r="J260" s="15">
        <v>27</v>
      </c>
      <c r="K260" s="15">
        <v>21</v>
      </c>
      <c r="L260" s="15">
        <v>7</v>
      </c>
      <c r="M260" s="80">
        <v>9.6389999999999993</v>
      </c>
      <c r="N260" s="70">
        <v>10</v>
      </c>
      <c r="O260" s="62">
        <v>3000</v>
      </c>
      <c r="P260" s="63">
        <f>Table2245236891011121314151617181920212224234567234[[#This Row],[PEMBULATAN]]*O260</f>
        <v>30000</v>
      </c>
    </row>
    <row r="261" spans="1:16" ht="24" customHeight="1" x14ac:dyDescent="0.2">
      <c r="A261" s="100"/>
      <c r="B261" s="73"/>
      <c r="C261" s="71" t="s">
        <v>782</v>
      </c>
      <c r="D261" s="76" t="s">
        <v>53</v>
      </c>
      <c r="E261" s="13">
        <v>44427</v>
      </c>
      <c r="F261" s="74" t="s">
        <v>257</v>
      </c>
      <c r="G261" s="13">
        <v>44432</v>
      </c>
      <c r="H261" s="75" t="s">
        <v>258</v>
      </c>
      <c r="I261" s="15">
        <v>110</v>
      </c>
      <c r="J261" s="15">
        <v>50</v>
      </c>
      <c r="K261" s="15">
        <v>13</v>
      </c>
      <c r="L261" s="15">
        <v>9</v>
      </c>
      <c r="M261" s="80">
        <v>17.875</v>
      </c>
      <c r="N261" s="70">
        <v>18</v>
      </c>
      <c r="O261" s="62">
        <v>3000</v>
      </c>
      <c r="P261" s="63">
        <f>Table2245236891011121314151617181920212224234567234[[#This Row],[PEMBULATAN]]*O261</f>
        <v>54000</v>
      </c>
    </row>
    <row r="262" spans="1:16" ht="24" customHeight="1" x14ac:dyDescent="0.2">
      <c r="A262" s="100"/>
      <c r="B262" s="73"/>
      <c r="C262" s="71" t="s">
        <v>783</v>
      </c>
      <c r="D262" s="76" t="s">
        <v>53</v>
      </c>
      <c r="E262" s="13">
        <v>44427</v>
      </c>
      <c r="F262" s="74" t="s">
        <v>257</v>
      </c>
      <c r="G262" s="13">
        <v>44432</v>
      </c>
      <c r="H262" s="75" t="s">
        <v>258</v>
      </c>
      <c r="I262" s="15">
        <v>25</v>
      </c>
      <c r="J262" s="15">
        <v>24</v>
      </c>
      <c r="K262" s="15">
        <v>22</v>
      </c>
      <c r="L262" s="15">
        <v>4</v>
      </c>
      <c r="M262" s="80">
        <v>3.3</v>
      </c>
      <c r="N262" s="70">
        <v>4</v>
      </c>
      <c r="O262" s="62">
        <v>3000</v>
      </c>
      <c r="P262" s="63">
        <f>Table2245236891011121314151617181920212224234567234[[#This Row],[PEMBULATAN]]*O262</f>
        <v>12000</v>
      </c>
    </row>
    <row r="263" spans="1:16" ht="24" customHeight="1" x14ac:dyDescent="0.2">
      <c r="A263" s="100"/>
      <c r="B263" s="73"/>
      <c r="C263" s="71" t="s">
        <v>784</v>
      </c>
      <c r="D263" s="76" t="s">
        <v>53</v>
      </c>
      <c r="E263" s="13">
        <v>44427</v>
      </c>
      <c r="F263" s="74" t="s">
        <v>257</v>
      </c>
      <c r="G263" s="13">
        <v>44432</v>
      </c>
      <c r="H263" s="75" t="s">
        <v>258</v>
      </c>
      <c r="I263" s="15">
        <v>31</v>
      </c>
      <c r="J263" s="15">
        <v>48</v>
      </c>
      <c r="K263" s="15">
        <v>54</v>
      </c>
      <c r="L263" s="15">
        <v>14</v>
      </c>
      <c r="M263" s="80">
        <v>20.088000000000001</v>
      </c>
      <c r="N263" s="70">
        <v>20</v>
      </c>
      <c r="O263" s="62">
        <v>3000</v>
      </c>
      <c r="P263" s="63">
        <f>Table2245236891011121314151617181920212224234567234[[#This Row],[PEMBULATAN]]*O263</f>
        <v>60000</v>
      </c>
    </row>
    <row r="264" spans="1:16" ht="24" customHeight="1" x14ac:dyDescent="0.2">
      <c r="A264" s="100"/>
      <c r="B264" s="73"/>
      <c r="C264" s="71" t="s">
        <v>785</v>
      </c>
      <c r="D264" s="76" t="s">
        <v>53</v>
      </c>
      <c r="E264" s="13">
        <v>44427</v>
      </c>
      <c r="F264" s="74" t="s">
        <v>257</v>
      </c>
      <c r="G264" s="13">
        <v>44432</v>
      </c>
      <c r="H264" s="75" t="s">
        <v>258</v>
      </c>
      <c r="I264" s="15">
        <v>45</v>
      </c>
      <c r="J264" s="15">
        <v>46</v>
      </c>
      <c r="K264" s="15">
        <v>10</v>
      </c>
      <c r="L264" s="15">
        <v>1</v>
      </c>
      <c r="M264" s="80">
        <v>5.1749999999999998</v>
      </c>
      <c r="N264" s="70">
        <v>5</v>
      </c>
      <c r="O264" s="62">
        <v>3000</v>
      </c>
      <c r="P264" s="63">
        <f>Table2245236891011121314151617181920212224234567234[[#This Row],[PEMBULATAN]]*O264</f>
        <v>15000</v>
      </c>
    </row>
    <row r="265" spans="1:16" ht="24" customHeight="1" x14ac:dyDescent="0.2">
      <c r="A265" s="100"/>
      <c r="B265" s="73"/>
      <c r="C265" s="71" t="s">
        <v>786</v>
      </c>
      <c r="D265" s="76" t="s">
        <v>53</v>
      </c>
      <c r="E265" s="13">
        <v>44427</v>
      </c>
      <c r="F265" s="74" t="s">
        <v>257</v>
      </c>
      <c r="G265" s="13">
        <v>44432</v>
      </c>
      <c r="H265" s="75" t="s">
        <v>258</v>
      </c>
      <c r="I265" s="15">
        <v>61</v>
      </c>
      <c r="J265" s="15">
        <v>33</v>
      </c>
      <c r="K265" s="15">
        <v>21</v>
      </c>
      <c r="L265" s="15">
        <v>9</v>
      </c>
      <c r="M265" s="80">
        <v>10.568250000000001</v>
      </c>
      <c r="N265" s="70">
        <v>11</v>
      </c>
      <c r="O265" s="62">
        <v>3000</v>
      </c>
      <c r="P265" s="63">
        <f>Table2245236891011121314151617181920212224234567234[[#This Row],[PEMBULATAN]]*O265</f>
        <v>33000</v>
      </c>
    </row>
    <row r="266" spans="1:16" ht="24" customHeight="1" x14ac:dyDescent="0.2">
      <c r="A266" s="100"/>
      <c r="B266" s="73"/>
      <c r="C266" s="71" t="s">
        <v>787</v>
      </c>
      <c r="D266" s="76" t="s">
        <v>53</v>
      </c>
      <c r="E266" s="13">
        <v>44427</v>
      </c>
      <c r="F266" s="74" t="s">
        <v>257</v>
      </c>
      <c r="G266" s="13">
        <v>44432</v>
      </c>
      <c r="H266" s="75" t="s">
        <v>258</v>
      </c>
      <c r="I266" s="15">
        <v>68</v>
      </c>
      <c r="J266" s="15">
        <v>24</v>
      </c>
      <c r="K266" s="15">
        <v>10</v>
      </c>
      <c r="L266" s="15">
        <v>2</v>
      </c>
      <c r="M266" s="80">
        <v>4.08</v>
      </c>
      <c r="N266" s="70">
        <v>4</v>
      </c>
      <c r="O266" s="62">
        <v>3000</v>
      </c>
      <c r="P266" s="63">
        <f>Table2245236891011121314151617181920212224234567234[[#This Row],[PEMBULATAN]]*O266</f>
        <v>12000</v>
      </c>
    </row>
    <row r="267" spans="1:16" ht="24" customHeight="1" x14ac:dyDescent="0.2">
      <c r="A267" s="100"/>
      <c r="B267" s="73"/>
      <c r="C267" s="71" t="s">
        <v>788</v>
      </c>
      <c r="D267" s="76" t="s">
        <v>53</v>
      </c>
      <c r="E267" s="13">
        <v>44427</v>
      </c>
      <c r="F267" s="74" t="s">
        <v>257</v>
      </c>
      <c r="G267" s="13">
        <v>44432</v>
      </c>
      <c r="H267" s="75" t="s">
        <v>258</v>
      </c>
      <c r="I267" s="15">
        <v>54</v>
      </c>
      <c r="J267" s="15">
        <v>40</v>
      </c>
      <c r="K267" s="15">
        <v>21</v>
      </c>
      <c r="L267" s="15">
        <v>7</v>
      </c>
      <c r="M267" s="80">
        <v>11.34</v>
      </c>
      <c r="N267" s="70">
        <v>11</v>
      </c>
      <c r="O267" s="62">
        <v>3000</v>
      </c>
      <c r="P267" s="63">
        <f>Table2245236891011121314151617181920212224234567234[[#This Row],[PEMBULATAN]]*O267</f>
        <v>33000</v>
      </c>
    </row>
    <row r="268" spans="1:16" ht="24" customHeight="1" x14ac:dyDescent="0.2">
      <c r="A268" s="100"/>
      <c r="B268" s="73"/>
      <c r="C268" s="71" t="s">
        <v>789</v>
      </c>
      <c r="D268" s="76" t="s">
        <v>53</v>
      </c>
      <c r="E268" s="13">
        <v>44427</v>
      </c>
      <c r="F268" s="74" t="s">
        <v>257</v>
      </c>
      <c r="G268" s="13">
        <v>44432</v>
      </c>
      <c r="H268" s="75" t="s">
        <v>258</v>
      </c>
      <c r="I268" s="15">
        <v>41</v>
      </c>
      <c r="J268" s="15">
        <v>20</v>
      </c>
      <c r="K268" s="15">
        <v>28</v>
      </c>
      <c r="L268" s="15">
        <v>2</v>
      </c>
      <c r="M268" s="80">
        <v>5.74</v>
      </c>
      <c r="N268" s="70">
        <v>6</v>
      </c>
      <c r="O268" s="62">
        <v>3000</v>
      </c>
      <c r="P268" s="63">
        <f>Table2245236891011121314151617181920212224234567234[[#This Row],[PEMBULATAN]]*O268</f>
        <v>18000</v>
      </c>
    </row>
    <row r="269" spans="1:16" ht="24" customHeight="1" x14ac:dyDescent="0.2">
      <c r="A269" s="100"/>
      <c r="B269" s="73"/>
      <c r="C269" s="71" t="s">
        <v>790</v>
      </c>
      <c r="D269" s="76" t="s">
        <v>53</v>
      </c>
      <c r="E269" s="13">
        <v>44427</v>
      </c>
      <c r="F269" s="74" t="s">
        <v>257</v>
      </c>
      <c r="G269" s="13">
        <v>44432</v>
      </c>
      <c r="H269" s="75" t="s">
        <v>258</v>
      </c>
      <c r="I269" s="15">
        <v>65</v>
      </c>
      <c r="J269" s="15">
        <v>34</v>
      </c>
      <c r="K269" s="15">
        <v>71</v>
      </c>
      <c r="L269" s="15">
        <v>16</v>
      </c>
      <c r="M269" s="80">
        <v>39.227499999999999</v>
      </c>
      <c r="N269" s="70">
        <v>39</v>
      </c>
      <c r="O269" s="62">
        <v>3000</v>
      </c>
      <c r="P269" s="63">
        <f>Table2245236891011121314151617181920212224234567234[[#This Row],[PEMBULATAN]]*O269</f>
        <v>117000</v>
      </c>
    </row>
    <row r="270" spans="1:16" ht="24" customHeight="1" x14ac:dyDescent="0.2">
      <c r="A270" s="100"/>
      <c r="B270" s="73"/>
      <c r="C270" s="71" t="s">
        <v>791</v>
      </c>
      <c r="D270" s="76" t="s">
        <v>53</v>
      </c>
      <c r="E270" s="13">
        <v>44427</v>
      </c>
      <c r="F270" s="74" t="s">
        <v>257</v>
      </c>
      <c r="G270" s="13">
        <v>44432</v>
      </c>
      <c r="H270" s="75" t="s">
        <v>258</v>
      </c>
      <c r="I270" s="15">
        <v>42</v>
      </c>
      <c r="J270" s="15">
        <v>22</v>
      </c>
      <c r="K270" s="15">
        <v>23</v>
      </c>
      <c r="L270" s="15">
        <v>1</v>
      </c>
      <c r="M270" s="80">
        <v>5.3129999999999997</v>
      </c>
      <c r="N270" s="70">
        <v>5</v>
      </c>
      <c r="O270" s="62">
        <v>3000</v>
      </c>
      <c r="P270" s="63">
        <f>Table2245236891011121314151617181920212224234567234[[#This Row],[PEMBULATAN]]*O270</f>
        <v>15000</v>
      </c>
    </row>
    <row r="271" spans="1:16" ht="24" customHeight="1" x14ac:dyDescent="0.2">
      <c r="A271" s="100"/>
      <c r="B271" s="73"/>
      <c r="C271" s="71" t="s">
        <v>792</v>
      </c>
      <c r="D271" s="76" t="s">
        <v>53</v>
      </c>
      <c r="E271" s="13">
        <v>44427</v>
      </c>
      <c r="F271" s="74" t="s">
        <v>257</v>
      </c>
      <c r="G271" s="13">
        <v>44432</v>
      </c>
      <c r="H271" s="75" t="s">
        <v>258</v>
      </c>
      <c r="I271" s="15">
        <v>76</v>
      </c>
      <c r="J271" s="15">
        <v>56</v>
      </c>
      <c r="K271" s="15">
        <v>11</v>
      </c>
      <c r="L271" s="15">
        <v>7</v>
      </c>
      <c r="M271" s="80">
        <v>11.704000000000001</v>
      </c>
      <c r="N271" s="70">
        <v>12</v>
      </c>
      <c r="O271" s="62">
        <v>3000</v>
      </c>
      <c r="P271" s="63">
        <f>Table2245236891011121314151617181920212224234567234[[#This Row],[PEMBULATAN]]*O271</f>
        <v>36000</v>
      </c>
    </row>
    <row r="272" spans="1:16" ht="24" customHeight="1" x14ac:dyDescent="0.2">
      <c r="A272" s="100"/>
      <c r="B272" s="73"/>
      <c r="C272" s="71" t="s">
        <v>793</v>
      </c>
      <c r="D272" s="76" t="s">
        <v>53</v>
      </c>
      <c r="E272" s="13">
        <v>44427</v>
      </c>
      <c r="F272" s="74" t="s">
        <v>257</v>
      </c>
      <c r="G272" s="13">
        <v>44432</v>
      </c>
      <c r="H272" s="75" t="s">
        <v>258</v>
      </c>
      <c r="I272" s="15">
        <v>80</v>
      </c>
      <c r="J272" s="15">
        <v>77</v>
      </c>
      <c r="K272" s="15">
        <v>15</v>
      </c>
      <c r="L272" s="15">
        <v>10</v>
      </c>
      <c r="M272" s="80">
        <v>23.1</v>
      </c>
      <c r="N272" s="70">
        <v>23</v>
      </c>
      <c r="O272" s="62">
        <v>3000</v>
      </c>
      <c r="P272" s="63">
        <f>Table2245236891011121314151617181920212224234567234[[#This Row],[PEMBULATAN]]*O272</f>
        <v>69000</v>
      </c>
    </row>
    <row r="273" spans="1:16" ht="24" customHeight="1" x14ac:dyDescent="0.2">
      <c r="A273" s="100"/>
      <c r="B273" s="73"/>
      <c r="C273" s="71" t="s">
        <v>794</v>
      </c>
      <c r="D273" s="76" t="s">
        <v>53</v>
      </c>
      <c r="E273" s="13">
        <v>44427</v>
      </c>
      <c r="F273" s="74" t="s">
        <v>257</v>
      </c>
      <c r="G273" s="13">
        <v>44432</v>
      </c>
      <c r="H273" s="75" t="s">
        <v>258</v>
      </c>
      <c r="I273" s="15">
        <v>48</v>
      </c>
      <c r="J273" s="15">
        <v>38</v>
      </c>
      <c r="K273" s="15">
        <v>48</v>
      </c>
      <c r="L273" s="15">
        <v>21</v>
      </c>
      <c r="M273" s="80">
        <v>21.888000000000002</v>
      </c>
      <c r="N273" s="70">
        <v>22</v>
      </c>
      <c r="O273" s="62">
        <v>3000</v>
      </c>
      <c r="P273" s="63">
        <f>Table2245236891011121314151617181920212224234567234[[#This Row],[PEMBULATAN]]*O273</f>
        <v>66000</v>
      </c>
    </row>
    <row r="274" spans="1:16" ht="24" customHeight="1" x14ac:dyDescent="0.2">
      <c r="A274" s="100"/>
      <c r="B274" s="73"/>
      <c r="C274" s="71" t="s">
        <v>795</v>
      </c>
      <c r="D274" s="76" t="s">
        <v>53</v>
      </c>
      <c r="E274" s="13">
        <v>44427</v>
      </c>
      <c r="F274" s="74" t="s">
        <v>257</v>
      </c>
      <c r="G274" s="13">
        <v>44432</v>
      </c>
      <c r="H274" s="75" t="s">
        <v>258</v>
      </c>
      <c r="I274" s="15">
        <v>48</v>
      </c>
      <c r="J274" s="15">
        <v>32</v>
      </c>
      <c r="K274" s="15">
        <v>48</v>
      </c>
      <c r="L274" s="15">
        <v>12</v>
      </c>
      <c r="M274" s="80">
        <v>18.431999999999999</v>
      </c>
      <c r="N274" s="70">
        <v>18</v>
      </c>
      <c r="O274" s="62">
        <v>3000</v>
      </c>
      <c r="P274" s="63">
        <f>Table2245236891011121314151617181920212224234567234[[#This Row],[PEMBULATAN]]*O274</f>
        <v>54000</v>
      </c>
    </row>
    <row r="275" spans="1:16" ht="24" customHeight="1" x14ac:dyDescent="0.2">
      <c r="A275" s="100"/>
      <c r="B275" s="73"/>
      <c r="C275" s="71" t="s">
        <v>796</v>
      </c>
      <c r="D275" s="76" t="s">
        <v>53</v>
      </c>
      <c r="E275" s="13">
        <v>44427</v>
      </c>
      <c r="F275" s="74" t="s">
        <v>257</v>
      </c>
      <c r="G275" s="13">
        <v>44432</v>
      </c>
      <c r="H275" s="75" t="s">
        <v>258</v>
      </c>
      <c r="I275" s="15">
        <v>35</v>
      </c>
      <c r="J275" s="15">
        <v>35</v>
      </c>
      <c r="K275" s="15">
        <v>40</v>
      </c>
      <c r="L275" s="15">
        <v>21</v>
      </c>
      <c r="M275" s="80">
        <v>12.25</v>
      </c>
      <c r="N275" s="70">
        <v>21</v>
      </c>
      <c r="O275" s="62">
        <v>3000</v>
      </c>
      <c r="P275" s="63">
        <f>Table2245236891011121314151617181920212224234567234[[#This Row],[PEMBULATAN]]*O275</f>
        <v>63000</v>
      </c>
    </row>
    <row r="276" spans="1:16" ht="24" customHeight="1" x14ac:dyDescent="0.2">
      <c r="A276" s="100"/>
      <c r="B276" s="73"/>
      <c r="C276" s="71" t="s">
        <v>797</v>
      </c>
      <c r="D276" s="76" t="s">
        <v>53</v>
      </c>
      <c r="E276" s="13">
        <v>44427</v>
      </c>
      <c r="F276" s="74" t="s">
        <v>257</v>
      </c>
      <c r="G276" s="13">
        <v>44432</v>
      </c>
      <c r="H276" s="75" t="s">
        <v>258</v>
      </c>
      <c r="I276" s="15">
        <v>82</v>
      </c>
      <c r="J276" s="15">
        <v>64</v>
      </c>
      <c r="K276" s="15">
        <v>31</v>
      </c>
      <c r="L276" s="15">
        <v>5</v>
      </c>
      <c r="M276" s="80">
        <v>40.671999999999997</v>
      </c>
      <c r="N276" s="70">
        <v>41</v>
      </c>
      <c r="O276" s="62">
        <v>3000</v>
      </c>
      <c r="P276" s="63">
        <f>Table2245236891011121314151617181920212224234567234[[#This Row],[PEMBULATAN]]*O276</f>
        <v>123000</v>
      </c>
    </row>
    <row r="277" spans="1:16" ht="22.5" customHeight="1" x14ac:dyDescent="0.2">
      <c r="A277" s="128" t="s">
        <v>33</v>
      </c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30"/>
      <c r="M277" s="77">
        <f>SUBTOTAL(109,Table2245236891011121314151617181920212224234567234[KG VOLUME])</f>
        <v>5621.2354999999989</v>
      </c>
      <c r="N277" s="66">
        <f>SUM(N3:N276)</f>
        <v>5699</v>
      </c>
      <c r="O277" s="131">
        <f>SUM(P3:P276)</f>
        <v>17097000</v>
      </c>
      <c r="P277" s="132"/>
    </row>
    <row r="278" spans="1:16" ht="22.5" customHeight="1" x14ac:dyDescent="0.2">
      <c r="A278" s="81"/>
      <c r="B278" s="54" t="s">
        <v>45</v>
      </c>
      <c r="C278" s="53"/>
      <c r="D278" s="55" t="s">
        <v>46</v>
      </c>
      <c r="E278" s="81"/>
      <c r="F278" s="81"/>
      <c r="G278" s="81"/>
      <c r="H278" s="81"/>
      <c r="I278" s="81"/>
      <c r="J278" s="81"/>
      <c r="K278" s="81"/>
      <c r="L278" s="81"/>
      <c r="M278" s="82"/>
      <c r="N278" s="84" t="s">
        <v>52</v>
      </c>
      <c r="O278" s="83"/>
      <c r="P278" s="83">
        <f>O277*10%</f>
        <v>1709700</v>
      </c>
    </row>
    <row r="279" spans="1:16" ht="22.5" customHeight="1" thickBot="1" x14ac:dyDescent="0.25">
      <c r="A279" s="81"/>
      <c r="B279" s="54"/>
      <c r="C279" s="53"/>
      <c r="D279" s="55"/>
      <c r="E279" s="81"/>
      <c r="F279" s="81"/>
      <c r="G279" s="81"/>
      <c r="H279" s="81"/>
      <c r="I279" s="81"/>
      <c r="J279" s="81"/>
      <c r="K279" s="81"/>
      <c r="L279" s="81"/>
      <c r="M279" s="82"/>
      <c r="N279" s="106" t="s">
        <v>1364</v>
      </c>
      <c r="O279" s="105"/>
      <c r="P279" s="105">
        <f>O277-P278</f>
        <v>15387300</v>
      </c>
    </row>
    <row r="280" spans="1:16" x14ac:dyDescent="0.2">
      <c r="A280" s="11"/>
      <c r="H280" s="61"/>
      <c r="N280" s="60" t="s">
        <v>34</v>
      </c>
      <c r="P280" s="67">
        <f>P279*1%</f>
        <v>153873</v>
      </c>
    </row>
    <row r="281" spans="1:16" ht="15.75" thickBot="1" x14ac:dyDescent="0.25">
      <c r="A281" s="11"/>
      <c r="H281" s="61"/>
      <c r="N281" s="60" t="s">
        <v>1363</v>
      </c>
      <c r="P281" s="69">
        <f>P279*2%</f>
        <v>307746</v>
      </c>
    </row>
    <row r="282" spans="1:16" x14ac:dyDescent="0.2">
      <c r="A282" s="11"/>
      <c r="H282" s="61"/>
      <c r="N282" s="64" t="s">
        <v>35</v>
      </c>
      <c r="O282" s="65"/>
      <c r="P282" s="68">
        <f>P279+P280-P281</f>
        <v>15233427</v>
      </c>
    </row>
    <row r="283" spans="1:16" x14ac:dyDescent="0.2">
      <c r="B283" s="54"/>
      <c r="C283" s="53"/>
      <c r="D283" s="55"/>
    </row>
    <row r="285" spans="1:16" x14ac:dyDescent="0.2">
      <c r="A285" s="11"/>
      <c r="H285" s="61"/>
      <c r="P285" s="69"/>
    </row>
    <row r="286" spans="1:16" x14ac:dyDescent="0.2">
      <c r="A286" s="11"/>
      <c r="H286" s="61"/>
      <c r="O286" s="56"/>
      <c r="P286" s="69"/>
    </row>
    <row r="287" spans="1:16" s="3" customFormat="1" x14ac:dyDescent="0.25">
      <c r="A287" s="11"/>
      <c r="B287" s="2"/>
      <c r="C287" s="2"/>
      <c r="E287" s="12"/>
      <c r="H287" s="61"/>
      <c r="N287" s="14"/>
      <c r="O287" s="14"/>
      <c r="P287" s="14"/>
    </row>
    <row r="288" spans="1:16" s="3" customFormat="1" x14ac:dyDescent="0.25">
      <c r="A288" s="11"/>
      <c r="B288" s="2"/>
      <c r="C288" s="2"/>
      <c r="E288" s="12"/>
      <c r="H288" s="61"/>
      <c r="N288" s="14"/>
      <c r="O288" s="14"/>
      <c r="P288" s="14"/>
    </row>
    <row r="289" spans="1:16" s="3" customFormat="1" x14ac:dyDescent="0.25">
      <c r="A289" s="11"/>
      <c r="B289" s="2"/>
      <c r="C289" s="2"/>
      <c r="E289" s="12"/>
      <c r="H289" s="61"/>
      <c r="N289" s="14"/>
      <c r="O289" s="14"/>
      <c r="P289" s="14"/>
    </row>
    <row r="290" spans="1:16" s="3" customFormat="1" x14ac:dyDescent="0.25">
      <c r="A290" s="11"/>
      <c r="B290" s="2"/>
      <c r="C290" s="2"/>
      <c r="E290" s="12"/>
      <c r="H290" s="61"/>
      <c r="N290" s="14"/>
      <c r="O290" s="14"/>
      <c r="P290" s="14"/>
    </row>
    <row r="291" spans="1:16" s="3" customFormat="1" x14ac:dyDescent="0.25">
      <c r="A291" s="11"/>
      <c r="B291" s="2"/>
      <c r="C291" s="2"/>
      <c r="E291" s="12"/>
      <c r="H291" s="61"/>
      <c r="N291" s="14"/>
      <c r="O291" s="14"/>
      <c r="P291" s="14"/>
    </row>
    <row r="292" spans="1:16" s="3" customFormat="1" x14ac:dyDescent="0.25">
      <c r="A292" s="11"/>
      <c r="B292" s="2"/>
      <c r="C292" s="2"/>
      <c r="E292" s="12"/>
      <c r="H292" s="61"/>
      <c r="N292" s="14"/>
      <c r="O292" s="14"/>
      <c r="P292" s="14"/>
    </row>
    <row r="293" spans="1:16" s="3" customFormat="1" x14ac:dyDescent="0.25">
      <c r="A293" s="11"/>
      <c r="B293" s="2"/>
      <c r="C293" s="2"/>
      <c r="E293" s="12"/>
      <c r="H293" s="61"/>
      <c r="N293" s="14"/>
      <c r="O293" s="14"/>
      <c r="P293" s="14"/>
    </row>
    <row r="294" spans="1:16" s="3" customFormat="1" x14ac:dyDescent="0.25">
      <c r="A294" s="11"/>
      <c r="B294" s="2"/>
      <c r="C294" s="2"/>
      <c r="E294" s="12"/>
      <c r="H294" s="61"/>
      <c r="N294" s="14"/>
      <c r="O294" s="14"/>
      <c r="P294" s="14"/>
    </row>
    <row r="295" spans="1:16" s="3" customFormat="1" x14ac:dyDescent="0.25">
      <c r="A295" s="11"/>
      <c r="B295" s="2"/>
      <c r="C295" s="2"/>
      <c r="E295" s="12"/>
      <c r="H295" s="61"/>
      <c r="N295" s="14"/>
      <c r="O295" s="14"/>
      <c r="P295" s="14"/>
    </row>
    <row r="296" spans="1:16" s="3" customFormat="1" x14ac:dyDescent="0.25">
      <c r="A296" s="11"/>
      <c r="B296" s="2"/>
      <c r="C296" s="2"/>
      <c r="E296" s="12"/>
      <c r="H296" s="61"/>
      <c r="N296" s="14"/>
      <c r="O296" s="14"/>
      <c r="P296" s="14"/>
    </row>
    <row r="297" spans="1:16" s="3" customFormat="1" x14ac:dyDescent="0.25">
      <c r="A297" s="11"/>
      <c r="B297" s="2"/>
      <c r="C297" s="2"/>
      <c r="E297" s="12"/>
      <c r="H297" s="61"/>
      <c r="N297" s="14"/>
      <c r="O297" s="14"/>
      <c r="P297" s="14"/>
    </row>
    <row r="298" spans="1:16" s="3" customFormat="1" x14ac:dyDescent="0.25">
      <c r="A298" s="11"/>
      <c r="B298" s="2"/>
      <c r="C298" s="2"/>
      <c r="E298" s="12"/>
      <c r="H298" s="61"/>
      <c r="N298" s="14"/>
      <c r="O298" s="14"/>
      <c r="P298" s="14"/>
    </row>
  </sheetData>
  <mergeCells count="3">
    <mergeCell ref="A3:A4"/>
    <mergeCell ref="A277:L277"/>
    <mergeCell ref="O277:P277"/>
  </mergeCells>
  <conditionalFormatting sqref="B3">
    <cfRule type="duplicateValues" dxfId="287" priority="1"/>
  </conditionalFormatting>
  <conditionalFormatting sqref="B4:B276">
    <cfRule type="duplicateValues" dxfId="286" priority="6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51"/>
  <sheetViews>
    <sheetView zoomScale="110" zoomScaleNormal="110" workbookViewId="0">
      <pane xSplit="3" ySplit="2" topLeftCell="D24" activePane="bottomRight" state="frozen"/>
      <selection activeCell="F3" sqref="F3"/>
      <selection pane="topRight" activeCell="F3" sqref="F3"/>
      <selection pane="bottomLeft" activeCell="F3" sqref="F3"/>
      <selection pane="bottomRight" activeCell="A329" sqref="A3:XFD32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0.140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24" customHeight="1" x14ac:dyDescent="0.2">
      <c r="A3" s="126" t="s">
        <v>1367</v>
      </c>
      <c r="B3" s="72" t="s">
        <v>798</v>
      </c>
      <c r="C3" s="9" t="s">
        <v>799</v>
      </c>
      <c r="D3" s="74" t="s">
        <v>1127</v>
      </c>
      <c r="E3" s="13">
        <v>44428</v>
      </c>
      <c r="F3" s="74" t="s">
        <v>1128</v>
      </c>
      <c r="G3" s="13">
        <v>44432</v>
      </c>
      <c r="H3" s="10" t="s">
        <v>1129</v>
      </c>
      <c r="I3" s="1">
        <v>80</v>
      </c>
      <c r="J3" s="1">
        <v>50</v>
      </c>
      <c r="K3" s="1">
        <v>45</v>
      </c>
      <c r="L3" s="1">
        <v>12</v>
      </c>
      <c r="M3" s="79">
        <v>45</v>
      </c>
      <c r="N3" s="8">
        <v>45</v>
      </c>
      <c r="O3" s="62">
        <v>3000</v>
      </c>
      <c r="P3" s="63">
        <f>Table22452368910111213141516171819202122242345672345[[#This Row],[PEMBULATAN]]*O3</f>
        <v>135000</v>
      </c>
    </row>
    <row r="4" spans="1:16" ht="24" customHeight="1" x14ac:dyDescent="0.2">
      <c r="A4" s="127"/>
      <c r="B4" s="73"/>
      <c r="C4" s="9" t="s">
        <v>800</v>
      </c>
      <c r="D4" s="74" t="s">
        <v>1127</v>
      </c>
      <c r="E4" s="13">
        <v>44428</v>
      </c>
      <c r="F4" s="74" t="s">
        <v>1128</v>
      </c>
      <c r="G4" s="13">
        <v>44432</v>
      </c>
      <c r="H4" s="10" t="s">
        <v>1129</v>
      </c>
      <c r="I4" s="1">
        <v>48</v>
      </c>
      <c r="J4" s="1">
        <v>41</v>
      </c>
      <c r="K4" s="1">
        <v>21</v>
      </c>
      <c r="L4" s="1">
        <v>3</v>
      </c>
      <c r="M4" s="79">
        <v>10.332000000000001</v>
      </c>
      <c r="N4" s="8">
        <v>10</v>
      </c>
      <c r="O4" s="62">
        <v>3000</v>
      </c>
      <c r="P4" s="63">
        <f>Table22452368910111213141516171819202122242345672345[[#This Row],[PEMBULATAN]]*O4</f>
        <v>30000</v>
      </c>
    </row>
    <row r="5" spans="1:16" ht="24" customHeight="1" x14ac:dyDescent="0.2">
      <c r="A5" s="101"/>
      <c r="B5" s="73"/>
      <c r="C5" s="85" t="s">
        <v>801</v>
      </c>
      <c r="D5" s="76" t="s">
        <v>1127</v>
      </c>
      <c r="E5" s="13">
        <v>44428</v>
      </c>
      <c r="F5" s="74" t="s">
        <v>1128</v>
      </c>
      <c r="G5" s="13">
        <v>44432</v>
      </c>
      <c r="H5" s="75" t="s">
        <v>1129</v>
      </c>
      <c r="I5" s="15">
        <v>50</v>
      </c>
      <c r="J5" s="15">
        <v>45</v>
      </c>
      <c r="K5" s="15">
        <v>76</v>
      </c>
      <c r="L5" s="15">
        <v>30</v>
      </c>
      <c r="M5" s="80">
        <v>42.75</v>
      </c>
      <c r="N5" s="70">
        <v>43</v>
      </c>
      <c r="O5" s="62">
        <v>3000</v>
      </c>
      <c r="P5" s="63">
        <f>Table22452368910111213141516171819202122242345672345[[#This Row],[PEMBULATAN]]*O5</f>
        <v>129000</v>
      </c>
    </row>
    <row r="6" spans="1:16" ht="24" customHeight="1" x14ac:dyDescent="0.2">
      <c r="A6" s="101"/>
      <c r="B6" s="73"/>
      <c r="C6" s="85" t="s">
        <v>802</v>
      </c>
      <c r="D6" s="76" t="s">
        <v>1127</v>
      </c>
      <c r="E6" s="13">
        <v>44428</v>
      </c>
      <c r="F6" s="74" t="s">
        <v>1128</v>
      </c>
      <c r="G6" s="13">
        <v>44432</v>
      </c>
      <c r="H6" s="75" t="s">
        <v>1129</v>
      </c>
      <c r="I6" s="15">
        <v>60</v>
      </c>
      <c r="J6" s="15">
        <v>57</v>
      </c>
      <c r="K6" s="15">
        <v>28</v>
      </c>
      <c r="L6" s="15">
        <v>12</v>
      </c>
      <c r="M6" s="80">
        <v>23.94</v>
      </c>
      <c r="N6" s="70">
        <v>24</v>
      </c>
      <c r="O6" s="62">
        <v>3000</v>
      </c>
      <c r="P6" s="63">
        <f>Table22452368910111213141516171819202122242345672345[[#This Row],[PEMBULATAN]]*O6</f>
        <v>72000</v>
      </c>
    </row>
    <row r="7" spans="1:16" ht="24" customHeight="1" x14ac:dyDescent="0.2">
      <c r="A7" s="101"/>
      <c r="B7" s="73"/>
      <c r="C7" s="85" t="s">
        <v>803</v>
      </c>
      <c r="D7" s="76" t="s">
        <v>1127</v>
      </c>
      <c r="E7" s="13">
        <v>44428</v>
      </c>
      <c r="F7" s="74" t="s">
        <v>1128</v>
      </c>
      <c r="G7" s="13">
        <v>44432</v>
      </c>
      <c r="H7" s="75" t="s">
        <v>1129</v>
      </c>
      <c r="I7" s="15">
        <v>74</v>
      </c>
      <c r="J7" s="15">
        <v>62</v>
      </c>
      <c r="K7" s="15">
        <v>22</v>
      </c>
      <c r="L7" s="15">
        <v>19</v>
      </c>
      <c r="M7" s="80">
        <v>25.234000000000002</v>
      </c>
      <c r="N7" s="70">
        <v>25</v>
      </c>
      <c r="O7" s="62">
        <v>3000</v>
      </c>
      <c r="P7" s="63">
        <f>Table22452368910111213141516171819202122242345672345[[#This Row],[PEMBULATAN]]*O7</f>
        <v>75000</v>
      </c>
    </row>
    <row r="8" spans="1:16" ht="24" customHeight="1" x14ac:dyDescent="0.2">
      <c r="A8" s="101"/>
      <c r="B8" s="73"/>
      <c r="C8" s="85" t="s">
        <v>804</v>
      </c>
      <c r="D8" s="76" t="s">
        <v>1127</v>
      </c>
      <c r="E8" s="13">
        <v>44428</v>
      </c>
      <c r="F8" s="74" t="s">
        <v>1128</v>
      </c>
      <c r="G8" s="13">
        <v>44432</v>
      </c>
      <c r="H8" s="75" t="s">
        <v>1129</v>
      </c>
      <c r="I8" s="15">
        <v>50</v>
      </c>
      <c r="J8" s="15">
        <v>50</v>
      </c>
      <c r="K8" s="15">
        <v>27</v>
      </c>
      <c r="L8" s="15">
        <v>13</v>
      </c>
      <c r="M8" s="80">
        <v>16.875</v>
      </c>
      <c r="N8" s="70">
        <v>17</v>
      </c>
      <c r="O8" s="62">
        <v>3000</v>
      </c>
      <c r="P8" s="63">
        <f>Table22452368910111213141516171819202122242345672345[[#This Row],[PEMBULATAN]]*O8</f>
        <v>51000</v>
      </c>
    </row>
    <row r="9" spans="1:16" ht="24" customHeight="1" x14ac:dyDescent="0.2">
      <c r="A9" s="101"/>
      <c r="B9" s="73"/>
      <c r="C9" s="85" t="s">
        <v>805</v>
      </c>
      <c r="D9" s="76" t="s">
        <v>1127</v>
      </c>
      <c r="E9" s="13">
        <v>44428</v>
      </c>
      <c r="F9" s="74" t="s">
        <v>1128</v>
      </c>
      <c r="G9" s="13">
        <v>44432</v>
      </c>
      <c r="H9" s="75" t="s">
        <v>1129</v>
      </c>
      <c r="I9" s="15">
        <v>70</v>
      </c>
      <c r="J9" s="15">
        <v>62</v>
      </c>
      <c r="K9" s="15">
        <v>18</v>
      </c>
      <c r="L9" s="15">
        <v>18</v>
      </c>
      <c r="M9" s="80">
        <v>19.53</v>
      </c>
      <c r="N9" s="70">
        <v>20</v>
      </c>
      <c r="O9" s="62">
        <v>3000</v>
      </c>
      <c r="P9" s="63">
        <f>Table22452368910111213141516171819202122242345672345[[#This Row],[PEMBULATAN]]*O9</f>
        <v>60000</v>
      </c>
    </row>
    <row r="10" spans="1:16" ht="24" customHeight="1" x14ac:dyDescent="0.2">
      <c r="A10" s="101"/>
      <c r="B10" s="73"/>
      <c r="C10" s="85" t="s">
        <v>806</v>
      </c>
      <c r="D10" s="76" t="s">
        <v>1127</v>
      </c>
      <c r="E10" s="13">
        <v>44428</v>
      </c>
      <c r="F10" s="74" t="s">
        <v>1128</v>
      </c>
      <c r="G10" s="13">
        <v>44432</v>
      </c>
      <c r="H10" s="75" t="s">
        <v>1129</v>
      </c>
      <c r="I10" s="15">
        <v>73</v>
      </c>
      <c r="J10" s="15">
        <v>61</v>
      </c>
      <c r="K10" s="15">
        <v>30</v>
      </c>
      <c r="L10" s="15">
        <v>20</v>
      </c>
      <c r="M10" s="80">
        <v>33.397500000000001</v>
      </c>
      <c r="N10" s="70">
        <v>33</v>
      </c>
      <c r="O10" s="62">
        <v>3000</v>
      </c>
      <c r="P10" s="63">
        <f>Table22452368910111213141516171819202122242345672345[[#This Row],[PEMBULATAN]]*O10</f>
        <v>99000</v>
      </c>
    </row>
    <row r="11" spans="1:16" ht="24" customHeight="1" x14ac:dyDescent="0.2">
      <c r="A11" s="101"/>
      <c r="B11" s="73"/>
      <c r="C11" s="85" t="s">
        <v>807</v>
      </c>
      <c r="D11" s="76" t="s">
        <v>1127</v>
      </c>
      <c r="E11" s="13">
        <v>44428</v>
      </c>
      <c r="F11" s="74" t="s">
        <v>1128</v>
      </c>
      <c r="G11" s="13">
        <v>44432</v>
      </c>
      <c r="H11" s="75" t="s">
        <v>1129</v>
      </c>
      <c r="I11" s="15">
        <v>68</v>
      </c>
      <c r="J11" s="15">
        <v>55</v>
      </c>
      <c r="K11" s="15">
        <v>26</v>
      </c>
      <c r="L11" s="15">
        <v>16</v>
      </c>
      <c r="M11" s="80">
        <v>24.31</v>
      </c>
      <c r="N11" s="70">
        <v>24</v>
      </c>
      <c r="O11" s="62">
        <v>3000</v>
      </c>
      <c r="P11" s="63">
        <f>Table22452368910111213141516171819202122242345672345[[#This Row],[PEMBULATAN]]*O11</f>
        <v>72000</v>
      </c>
    </row>
    <row r="12" spans="1:16" ht="24" customHeight="1" x14ac:dyDescent="0.2">
      <c r="A12" s="101"/>
      <c r="B12" s="73"/>
      <c r="C12" s="85" t="s">
        <v>808</v>
      </c>
      <c r="D12" s="76" t="s">
        <v>1127</v>
      </c>
      <c r="E12" s="13">
        <v>44428</v>
      </c>
      <c r="F12" s="74" t="s">
        <v>1128</v>
      </c>
      <c r="G12" s="13">
        <v>44432</v>
      </c>
      <c r="H12" s="75" t="s">
        <v>1129</v>
      </c>
      <c r="I12" s="15">
        <v>75</v>
      </c>
      <c r="J12" s="15">
        <v>65</v>
      </c>
      <c r="K12" s="15">
        <v>25</v>
      </c>
      <c r="L12" s="15">
        <v>17</v>
      </c>
      <c r="M12" s="80">
        <v>30.46875</v>
      </c>
      <c r="N12" s="70">
        <v>30</v>
      </c>
      <c r="O12" s="62">
        <v>3000</v>
      </c>
      <c r="P12" s="63">
        <f>Table22452368910111213141516171819202122242345672345[[#This Row],[PEMBULATAN]]*O12</f>
        <v>90000</v>
      </c>
    </row>
    <row r="13" spans="1:16" ht="24" customHeight="1" x14ac:dyDescent="0.2">
      <c r="A13" s="101"/>
      <c r="B13" s="103"/>
      <c r="C13" s="85" t="s">
        <v>809</v>
      </c>
      <c r="D13" s="76" t="s">
        <v>1127</v>
      </c>
      <c r="E13" s="13">
        <v>44428</v>
      </c>
      <c r="F13" s="74" t="s">
        <v>1128</v>
      </c>
      <c r="G13" s="13">
        <v>44432</v>
      </c>
      <c r="H13" s="75" t="s">
        <v>1129</v>
      </c>
      <c r="I13" s="15">
        <v>68</v>
      </c>
      <c r="J13" s="15">
        <v>57</v>
      </c>
      <c r="K13" s="15">
        <v>24</v>
      </c>
      <c r="L13" s="15">
        <v>15</v>
      </c>
      <c r="M13" s="80">
        <v>23.256</v>
      </c>
      <c r="N13" s="70">
        <v>23</v>
      </c>
      <c r="O13" s="62">
        <v>3000</v>
      </c>
      <c r="P13" s="63">
        <f>Table22452368910111213141516171819202122242345672345[[#This Row],[PEMBULATAN]]*O13</f>
        <v>69000</v>
      </c>
    </row>
    <row r="14" spans="1:16" ht="24" customHeight="1" x14ac:dyDescent="0.2">
      <c r="A14" s="101"/>
      <c r="B14" s="73" t="s">
        <v>810</v>
      </c>
      <c r="C14" s="85" t="s">
        <v>811</v>
      </c>
      <c r="D14" s="76" t="s">
        <v>1127</v>
      </c>
      <c r="E14" s="13">
        <v>44428</v>
      </c>
      <c r="F14" s="74" t="s">
        <v>1128</v>
      </c>
      <c r="G14" s="13">
        <v>44432</v>
      </c>
      <c r="H14" s="75" t="s">
        <v>1129</v>
      </c>
      <c r="I14" s="15">
        <v>57</v>
      </c>
      <c r="J14" s="15">
        <v>42</v>
      </c>
      <c r="K14" s="15">
        <v>53</v>
      </c>
      <c r="L14" s="15">
        <v>17</v>
      </c>
      <c r="M14" s="80">
        <v>31.720500000000001</v>
      </c>
      <c r="N14" s="70">
        <v>32</v>
      </c>
      <c r="O14" s="62">
        <v>3000</v>
      </c>
      <c r="P14" s="63">
        <f>Table22452368910111213141516171819202122242345672345[[#This Row],[PEMBULATAN]]*O14</f>
        <v>96000</v>
      </c>
    </row>
    <row r="15" spans="1:16" ht="24" customHeight="1" x14ac:dyDescent="0.2">
      <c r="A15" s="101"/>
      <c r="B15" s="73"/>
      <c r="C15" s="85" t="s">
        <v>812</v>
      </c>
      <c r="D15" s="76" t="s">
        <v>1127</v>
      </c>
      <c r="E15" s="13">
        <v>44428</v>
      </c>
      <c r="F15" s="74" t="s">
        <v>1128</v>
      </c>
      <c r="G15" s="13">
        <v>44432</v>
      </c>
      <c r="H15" s="75" t="s">
        <v>1129</v>
      </c>
      <c r="I15" s="15">
        <v>52</v>
      </c>
      <c r="J15" s="15">
        <v>43</v>
      </c>
      <c r="K15" s="15">
        <v>39</v>
      </c>
      <c r="L15" s="15">
        <v>10</v>
      </c>
      <c r="M15" s="80">
        <v>21.800999999999998</v>
      </c>
      <c r="N15" s="70">
        <v>22</v>
      </c>
      <c r="O15" s="62">
        <v>3000</v>
      </c>
      <c r="P15" s="63">
        <f>Table22452368910111213141516171819202122242345672345[[#This Row],[PEMBULATAN]]*O15</f>
        <v>66000</v>
      </c>
    </row>
    <row r="16" spans="1:16" ht="24" customHeight="1" x14ac:dyDescent="0.2">
      <c r="A16" s="101"/>
      <c r="B16" s="73"/>
      <c r="C16" s="85" t="s">
        <v>813</v>
      </c>
      <c r="D16" s="76" t="s">
        <v>1127</v>
      </c>
      <c r="E16" s="13">
        <v>44428</v>
      </c>
      <c r="F16" s="74" t="s">
        <v>1128</v>
      </c>
      <c r="G16" s="13">
        <v>44432</v>
      </c>
      <c r="H16" s="75" t="s">
        <v>1129</v>
      </c>
      <c r="I16" s="15">
        <v>29</v>
      </c>
      <c r="J16" s="15">
        <v>27</v>
      </c>
      <c r="K16" s="15">
        <v>30</v>
      </c>
      <c r="L16" s="15">
        <v>3</v>
      </c>
      <c r="M16" s="80">
        <v>5.8724999999999996</v>
      </c>
      <c r="N16" s="70">
        <v>6</v>
      </c>
      <c r="O16" s="62">
        <v>3000</v>
      </c>
      <c r="P16" s="63">
        <f>Table22452368910111213141516171819202122242345672345[[#This Row],[PEMBULATAN]]*O16</f>
        <v>18000</v>
      </c>
    </row>
    <row r="17" spans="1:16" ht="24" customHeight="1" x14ac:dyDescent="0.2">
      <c r="A17" s="101"/>
      <c r="B17" s="73"/>
      <c r="C17" s="85" t="s">
        <v>814</v>
      </c>
      <c r="D17" s="76" t="s">
        <v>1127</v>
      </c>
      <c r="E17" s="13">
        <v>44428</v>
      </c>
      <c r="F17" s="74" t="s">
        <v>1128</v>
      </c>
      <c r="G17" s="13">
        <v>44432</v>
      </c>
      <c r="H17" s="75" t="s">
        <v>1129</v>
      </c>
      <c r="I17" s="15">
        <v>24</v>
      </c>
      <c r="J17" s="15">
        <v>23</v>
      </c>
      <c r="K17" s="15">
        <v>21</v>
      </c>
      <c r="L17" s="15">
        <v>1</v>
      </c>
      <c r="M17" s="80">
        <v>2.8980000000000001</v>
      </c>
      <c r="N17" s="70">
        <v>3</v>
      </c>
      <c r="O17" s="62">
        <v>3000</v>
      </c>
      <c r="P17" s="63">
        <f>Table22452368910111213141516171819202122242345672345[[#This Row],[PEMBULATAN]]*O17</f>
        <v>9000</v>
      </c>
    </row>
    <row r="18" spans="1:16" ht="24" customHeight="1" x14ac:dyDescent="0.2">
      <c r="A18" s="101"/>
      <c r="B18" s="73"/>
      <c r="C18" s="85" t="s">
        <v>815</v>
      </c>
      <c r="D18" s="76" t="s">
        <v>1127</v>
      </c>
      <c r="E18" s="13">
        <v>44428</v>
      </c>
      <c r="F18" s="74" t="s">
        <v>1128</v>
      </c>
      <c r="G18" s="13">
        <v>44432</v>
      </c>
      <c r="H18" s="75" t="s">
        <v>1129</v>
      </c>
      <c r="I18" s="15">
        <v>24</v>
      </c>
      <c r="J18" s="15">
        <v>23</v>
      </c>
      <c r="K18" s="15">
        <v>21</v>
      </c>
      <c r="L18" s="15">
        <v>1</v>
      </c>
      <c r="M18" s="80">
        <v>2.8980000000000001</v>
      </c>
      <c r="N18" s="70">
        <v>3</v>
      </c>
      <c r="O18" s="62">
        <v>3000</v>
      </c>
      <c r="P18" s="63">
        <f>Table22452368910111213141516171819202122242345672345[[#This Row],[PEMBULATAN]]*O18</f>
        <v>9000</v>
      </c>
    </row>
    <row r="19" spans="1:16" ht="24" customHeight="1" x14ac:dyDescent="0.2">
      <c r="A19" s="101"/>
      <c r="B19" s="73"/>
      <c r="C19" s="85" t="s">
        <v>816</v>
      </c>
      <c r="D19" s="76" t="s">
        <v>1127</v>
      </c>
      <c r="E19" s="13">
        <v>44428</v>
      </c>
      <c r="F19" s="74" t="s">
        <v>1128</v>
      </c>
      <c r="G19" s="13">
        <v>44432</v>
      </c>
      <c r="H19" s="75" t="s">
        <v>1129</v>
      </c>
      <c r="I19" s="15">
        <v>24</v>
      </c>
      <c r="J19" s="15">
        <v>23</v>
      </c>
      <c r="K19" s="15">
        <v>21</v>
      </c>
      <c r="L19" s="15">
        <v>1</v>
      </c>
      <c r="M19" s="80">
        <v>2.8980000000000001</v>
      </c>
      <c r="N19" s="70">
        <v>3</v>
      </c>
      <c r="O19" s="62">
        <v>3000</v>
      </c>
      <c r="P19" s="63">
        <f>Table22452368910111213141516171819202122242345672345[[#This Row],[PEMBULATAN]]*O19</f>
        <v>9000</v>
      </c>
    </row>
    <row r="20" spans="1:16" ht="24" customHeight="1" x14ac:dyDescent="0.2">
      <c r="A20" s="101"/>
      <c r="B20" s="73"/>
      <c r="C20" s="85" t="s">
        <v>817</v>
      </c>
      <c r="D20" s="76" t="s">
        <v>1127</v>
      </c>
      <c r="E20" s="13">
        <v>44428</v>
      </c>
      <c r="F20" s="74" t="s">
        <v>1128</v>
      </c>
      <c r="G20" s="13">
        <v>44432</v>
      </c>
      <c r="H20" s="75" t="s">
        <v>1129</v>
      </c>
      <c r="I20" s="15">
        <v>37</v>
      </c>
      <c r="J20" s="15">
        <v>64</v>
      </c>
      <c r="K20" s="15">
        <v>47</v>
      </c>
      <c r="L20" s="15">
        <v>30</v>
      </c>
      <c r="M20" s="80">
        <v>27.824000000000002</v>
      </c>
      <c r="N20" s="70">
        <v>30</v>
      </c>
      <c r="O20" s="62">
        <v>3000</v>
      </c>
      <c r="P20" s="63">
        <f>Table22452368910111213141516171819202122242345672345[[#This Row],[PEMBULATAN]]*O20</f>
        <v>90000</v>
      </c>
    </row>
    <row r="21" spans="1:16" ht="24" customHeight="1" x14ac:dyDescent="0.2">
      <c r="A21" s="101"/>
      <c r="B21" s="73"/>
      <c r="C21" s="85" t="s">
        <v>818</v>
      </c>
      <c r="D21" s="76" t="s">
        <v>1127</v>
      </c>
      <c r="E21" s="13">
        <v>44428</v>
      </c>
      <c r="F21" s="74" t="s">
        <v>1128</v>
      </c>
      <c r="G21" s="13">
        <v>44432</v>
      </c>
      <c r="H21" s="75" t="s">
        <v>1129</v>
      </c>
      <c r="I21" s="15">
        <v>37</v>
      </c>
      <c r="J21" s="15">
        <v>64</v>
      </c>
      <c r="K21" s="15">
        <v>47</v>
      </c>
      <c r="L21" s="15">
        <v>30</v>
      </c>
      <c r="M21" s="80">
        <v>27.824000000000002</v>
      </c>
      <c r="N21" s="70">
        <v>30</v>
      </c>
      <c r="O21" s="62">
        <v>3000</v>
      </c>
      <c r="P21" s="63">
        <f>Table22452368910111213141516171819202122242345672345[[#This Row],[PEMBULATAN]]*O21</f>
        <v>90000</v>
      </c>
    </row>
    <row r="22" spans="1:16" ht="24" customHeight="1" x14ac:dyDescent="0.2">
      <c r="A22" s="101"/>
      <c r="B22" s="73"/>
      <c r="C22" s="85" t="s">
        <v>819</v>
      </c>
      <c r="D22" s="76" t="s">
        <v>1127</v>
      </c>
      <c r="E22" s="13">
        <v>44428</v>
      </c>
      <c r="F22" s="74" t="s">
        <v>1128</v>
      </c>
      <c r="G22" s="13">
        <v>44432</v>
      </c>
      <c r="H22" s="75" t="s">
        <v>1129</v>
      </c>
      <c r="I22" s="15">
        <v>40</v>
      </c>
      <c r="J22" s="15">
        <v>38</v>
      </c>
      <c r="K22" s="15">
        <v>32</v>
      </c>
      <c r="L22" s="15">
        <v>7</v>
      </c>
      <c r="M22" s="80">
        <v>12.16</v>
      </c>
      <c r="N22" s="70">
        <v>12</v>
      </c>
      <c r="O22" s="62">
        <v>3000</v>
      </c>
      <c r="P22" s="63">
        <f>Table22452368910111213141516171819202122242345672345[[#This Row],[PEMBULATAN]]*O22</f>
        <v>36000</v>
      </c>
    </row>
    <row r="23" spans="1:16" ht="24" customHeight="1" x14ac:dyDescent="0.2">
      <c r="A23" s="101"/>
      <c r="B23" s="73"/>
      <c r="C23" s="85" t="s">
        <v>820</v>
      </c>
      <c r="D23" s="76" t="s">
        <v>1127</v>
      </c>
      <c r="E23" s="13">
        <v>44428</v>
      </c>
      <c r="F23" s="74" t="s">
        <v>1128</v>
      </c>
      <c r="G23" s="13">
        <v>44432</v>
      </c>
      <c r="H23" s="75" t="s">
        <v>1129</v>
      </c>
      <c r="I23" s="15">
        <v>40</v>
      </c>
      <c r="J23" s="15">
        <v>38</v>
      </c>
      <c r="K23" s="15">
        <v>32</v>
      </c>
      <c r="L23" s="15">
        <v>6</v>
      </c>
      <c r="M23" s="80">
        <v>12.16</v>
      </c>
      <c r="N23" s="70">
        <v>12</v>
      </c>
      <c r="O23" s="62">
        <v>3000</v>
      </c>
      <c r="P23" s="63">
        <f>Table22452368910111213141516171819202122242345672345[[#This Row],[PEMBULATAN]]*O23</f>
        <v>36000</v>
      </c>
    </row>
    <row r="24" spans="1:16" ht="24" customHeight="1" x14ac:dyDescent="0.2">
      <c r="A24" s="101"/>
      <c r="B24" s="73"/>
      <c r="C24" s="85" t="s">
        <v>821</v>
      </c>
      <c r="D24" s="76" t="s">
        <v>1127</v>
      </c>
      <c r="E24" s="13">
        <v>44428</v>
      </c>
      <c r="F24" s="74" t="s">
        <v>1128</v>
      </c>
      <c r="G24" s="13">
        <v>44432</v>
      </c>
      <c r="H24" s="75" t="s">
        <v>1129</v>
      </c>
      <c r="I24" s="15">
        <v>58</v>
      </c>
      <c r="J24" s="15">
        <v>45</v>
      </c>
      <c r="K24" s="15">
        <v>20</v>
      </c>
      <c r="L24" s="15">
        <v>5</v>
      </c>
      <c r="M24" s="80">
        <v>13.05</v>
      </c>
      <c r="N24" s="70">
        <v>13</v>
      </c>
      <c r="O24" s="62">
        <v>3000</v>
      </c>
      <c r="P24" s="63">
        <f>Table22452368910111213141516171819202122242345672345[[#This Row],[PEMBULATAN]]*O24</f>
        <v>39000</v>
      </c>
    </row>
    <row r="25" spans="1:16" ht="24" customHeight="1" x14ac:dyDescent="0.2">
      <c r="A25" s="101"/>
      <c r="B25" s="73"/>
      <c r="C25" s="85" t="s">
        <v>822</v>
      </c>
      <c r="D25" s="76" t="s">
        <v>1127</v>
      </c>
      <c r="E25" s="13">
        <v>44428</v>
      </c>
      <c r="F25" s="74" t="s">
        <v>1128</v>
      </c>
      <c r="G25" s="13">
        <v>44432</v>
      </c>
      <c r="H25" s="75" t="s">
        <v>1129</v>
      </c>
      <c r="I25" s="15">
        <v>43</v>
      </c>
      <c r="J25" s="15">
        <v>43</v>
      </c>
      <c r="K25" s="15">
        <v>32</v>
      </c>
      <c r="L25" s="15">
        <v>1</v>
      </c>
      <c r="M25" s="80">
        <v>14.792</v>
      </c>
      <c r="N25" s="70">
        <v>15</v>
      </c>
      <c r="O25" s="62">
        <v>3000</v>
      </c>
      <c r="P25" s="63">
        <f>Table22452368910111213141516171819202122242345672345[[#This Row],[PEMBULATAN]]*O25</f>
        <v>45000</v>
      </c>
    </row>
    <row r="26" spans="1:16" ht="24" customHeight="1" x14ac:dyDescent="0.2">
      <c r="A26" s="101"/>
      <c r="B26" s="73"/>
      <c r="C26" s="85" t="s">
        <v>823</v>
      </c>
      <c r="D26" s="76" t="s">
        <v>1127</v>
      </c>
      <c r="E26" s="13">
        <v>44428</v>
      </c>
      <c r="F26" s="74" t="s">
        <v>1128</v>
      </c>
      <c r="G26" s="13">
        <v>44432</v>
      </c>
      <c r="H26" s="75" t="s">
        <v>1129</v>
      </c>
      <c r="I26" s="15">
        <v>40</v>
      </c>
      <c r="J26" s="15">
        <v>33</v>
      </c>
      <c r="K26" s="15">
        <v>15</v>
      </c>
      <c r="L26" s="15">
        <v>1</v>
      </c>
      <c r="M26" s="80">
        <v>4.95</v>
      </c>
      <c r="N26" s="70">
        <v>5</v>
      </c>
      <c r="O26" s="62">
        <v>3000</v>
      </c>
      <c r="P26" s="63">
        <f>Table22452368910111213141516171819202122242345672345[[#This Row],[PEMBULATAN]]*O26</f>
        <v>15000</v>
      </c>
    </row>
    <row r="27" spans="1:16" ht="24" customHeight="1" x14ac:dyDescent="0.2">
      <c r="A27" s="101"/>
      <c r="B27" s="73"/>
      <c r="C27" s="85" t="s">
        <v>824</v>
      </c>
      <c r="D27" s="76" t="s">
        <v>1127</v>
      </c>
      <c r="E27" s="13">
        <v>44428</v>
      </c>
      <c r="F27" s="74" t="s">
        <v>1128</v>
      </c>
      <c r="G27" s="13">
        <v>44432</v>
      </c>
      <c r="H27" s="75" t="s">
        <v>1129</v>
      </c>
      <c r="I27" s="15">
        <v>53</v>
      </c>
      <c r="J27" s="15">
        <v>42</v>
      </c>
      <c r="K27" s="15">
        <v>41</v>
      </c>
      <c r="L27" s="15">
        <v>6</v>
      </c>
      <c r="M27" s="80">
        <v>22.816500000000001</v>
      </c>
      <c r="N27" s="70">
        <v>23</v>
      </c>
      <c r="O27" s="62">
        <v>3000</v>
      </c>
      <c r="P27" s="63">
        <f>Table22452368910111213141516171819202122242345672345[[#This Row],[PEMBULATAN]]*O27</f>
        <v>69000</v>
      </c>
    </row>
    <row r="28" spans="1:16" ht="24" customHeight="1" x14ac:dyDescent="0.2">
      <c r="A28" s="101"/>
      <c r="B28" s="73"/>
      <c r="C28" s="85" t="s">
        <v>825</v>
      </c>
      <c r="D28" s="76" t="s">
        <v>1127</v>
      </c>
      <c r="E28" s="13">
        <v>44428</v>
      </c>
      <c r="F28" s="74" t="s">
        <v>1128</v>
      </c>
      <c r="G28" s="13">
        <v>44432</v>
      </c>
      <c r="H28" s="75" t="s">
        <v>1129</v>
      </c>
      <c r="I28" s="15">
        <v>87</v>
      </c>
      <c r="J28" s="15">
        <v>55</v>
      </c>
      <c r="K28" s="15">
        <v>32</v>
      </c>
      <c r="L28" s="15">
        <v>14</v>
      </c>
      <c r="M28" s="80">
        <v>38.28</v>
      </c>
      <c r="N28" s="70">
        <v>38</v>
      </c>
      <c r="O28" s="62">
        <v>3000</v>
      </c>
      <c r="P28" s="63">
        <f>Table22452368910111213141516171819202122242345672345[[#This Row],[PEMBULATAN]]*O28</f>
        <v>114000</v>
      </c>
    </row>
    <row r="29" spans="1:16" ht="24" customHeight="1" x14ac:dyDescent="0.2">
      <c r="A29" s="101"/>
      <c r="B29" s="73"/>
      <c r="C29" s="85" t="s">
        <v>826</v>
      </c>
      <c r="D29" s="76" t="s">
        <v>1127</v>
      </c>
      <c r="E29" s="13">
        <v>44428</v>
      </c>
      <c r="F29" s="74" t="s">
        <v>1128</v>
      </c>
      <c r="G29" s="13">
        <v>44432</v>
      </c>
      <c r="H29" s="75" t="s">
        <v>1129</v>
      </c>
      <c r="I29" s="15">
        <v>68</v>
      </c>
      <c r="J29" s="15">
        <v>18</v>
      </c>
      <c r="K29" s="15">
        <v>25</v>
      </c>
      <c r="L29" s="15">
        <v>5</v>
      </c>
      <c r="M29" s="80">
        <v>7.65</v>
      </c>
      <c r="N29" s="70">
        <v>8</v>
      </c>
      <c r="O29" s="62">
        <v>3000</v>
      </c>
      <c r="P29" s="63">
        <f>Table22452368910111213141516171819202122242345672345[[#This Row],[PEMBULATAN]]*O29</f>
        <v>24000</v>
      </c>
    </row>
    <row r="30" spans="1:16" ht="24" customHeight="1" x14ac:dyDescent="0.2">
      <c r="A30" s="101"/>
      <c r="B30" s="73"/>
      <c r="C30" s="85" t="s">
        <v>827</v>
      </c>
      <c r="D30" s="76" t="s">
        <v>1127</v>
      </c>
      <c r="E30" s="13">
        <v>44428</v>
      </c>
      <c r="F30" s="74" t="s">
        <v>1128</v>
      </c>
      <c r="G30" s="13">
        <v>44432</v>
      </c>
      <c r="H30" s="75" t="s">
        <v>1129</v>
      </c>
      <c r="I30" s="15">
        <v>103</v>
      </c>
      <c r="J30" s="15">
        <v>12</v>
      </c>
      <c r="K30" s="15">
        <v>12</v>
      </c>
      <c r="L30" s="15">
        <v>2</v>
      </c>
      <c r="M30" s="80">
        <v>3.7080000000000002</v>
      </c>
      <c r="N30" s="70">
        <v>4</v>
      </c>
      <c r="O30" s="62">
        <v>3000</v>
      </c>
      <c r="P30" s="63">
        <f>Table22452368910111213141516171819202122242345672345[[#This Row],[PEMBULATAN]]*O30</f>
        <v>12000</v>
      </c>
    </row>
    <row r="31" spans="1:16" ht="24" customHeight="1" x14ac:dyDescent="0.2">
      <c r="A31" s="101"/>
      <c r="B31" s="73"/>
      <c r="C31" s="85" t="s">
        <v>828</v>
      </c>
      <c r="D31" s="76" t="s">
        <v>1127</v>
      </c>
      <c r="E31" s="13">
        <v>44428</v>
      </c>
      <c r="F31" s="74" t="s">
        <v>1128</v>
      </c>
      <c r="G31" s="13">
        <v>44432</v>
      </c>
      <c r="H31" s="75" t="s">
        <v>1129</v>
      </c>
      <c r="I31" s="15">
        <v>74</v>
      </c>
      <c r="J31" s="15">
        <v>24</v>
      </c>
      <c r="K31" s="15">
        <v>7</v>
      </c>
      <c r="L31" s="15">
        <v>1</v>
      </c>
      <c r="M31" s="80">
        <v>3.1080000000000001</v>
      </c>
      <c r="N31" s="70">
        <v>3</v>
      </c>
      <c r="O31" s="62">
        <v>3000</v>
      </c>
      <c r="P31" s="63">
        <f>Table22452368910111213141516171819202122242345672345[[#This Row],[PEMBULATAN]]*O31</f>
        <v>9000</v>
      </c>
    </row>
    <row r="32" spans="1:16" ht="24" customHeight="1" x14ac:dyDescent="0.2">
      <c r="A32" s="101"/>
      <c r="B32" s="73"/>
      <c r="C32" s="85" t="s">
        <v>829</v>
      </c>
      <c r="D32" s="76" t="s">
        <v>1127</v>
      </c>
      <c r="E32" s="13">
        <v>44428</v>
      </c>
      <c r="F32" s="74" t="s">
        <v>1128</v>
      </c>
      <c r="G32" s="13">
        <v>44432</v>
      </c>
      <c r="H32" s="75" t="s">
        <v>1129</v>
      </c>
      <c r="I32" s="15">
        <v>58</v>
      </c>
      <c r="J32" s="15">
        <v>16</v>
      </c>
      <c r="K32" s="15">
        <v>7</v>
      </c>
      <c r="L32" s="15">
        <v>1</v>
      </c>
      <c r="M32" s="80">
        <v>1.6240000000000001</v>
      </c>
      <c r="N32" s="70">
        <v>2</v>
      </c>
      <c r="O32" s="62">
        <v>3000</v>
      </c>
      <c r="P32" s="63">
        <f>Table22452368910111213141516171819202122242345672345[[#This Row],[PEMBULATAN]]*O32</f>
        <v>6000</v>
      </c>
    </row>
    <row r="33" spans="1:16" ht="24" customHeight="1" x14ac:dyDescent="0.2">
      <c r="A33" s="101"/>
      <c r="B33" s="73"/>
      <c r="C33" s="85" t="s">
        <v>830</v>
      </c>
      <c r="D33" s="76" t="s">
        <v>1127</v>
      </c>
      <c r="E33" s="13">
        <v>44428</v>
      </c>
      <c r="F33" s="74" t="s">
        <v>1128</v>
      </c>
      <c r="G33" s="13">
        <v>44432</v>
      </c>
      <c r="H33" s="75" t="s">
        <v>1129</v>
      </c>
      <c r="I33" s="15">
        <v>29</v>
      </c>
      <c r="J33" s="15">
        <v>21</v>
      </c>
      <c r="K33" s="15">
        <v>19</v>
      </c>
      <c r="L33" s="15">
        <v>3</v>
      </c>
      <c r="M33" s="80">
        <v>2.8927499999999999</v>
      </c>
      <c r="N33" s="70">
        <v>3</v>
      </c>
      <c r="O33" s="62">
        <v>3000</v>
      </c>
      <c r="P33" s="63">
        <f>Table22452368910111213141516171819202122242345672345[[#This Row],[PEMBULATAN]]*O33</f>
        <v>9000</v>
      </c>
    </row>
    <row r="34" spans="1:16" ht="24" customHeight="1" x14ac:dyDescent="0.2">
      <c r="A34" s="101"/>
      <c r="B34" s="73"/>
      <c r="C34" s="85" t="s">
        <v>831</v>
      </c>
      <c r="D34" s="76" t="s">
        <v>1127</v>
      </c>
      <c r="E34" s="13">
        <v>44428</v>
      </c>
      <c r="F34" s="74" t="s">
        <v>1128</v>
      </c>
      <c r="G34" s="13">
        <v>44432</v>
      </c>
      <c r="H34" s="75" t="s">
        <v>1129</v>
      </c>
      <c r="I34" s="15">
        <v>60</v>
      </c>
      <c r="J34" s="15">
        <v>16</v>
      </c>
      <c r="K34" s="15">
        <v>15</v>
      </c>
      <c r="L34" s="15">
        <v>2</v>
      </c>
      <c r="M34" s="80">
        <v>3.6</v>
      </c>
      <c r="N34" s="70">
        <v>4</v>
      </c>
      <c r="O34" s="62">
        <v>3000</v>
      </c>
      <c r="P34" s="63">
        <f>Table22452368910111213141516171819202122242345672345[[#This Row],[PEMBULATAN]]*O34</f>
        <v>12000</v>
      </c>
    </row>
    <row r="35" spans="1:16" ht="24" customHeight="1" x14ac:dyDescent="0.2">
      <c r="A35" s="101"/>
      <c r="B35" s="73"/>
      <c r="C35" s="85" t="s">
        <v>832</v>
      </c>
      <c r="D35" s="76" t="s">
        <v>1127</v>
      </c>
      <c r="E35" s="13">
        <v>44428</v>
      </c>
      <c r="F35" s="74" t="s">
        <v>1128</v>
      </c>
      <c r="G35" s="13">
        <v>44432</v>
      </c>
      <c r="H35" s="75" t="s">
        <v>1129</v>
      </c>
      <c r="I35" s="15">
        <v>45</v>
      </c>
      <c r="J35" s="15">
        <v>31</v>
      </c>
      <c r="K35" s="15">
        <v>21</v>
      </c>
      <c r="L35" s="15">
        <v>5</v>
      </c>
      <c r="M35" s="80">
        <v>7.3237500000000004</v>
      </c>
      <c r="N35" s="70">
        <v>7</v>
      </c>
      <c r="O35" s="62">
        <v>3000</v>
      </c>
      <c r="P35" s="63">
        <f>Table22452368910111213141516171819202122242345672345[[#This Row],[PEMBULATAN]]*O35</f>
        <v>21000</v>
      </c>
    </row>
    <row r="36" spans="1:16" ht="24" customHeight="1" x14ac:dyDescent="0.2">
      <c r="A36" s="101"/>
      <c r="B36" s="73"/>
      <c r="C36" s="85" t="s">
        <v>833</v>
      </c>
      <c r="D36" s="76" t="s">
        <v>1127</v>
      </c>
      <c r="E36" s="13">
        <v>44428</v>
      </c>
      <c r="F36" s="74" t="s">
        <v>1128</v>
      </c>
      <c r="G36" s="13">
        <v>44432</v>
      </c>
      <c r="H36" s="75" t="s">
        <v>1129</v>
      </c>
      <c r="I36" s="15">
        <v>34</v>
      </c>
      <c r="J36" s="15">
        <v>21</v>
      </c>
      <c r="K36" s="15">
        <v>23</v>
      </c>
      <c r="L36" s="15">
        <v>1</v>
      </c>
      <c r="M36" s="80">
        <v>4.1055000000000001</v>
      </c>
      <c r="N36" s="70">
        <v>4</v>
      </c>
      <c r="O36" s="62">
        <v>3000</v>
      </c>
      <c r="P36" s="63">
        <f>Table22452368910111213141516171819202122242345672345[[#This Row],[PEMBULATAN]]*O36</f>
        <v>12000</v>
      </c>
    </row>
    <row r="37" spans="1:16" ht="24" customHeight="1" x14ac:dyDescent="0.2">
      <c r="A37" s="101"/>
      <c r="B37" s="73"/>
      <c r="C37" s="85" t="s">
        <v>834</v>
      </c>
      <c r="D37" s="76" t="s">
        <v>1127</v>
      </c>
      <c r="E37" s="13">
        <v>44428</v>
      </c>
      <c r="F37" s="74" t="s">
        <v>1128</v>
      </c>
      <c r="G37" s="13">
        <v>44432</v>
      </c>
      <c r="H37" s="75" t="s">
        <v>1129</v>
      </c>
      <c r="I37" s="15">
        <v>49</v>
      </c>
      <c r="J37" s="15">
        <v>26</v>
      </c>
      <c r="K37" s="15">
        <v>15</v>
      </c>
      <c r="L37" s="15">
        <v>3</v>
      </c>
      <c r="M37" s="80">
        <v>4.7774999999999999</v>
      </c>
      <c r="N37" s="70">
        <v>5</v>
      </c>
      <c r="O37" s="62">
        <v>3000</v>
      </c>
      <c r="P37" s="63">
        <f>Table22452368910111213141516171819202122242345672345[[#This Row],[PEMBULATAN]]*O37</f>
        <v>15000</v>
      </c>
    </row>
    <row r="38" spans="1:16" ht="24" customHeight="1" x14ac:dyDescent="0.2">
      <c r="A38" s="101"/>
      <c r="B38" s="73"/>
      <c r="C38" s="85" t="s">
        <v>835</v>
      </c>
      <c r="D38" s="76" t="s">
        <v>1127</v>
      </c>
      <c r="E38" s="13">
        <v>44428</v>
      </c>
      <c r="F38" s="74" t="s">
        <v>1128</v>
      </c>
      <c r="G38" s="13">
        <v>44432</v>
      </c>
      <c r="H38" s="75" t="s">
        <v>1129</v>
      </c>
      <c r="I38" s="15">
        <v>112</v>
      </c>
      <c r="J38" s="15">
        <v>32</v>
      </c>
      <c r="K38" s="15">
        <v>16</v>
      </c>
      <c r="L38" s="15">
        <v>3</v>
      </c>
      <c r="M38" s="80">
        <v>14.336</v>
      </c>
      <c r="N38" s="70">
        <v>14</v>
      </c>
      <c r="O38" s="62">
        <v>3000</v>
      </c>
      <c r="P38" s="63">
        <f>Table22452368910111213141516171819202122242345672345[[#This Row],[PEMBULATAN]]*O38</f>
        <v>42000</v>
      </c>
    </row>
    <row r="39" spans="1:16" ht="24" customHeight="1" x14ac:dyDescent="0.2">
      <c r="A39" s="101"/>
      <c r="B39" s="73"/>
      <c r="C39" s="85" t="s">
        <v>836</v>
      </c>
      <c r="D39" s="76" t="s">
        <v>1127</v>
      </c>
      <c r="E39" s="13">
        <v>44428</v>
      </c>
      <c r="F39" s="74" t="s">
        <v>1128</v>
      </c>
      <c r="G39" s="13">
        <v>44432</v>
      </c>
      <c r="H39" s="75" t="s">
        <v>1129</v>
      </c>
      <c r="I39" s="15">
        <v>57</v>
      </c>
      <c r="J39" s="15">
        <v>19</v>
      </c>
      <c r="K39" s="15">
        <v>19</v>
      </c>
      <c r="L39" s="15">
        <v>3</v>
      </c>
      <c r="M39" s="80">
        <v>5.1442500000000004</v>
      </c>
      <c r="N39" s="70">
        <v>5</v>
      </c>
      <c r="O39" s="62">
        <v>3000</v>
      </c>
      <c r="P39" s="63">
        <f>Table22452368910111213141516171819202122242345672345[[#This Row],[PEMBULATAN]]*O39</f>
        <v>15000</v>
      </c>
    </row>
    <row r="40" spans="1:16" ht="24" customHeight="1" x14ac:dyDescent="0.2">
      <c r="A40" s="101"/>
      <c r="B40" s="73"/>
      <c r="C40" s="85" t="s">
        <v>837</v>
      </c>
      <c r="D40" s="76" t="s">
        <v>1127</v>
      </c>
      <c r="E40" s="13">
        <v>44428</v>
      </c>
      <c r="F40" s="74" t="s">
        <v>1128</v>
      </c>
      <c r="G40" s="13">
        <v>44432</v>
      </c>
      <c r="H40" s="75" t="s">
        <v>1129</v>
      </c>
      <c r="I40" s="15">
        <v>32</v>
      </c>
      <c r="J40" s="15">
        <v>23</v>
      </c>
      <c r="K40" s="15">
        <v>20</v>
      </c>
      <c r="L40" s="15">
        <v>1</v>
      </c>
      <c r="M40" s="80">
        <v>3.68</v>
      </c>
      <c r="N40" s="70">
        <v>4</v>
      </c>
      <c r="O40" s="62">
        <v>3000</v>
      </c>
      <c r="P40" s="63">
        <f>Table22452368910111213141516171819202122242345672345[[#This Row],[PEMBULATAN]]*O40</f>
        <v>12000</v>
      </c>
    </row>
    <row r="41" spans="1:16" ht="24" customHeight="1" x14ac:dyDescent="0.2">
      <c r="A41" s="101"/>
      <c r="B41" s="73"/>
      <c r="C41" s="85" t="s">
        <v>838</v>
      </c>
      <c r="D41" s="76" t="s">
        <v>1127</v>
      </c>
      <c r="E41" s="13">
        <v>44428</v>
      </c>
      <c r="F41" s="74" t="s">
        <v>1128</v>
      </c>
      <c r="G41" s="13">
        <v>44432</v>
      </c>
      <c r="H41" s="75" t="s">
        <v>1129</v>
      </c>
      <c r="I41" s="15">
        <v>97</v>
      </c>
      <c r="J41" s="15">
        <v>47</v>
      </c>
      <c r="K41" s="15">
        <v>12</v>
      </c>
      <c r="L41" s="15">
        <v>2</v>
      </c>
      <c r="M41" s="80">
        <v>13.677</v>
      </c>
      <c r="N41" s="70">
        <v>14</v>
      </c>
      <c r="O41" s="62">
        <v>3000</v>
      </c>
      <c r="P41" s="63">
        <f>Table22452368910111213141516171819202122242345672345[[#This Row],[PEMBULATAN]]*O41</f>
        <v>42000</v>
      </c>
    </row>
    <row r="42" spans="1:16" ht="24" customHeight="1" x14ac:dyDescent="0.2">
      <c r="A42" s="101"/>
      <c r="B42" s="73"/>
      <c r="C42" s="85" t="s">
        <v>839</v>
      </c>
      <c r="D42" s="76" t="s">
        <v>1127</v>
      </c>
      <c r="E42" s="13">
        <v>44428</v>
      </c>
      <c r="F42" s="74" t="s">
        <v>1128</v>
      </c>
      <c r="G42" s="13">
        <v>44432</v>
      </c>
      <c r="H42" s="75" t="s">
        <v>1129</v>
      </c>
      <c r="I42" s="15">
        <v>60</v>
      </c>
      <c r="J42" s="15">
        <v>20</v>
      </c>
      <c r="K42" s="15">
        <v>20</v>
      </c>
      <c r="L42" s="15">
        <v>1</v>
      </c>
      <c r="M42" s="80">
        <v>6</v>
      </c>
      <c r="N42" s="70">
        <v>6</v>
      </c>
      <c r="O42" s="62">
        <v>3000</v>
      </c>
      <c r="P42" s="63">
        <f>Table22452368910111213141516171819202122242345672345[[#This Row],[PEMBULATAN]]*O42</f>
        <v>18000</v>
      </c>
    </row>
    <row r="43" spans="1:16" ht="24" customHeight="1" x14ac:dyDescent="0.2">
      <c r="A43" s="101"/>
      <c r="B43" s="73"/>
      <c r="C43" s="85" t="s">
        <v>840</v>
      </c>
      <c r="D43" s="76" t="s">
        <v>1127</v>
      </c>
      <c r="E43" s="13">
        <v>44428</v>
      </c>
      <c r="F43" s="74" t="s">
        <v>1128</v>
      </c>
      <c r="G43" s="13">
        <v>44432</v>
      </c>
      <c r="H43" s="75" t="s">
        <v>1129</v>
      </c>
      <c r="I43" s="15">
        <v>50</v>
      </c>
      <c r="J43" s="15">
        <v>32</v>
      </c>
      <c r="K43" s="15">
        <v>2</v>
      </c>
      <c r="L43" s="15">
        <v>1</v>
      </c>
      <c r="M43" s="80">
        <v>0.8</v>
      </c>
      <c r="N43" s="70">
        <v>1</v>
      </c>
      <c r="O43" s="62">
        <v>3000</v>
      </c>
      <c r="P43" s="63">
        <f>Table22452368910111213141516171819202122242345672345[[#This Row],[PEMBULATAN]]*O43</f>
        <v>3000</v>
      </c>
    </row>
    <row r="44" spans="1:16" ht="24" customHeight="1" x14ac:dyDescent="0.2">
      <c r="A44" s="101"/>
      <c r="B44" s="73"/>
      <c r="C44" s="85" t="s">
        <v>841</v>
      </c>
      <c r="D44" s="76" t="s">
        <v>1127</v>
      </c>
      <c r="E44" s="13">
        <v>44428</v>
      </c>
      <c r="F44" s="74" t="s">
        <v>1128</v>
      </c>
      <c r="G44" s="13">
        <v>44432</v>
      </c>
      <c r="H44" s="75" t="s">
        <v>1129</v>
      </c>
      <c r="I44" s="15">
        <v>52</v>
      </c>
      <c r="J44" s="15">
        <v>25</v>
      </c>
      <c r="K44" s="15">
        <v>24</v>
      </c>
      <c r="L44" s="15">
        <v>1</v>
      </c>
      <c r="M44" s="80">
        <v>7.8</v>
      </c>
      <c r="N44" s="70">
        <v>8</v>
      </c>
      <c r="O44" s="62">
        <v>3000</v>
      </c>
      <c r="P44" s="63">
        <f>Table22452368910111213141516171819202122242345672345[[#This Row],[PEMBULATAN]]*O44</f>
        <v>24000</v>
      </c>
    </row>
    <row r="45" spans="1:16" ht="24" customHeight="1" x14ac:dyDescent="0.2">
      <c r="A45" s="101"/>
      <c r="B45" s="73"/>
      <c r="C45" s="85" t="s">
        <v>842</v>
      </c>
      <c r="D45" s="76" t="s">
        <v>1127</v>
      </c>
      <c r="E45" s="13">
        <v>44428</v>
      </c>
      <c r="F45" s="74" t="s">
        <v>1128</v>
      </c>
      <c r="G45" s="13">
        <v>44432</v>
      </c>
      <c r="H45" s="75" t="s">
        <v>1129</v>
      </c>
      <c r="I45" s="15">
        <v>121</v>
      </c>
      <c r="J45" s="15">
        <v>9</v>
      </c>
      <c r="K45" s="15">
        <v>6</v>
      </c>
      <c r="L45" s="15">
        <v>2</v>
      </c>
      <c r="M45" s="80">
        <v>1.6335</v>
      </c>
      <c r="N45" s="70">
        <v>2</v>
      </c>
      <c r="O45" s="62">
        <v>3000</v>
      </c>
      <c r="P45" s="63">
        <f>Table22452368910111213141516171819202122242345672345[[#This Row],[PEMBULATAN]]*O45</f>
        <v>6000</v>
      </c>
    </row>
    <row r="46" spans="1:16" ht="24" customHeight="1" x14ac:dyDescent="0.2">
      <c r="A46" s="101"/>
      <c r="B46" s="73"/>
      <c r="C46" s="85" t="s">
        <v>843</v>
      </c>
      <c r="D46" s="76" t="s">
        <v>1127</v>
      </c>
      <c r="E46" s="13">
        <v>44428</v>
      </c>
      <c r="F46" s="74" t="s">
        <v>1128</v>
      </c>
      <c r="G46" s="13">
        <v>44432</v>
      </c>
      <c r="H46" s="75" t="s">
        <v>1129</v>
      </c>
      <c r="I46" s="15">
        <v>45</v>
      </c>
      <c r="J46" s="15">
        <v>23</v>
      </c>
      <c r="K46" s="15">
        <v>19</v>
      </c>
      <c r="L46" s="15">
        <v>1</v>
      </c>
      <c r="M46" s="80">
        <v>4.9162499999999998</v>
      </c>
      <c r="N46" s="70">
        <v>5</v>
      </c>
      <c r="O46" s="62">
        <v>3000</v>
      </c>
      <c r="P46" s="63">
        <f>Table22452368910111213141516171819202122242345672345[[#This Row],[PEMBULATAN]]*O46</f>
        <v>15000</v>
      </c>
    </row>
    <row r="47" spans="1:16" ht="24" customHeight="1" x14ac:dyDescent="0.2">
      <c r="A47" s="101"/>
      <c r="B47" s="73"/>
      <c r="C47" s="85" t="s">
        <v>844</v>
      </c>
      <c r="D47" s="76" t="s">
        <v>1127</v>
      </c>
      <c r="E47" s="13">
        <v>44428</v>
      </c>
      <c r="F47" s="74" t="s">
        <v>1128</v>
      </c>
      <c r="G47" s="13">
        <v>44432</v>
      </c>
      <c r="H47" s="75" t="s">
        <v>1129</v>
      </c>
      <c r="I47" s="15">
        <v>36</v>
      </c>
      <c r="J47" s="15">
        <v>35</v>
      </c>
      <c r="K47" s="15">
        <v>28</v>
      </c>
      <c r="L47" s="15">
        <v>1</v>
      </c>
      <c r="M47" s="80">
        <v>8.82</v>
      </c>
      <c r="N47" s="70">
        <v>9</v>
      </c>
      <c r="O47" s="62">
        <v>3000</v>
      </c>
      <c r="P47" s="63">
        <f>Table22452368910111213141516171819202122242345672345[[#This Row],[PEMBULATAN]]*O47</f>
        <v>27000</v>
      </c>
    </row>
    <row r="48" spans="1:16" ht="24" customHeight="1" x14ac:dyDescent="0.2">
      <c r="A48" s="101"/>
      <c r="B48" s="73"/>
      <c r="C48" s="85" t="s">
        <v>845</v>
      </c>
      <c r="D48" s="76" t="s">
        <v>1127</v>
      </c>
      <c r="E48" s="13">
        <v>44428</v>
      </c>
      <c r="F48" s="74" t="s">
        <v>1128</v>
      </c>
      <c r="G48" s="13">
        <v>44432</v>
      </c>
      <c r="H48" s="75" t="s">
        <v>1129</v>
      </c>
      <c r="I48" s="15">
        <v>101</v>
      </c>
      <c r="J48" s="15">
        <v>3</v>
      </c>
      <c r="K48" s="15">
        <v>2</v>
      </c>
      <c r="L48" s="15">
        <v>2</v>
      </c>
      <c r="M48" s="80">
        <v>0.1515</v>
      </c>
      <c r="N48" s="70">
        <v>2</v>
      </c>
      <c r="O48" s="62">
        <v>3000</v>
      </c>
      <c r="P48" s="63">
        <f>Table22452368910111213141516171819202122242345672345[[#This Row],[PEMBULATAN]]*O48</f>
        <v>6000</v>
      </c>
    </row>
    <row r="49" spans="1:16" ht="24" customHeight="1" x14ac:dyDescent="0.2">
      <c r="A49" s="101"/>
      <c r="B49" s="73"/>
      <c r="C49" s="85" t="s">
        <v>846</v>
      </c>
      <c r="D49" s="76" t="s">
        <v>1127</v>
      </c>
      <c r="E49" s="13">
        <v>44428</v>
      </c>
      <c r="F49" s="74" t="s">
        <v>1128</v>
      </c>
      <c r="G49" s="13">
        <v>44432</v>
      </c>
      <c r="H49" s="75" t="s">
        <v>1129</v>
      </c>
      <c r="I49" s="15">
        <v>47</v>
      </c>
      <c r="J49" s="15">
        <v>28</v>
      </c>
      <c r="K49" s="15">
        <v>34</v>
      </c>
      <c r="L49" s="15">
        <v>14</v>
      </c>
      <c r="M49" s="80">
        <v>11.186</v>
      </c>
      <c r="N49" s="70">
        <v>14</v>
      </c>
      <c r="O49" s="62">
        <v>3000</v>
      </c>
      <c r="P49" s="63">
        <f>Table22452368910111213141516171819202122242345672345[[#This Row],[PEMBULATAN]]*O49</f>
        <v>42000</v>
      </c>
    </row>
    <row r="50" spans="1:16" ht="24" customHeight="1" x14ac:dyDescent="0.2">
      <c r="A50" s="101"/>
      <c r="B50" s="73"/>
      <c r="C50" s="85" t="s">
        <v>847</v>
      </c>
      <c r="D50" s="76" t="s">
        <v>1127</v>
      </c>
      <c r="E50" s="13">
        <v>44428</v>
      </c>
      <c r="F50" s="74" t="s">
        <v>1128</v>
      </c>
      <c r="G50" s="13">
        <v>44432</v>
      </c>
      <c r="H50" s="75" t="s">
        <v>1129</v>
      </c>
      <c r="I50" s="15">
        <v>124</v>
      </c>
      <c r="J50" s="15">
        <v>25</v>
      </c>
      <c r="K50" s="15">
        <v>20</v>
      </c>
      <c r="L50" s="15">
        <v>3</v>
      </c>
      <c r="M50" s="80">
        <v>15.5</v>
      </c>
      <c r="N50" s="70">
        <v>16</v>
      </c>
      <c r="O50" s="62">
        <v>3000</v>
      </c>
      <c r="P50" s="63">
        <f>Table22452368910111213141516171819202122242345672345[[#This Row],[PEMBULATAN]]*O50</f>
        <v>48000</v>
      </c>
    </row>
    <row r="51" spans="1:16" ht="24" customHeight="1" x14ac:dyDescent="0.2">
      <c r="A51" s="101"/>
      <c r="B51" s="73"/>
      <c r="C51" s="85" t="s">
        <v>848</v>
      </c>
      <c r="D51" s="76" t="s">
        <v>1127</v>
      </c>
      <c r="E51" s="13">
        <v>44428</v>
      </c>
      <c r="F51" s="74" t="s">
        <v>1128</v>
      </c>
      <c r="G51" s="13">
        <v>44432</v>
      </c>
      <c r="H51" s="75" t="s">
        <v>1129</v>
      </c>
      <c r="I51" s="15">
        <v>89</v>
      </c>
      <c r="J51" s="15">
        <v>52</v>
      </c>
      <c r="K51" s="15">
        <v>19</v>
      </c>
      <c r="L51" s="15">
        <v>1</v>
      </c>
      <c r="M51" s="80">
        <v>21.983000000000001</v>
      </c>
      <c r="N51" s="70">
        <v>22</v>
      </c>
      <c r="O51" s="62">
        <v>3000</v>
      </c>
      <c r="P51" s="63">
        <f>Table22452368910111213141516171819202122242345672345[[#This Row],[PEMBULATAN]]*O51</f>
        <v>66000</v>
      </c>
    </row>
    <row r="52" spans="1:16" ht="24" customHeight="1" x14ac:dyDescent="0.2">
      <c r="A52" s="101"/>
      <c r="B52" s="73"/>
      <c r="C52" s="85" t="s">
        <v>849</v>
      </c>
      <c r="D52" s="76" t="s">
        <v>1127</v>
      </c>
      <c r="E52" s="13">
        <v>44428</v>
      </c>
      <c r="F52" s="74" t="s">
        <v>1128</v>
      </c>
      <c r="G52" s="13">
        <v>44432</v>
      </c>
      <c r="H52" s="75" t="s">
        <v>1129</v>
      </c>
      <c r="I52" s="15">
        <v>120</v>
      </c>
      <c r="J52" s="15">
        <v>7</v>
      </c>
      <c r="K52" s="15">
        <v>7</v>
      </c>
      <c r="L52" s="15">
        <v>1</v>
      </c>
      <c r="M52" s="80">
        <v>1.47</v>
      </c>
      <c r="N52" s="70">
        <v>1</v>
      </c>
      <c r="O52" s="62">
        <v>3000</v>
      </c>
      <c r="P52" s="63">
        <f>Table22452368910111213141516171819202122242345672345[[#This Row],[PEMBULATAN]]*O52</f>
        <v>3000</v>
      </c>
    </row>
    <row r="53" spans="1:16" ht="24" customHeight="1" x14ac:dyDescent="0.2">
      <c r="A53" s="101"/>
      <c r="B53" s="73"/>
      <c r="C53" s="85" t="s">
        <v>850</v>
      </c>
      <c r="D53" s="76" t="s">
        <v>1127</v>
      </c>
      <c r="E53" s="13">
        <v>44428</v>
      </c>
      <c r="F53" s="74" t="s">
        <v>1128</v>
      </c>
      <c r="G53" s="13">
        <v>44432</v>
      </c>
      <c r="H53" s="75" t="s">
        <v>1129</v>
      </c>
      <c r="I53" s="15">
        <v>91</v>
      </c>
      <c r="J53" s="15">
        <v>3</v>
      </c>
      <c r="K53" s="15">
        <v>3</v>
      </c>
      <c r="L53" s="15">
        <v>1</v>
      </c>
      <c r="M53" s="80">
        <v>0.20474999999999999</v>
      </c>
      <c r="N53" s="70">
        <v>1</v>
      </c>
      <c r="O53" s="62">
        <v>3000</v>
      </c>
      <c r="P53" s="63">
        <f>Table22452368910111213141516171819202122242345672345[[#This Row],[PEMBULATAN]]*O53</f>
        <v>3000</v>
      </c>
    </row>
    <row r="54" spans="1:16" ht="24" customHeight="1" x14ac:dyDescent="0.2">
      <c r="A54" s="101"/>
      <c r="B54" s="73"/>
      <c r="C54" s="85" t="s">
        <v>851</v>
      </c>
      <c r="D54" s="76" t="s">
        <v>1127</v>
      </c>
      <c r="E54" s="13">
        <v>44428</v>
      </c>
      <c r="F54" s="74" t="s">
        <v>1128</v>
      </c>
      <c r="G54" s="13">
        <v>44432</v>
      </c>
      <c r="H54" s="75" t="s">
        <v>1129</v>
      </c>
      <c r="I54" s="15">
        <v>102</v>
      </c>
      <c r="J54" s="15">
        <v>6</v>
      </c>
      <c r="K54" s="15">
        <v>6</v>
      </c>
      <c r="L54" s="15">
        <v>1</v>
      </c>
      <c r="M54" s="80">
        <v>0.91800000000000004</v>
      </c>
      <c r="N54" s="70">
        <v>1</v>
      </c>
      <c r="O54" s="62">
        <v>3000</v>
      </c>
      <c r="P54" s="63">
        <f>Table22452368910111213141516171819202122242345672345[[#This Row],[PEMBULATAN]]*O54</f>
        <v>3000</v>
      </c>
    </row>
    <row r="55" spans="1:16" ht="24" customHeight="1" x14ac:dyDescent="0.2">
      <c r="A55" s="101"/>
      <c r="B55" s="73"/>
      <c r="C55" s="85" t="s">
        <v>852</v>
      </c>
      <c r="D55" s="76" t="s">
        <v>1127</v>
      </c>
      <c r="E55" s="13">
        <v>44428</v>
      </c>
      <c r="F55" s="74" t="s">
        <v>1128</v>
      </c>
      <c r="G55" s="13">
        <v>44432</v>
      </c>
      <c r="H55" s="75" t="s">
        <v>1129</v>
      </c>
      <c r="I55" s="15">
        <v>91</v>
      </c>
      <c r="J55" s="15">
        <v>3</v>
      </c>
      <c r="K55" s="15">
        <v>3</v>
      </c>
      <c r="L55" s="15">
        <v>1</v>
      </c>
      <c r="M55" s="80">
        <v>0.20474999999999999</v>
      </c>
      <c r="N55" s="70">
        <v>1</v>
      </c>
      <c r="O55" s="62">
        <v>3000</v>
      </c>
      <c r="P55" s="63">
        <f>Table22452368910111213141516171819202122242345672345[[#This Row],[PEMBULATAN]]*O55</f>
        <v>3000</v>
      </c>
    </row>
    <row r="56" spans="1:16" ht="24" customHeight="1" x14ac:dyDescent="0.2">
      <c r="A56" s="101"/>
      <c r="B56" s="73"/>
      <c r="C56" s="85" t="s">
        <v>853</v>
      </c>
      <c r="D56" s="76" t="s">
        <v>1127</v>
      </c>
      <c r="E56" s="13">
        <v>44428</v>
      </c>
      <c r="F56" s="74" t="s">
        <v>1128</v>
      </c>
      <c r="G56" s="13">
        <v>44432</v>
      </c>
      <c r="H56" s="75" t="s">
        <v>1129</v>
      </c>
      <c r="I56" s="15">
        <v>72</v>
      </c>
      <c r="J56" s="15">
        <v>8</v>
      </c>
      <c r="K56" s="15">
        <v>8</v>
      </c>
      <c r="L56" s="15">
        <v>2</v>
      </c>
      <c r="M56" s="80">
        <v>1.1519999999999999</v>
      </c>
      <c r="N56" s="70">
        <v>2</v>
      </c>
      <c r="O56" s="62">
        <v>3000</v>
      </c>
      <c r="P56" s="63">
        <f>Table22452368910111213141516171819202122242345672345[[#This Row],[PEMBULATAN]]*O56</f>
        <v>6000</v>
      </c>
    </row>
    <row r="57" spans="1:16" ht="24" customHeight="1" x14ac:dyDescent="0.2">
      <c r="A57" s="101"/>
      <c r="B57" s="73"/>
      <c r="C57" s="85" t="s">
        <v>854</v>
      </c>
      <c r="D57" s="76" t="s">
        <v>1127</v>
      </c>
      <c r="E57" s="13">
        <v>44428</v>
      </c>
      <c r="F57" s="74" t="s">
        <v>1128</v>
      </c>
      <c r="G57" s="13">
        <v>44432</v>
      </c>
      <c r="H57" s="75" t="s">
        <v>1129</v>
      </c>
      <c r="I57" s="15">
        <v>46</v>
      </c>
      <c r="J57" s="15">
        <v>34</v>
      </c>
      <c r="K57" s="15">
        <v>3</v>
      </c>
      <c r="L57" s="15">
        <v>1</v>
      </c>
      <c r="M57" s="80">
        <v>1.173</v>
      </c>
      <c r="N57" s="70">
        <v>1</v>
      </c>
      <c r="O57" s="62">
        <v>3000</v>
      </c>
      <c r="P57" s="63">
        <f>Table22452368910111213141516171819202122242345672345[[#This Row],[PEMBULATAN]]*O57</f>
        <v>3000</v>
      </c>
    </row>
    <row r="58" spans="1:16" ht="24" customHeight="1" x14ac:dyDescent="0.2">
      <c r="A58" s="101"/>
      <c r="B58" s="73"/>
      <c r="C58" s="85" t="s">
        <v>855</v>
      </c>
      <c r="D58" s="76" t="s">
        <v>1127</v>
      </c>
      <c r="E58" s="13">
        <v>44428</v>
      </c>
      <c r="F58" s="74" t="s">
        <v>1128</v>
      </c>
      <c r="G58" s="13">
        <v>44432</v>
      </c>
      <c r="H58" s="75" t="s">
        <v>1129</v>
      </c>
      <c r="I58" s="15">
        <v>88</v>
      </c>
      <c r="J58" s="15">
        <v>9</v>
      </c>
      <c r="K58" s="15">
        <v>9</v>
      </c>
      <c r="L58" s="15">
        <v>2</v>
      </c>
      <c r="M58" s="80">
        <v>1.782</v>
      </c>
      <c r="N58" s="70">
        <v>2</v>
      </c>
      <c r="O58" s="62">
        <v>3000</v>
      </c>
      <c r="P58" s="63">
        <f>Table22452368910111213141516171819202122242345672345[[#This Row],[PEMBULATAN]]*O58</f>
        <v>6000</v>
      </c>
    </row>
    <row r="59" spans="1:16" ht="24" customHeight="1" x14ac:dyDescent="0.2">
      <c r="A59" s="101"/>
      <c r="B59" s="73"/>
      <c r="C59" s="85" t="s">
        <v>856</v>
      </c>
      <c r="D59" s="76" t="s">
        <v>1127</v>
      </c>
      <c r="E59" s="13">
        <v>44428</v>
      </c>
      <c r="F59" s="74" t="s">
        <v>1128</v>
      </c>
      <c r="G59" s="13">
        <v>44432</v>
      </c>
      <c r="H59" s="75" t="s">
        <v>1129</v>
      </c>
      <c r="I59" s="15">
        <v>160</v>
      </c>
      <c r="J59" s="15">
        <v>4</v>
      </c>
      <c r="K59" s="15">
        <v>4</v>
      </c>
      <c r="L59" s="15">
        <v>2</v>
      </c>
      <c r="M59" s="80">
        <v>0.64</v>
      </c>
      <c r="N59" s="70">
        <v>2</v>
      </c>
      <c r="O59" s="62">
        <v>3000</v>
      </c>
      <c r="P59" s="63">
        <f>Table22452368910111213141516171819202122242345672345[[#This Row],[PEMBULATAN]]*O59</f>
        <v>6000</v>
      </c>
    </row>
    <row r="60" spans="1:16" ht="24" customHeight="1" x14ac:dyDescent="0.2">
      <c r="A60" s="101"/>
      <c r="B60" s="73"/>
      <c r="C60" s="85" t="s">
        <v>857</v>
      </c>
      <c r="D60" s="76" t="s">
        <v>1127</v>
      </c>
      <c r="E60" s="13">
        <v>44428</v>
      </c>
      <c r="F60" s="74" t="s">
        <v>1128</v>
      </c>
      <c r="G60" s="13">
        <v>44432</v>
      </c>
      <c r="H60" s="75" t="s">
        <v>1129</v>
      </c>
      <c r="I60" s="15">
        <v>154</v>
      </c>
      <c r="J60" s="15">
        <v>4</v>
      </c>
      <c r="K60" s="15">
        <v>4</v>
      </c>
      <c r="L60" s="15">
        <v>1</v>
      </c>
      <c r="M60" s="80">
        <v>0.61599999999999999</v>
      </c>
      <c r="N60" s="70">
        <v>1</v>
      </c>
      <c r="O60" s="62">
        <v>3000</v>
      </c>
      <c r="P60" s="63">
        <f>Table22452368910111213141516171819202122242345672345[[#This Row],[PEMBULATAN]]*O60</f>
        <v>3000</v>
      </c>
    </row>
    <row r="61" spans="1:16" ht="24" customHeight="1" x14ac:dyDescent="0.2">
      <c r="A61" s="101"/>
      <c r="B61" s="73"/>
      <c r="C61" s="85" t="s">
        <v>858</v>
      </c>
      <c r="D61" s="76" t="s">
        <v>1127</v>
      </c>
      <c r="E61" s="13">
        <v>44428</v>
      </c>
      <c r="F61" s="74" t="s">
        <v>1128</v>
      </c>
      <c r="G61" s="13">
        <v>44432</v>
      </c>
      <c r="H61" s="75" t="s">
        <v>1129</v>
      </c>
      <c r="I61" s="15">
        <v>90</v>
      </c>
      <c r="J61" s="15">
        <v>4</v>
      </c>
      <c r="K61" s="15">
        <v>4</v>
      </c>
      <c r="L61" s="15">
        <v>1</v>
      </c>
      <c r="M61" s="80">
        <v>0.36</v>
      </c>
      <c r="N61" s="70">
        <v>1</v>
      </c>
      <c r="O61" s="62">
        <v>3000</v>
      </c>
      <c r="P61" s="63">
        <f>Table22452368910111213141516171819202122242345672345[[#This Row],[PEMBULATAN]]*O61</f>
        <v>3000</v>
      </c>
    </row>
    <row r="62" spans="1:16" ht="24" customHeight="1" x14ac:dyDescent="0.2">
      <c r="A62" s="101"/>
      <c r="B62" s="73"/>
      <c r="C62" s="85" t="s">
        <v>859</v>
      </c>
      <c r="D62" s="76" t="s">
        <v>1127</v>
      </c>
      <c r="E62" s="13">
        <v>44428</v>
      </c>
      <c r="F62" s="74" t="s">
        <v>1128</v>
      </c>
      <c r="G62" s="13">
        <v>44432</v>
      </c>
      <c r="H62" s="75" t="s">
        <v>1129</v>
      </c>
      <c r="I62" s="15">
        <v>56</v>
      </c>
      <c r="J62" s="15">
        <v>12</v>
      </c>
      <c r="K62" s="15">
        <v>12</v>
      </c>
      <c r="L62" s="15">
        <v>1</v>
      </c>
      <c r="M62" s="80">
        <v>2.016</v>
      </c>
      <c r="N62" s="70">
        <v>2</v>
      </c>
      <c r="O62" s="62">
        <v>3000</v>
      </c>
      <c r="P62" s="63">
        <f>Table22452368910111213141516171819202122242345672345[[#This Row],[PEMBULATAN]]*O62</f>
        <v>6000</v>
      </c>
    </row>
    <row r="63" spans="1:16" ht="24" customHeight="1" x14ac:dyDescent="0.2">
      <c r="A63" s="101"/>
      <c r="B63" s="73"/>
      <c r="C63" s="85" t="s">
        <v>860</v>
      </c>
      <c r="D63" s="76" t="s">
        <v>1127</v>
      </c>
      <c r="E63" s="13">
        <v>44428</v>
      </c>
      <c r="F63" s="74" t="s">
        <v>1128</v>
      </c>
      <c r="G63" s="13">
        <v>44432</v>
      </c>
      <c r="H63" s="75" t="s">
        <v>1129</v>
      </c>
      <c r="I63" s="15">
        <v>102</v>
      </c>
      <c r="J63" s="15">
        <v>18</v>
      </c>
      <c r="K63" s="15">
        <v>12</v>
      </c>
      <c r="L63" s="15">
        <v>1</v>
      </c>
      <c r="M63" s="80">
        <v>5.508</v>
      </c>
      <c r="N63" s="70">
        <v>6</v>
      </c>
      <c r="O63" s="62">
        <v>3000</v>
      </c>
      <c r="P63" s="63">
        <f>Table22452368910111213141516171819202122242345672345[[#This Row],[PEMBULATAN]]*O63</f>
        <v>18000</v>
      </c>
    </row>
    <row r="64" spans="1:16" ht="24" customHeight="1" x14ac:dyDescent="0.2">
      <c r="A64" s="101"/>
      <c r="B64" s="73"/>
      <c r="C64" s="85" t="s">
        <v>861</v>
      </c>
      <c r="D64" s="76" t="s">
        <v>1127</v>
      </c>
      <c r="E64" s="13">
        <v>44428</v>
      </c>
      <c r="F64" s="74" t="s">
        <v>1128</v>
      </c>
      <c r="G64" s="13">
        <v>44432</v>
      </c>
      <c r="H64" s="75" t="s">
        <v>1129</v>
      </c>
      <c r="I64" s="15">
        <v>154</v>
      </c>
      <c r="J64" s="15">
        <v>6</v>
      </c>
      <c r="K64" s="15">
        <v>6</v>
      </c>
      <c r="L64" s="15">
        <v>1</v>
      </c>
      <c r="M64" s="80">
        <v>1.3859999999999999</v>
      </c>
      <c r="N64" s="70">
        <v>1</v>
      </c>
      <c r="O64" s="62">
        <v>3000</v>
      </c>
      <c r="P64" s="63">
        <f>Table22452368910111213141516171819202122242345672345[[#This Row],[PEMBULATAN]]*O64</f>
        <v>3000</v>
      </c>
    </row>
    <row r="65" spans="1:16" ht="24" customHeight="1" x14ac:dyDescent="0.2">
      <c r="A65" s="101"/>
      <c r="B65" s="73"/>
      <c r="C65" s="85" t="s">
        <v>862</v>
      </c>
      <c r="D65" s="76" t="s">
        <v>1127</v>
      </c>
      <c r="E65" s="13">
        <v>44428</v>
      </c>
      <c r="F65" s="74" t="s">
        <v>1128</v>
      </c>
      <c r="G65" s="13">
        <v>44432</v>
      </c>
      <c r="H65" s="75" t="s">
        <v>1129</v>
      </c>
      <c r="I65" s="15">
        <v>151</v>
      </c>
      <c r="J65" s="15">
        <v>3</v>
      </c>
      <c r="K65" s="15">
        <v>3</v>
      </c>
      <c r="L65" s="15">
        <v>1</v>
      </c>
      <c r="M65" s="80">
        <v>0.33975</v>
      </c>
      <c r="N65" s="70">
        <v>1</v>
      </c>
      <c r="O65" s="62">
        <v>3000</v>
      </c>
      <c r="P65" s="63">
        <f>Table22452368910111213141516171819202122242345672345[[#This Row],[PEMBULATAN]]*O65</f>
        <v>3000</v>
      </c>
    </row>
    <row r="66" spans="1:16" ht="24" customHeight="1" x14ac:dyDescent="0.2">
      <c r="A66" s="101"/>
      <c r="B66" s="73"/>
      <c r="C66" s="85" t="s">
        <v>863</v>
      </c>
      <c r="D66" s="76" t="s">
        <v>1127</v>
      </c>
      <c r="E66" s="13">
        <v>44428</v>
      </c>
      <c r="F66" s="74" t="s">
        <v>1128</v>
      </c>
      <c r="G66" s="13">
        <v>44432</v>
      </c>
      <c r="H66" s="75" t="s">
        <v>1129</v>
      </c>
      <c r="I66" s="15">
        <v>155</v>
      </c>
      <c r="J66" s="15">
        <v>4</v>
      </c>
      <c r="K66" s="15">
        <v>4</v>
      </c>
      <c r="L66" s="15">
        <v>1</v>
      </c>
      <c r="M66" s="80">
        <v>0.62</v>
      </c>
      <c r="N66" s="70">
        <v>1</v>
      </c>
      <c r="O66" s="62">
        <v>3000</v>
      </c>
      <c r="P66" s="63">
        <f>Table22452368910111213141516171819202122242345672345[[#This Row],[PEMBULATAN]]*O66</f>
        <v>3000</v>
      </c>
    </row>
    <row r="67" spans="1:16" ht="24" customHeight="1" x14ac:dyDescent="0.2">
      <c r="A67" s="101"/>
      <c r="B67" s="73"/>
      <c r="C67" s="85" t="s">
        <v>864</v>
      </c>
      <c r="D67" s="76" t="s">
        <v>1127</v>
      </c>
      <c r="E67" s="13">
        <v>44428</v>
      </c>
      <c r="F67" s="74" t="s">
        <v>1128</v>
      </c>
      <c r="G67" s="13">
        <v>44432</v>
      </c>
      <c r="H67" s="75" t="s">
        <v>1129</v>
      </c>
      <c r="I67" s="15">
        <v>68</v>
      </c>
      <c r="J67" s="15">
        <v>68</v>
      </c>
      <c r="K67" s="15">
        <v>4</v>
      </c>
      <c r="L67" s="15">
        <v>1</v>
      </c>
      <c r="M67" s="80">
        <v>4.6239999999999997</v>
      </c>
      <c r="N67" s="70">
        <v>5</v>
      </c>
      <c r="O67" s="62">
        <v>3000</v>
      </c>
      <c r="P67" s="63">
        <f>Table22452368910111213141516171819202122242345672345[[#This Row],[PEMBULATAN]]*O67</f>
        <v>15000</v>
      </c>
    </row>
    <row r="68" spans="1:16" ht="24" customHeight="1" x14ac:dyDescent="0.2">
      <c r="A68" s="101"/>
      <c r="B68" s="73"/>
      <c r="C68" s="85" t="s">
        <v>865</v>
      </c>
      <c r="D68" s="76" t="s">
        <v>1127</v>
      </c>
      <c r="E68" s="13">
        <v>44428</v>
      </c>
      <c r="F68" s="74" t="s">
        <v>1128</v>
      </c>
      <c r="G68" s="13">
        <v>44432</v>
      </c>
      <c r="H68" s="75" t="s">
        <v>1129</v>
      </c>
      <c r="I68" s="15">
        <v>116</v>
      </c>
      <c r="J68" s="15">
        <v>75</v>
      </c>
      <c r="K68" s="15">
        <v>2</v>
      </c>
      <c r="L68" s="15">
        <v>1</v>
      </c>
      <c r="M68" s="80">
        <v>4.3499999999999996</v>
      </c>
      <c r="N68" s="70">
        <v>4</v>
      </c>
      <c r="O68" s="62">
        <v>3000</v>
      </c>
      <c r="P68" s="63">
        <f>Table22452368910111213141516171819202122242345672345[[#This Row],[PEMBULATAN]]*O68</f>
        <v>12000</v>
      </c>
    </row>
    <row r="69" spans="1:16" ht="24" customHeight="1" x14ac:dyDescent="0.2">
      <c r="A69" s="101"/>
      <c r="B69" s="73"/>
      <c r="C69" s="85" t="s">
        <v>866</v>
      </c>
      <c r="D69" s="76" t="s">
        <v>1127</v>
      </c>
      <c r="E69" s="13">
        <v>44428</v>
      </c>
      <c r="F69" s="74" t="s">
        <v>1128</v>
      </c>
      <c r="G69" s="13">
        <v>44432</v>
      </c>
      <c r="H69" s="75" t="s">
        <v>1129</v>
      </c>
      <c r="I69" s="15">
        <v>31</v>
      </c>
      <c r="J69" s="15">
        <v>31</v>
      </c>
      <c r="K69" s="15">
        <v>30</v>
      </c>
      <c r="L69" s="15">
        <v>2</v>
      </c>
      <c r="M69" s="80">
        <v>7.2074999999999996</v>
      </c>
      <c r="N69" s="70">
        <v>7</v>
      </c>
      <c r="O69" s="62">
        <v>3000</v>
      </c>
      <c r="P69" s="63">
        <f>Table22452368910111213141516171819202122242345672345[[#This Row],[PEMBULATAN]]*O69</f>
        <v>21000</v>
      </c>
    </row>
    <row r="70" spans="1:16" ht="24" customHeight="1" x14ac:dyDescent="0.2">
      <c r="A70" s="101"/>
      <c r="B70" s="73"/>
      <c r="C70" s="85" t="s">
        <v>867</v>
      </c>
      <c r="D70" s="76" t="s">
        <v>1127</v>
      </c>
      <c r="E70" s="13">
        <v>44428</v>
      </c>
      <c r="F70" s="74" t="s">
        <v>1128</v>
      </c>
      <c r="G70" s="13">
        <v>44432</v>
      </c>
      <c r="H70" s="75" t="s">
        <v>1129</v>
      </c>
      <c r="I70" s="15">
        <v>68</v>
      </c>
      <c r="J70" s="15">
        <v>40</v>
      </c>
      <c r="K70" s="15">
        <v>30</v>
      </c>
      <c r="L70" s="15">
        <v>13</v>
      </c>
      <c r="M70" s="80">
        <v>20.399999999999999</v>
      </c>
      <c r="N70" s="70">
        <v>20</v>
      </c>
      <c r="O70" s="62">
        <v>3000</v>
      </c>
      <c r="P70" s="63">
        <f>Table22452368910111213141516171819202122242345672345[[#This Row],[PEMBULATAN]]*O70</f>
        <v>60000</v>
      </c>
    </row>
    <row r="71" spans="1:16" ht="24" customHeight="1" x14ac:dyDescent="0.2">
      <c r="A71" s="101"/>
      <c r="B71" s="73"/>
      <c r="C71" s="85" t="s">
        <v>868</v>
      </c>
      <c r="D71" s="76" t="s">
        <v>1127</v>
      </c>
      <c r="E71" s="13">
        <v>44428</v>
      </c>
      <c r="F71" s="74" t="s">
        <v>1128</v>
      </c>
      <c r="G71" s="13">
        <v>44432</v>
      </c>
      <c r="H71" s="75" t="s">
        <v>1129</v>
      </c>
      <c r="I71" s="15">
        <v>50</v>
      </c>
      <c r="J71" s="15">
        <v>46</v>
      </c>
      <c r="K71" s="15">
        <v>38</v>
      </c>
      <c r="L71" s="15">
        <v>21</v>
      </c>
      <c r="M71" s="80">
        <v>21.85</v>
      </c>
      <c r="N71" s="70">
        <v>22</v>
      </c>
      <c r="O71" s="62">
        <v>3000</v>
      </c>
      <c r="P71" s="63">
        <f>Table22452368910111213141516171819202122242345672345[[#This Row],[PEMBULATAN]]*O71</f>
        <v>66000</v>
      </c>
    </row>
    <row r="72" spans="1:16" ht="24" customHeight="1" x14ac:dyDescent="0.2">
      <c r="A72" s="101"/>
      <c r="B72" s="73"/>
      <c r="C72" s="85" t="s">
        <v>869</v>
      </c>
      <c r="D72" s="76" t="s">
        <v>1127</v>
      </c>
      <c r="E72" s="13">
        <v>44428</v>
      </c>
      <c r="F72" s="74" t="s">
        <v>1128</v>
      </c>
      <c r="G72" s="13">
        <v>44432</v>
      </c>
      <c r="H72" s="75" t="s">
        <v>1129</v>
      </c>
      <c r="I72" s="15">
        <v>50</v>
      </c>
      <c r="J72" s="15">
        <v>46</v>
      </c>
      <c r="K72" s="15">
        <v>38</v>
      </c>
      <c r="L72" s="15">
        <v>21</v>
      </c>
      <c r="M72" s="80">
        <v>21.85</v>
      </c>
      <c r="N72" s="70">
        <v>22</v>
      </c>
      <c r="O72" s="62">
        <v>3000</v>
      </c>
      <c r="P72" s="63">
        <f>Table22452368910111213141516171819202122242345672345[[#This Row],[PEMBULATAN]]*O72</f>
        <v>66000</v>
      </c>
    </row>
    <row r="73" spans="1:16" ht="24" customHeight="1" x14ac:dyDescent="0.2">
      <c r="A73" s="101"/>
      <c r="B73" s="73"/>
      <c r="C73" s="85" t="s">
        <v>870</v>
      </c>
      <c r="D73" s="76" t="s">
        <v>1127</v>
      </c>
      <c r="E73" s="13">
        <v>44428</v>
      </c>
      <c r="F73" s="74" t="s">
        <v>1128</v>
      </c>
      <c r="G73" s="13">
        <v>44432</v>
      </c>
      <c r="H73" s="75" t="s">
        <v>1129</v>
      </c>
      <c r="I73" s="15">
        <v>63</v>
      </c>
      <c r="J73" s="15">
        <v>42</v>
      </c>
      <c r="K73" s="15">
        <v>22</v>
      </c>
      <c r="L73" s="15">
        <v>19</v>
      </c>
      <c r="M73" s="80">
        <v>14.553000000000001</v>
      </c>
      <c r="N73" s="70">
        <v>19</v>
      </c>
      <c r="O73" s="62">
        <v>3000</v>
      </c>
      <c r="P73" s="63">
        <f>Table22452368910111213141516171819202122242345672345[[#This Row],[PEMBULATAN]]*O73</f>
        <v>57000</v>
      </c>
    </row>
    <row r="74" spans="1:16" ht="24" customHeight="1" x14ac:dyDescent="0.2">
      <c r="A74" s="101"/>
      <c r="B74" s="73"/>
      <c r="C74" s="85" t="s">
        <v>871</v>
      </c>
      <c r="D74" s="76" t="s">
        <v>1127</v>
      </c>
      <c r="E74" s="13">
        <v>44428</v>
      </c>
      <c r="F74" s="74" t="s">
        <v>1128</v>
      </c>
      <c r="G74" s="13">
        <v>44432</v>
      </c>
      <c r="H74" s="75" t="s">
        <v>1129</v>
      </c>
      <c r="I74" s="15">
        <v>88</v>
      </c>
      <c r="J74" s="15">
        <v>55</v>
      </c>
      <c r="K74" s="15">
        <v>30</v>
      </c>
      <c r="L74" s="15">
        <v>20</v>
      </c>
      <c r="M74" s="80">
        <v>36.299999999999997</v>
      </c>
      <c r="N74" s="70">
        <v>36</v>
      </c>
      <c r="O74" s="62">
        <v>3000</v>
      </c>
      <c r="P74" s="63">
        <f>Table22452368910111213141516171819202122242345672345[[#This Row],[PEMBULATAN]]*O74</f>
        <v>108000</v>
      </c>
    </row>
    <row r="75" spans="1:16" ht="24" customHeight="1" x14ac:dyDescent="0.2">
      <c r="A75" s="101"/>
      <c r="B75" s="73"/>
      <c r="C75" s="85" t="s">
        <v>872</v>
      </c>
      <c r="D75" s="76" t="s">
        <v>1127</v>
      </c>
      <c r="E75" s="13">
        <v>44428</v>
      </c>
      <c r="F75" s="74" t="s">
        <v>1128</v>
      </c>
      <c r="G75" s="13">
        <v>44432</v>
      </c>
      <c r="H75" s="75" t="s">
        <v>1129</v>
      </c>
      <c r="I75" s="15">
        <v>60</v>
      </c>
      <c r="J75" s="15">
        <v>44</v>
      </c>
      <c r="K75" s="15">
        <v>23</v>
      </c>
      <c r="L75" s="15">
        <v>9</v>
      </c>
      <c r="M75" s="80">
        <v>15.18</v>
      </c>
      <c r="N75" s="70">
        <v>15</v>
      </c>
      <c r="O75" s="62">
        <v>3000</v>
      </c>
      <c r="P75" s="63">
        <f>Table22452368910111213141516171819202122242345672345[[#This Row],[PEMBULATAN]]*O75</f>
        <v>45000</v>
      </c>
    </row>
    <row r="76" spans="1:16" ht="24" customHeight="1" x14ac:dyDescent="0.2">
      <c r="A76" s="101"/>
      <c r="B76" s="73"/>
      <c r="C76" s="85" t="s">
        <v>873</v>
      </c>
      <c r="D76" s="76" t="s">
        <v>1127</v>
      </c>
      <c r="E76" s="13">
        <v>44428</v>
      </c>
      <c r="F76" s="74" t="s">
        <v>1128</v>
      </c>
      <c r="G76" s="13">
        <v>44432</v>
      </c>
      <c r="H76" s="75" t="s">
        <v>1129</v>
      </c>
      <c r="I76" s="15">
        <v>71</v>
      </c>
      <c r="J76" s="15">
        <v>55</v>
      </c>
      <c r="K76" s="15">
        <v>28</v>
      </c>
      <c r="L76" s="15">
        <v>17</v>
      </c>
      <c r="M76" s="80">
        <v>27.335000000000001</v>
      </c>
      <c r="N76" s="70">
        <v>27</v>
      </c>
      <c r="O76" s="62">
        <v>3000</v>
      </c>
      <c r="P76" s="63">
        <f>Table22452368910111213141516171819202122242345672345[[#This Row],[PEMBULATAN]]*O76</f>
        <v>81000</v>
      </c>
    </row>
    <row r="77" spans="1:16" ht="24" customHeight="1" x14ac:dyDescent="0.2">
      <c r="A77" s="101"/>
      <c r="B77" s="73"/>
      <c r="C77" s="85" t="s">
        <v>874</v>
      </c>
      <c r="D77" s="76" t="s">
        <v>1127</v>
      </c>
      <c r="E77" s="13">
        <v>44428</v>
      </c>
      <c r="F77" s="74" t="s">
        <v>1128</v>
      </c>
      <c r="G77" s="13">
        <v>44432</v>
      </c>
      <c r="H77" s="75" t="s">
        <v>1129</v>
      </c>
      <c r="I77" s="15">
        <v>88</v>
      </c>
      <c r="J77" s="15">
        <v>67</v>
      </c>
      <c r="K77" s="15">
        <v>36</v>
      </c>
      <c r="L77" s="15">
        <v>19</v>
      </c>
      <c r="M77" s="80">
        <v>53.064</v>
      </c>
      <c r="N77" s="70">
        <v>53</v>
      </c>
      <c r="O77" s="62">
        <v>3000</v>
      </c>
      <c r="P77" s="63">
        <f>Table22452368910111213141516171819202122242345672345[[#This Row],[PEMBULATAN]]*O77</f>
        <v>159000</v>
      </c>
    </row>
    <row r="78" spans="1:16" ht="24" customHeight="1" x14ac:dyDescent="0.2">
      <c r="A78" s="101"/>
      <c r="B78" s="73"/>
      <c r="C78" s="85" t="s">
        <v>875</v>
      </c>
      <c r="D78" s="76" t="s">
        <v>1127</v>
      </c>
      <c r="E78" s="13">
        <v>44428</v>
      </c>
      <c r="F78" s="74" t="s">
        <v>1128</v>
      </c>
      <c r="G78" s="13">
        <v>44432</v>
      </c>
      <c r="H78" s="75" t="s">
        <v>1129</v>
      </c>
      <c r="I78" s="15">
        <v>110</v>
      </c>
      <c r="J78" s="15">
        <v>67</v>
      </c>
      <c r="K78" s="15">
        <v>21</v>
      </c>
      <c r="L78" s="15">
        <v>17</v>
      </c>
      <c r="M78" s="80">
        <v>38.692500000000003</v>
      </c>
      <c r="N78" s="70">
        <v>39</v>
      </c>
      <c r="O78" s="62">
        <v>3000</v>
      </c>
      <c r="P78" s="63">
        <f>Table22452368910111213141516171819202122242345672345[[#This Row],[PEMBULATAN]]*O78</f>
        <v>117000</v>
      </c>
    </row>
    <row r="79" spans="1:16" ht="24" customHeight="1" x14ac:dyDescent="0.2">
      <c r="A79" s="101"/>
      <c r="B79" s="73"/>
      <c r="C79" s="85" t="s">
        <v>876</v>
      </c>
      <c r="D79" s="76" t="s">
        <v>1127</v>
      </c>
      <c r="E79" s="13">
        <v>44428</v>
      </c>
      <c r="F79" s="74" t="s">
        <v>1128</v>
      </c>
      <c r="G79" s="13">
        <v>44432</v>
      </c>
      <c r="H79" s="75" t="s">
        <v>1129</v>
      </c>
      <c r="I79" s="15">
        <v>89</v>
      </c>
      <c r="J79" s="15">
        <v>62</v>
      </c>
      <c r="K79" s="15">
        <v>29</v>
      </c>
      <c r="L79" s="15">
        <v>20</v>
      </c>
      <c r="M79" s="80">
        <v>40.005499999999998</v>
      </c>
      <c r="N79" s="70">
        <v>40</v>
      </c>
      <c r="O79" s="62">
        <v>3000</v>
      </c>
      <c r="P79" s="63">
        <f>Table22452368910111213141516171819202122242345672345[[#This Row],[PEMBULATAN]]*O79</f>
        <v>120000</v>
      </c>
    </row>
    <row r="80" spans="1:16" ht="24" customHeight="1" x14ac:dyDescent="0.2">
      <c r="A80" s="101"/>
      <c r="B80" s="73"/>
      <c r="C80" s="85" t="s">
        <v>877</v>
      </c>
      <c r="D80" s="76" t="s">
        <v>1127</v>
      </c>
      <c r="E80" s="13">
        <v>44428</v>
      </c>
      <c r="F80" s="74" t="s">
        <v>1128</v>
      </c>
      <c r="G80" s="13">
        <v>44432</v>
      </c>
      <c r="H80" s="75" t="s">
        <v>1129</v>
      </c>
      <c r="I80" s="15">
        <v>80</v>
      </c>
      <c r="J80" s="15">
        <v>57</v>
      </c>
      <c r="K80" s="15">
        <v>25</v>
      </c>
      <c r="L80" s="15">
        <v>17</v>
      </c>
      <c r="M80" s="80">
        <v>28.5</v>
      </c>
      <c r="N80" s="70">
        <v>29</v>
      </c>
      <c r="O80" s="62">
        <v>3000</v>
      </c>
      <c r="P80" s="63">
        <f>Table22452368910111213141516171819202122242345672345[[#This Row],[PEMBULATAN]]*O80</f>
        <v>87000</v>
      </c>
    </row>
    <row r="81" spans="1:16" ht="24" customHeight="1" x14ac:dyDescent="0.2">
      <c r="A81" s="101"/>
      <c r="B81" s="73"/>
      <c r="C81" s="85" t="s">
        <v>878</v>
      </c>
      <c r="D81" s="76" t="s">
        <v>1127</v>
      </c>
      <c r="E81" s="13">
        <v>44428</v>
      </c>
      <c r="F81" s="74" t="s">
        <v>1128</v>
      </c>
      <c r="G81" s="13">
        <v>44432</v>
      </c>
      <c r="H81" s="75" t="s">
        <v>1129</v>
      </c>
      <c r="I81" s="15">
        <v>60</v>
      </c>
      <c r="J81" s="15">
        <v>53</v>
      </c>
      <c r="K81" s="15">
        <v>31</v>
      </c>
      <c r="L81" s="15">
        <v>12</v>
      </c>
      <c r="M81" s="80">
        <v>24.645</v>
      </c>
      <c r="N81" s="70">
        <v>25</v>
      </c>
      <c r="O81" s="62">
        <v>3000</v>
      </c>
      <c r="P81" s="63">
        <f>Table22452368910111213141516171819202122242345672345[[#This Row],[PEMBULATAN]]*O81</f>
        <v>75000</v>
      </c>
    </row>
    <row r="82" spans="1:16" ht="24" customHeight="1" x14ac:dyDescent="0.2">
      <c r="A82" s="101"/>
      <c r="B82" s="73"/>
      <c r="C82" s="85" t="s">
        <v>879</v>
      </c>
      <c r="D82" s="76" t="s">
        <v>1127</v>
      </c>
      <c r="E82" s="13">
        <v>44428</v>
      </c>
      <c r="F82" s="74" t="s">
        <v>1128</v>
      </c>
      <c r="G82" s="13">
        <v>44432</v>
      </c>
      <c r="H82" s="75" t="s">
        <v>1129</v>
      </c>
      <c r="I82" s="15">
        <v>81</v>
      </c>
      <c r="J82" s="15">
        <v>69</v>
      </c>
      <c r="K82" s="15">
        <v>43</v>
      </c>
      <c r="L82" s="15">
        <v>23</v>
      </c>
      <c r="M82" s="80">
        <v>60.08175</v>
      </c>
      <c r="N82" s="70">
        <v>60</v>
      </c>
      <c r="O82" s="62">
        <v>3000</v>
      </c>
      <c r="P82" s="63">
        <f>Table22452368910111213141516171819202122242345672345[[#This Row],[PEMBULATAN]]*O82</f>
        <v>180000</v>
      </c>
    </row>
    <row r="83" spans="1:16" ht="24" customHeight="1" x14ac:dyDescent="0.2">
      <c r="A83" s="101"/>
      <c r="B83" s="73"/>
      <c r="C83" s="85" t="s">
        <v>880</v>
      </c>
      <c r="D83" s="76" t="s">
        <v>1127</v>
      </c>
      <c r="E83" s="13">
        <v>44428</v>
      </c>
      <c r="F83" s="74" t="s">
        <v>1128</v>
      </c>
      <c r="G83" s="13">
        <v>44432</v>
      </c>
      <c r="H83" s="75" t="s">
        <v>1129</v>
      </c>
      <c r="I83" s="15">
        <v>86</v>
      </c>
      <c r="J83" s="15">
        <v>66</v>
      </c>
      <c r="K83" s="15">
        <v>34</v>
      </c>
      <c r="L83" s="15">
        <v>23</v>
      </c>
      <c r="M83" s="80">
        <v>48.246000000000002</v>
      </c>
      <c r="N83" s="70">
        <v>48</v>
      </c>
      <c r="O83" s="62">
        <v>3000</v>
      </c>
      <c r="P83" s="63">
        <f>Table22452368910111213141516171819202122242345672345[[#This Row],[PEMBULATAN]]*O83</f>
        <v>144000</v>
      </c>
    </row>
    <row r="84" spans="1:16" ht="24" customHeight="1" x14ac:dyDescent="0.2">
      <c r="A84" s="101"/>
      <c r="B84" s="73"/>
      <c r="C84" s="85" t="s">
        <v>881</v>
      </c>
      <c r="D84" s="76" t="s">
        <v>1127</v>
      </c>
      <c r="E84" s="13">
        <v>44428</v>
      </c>
      <c r="F84" s="74" t="s">
        <v>1128</v>
      </c>
      <c r="G84" s="13">
        <v>44432</v>
      </c>
      <c r="H84" s="75" t="s">
        <v>1129</v>
      </c>
      <c r="I84" s="15">
        <v>120</v>
      </c>
      <c r="J84" s="15">
        <v>68</v>
      </c>
      <c r="K84" s="15">
        <v>37</v>
      </c>
      <c r="L84" s="15">
        <v>22</v>
      </c>
      <c r="M84" s="80">
        <v>75.48</v>
      </c>
      <c r="N84" s="70">
        <v>75</v>
      </c>
      <c r="O84" s="62">
        <v>3000</v>
      </c>
      <c r="P84" s="63">
        <f>Table22452368910111213141516171819202122242345672345[[#This Row],[PEMBULATAN]]*O84</f>
        <v>225000</v>
      </c>
    </row>
    <row r="85" spans="1:16" ht="24" customHeight="1" x14ac:dyDescent="0.2">
      <c r="A85" s="101"/>
      <c r="B85" s="73"/>
      <c r="C85" s="85" t="s">
        <v>882</v>
      </c>
      <c r="D85" s="76" t="s">
        <v>1127</v>
      </c>
      <c r="E85" s="13">
        <v>44428</v>
      </c>
      <c r="F85" s="74" t="s">
        <v>1128</v>
      </c>
      <c r="G85" s="13">
        <v>44432</v>
      </c>
      <c r="H85" s="75" t="s">
        <v>1129</v>
      </c>
      <c r="I85" s="15">
        <v>81</v>
      </c>
      <c r="J85" s="15">
        <v>67</v>
      </c>
      <c r="K85" s="15">
        <v>32</v>
      </c>
      <c r="L85" s="15">
        <v>12</v>
      </c>
      <c r="M85" s="80">
        <v>43.415999999999997</v>
      </c>
      <c r="N85" s="70">
        <v>43</v>
      </c>
      <c r="O85" s="62">
        <v>3000</v>
      </c>
      <c r="P85" s="63">
        <f>Table22452368910111213141516171819202122242345672345[[#This Row],[PEMBULATAN]]*O85</f>
        <v>129000</v>
      </c>
    </row>
    <row r="86" spans="1:16" ht="24" customHeight="1" x14ac:dyDescent="0.2">
      <c r="A86" s="101"/>
      <c r="B86" s="73"/>
      <c r="C86" s="85" t="s">
        <v>883</v>
      </c>
      <c r="D86" s="76" t="s">
        <v>1127</v>
      </c>
      <c r="E86" s="13">
        <v>44428</v>
      </c>
      <c r="F86" s="74" t="s">
        <v>1128</v>
      </c>
      <c r="G86" s="13">
        <v>44432</v>
      </c>
      <c r="H86" s="75" t="s">
        <v>1129</v>
      </c>
      <c r="I86" s="15">
        <v>86</v>
      </c>
      <c r="J86" s="15">
        <v>68</v>
      </c>
      <c r="K86" s="15">
        <v>28</v>
      </c>
      <c r="L86" s="15">
        <v>10</v>
      </c>
      <c r="M86" s="80">
        <v>40.936</v>
      </c>
      <c r="N86" s="70">
        <v>41</v>
      </c>
      <c r="O86" s="62">
        <v>3000</v>
      </c>
      <c r="P86" s="63">
        <f>Table22452368910111213141516171819202122242345672345[[#This Row],[PEMBULATAN]]*O86</f>
        <v>123000</v>
      </c>
    </row>
    <row r="87" spans="1:16" ht="24" customHeight="1" x14ac:dyDescent="0.2">
      <c r="A87" s="101"/>
      <c r="B87" s="73"/>
      <c r="C87" s="85" t="s">
        <v>884</v>
      </c>
      <c r="D87" s="76" t="s">
        <v>1127</v>
      </c>
      <c r="E87" s="13">
        <v>44428</v>
      </c>
      <c r="F87" s="74" t="s">
        <v>1128</v>
      </c>
      <c r="G87" s="13">
        <v>44432</v>
      </c>
      <c r="H87" s="75" t="s">
        <v>1129</v>
      </c>
      <c r="I87" s="15">
        <v>88</v>
      </c>
      <c r="J87" s="15">
        <v>56</v>
      </c>
      <c r="K87" s="15">
        <v>43</v>
      </c>
      <c r="L87" s="15">
        <v>19</v>
      </c>
      <c r="M87" s="80">
        <v>52.975999999999999</v>
      </c>
      <c r="N87" s="70">
        <v>53</v>
      </c>
      <c r="O87" s="62">
        <v>3000</v>
      </c>
      <c r="P87" s="63">
        <f>Table22452368910111213141516171819202122242345672345[[#This Row],[PEMBULATAN]]*O87</f>
        <v>159000</v>
      </c>
    </row>
    <row r="88" spans="1:16" ht="24" customHeight="1" x14ac:dyDescent="0.2">
      <c r="A88" s="101"/>
      <c r="B88" s="73"/>
      <c r="C88" s="85" t="s">
        <v>885</v>
      </c>
      <c r="D88" s="76" t="s">
        <v>1127</v>
      </c>
      <c r="E88" s="13">
        <v>44428</v>
      </c>
      <c r="F88" s="74" t="s">
        <v>1128</v>
      </c>
      <c r="G88" s="13">
        <v>44432</v>
      </c>
      <c r="H88" s="75" t="s">
        <v>1129</v>
      </c>
      <c r="I88" s="15">
        <v>79</v>
      </c>
      <c r="J88" s="15">
        <v>62</v>
      </c>
      <c r="K88" s="15">
        <v>28</v>
      </c>
      <c r="L88" s="15">
        <v>17</v>
      </c>
      <c r="M88" s="80">
        <v>34.286000000000001</v>
      </c>
      <c r="N88" s="70">
        <v>34</v>
      </c>
      <c r="O88" s="62">
        <v>3000</v>
      </c>
      <c r="P88" s="63">
        <f>Table22452368910111213141516171819202122242345672345[[#This Row],[PEMBULATAN]]*O88</f>
        <v>102000</v>
      </c>
    </row>
    <row r="89" spans="1:16" ht="24" customHeight="1" x14ac:dyDescent="0.2">
      <c r="A89" s="101"/>
      <c r="B89" s="73"/>
      <c r="C89" s="85" t="s">
        <v>886</v>
      </c>
      <c r="D89" s="76" t="s">
        <v>1127</v>
      </c>
      <c r="E89" s="13">
        <v>44428</v>
      </c>
      <c r="F89" s="74" t="s">
        <v>1128</v>
      </c>
      <c r="G89" s="13">
        <v>44432</v>
      </c>
      <c r="H89" s="75" t="s">
        <v>1129</v>
      </c>
      <c r="I89" s="15">
        <v>77</v>
      </c>
      <c r="J89" s="15">
        <v>53</v>
      </c>
      <c r="K89" s="15">
        <v>22</v>
      </c>
      <c r="L89" s="15">
        <v>14</v>
      </c>
      <c r="M89" s="80">
        <v>22.445499999999999</v>
      </c>
      <c r="N89" s="70">
        <v>22</v>
      </c>
      <c r="O89" s="62">
        <v>3000</v>
      </c>
      <c r="P89" s="63">
        <f>Table22452368910111213141516171819202122242345672345[[#This Row],[PEMBULATAN]]*O89</f>
        <v>66000</v>
      </c>
    </row>
    <row r="90" spans="1:16" ht="24" customHeight="1" x14ac:dyDescent="0.2">
      <c r="A90" s="101"/>
      <c r="B90" s="73"/>
      <c r="C90" s="85" t="s">
        <v>887</v>
      </c>
      <c r="D90" s="76" t="s">
        <v>1127</v>
      </c>
      <c r="E90" s="13">
        <v>44428</v>
      </c>
      <c r="F90" s="74" t="s">
        <v>1128</v>
      </c>
      <c r="G90" s="13">
        <v>44432</v>
      </c>
      <c r="H90" s="75" t="s">
        <v>1129</v>
      </c>
      <c r="I90" s="15">
        <v>61</v>
      </c>
      <c r="J90" s="15">
        <v>51</v>
      </c>
      <c r="K90" s="15">
        <v>23</v>
      </c>
      <c r="L90" s="15">
        <v>10</v>
      </c>
      <c r="M90" s="80">
        <v>17.888249999999999</v>
      </c>
      <c r="N90" s="70">
        <v>18</v>
      </c>
      <c r="O90" s="62">
        <v>3000</v>
      </c>
      <c r="P90" s="63">
        <f>Table22452368910111213141516171819202122242345672345[[#This Row],[PEMBULATAN]]*O90</f>
        <v>54000</v>
      </c>
    </row>
    <row r="91" spans="1:16" ht="24" customHeight="1" x14ac:dyDescent="0.2">
      <c r="A91" s="101"/>
      <c r="B91" s="73"/>
      <c r="C91" s="85" t="s">
        <v>888</v>
      </c>
      <c r="D91" s="76" t="s">
        <v>1127</v>
      </c>
      <c r="E91" s="13">
        <v>44428</v>
      </c>
      <c r="F91" s="74" t="s">
        <v>1128</v>
      </c>
      <c r="G91" s="13">
        <v>44432</v>
      </c>
      <c r="H91" s="75" t="s">
        <v>1129</v>
      </c>
      <c r="I91" s="15">
        <v>87</v>
      </c>
      <c r="J91" s="15">
        <v>66</v>
      </c>
      <c r="K91" s="15">
        <v>21</v>
      </c>
      <c r="L91" s="15">
        <v>16</v>
      </c>
      <c r="M91" s="80">
        <v>30.145499999999998</v>
      </c>
      <c r="N91" s="70">
        <v>30</v>
      </c>
      <c r="O91" s="62">
        <v>3000</v>
      </c>
      <c r="P91" s="63">
        <f>Table22452368910111213141516171819202122242345672345[[#This Row],[PEMBULATAN]]*O91</f>
        <v>90000</v>
      </c>
    </row>
    <row r="92" spans="1:16" ht="24" customHeight="1" x14ac:dyDescent="0.2">
      <c r="A92" s="101"/>
      <c r="B92" s="73"/>
      <c r="C92" s="85" t="s">
        <v>889</v>
      </c>
      <c r="D92" s="76" t="s">
        <v>1127</v>
      </c>
      <c r="E92" s="13">
        <v>44428</v>
      </c>
      <c r="F92" s="74" t="s">
        <v>1128</v>
      </c>
      <c r="G92" s="13">
        <v>44432</v>
      </c>
      <c r="H92" s="75" t="s">
        <v>1129</v>
      </c>
      <c r="I92" s="15">
        <v>90</v>
      </c>
      <c r="J92" s="15">
        <v>61</v>
      </c>
      <c r="K92" s="15">
        <v>38</v>
      </c>
      <c r="L92" s="15">
        <v>16</v>
      </c>
      <c r="M92" s="80">
        <v>52.155000000000001</v>
      </c>
      <c r="N92" s="70">
        <v>52</v>
      </c>
      <c r="O92" s="62">
        <v>3000</v>
      </c>
      <c r="P92" s="63">
        <f>Table22452368910111213141516171819202122242345672345[[#This Row],[PEMBULATAN]]*O92</f>
        <v>156000</v>
      </c>
    </row>
    <row r="93" spans="1:16" ht="24" customHeight="1" x14ac:dyDescent="0.2">
      <c r="A93" s="101"/>
      <c r="B93" s="73"/>
      <c r="C93" s="85" t="s">
        <v>890</v>
      </c>
      <c r="D93" s="76" t="s">
        <v>1127</v>
      </c>
      <c r="E93" s="13">
        <v>44428</v>
      </c>
      <c r="F93" s="74" t="s">
        <v>1128</v>
      </c>
      <c r="G93" s="13">
        <v>44432</v>
      </c>
      <c r="H93" s="75" t="s">
        <v>1129</v>
      </c>
      <c r="I93" s="15">
        <v>58</v>
      </c>
      <c r="J93" s="15">
        <v>38</v>
      </c>
      <c r="K93" s="15">
        <v>18</v>
      </c>
      <c r="L93" s="15">
        <v>10</v>
      </c>
      <c r="M93" s="80">
        <v>9.9179999999999993</v>
      </c>
      <c r="N93" s="70">
        <v>10</v>
      </c>
      <c r="O93" s="62">
        <v>3000</v>
      </c>
      <c r="P93" s="63">
        <f>Table22452368910111213141516171819202122242345672345[[#This Row],[PEMBULATAN]]*O93</f>
        <v>30000</v>
      </c>
    </row>
    <row r="94" spans="1:16" ht="24" customHeight="1" x14ac:dyDescent="0.2">
      <c r="A94" s="101"/>
      <c r="B94" s="73"/>
      <c r="C94" s="85" t="s">
        <v>891</v>
      </c>
      <c r="D94" s="76" t="s">
        <v>1127</v>
      </c>
      <c r="E94" s="13">
        <v>44428</v>
      </c>
      <c r="F94" s="74" t="s">
        <v>1128</v>
      </c>
      <c r="G94" s="13">
        <v>44432</v>
      </c>
      <c r="H94" s="75" t="s">
        <v>1129</v>
      </c>
      <c r="I94" s="15">
        <v>99</v>
      </c>
      <c r="J94" s="15">
        <v>69</v>
      </c>
      <c r="K94" s="15">
        <v>36</v>
      </c>
      <c r="L94" s="15">
        <v>25</v>
      </c>
      <c r="M94" s="80">
        <v>61.478999999999999</v>
      </c>
      <c r="N94" s="70">
        <v>61</v>
      </c>
      <c r="O94" s="62">
        <v>3000</v>
      </c>
      <c r="P94" s="63">
        <f>Table22452368910111213141516171819202122242345672345[[#This Row],[PEMBULATAN]]*O94</f>
        <v>183000</v>
      </c>
    </row>
    <row r="95" spans="1:16" ht="24" customHeight="1" x14ac:dyDescent="0.2">
      <c r="A95" s="101"/>
      <c r="B95" s="73"/>
      <c r="C95" s="85" t="s">
        <v>892</v>
      </c>
      <c r="D95" s="76" t="s">
        <v>1127</v>
      </c>
      <c r="E95" s="13">
        <v>44428</v>
      </c>
      <c r="F95" s="74" t="s">
        <v>1128</v>
      </c>
      <c r="G95" s="13">
        <v>44432</v>
      </c>
      <c r="H95" s="75" t="s">
        <v>1129</v>
      </c>
      <c r="I95" s="15">
        <v>69</v>
      </c>
      <c r="J95" s="15">
        <v>55</v>
      </c>
      <c r="K95" s="15">
        <v>31</v>
      </c>
      <c r="L95" s="15">
        <v>21</v>
      </c>
      <c r="M95" s="80">
        <v>29.411249999999999</v>
      </c>
      <c r="N95" s="70">
        <v>29</v>
      </c>
      <c r="O95" s="62">
        <v>3000</v>
      </c>
      <c r="P95" s="63">
        <f>Table22452368910111213141516171819202122242345672345[[#This Row],[PEMBULATAN]]*O95</f>
        <v>87000</v>
      </c>
    </row>
    <row r="96" spans="1:16" ht="24" customHeight="1" x14ac:dyDescent="0.2">
      <c r="A96" s="101"/>
      <c r="B96" s="73"/>
      <c r="C96" s="85" t="s">
        <v>893</v>
      </c>
      <c r="D96" s="76" t="s">
        <v>1127</v>
      </c>
      <c r="E96" s="13">
        <v>44428</v>
      </c>
      <c r="F96" s="74" t="s">
        <v>1128</v>
      </c>
      <c r="G96" s="13">
        <v>44432</v>
      </c>
      <c r="H96" s="75" t="s">
        <v>1129</v>
      </c>
      <c r="I96" s="15">
        <v>71</v>
      </c>
      <c r="J96" s="15">
        <v>65</v>
      </c>
      <c r="K96" s="15">
        <v>45</v>
      </c>
      <c r="L96" s="15">
        <v>16</v>
      </c>
      <c r="M96" s="80">
        <v>51.918750000000003</v>
      </c>
      <c r="N96" s="70">
        <v>52</v>
      </c>
      <c r="O96" s="62">
        <v>3000</v>
      </c>
      <c r="P96" s="63">
        <f>Table22452368910111213141516171819202122242345672345[[#This Row],[PEMBULATAN]]*O96</f>
        <v>156000</v>
      </c>
    </row>
    <row r="97" spans="1:16" ht="24" customHeight="1" x14ac:dyDescent="0.2">
      <c r="A97" s="101"/>
      <c r="B97" s="73"/>
      <c r="C97" s="85" t="s">
        <v>894</v>
      </c>
      <c r="D97" s="76" t="s">
        <v>1127</v>
      </c>
      <c r="E97" s="13">
        <v>44428</v>
      </c>
      <c r="F97" s="74" t="s">
        <v>1128</v>
      </c>
      <c r="G97" s="13">
        <v>44432</v>
      </c>
      <c r="H97" s="75" t="s">
        <v>1129</v>
      </c>
      <c r="I97" s="15">
        <v>77</v>
      </c>
      <c r="J97" s="15">
        <v>61</v>
      </c>
      <c r="K97" s="15">
        <v>43</v>
      </c>
      <c r="L97" s="15">
        <v>21</v>
      </c>
      <c r="M97" s="80">
        <v>50.492750000000001</v>
      </c>
      <c r="N97" s="70">
        <v>50</v>
      </c>
      <c r="O97" s="62">
        <v>3000</v>
      </c>
      <c r="P97" s="63">
        <f>Table22452368910111213141516171819202122242345672345[[#This Row],[PEMBULATAN]]*O97</f>
        <v>150000</v>
      </c>
    </row>
    <row r="98" spans="1:16" ht="24" customHeight="1" x14ac:dyDescent="0.2">
      <c r="A98" s="101"/>
      <c r="B98" s="73"/>
      <c r="C98" s="85" t="s">
        <v>895</v>
      </c>
      <c r="D98" s="76" t="s">
        <v>1127</v>
      </c>
      <c r="E98" s="13">
        <v>44428</v>
      </c>
      <c r="F98" s="74" t="s">
        <v>1128</v>
      </c>
      <c r="G98" s="13">
        <v>44432</v>
      </c>
      <c r="H98" s="75" t="s">
        <v>1129</v>
      </c>
      <c r="I98" s="15">
        <v>70</v>
      </c>
      <c r="J98" s="15">
        <v>55</v>
      </c>
      <c r="K98" s="15">
        <v>29</v>
      </c>
      <c r="L98" s="15">
        <v>19</v>
      </c>
      <c r="M98" s="80">
        <v>27.912500000000001</v>
      </c>
      <c r="N98" s="70">
        <v>28</v>
      </c>
      <c r="O98" s="62">
        <v>3000</v>
      </c>
      <c r="P98" s="63">
        <f>Table22452368910111213141516171819202122242345672345[[#This Row],[PEMBULATAN]]*O98</f>
        <v>84000</v>
      </c>
    </row>
    <row r="99" spans="1:16" ht="24" customHeight="1" x14ac:dyDescent="0.2">
      <c r="A99" s="101"/>
      <c r="B99" s="73"/>
      <c r="C99" s="85" t="s">
        <v>896</v>
      </c>
      <c r="D99" s="76" t="s">
        <v>1127</v>
      </c>
      <c r="E99" s="13">
        <v>44428</v>
      </c>
      <c r="F99" s="74" t="s">
        <v>1128</v>
      </c>
      <c r="G99" s="13">
        <v>44432</v>
      </c>
      <c r="H99" s="75" t="s">
        <v>1129</v>
      </c>
      <c r="I99" s="15">
        <v>78</v>
      </c>
      <c r="J99" s="15">
        <v>68</v>
      </c>
      <c r="K99" s="15">
        <v>29</v>
      </c>
      <c r="L99" s="15">
        <v>20</v>
      </c>
      <c r="M99" s="80">
        <v>38.454000000000001</v>
      </c>
      <c r="N99" s="70">
        <v>38</v>
      </c>
      <c r="O99" s="62">
        <v>3000</v>
      </c>
      <c r="P99" s="63">
        <f>Table22452368910111213141516171819202122242345672345[[#This Row],[PEMBULATAN]]*O99</f>
        <v>114000</v>
      </c>
    </row>
    <row r="100" spans="1:16" ht="24" customHeight="1" x14ac:dyDescent="0.2">
      <c r="A100" s="101"/>
      <c r="B100" s="73"/>
      <c r="C100" s="85" t="s">
        <v>897</v>
      </c>
      <c r="D100" s="76" t="s">
        <v>1127</v>
      </c>
      <c r="E100" s="13">
        <v>44428</v>
      </c>
      <c r="F100" s="74" t="s">
        <v>1128</v>
      </c>
      <c r="G100" s="13">
        <v>44432</v>
      </c>
      <c r="H100" s="75" t="s">
        <v>1129</v>
      </c>
      <c r="I100" s="15">
        <v>90</v>
      </c>
      <c r="J100" s="15">
        <v>62</v>
      </c>
      <c r="K100" s="15">
        <v>51</v>
      </c>
      <c r="L100" s="15">
        <v>22</v>
      </c>
      <c r="M100" s="80">
        <v>71.144999999999996</v>
      </c>
      <c r="N100" s="70">
        <v>71</v>
      </c>
      <c r="O100" s="62">
        <v>3000</v>
      </c>
      <c r="P100" s="63">
        <f>Table22452368910111213141516171819202122242345672345[[#This Row],[PEMBULATAN]]*O100</f>
        <v>213000</v>
      </c>
    </row>
    <row r="101" spans="1:16" ht="24" customHeight="1" x14ac:dyDescent="0.2">
      <c r="A101" s="101"/>
      <c r="B101" s="73"/>
      <c r="C101" s="85" t="s">
        <v>898</v>
      </c>
      <c r="D101" s="76" t="s">
        <v>1127</v>
      </c>
      <c r="E101" s="13">
        <v>44428</v>
      </c>
      <c r="F101" s="74" t="s">
        <v>1128</v>
      </c>
      <c r="G101" s="13">
        <v>44432</v>
      </c>
      <c r="H101" s="75" t="s">
        <v>1129</v>
      </c>
      <c r="I101" s="15">
        <v>89</v>
      </c>
      <c r="J101" s="15">
        <v>67</v>
      </c>
      <c r="K101" s="15">
        <v>33</v>
      </c>
      <c r="L101" s="15">
        <v>21</v>
      </c>
      <c r="M101" s="80">
        <v>49.194749999999999</v>
      </c>
      <c r="N101" s="70">
        <v>49</v>
      </c>
      <c r="O101" s="62">
        <v>3000</v>
      </c>
      <c r="P101" s="63">
        <f>Table22452368910111213141516171819202122242345672345[[#This Row],[PEMBULATAN]]*O101</f>
        <v>147000</v>
      </c>
    </row>
    <row r="102" spans="1:16" ht="24" customHeight="1" x14ac:dyDescent="0.2">
      <c r="A102" s="100"/>
      <c r="B102" s="73"/>
      <c r="C102" s="85" t="s">
        <v>899</v>
      </c>
      <c r="D102" s="76" t="s">
        <v>1127</v>
      </c>
      <c r="E102" s="13">
        <v>44428</v>
      </c>
      <c r="F102" s="74" t="s">
        <v>1128</v>
      </c>
      <c r="G102" s="13">
        <v>44432</v>
      </c>
      <c r="H102" s="75" t="s">
        <v>1129</v>
      </c>
      <c r="I102" s="15">
        <v>71</v>
      </c>
      <c r="J102" s="15">
        <v>61</v>
      </c>
      <c r="K102" s="15">
        <v>26</v>
      </c>
      <c r="L102" s="15">
        <v>17</v>
      </c>
      <c r="M102" s="80">
        <v>28.151499999999999</v>
      </c>
      <c r="N102" s="70">
        <v>28</v>
      </c>
      <c r="O102" s="62">
        <v>3000</v>
      </c>
      <c r="P102" s="63">
        <f>Table22452368910111213141516171819202122242345672345[[#This Row],[PEMBULATAN]]*O102</f>
        <v>84000</v>
      </c>
    </row>
    <row r="103" spans="1:16" ht="24" customHeight="1" x14ac:dyDescent="0.2">
      <c r="A103" s="100"/>
      <c r="B103" s="73"/>
      <c r="C103" s="90" t="s">
        <v>900</v>
      </c>
      <c r="D103" s="91" t="s">
        <v>1127</v>
      </c>
      <c r="E103" s="92">
        <v>44428</v>
      </c>
      <c r="F103" s="93" t="s">
        <v>1128</v>
      </c>
      <c r="G103" s="92">
        <v>44432</v>
      </c>
      <c r="H103" s="94" t="s">
        <v>1129</v>
      </c>
      <c r="I103" s="95">
        <v>70</v>
      </c>
      <c r="J103" s="95">
        <v>51</v>
      </c>
      <c r="K103" s="95">
        <v>44</v>
      </c>
      <c r="L103" s="95">
        <v>11</v>
      </c>
      <c r="M103" s="96">
        <v>39.270000000000003</v>
      </c>
      <c r="N103" s="97">
        <v>39</v>
      </c>
      <c r="O103" s="62">
        <v>3000</v>
      </c>
      <c r="P103" s="63">
        <f>Table22452368910111213141516171819202122242345672345[[#This Row],[PEMBULATAN]]*O103</f>
        <v>117000</v>
      </c>
    </row>
    <row r="104" spans="1:16" ht="24" customHeight="1" x14ac:dyDescent="0.2">
      <c r="A104" s="100"/>
      <c r="B104" s="73"/>
      <c r="C104" s="90" t="s">
        <v>901</v>
      </c>
      <c r="D104" s="91" t="s">
        <v>1127</v>
      </c>
      <c r="E104" s="92">
        <v>44428</v>
      </c>
      <c r="F104" s="93" t="s">
        <v>1128</v>
      </c>
      <c r="G104" s="92">
        <v>44432</v>
      </c>
      <c r="H104" s="94" t="s">
        <v>1129</v>
      </c>
      <c r="I104" s="95">
        <v>100</v>
      </c>
      <c r="J104" s="95">
        <v>58</v>
      </c>
      <c r="K104" s="95">
        <v>35</v>
      </c>
      <c r="L104" s="95">
        <v>10</v>
      </c>
      <c r="M104" s="96">
        <v>50.75</v>
      </c>
      <c r="N104" s="97">
        <v>51</v>
      </c>
      <c r="O104" s="62">
        <v>3000</v>
      </c>
      <c r="P104" s="63">
        <f>Table22452368910111213141516171819202122242345672345[[#This Row],[PEMBULATAN]]*O104</f>
        <v>153000</v>
      </c>
    </row>
    <row r="105" spans="1:16" ht="24" customHeight="1" x14ac:dyDescent="0.2">
      <c r="A105" s="100"/>
      <c r="B105" s="73"/>
      <c r="C105" s="90" t="s">
        <v>902</v>
      </c>
      <c r="D105" s="91" t="s">
        <v>1127</v>
      </c>
      <c r="E105" s="92">
        <v>44428</v>
      </c>
      <c r="F105" s="93" t="s">
        <v>1128</v>
      </c>
      <c r="G105" s="92">
        <v>44432</v>
      </c>
      <c r="H105" s="94" t="s">
        <v>1129</v>
      </c>
      <c r="I105" s="95">
        <v>99</v>
      </c>
      <c r="J105" s="95">
        <v>75</v>
      </c>
      <c r="K105" s="95">
        <v>31</v>
      </c>
      <c r="L105" s="95">
        <v>19</v>
      </c>
      <c r="M105" s="96">
        <v>57.543750000000003</v>
      </c>
      <c r="N105" s="97">
        <v>58</v>
      </c>
      <c r="O105" s="62">
        <v>3000</v>
      </c>
      <c r="P105" s="63">
        <f>Table22452368910111213141516171819202122242345672345[[#This Row],[PEMBULATAN]]*O105</f>
        <v>174000</v>
      </c>
    </row>
    <row r="106" spans="1:16" ht="24" customHeight="1" x14ac:dyDescent="0.2">
      <c r="A106" s="100"/>
      <c r="B106" s="73"/>
      <c r="C106" s="90" t="s">
        <v>903</v>
      </c>
      <c r="D106" s="91" t="s">
        <v>1127</v>
      </c>
      <c r="E106" s="92">
        <v>44428</v>
      </c>
      <c r="F106" s="93" t="s">
        <v>1128</v>
      </c>
      <c r="G106" s="92">
        <v>44432</v>
      </c>
      <c r="H106" s="94" t="s">
        <v>1129</v>
      </c>
      <c r="I106" s="95">
        <v>79</v>
      </c>
      <c r="J106" s="95">
        <v>59</v>
      </c>
      <c r="K106" s="95">
        <v>41</v>
      </c>
      <c r="L106" s="95">
        <v>20</v>
      </c>
      <c r="M106" s="96">
        <v>47.77525</v>
      </c>
      <c r="N106" s="97">
        <v>48</v>
      </c>
      <c r="O106" s="62">
        <v>3000</v>
      </c>
      <c r="P106" s="63">
        <f>Table22452368910111213141516171819202122242345672345[[#This Row],[PEMBULATAN]]*O106</f>
        <v>144000</v>
      </c>
    </row>
    <row r="107" spans="1:16" ht="24" customHeight="1" x14ac:dyDescent="0.2">
      <c r="A107" s="100"/>
      <c r="B107" s="73"/>
      <c r="C107" s="90" t="s">
        <v>904</v>
      </c>
      <c r="D107" s="91" t="s">
        <v>1127</v>
      </c>
      <c r="E107" s="92">
        <v>44428</v>
      </c>
      <c r="F107" s="93" t="s">
        <v>1128</v>
      </c>
      <c r="G107" s="92">
        <v>44432</v>
      </c>
      <c r="H107" s="94" t="s">
        <v>1129</v>
      </c>
      <c r="I107" s="95">
        <v>77</v>
      </c>
      <c r="J107" s="95">
        <v>67</v>
      </c>
      <c r="K107" s="95">
        <v>25</v>
      </c>
      <c r="L107" s="95">
        <v>14</v>
      </c>
      <c r="M107" s="96">
        <v>32.243749999999999</v>
      </c>
      <c r="N107" s="97">
        <v>32</v>
      </c>
      <c r="O107" s="62">
        <v>3000</v>
      </c>
      <c r="P107" s="63">
        <f>Table22452368910111213141516171819202122242345672345[[#This Row],[PEMBULATAN]]*O107</f>
        <v>96000</v>
      </c>
    </row>
    <row r="108" spans="1:16" ht="24" customHeight="1" x14ac:dyDescent="0.2">
      <c r="A108" s="100"/>
      <c r="B108" s="73"/>
      <c r="C108" s="90" t="s">
        <v>905</v>
      </c>
      <c r="D108" s="91" t="s">
        <v>1127</v>
      </c>
      <c r="E108" s="92">
        <v>44428</v>
      </c>
      <c r="F108" s="93" t="s">
        <v>1128</v>
      </c>
      <c r="G108" s="92">
        <v>44432</v>
      </c>
      <c r="H108" s="94" t="s">
        <v>1129</v>
      </c>
      <c r="I108" s="95">
        <v>45</v>
      </c>
      <c r="J108" s="95">
        <v>45</v>
      </c>
      <c r="K108" s="95">
        <v>31</v>
      </c>
      <c r="L108" s="95">
        <v>7</v>
      </c>
      <c r="M108" s="96">
        <v>15.69375</v>
      </c>
      <c r="N108" s="97">
        <v>16</v>
      </c>
      <c r="O108" s="62">
        <v>3000</v>
      </c>
      <c r="P108" s="63">
        <f>Table22452368910111213141516171819202122242345672345[[#This Row],[PEMBULATAN]]*O108</f>
        <v>48000</v>
      </c>
    </row>
    <row r="109" spans="1:16" ht="24" customHeight="1" x14ac:dyDescent="0.2">
      <c r="A109" s="100"/>
      <c r="B109" s="73"/>
      <c r="C109" s="90" t="s">
        <v>906</v>
      </c>
      <c r="D109" s="91" t="s">
        <v>1127</v>
      </c>
      <c r="E109" s="92">
        <v>44428</v>
      </c>
      <c r="F109" s="93" t="s">
        <v>1128</v>
      </c>
      <c r="G109" s="92">
        <v>44432</v>
      </c>
      <c r="H109" s="94" t="s">
        <v>1129</v>
      </c>
      <c r="I109" s="95">
        <v>60</v>
      </c>
      <c r="J109" s="95">
        <v>40</v>
      </c>
      <c r="K109" s="95">
        <v>27</v>
      </c>
      <c r="L109" s="95">
        <v>10</v>
      </c>
      <c r="M109" s="96">
        <v>16.2</v>
      </c>
      <c r="N109" s="97">
        <v>16</v>
      </c>
      <c r="O109" s="62">
        <v>3000</v>
      </c>
      <c r="P109" s="63">
        <f>Table22452368910111213141516171819202122242345672345[[#This Row],[PEMBULATAN]]*O109</f>
        <v>48000</v>
      </c>
    </row>
    <row r="110" spans="1:16" ht="24" customHeight="1" x14ac:dyDescent="0.2">
      <c r="A110" s="100"/>
      <c r="B110" s="73"/>
      <c r="C110" s="90" t="s">
        <v>907</v>
      </c>
      <c r="D110" s="91" t="s">
        <v>1127</v>
      </c>
      <c r="E110" s="92">
        <v>44428</v>
      </c>
      <c r="F110" s="93" t="s">
        <v>1128</v>
      </c>
      <c r="G110" s="92">
        <v>44432</v>
      </c>
      <c r="H110" s="94" t="s">
        <v>1129</v>
      </c>
      <c r="I110" s="95">
        <v>89</v>
      </c>
      <c r="J110" s="95">
        <v>79</v>
      </c>
      <c r="K110" s="95">
        <v>41</v>
      </c>
      <c r="L110" s="95">
        <v>29</v>
      </c>
      <c r="M110" s="96">
        <v>72.067750000000004</v>
      </c>
      <c r="N110" s="97">
        <v>72</v>
      </c>
      <c r="O110" s="62">
        <v>3000</v>
      </c>
      <c r="P110" s="63">
        <f>Table22452368910111213141516171819202122242345672345[[#This Row],[PEMBULATAN]]*O110</f>
        <v>216000</v>
      </c>
    </row>
    <row r="111" spans="1:16" ht="24" customHeight="1" x14ac:dyDescent="0.2">
      <c r="A111" s="100"/>
      <c r="B111" s="73"/>
      <c r="C111" s="90" t="s">
        <v>908</v>
      </c>
      <c r="D111" s="91" t="s">
        <v>1127</v>
      </c>
      <c r="E111" s="92">
        <v>44428</v>
      </c>
      <c r="F111" s="93" t="s">
        <v>1128</v>
      </c>
      <c r="G111" s="92">
        <v>44432</v>
      </c>
      <c r="H111" s="94" t="s">
        <v>1129</v>
      </c>
      <c r="I111" s="95">
        <v>122</v>
      </c>
      <c r="J111" s="95">
        <v>51</v>
      </c>
      <c r="K111" s="95">
        <v>28</v>
      </c>
      <c r="L111" s="95">
        <v>24</v>
      </c>
      <c r="M111" s="96">
        <v>43.554000000000002</v>
      </c>
      <c r="N111" s="97">
        <v>44</v>
      </c>
      <c r="O111" s="62">
        <v>3000</v>
      </c>
      <c r="P111" s="63">
        <f>Table22452368910111213141516171819202122242345672345[[#This Row],[PEMBULATAN]]*O111</f>
        <v>132000</v>
      </c>
    </row>
    <row r="112" spans="1:16" ht="24" customHeight="1" x14ac:dyDescent="0.2">
      <c r="A112" s="100"/>
      <c r="B112" s="73"/>
      <c r="C112" s="90" t="s">
        <v>909</v>
      </c>
      <c r="D112" s="91" t="s">
        <v>1127</v>
      </c>
      <c r="E112" s="92">
        <v>44428</v>
      </c>
      <c r="F112" s="93" t="s">
        <v>1128</v>
      </c>
      <c r="G112" s="92">
        <v>44432</v>
      </c>
      <c r="H112" s="94" t="s">
        <v>1129</v>
      </c>
      <c r="I112" s="95">
        <v>121</v>
      </c>
      <c r="J112" s="95">
        <v>66</v>
      </c>
      <c r="K112" s="95">
        <v>24</v>
      </c>
      <c r="L112" s="95">
        <v>25</v>
      </c>
      <c r="M112" s="96">
        <v>47.915999999999997</v>
      </c>
      <c r="N112" s="97">
        <v>48</v>
      </c>
      <c r="O112" s="62">
        <v>3000</v>
      </c>
      <c r="P112" s="63">
        <f>Table22452368910111213141516171819202122242345672345[[#This Row],[PEMBULATAN]]*O112</f>
        <v>144000</v>
      </c>
    </row>
    <row r="113" spans="1:16" ht="24" customHeight="1" x14ac:dyDescent="0.2">
      <c r="A113" s="100"/>
      <c r="B113" s="73"/>
      <c r="C113" s="90" t="s">
        <v>910</v>
      </c>
      <c r="D113" s="91" t="s">
        <v>1127</v>
      </c>
      <c r="E113" s="92">
        <v>44428</v>
      </c>
      <c r="F113" s="93" t="s">
        <v>1128</v>
      </c>
      <c r="G113" s="92">
        <v>44432</v>
      </c>
      <c r="H113" s="94" t="s">
        <v>1129</v>
      </c>
      <c r="I113" s="95">
        <v>99</v>
      </c>
      <c r="J113" s="95">
        <v>69</v>
      </c>
      <c r="K113" s="95">
        <v>37</v>
      </c>
      <c r="L113" s="95">
        <v>24</v>
      </c>
      <c r="M113" s="96">
        <v>63.186750000000004</v>
      </c>
      <c r="N113" s="97">
        <v>63</v>
      </c>
      <c r="O113" s="62">
        <v>3000</v>
      </c>
      <c r="P113" s="63">
        <f>Table22452368910111213141516171819202122242345672345[[#This Row],[PEMBULATAN]]*O113</f>
        <v>189000</v>
      </c>
    </row>
    <row r="114" spans="1:16" ht="24" customHeight="1" x14ac:dyDescent="0.2">
      <c r="A114" s="100"/>
      <c r="B114" s="73"/>
      <c r="C114" s="90" t="s">
        <v>911</v>
      </c>
      <c r="D114" s="91" t="s">
        <v>1127</v>
      </c>
      <c r="E114" s="92">
        <v>44428</v>
      </c>
      <c r="F114" s="93" t="s">
        <v>1128</v>
      </c>
      <c r="G114" s="92">
        <v>44432</v>
      </c>
      <c r="H114" s="94" t="s">
        <v>1129</v>
      </c>
      <c r="I114" s="95">
        <v>90</v>
      </c>
      <c r="J114" s="95">
        <v>69</v>
      </c>
      <c r="K114" s="95">
        <v>35</v>
      </c>
      <c r="L114" s="95">
        <v>25</v>
      </c>
      <c r="M114" s="96">
        <v>54.337499999999999</v>
      </c>
      <c r="N114" s="97">
        <v>54</v>
      </c>
      <c r="O114" s="62">
        <v>3000</v>
      </c>
      <c r="P114" s="63">
        <f>Table22452368910111213141516171819202122242345672345[[#This Row],[PEMBULATAN]]*O114</f>
        <v>162000</v>
      </c>
    </row>
    <row r="115" spans="1:16" ht="24" customHeight="1" x14ac:dyDescent="0.2">
      <c r="A115" s="100"/>
      <c r="B115" s="73"/>
      <c r="C115" s="90" t="s">
        <v>912</v>
      </c>
      <c r="D115" s="91" t="s">
        <v>1127</v>
      </c>
      <c r="E115" s="92">
        <v>44428</v>
      </c>
      <c r="F115" s="93" t="s">
        <v>1128</v>
      </c>
      <c r="G115" s="92">
        <v>44432</v>
      </c>
      <c r="H115" s="94" t="s">
        <v>1129</v>
      </c>
      <c r="I115" s="95">
        <v>76</v>
      </c>
      <c r="J115" s="95">
        <v>49</v>
      </c>
      <c r="K115" s="95">
        <v>21</v>
      </c>
      <c r="L115" s="95">
        <v>10</v>
      </c>
      <c r="M115" s="96">
        <v>19.550999999999998</v>
      </c>
      <c r="N115" s="97">
        <v>20</v>
      </c>
      <c r="O115" s="62">
        <v>3000</v>
      </c>
      <c r="P115" s="63">
        <f>Table22452368910111213141516171819202122242345672345[[#This Row],[PEMBULATAN]]*O115</f>
        <v>60000</v>
      </c>
    </row>
    <row r="116" spans="1:16" ht="24" customHeight="1" x14ac:dyDescent="0.2">
      <c r="A116" s="100"/>
      <c r="B116" s="73"/>
      <c r="C116" s="90" t="s">
        <v>913</v>
      </c>
      <c r="D116" s="91" t="s">
        <v>1127</v>
      </c>
      <c r="E116" s="92">
        <v>44428</v>
      </c>
      <c r="F116" s="93" t="s">
        <v>1128</v>
      </c>
      <c r="G116" s="92">
        <v>44432</v>
      </c>
      <c r="H116" s="94" t="s">
        <v>1129</v>
      </c>
      <c r="I116" s="95">
        <v>70</v>
      </c>
      <c r="J116" s="95">
        <v>55</v>
      </c>
      <c r="K116" s="95">
        <v>29</v>
      </c>
      <c r="L116" s="95">
        <v>13</v>
      </c>
      <c r="M116" s="96">
        <v>27.912500000000001</v>
      </c>
      <c r="N116" s="97">
        <v>28</v>
      </c>
      <c r="O116" s="62">
        <v>3000</v>
      </c>
      <c r="P116" s="63">
        <f>Table22452368910111213141516171819202122242345672345[[#This Row],[PEMBULATAN]]*O116</f>
        <v>84000</v>
      </c>
    </row>
    <row r="117" spans="1:16" ht="24" customHeight="1" x14ac:dyDescent="0.2">
      <c r="A117" s="100"/>
      <c r="B117" s="73"/>
      <c r="C117" s="90" t="s">
        <v>914</v>
      </c>
      <c r="D117" s="91" t="s">
        <v>1127</v>
      </c>
      <c r="E117" s="92">
        <v>44428</v>
      </c>
      <c r="F117" s="93" t="s">
        <v>1128</v>
      </c>
      <c r="G117" s="92">
        <v>44432</v>
      </c>
      <c r="H117" s="94" t="s">
        <v>1129</v>
      </c>
      <c r="I117" s="95">
        <v>89</v>
      </c>
      <c r="J117" s="95">
        <v>61</v>
      </c>
      <c r="K117" s="95">
        <v>20</v>
      </c>
      <c r="L117" s="95">
        <v>9</v>
      </c>
      <c r="M117" s="96">
        <v>27.145</v>
      </c>
      <c r="N117" s="97">
        <v>27</v>
      </c>
      <c r="O117" s="62">
        <v>3000</v>
      </c>
      <c r="P117" s="63">
        <f>Table22452368910111213141516171819202122242345672345[[#This Row],[PEMBULATAN]]*O117</f>
        <v>81000</v>
      </c>
    </row>
    <row r="118" spans="1:16" ht="24" customHeight="1" x14ac:dyDescent="0.2">
      <c r="A118" s="100"/>
      <c r="B118" s="73"/>
      <c r="C118" s="90" t="s">
        <v>915</v>
      </c>
      <c r="D118" s="91" t="s">
        <v>1127</v>
      </c>
      <c r="E118" s="92">
        <v>44428</v>
      </c>
      <c r="F118" s="93" t="s">
        <v>1128</v>
      </c>
      <c r="G118" s="92">
        <v>44432</v>
      </c>
      <c r="H118" s="94" t="s">
        <v>1129</v>
      </c>
      <c r="I118" s="95">
        <v>81</v>
      </c>
      <c r="J118" s="95">
        <v>58</v>
      </c>
      <c r="K118" s="95">
        <v>25</v>
      </c>
      <c r="L118" s="95">
        <v>17</v>
      </c>
      <c r="M118" s="96">
        <v>29.362500000000001</v>
      </c>
      <c r="N118" s="97">
        <v>29</v>
      </c>
      <c r="O118" s="62">
        <v>3000</v>
      </c>
      <c r="P118" s="63">
        <f>Table22452368910111213141516171819202122242345672345[[#This Row],[PEMBULATAN]]*O118</f>
        <v>87000</v>
      </c>
    </row>
    <row r="119" spans="1:16" ht="24" customHeight="1" x14ac:dyDescent="0.2">
      <c r="A119" s="100"/>
      <c r="B119" s="73"/>
      <c r="C119" s="90" t="s">
        <v>916</v>
      </c>
      <c r="D119" s="91" t="s">
        <v>1127</v>
      </c>
      <c r="E119" s="92">
        <v>44428</v>
      </c>
      <c r="F119" s="93" t="s">
        <v>1128</v>
      </c>
      <c r="G119" s="92">
        <v>44432</v>
      </c>
      <c r="H119" s="94" t="s">
        <v>1129</v>
      </c>
      <c r="I119" s="95">
        <v>77</v>
      </c>
      <c r="J119" s="95">
        <v>54</v>
      </c>
      <c r="K119" s="95">
        <v>21</v>
      </c>
      <c r="L119" s="95">
        <v>14</v>
      </c>
      <c r="M119" s="96">
        <v>21.829499999999999</v>
      </c>
      <c r="N119" s="97">
        <v>22</v>
      </c>
      <c r="O119" s="62">
        <v>3000</v>
      </c>
      <c r="P119" s="63">
        <f>Table22452368910111213141516171819202122242345672345[[#This Row],[PEMBULATAN]]*O119</f>
        <v>66000</v>
      </c>
    </row>
    <row r="120" spans="1:16" ht="24" customHeight="1" x14ac:dyDescent="0.2">
      <c r="A120" s="100"/>
      <c r="B120" s="73"/>
      <c r="C120" s="90" t="s">
        <v>917</v>
      </c>
      <c r="D120" s="91" t="s">
        <v>1127</v>
      </c>
      <c r="E120" s="92">
        <v>44428</v>
      </c>
      <c r="F120" s="93" t="s">
        <v>1128</v>
      </c>
      <c r="G120" s="92">
        <v>44432</v>
      </c>
      <c r="H120" s="94" t="s">
        <v>1129</v>
      </c>
      <c r="I120" s="95">
        <v>89</v>
      </c>
      <c r="J120" s="95">
        <v>51</v>
      </c>
      <c r="K120" s="95">
        <v>28</v>
      </c>
      <c r="L120" s="95">
        <v>15</v>
      </c>
      <c r="M120" s="96">
        <v>31.773</v>
      </c>
      <c r="N120" s="97">
        <v>32</v>
      </c>
      <c r="O120" s="62">
        <v>3000</v>
      </c>
      <c r="P120" s="63">
        <f>Table22452368910111213141516171819202122242345672345[[#This Row],[PEMBULATAN]]*O120</f>
        <v>96000</v>
      </c>
    </row>
    <row r="121" spans="1:16" ht="24" customHeight="1" x14ac:dyDescent="0.2">
      <c r="A121" s="100"/>
      <c r="B121" s="73"/>
      <c r="C121" s="90" t="s">
        <v>918</v>
      </c>
      <c r="D121" s="91" t="s">
        <v>1127</v>
      </c>
      <c r="E121" s="92">
        <v>44428</v>
      </c>
      <c r="F121" s="93" t="s">
        <v>1128</v>
      </c>
      <c r="G121" s="92">
        <v>44432</v>
      </c>
      <c r="H121" s="94" t="s">
        <v>1129</v>
      </c>
      <c r="I121" s="95">
        <v>71</v>
      </c>
      <c r="J121" s="95">
        <v>61</v>
      </c>
      <c r="K121" s="95">
        <v>25</v>
      </c>
      <c r="L121" s="95">
        <v>14</v>
      </c>
      <c r="M121" s="96">
        <v>27.068750000000001</v>
      </c>
      <c r="N121" s="97">
        <v>27</v>
      </c>
      <c r="O121" s="62">
        <v>3000</v>
      </c>
      <c r="P121" s="63">
        <f>Table22452368910111213141516171819202122242345672345[[#This Row],[PEMBULATAN]]*O121</f>
        <v>81000</v>
      </c>
    </row>
    <row r="122" spans="1:16" ht="24" customHeight="1" x14ac:dyDescent="0.2">
      <c r="A122" s="100"/>
      <c r="B122" s="73"/>
      <c r="C122" s="90" t="s">
        <v>919</v>
      </c>
      <c r="D122" s="91" t="s">
        <v>1127</v>
      </c>
      <c r="E122" s="92">
        <v>44428</v>
      </c>
      <c r="F122" s="93" t="s">
        <v>1128</v>
      </c>
      <c r="G122" s="92">
        <v>44432</v>
      </c>
      <c r="H122" s="94" t="s">
        <v>1129</v>
      </c>
      <c r="I122" s="95">
        <v>90</v>
      </c>
      <c r="J122" s="95">
        <v>77</v>
      </c>
      <c r="K122" s="95">
        <v>36</v>
      </c>
      <c r="L122" s="95">
        <v>29</v>
      </c>
      <c r="M122" s="96">
        <v>62.37</v>
      </c>
      <c r="N122" s="97">
        <v>62</v>
      </c>
      <c r="O122" s="62">
        <v>3000</v>
      </c>
      <c r="P122" s="63">
        <f>Table22452368910111213141516171819202122242345672345[[#This Row],[PEMBULATAN]]*O122</f>
        <v>186000</v>
      </c>
    </row>
    <row r="123" spans="1:16" ht="24" customHeight="1" x14ac:dyDescent="0.2">
      <c r="A123" s="100"/>
      <c r="B123" s="73"/>
      <c r="C123" s="90" t="s">
        <v>920</v>
      </c>
      <c r="D123" s="91" t="s">
        <v>1127</v>
      </c>
      <c r="E123" s="92">
        <v>44428</v>
      </c>
      <c r="F123" s="93" t="s">
        <v>1128</v>
      </c>
      <c r="G123" s="92">
        <v>44432</v>
      </c>
      <c r="H123" s="94" t="s">
        <v>1129</v>
      </c>
      <c r="I123" s="95">
        <v>100</v>
      </c>
      <c r="J123" s="95">
        <v>28</v>
      </c>
      <c r="K123" s="95">
        <v>70</v>
      </c>
      <c r="L123" s="95">
        <v>18</v>
      </c>
      <c r="M123" s="96">
        <v>49</v>
      </c>
      <c r="N123" s="97">
        <v>49</v>
      </c>
      <c r="O123" s="62">
        <v>3000</v>
      </c>
      <c r="P123" s="63">
        <f>Table22452368910111213141516171819202122242345672345[[#This Row],[PEMBULATAN]]*O123</f>
        <v>147000</v>
      </c>
    </row>
    <row r="124" spans="1:16" ht="24" customHeight="1" x14ac:dyDescent="0.2">
      <c r="A124" s="100"/>
      <c r="B124" s="73"/>
      <c r="C124" s="90" t="s">
        <v>921</v>
      </c>
      <c r="D124" s="91" t="s">
        <v>1127</v>
      </c>
      <c r="E124" s="92">
        <v>44428</v>
      </c>
      <c r="F124" s="93" t="s">
        <v>1128</v>
      </c>
      <c r="G124" s="92">
        <v>44432</v>
      </c>
      <c r="H124" s="94" t="s">
        <v>1129</v>
      </c>
      <c r="I124" s="95">
        <v>92</v>
      </c>
      <c r="J124" s="95">
        <v>65</v>
      </c>
      <c r="K124" s="95">
        <v>30</v>
      </c>
      <c r="L124" s="95">
        <v>22</v>
      </c>
      <c r="M124" s="96">
        <v>44.85</v>
      </c>
      <c r="N124" s="97">
        <v>45</v>
      </c>
      <c r="O124" s="62">
        <v>3000</v>
      </c>
      <c r="P124" s="63">
        <f>Table22452368910111213141516171819202122242345672345[[#This Row],[PEMBULATAN]]*O124</f>
        <v>135000</v>
      </c>
    </row>
    <row r="125" spans="1:16" ht="24" customHeight="1" x14ac:dyDescent="0.2">
      <c r="A125" s="100"/>
      <c r="B125" s="73"/>
      <c r="C125" s="90" t="s">
        <v>922</v>
      </c>
      <c r="D125" s="91" t="s">
        <v>1127</v>
      </c>
      <c r="E125" s="92">
        <v>44428</v>
      </c>
      <c r="F125" s="93" t="s">
        <v>1128</v>
      </c>
      <c r="G125" s="92">
        <v>44432</v>
      </c>
      <c r="H125" s="94" t="s">
        <v>1129</v>
      </c>
      <c r="I125" s="95">
        <v>95</v>
      </c>
      <c r="J125" s="95">
        <v>50</v>
      </c>
      <c r="K125" s="95">
        <v>28</v>
      </c>
      <c r="L125" s="95">
        <v>24</v>
      </c>
      <c r="M125" s="96">
        <v>33.25</v>
      </c>
      <c r="N125" s="97">
        <v>33</v>
      </c>
      <c r="O125" s="62">
        <v>3000</v>
      </c>
      <c r="P125" s="63">
        <f>Table22452368910111213141516171819202122242345672345[[#This Row],[PEMBULATAN]]*O125</f>
        <v>99000</v>
      </c>
    </row>
    <row r="126" spans="1:16" ht="24" customHeight="1" x14ac:dyDescent="0.2">
      <c r="A126" s="100"/>
      <c r="B126" s="73"/>
      <c r="C126" s="90" t="s">
        <v>923</v>
      </c>
      <c r="D126" s="91" t="s">
        <v>1127</v>
      </c>
      <c r="E126" s="92">
        <v>44428</v>
      </c>
      <c r="F126" s="93" t="s">
        <v>1128</v>
      </c>
      <c r="G126" s="92">
        <v>44432</v>
      </c>
      <c r="H126" s="94" t="s">
        <v>1129</v>
      </c>
      <c r="I126" s="95">
        <v>98</v>
      </c>
      <c r="J126" s="95">
        <v>62</v>
      </c>
      <c r="K126" s="95">
        <v>30</v>
      </c>
      <c r="L126" s="95">
        <v>22</v>
      </c>
      <c r="M126" s="96">
        <v>45.57</v>
      </c>
      <c r="N126" s="97">
        <v>46</v>
      </c>
      <c r="O126" s="62">
        <v>3000</v>
      </c>
      <c r="P126" s="63">
        <f>Table22452368910111213141516171819202122242345672345[[#This Row],[PEMBULATAN]]*O126</f>
        <v>138000</v>
      </c>
    </row>
    <row r="127" spans="1:16" ht="24" customHeight="1" x14ac:dyDescent="0.2">
      <c r="A127" s="100"/>
      <c r="B127" s="73"/>
      <c r="C127" s="90" t="s">
        <v>924</v>
      </c>
      <c r="D127" s="91" t="s">
        <v>1127</v>
      </c>
      <c r="E127" s="92">
        <v>44428</v>
      </c>
      <c r="F127" s="93" t="s">
        <v>1128</v>
      </c>
      <c r="G127" s="92">
        <v>44432</v>
      </c>
      <c r="H127" s="94" t="s">
        <v>1129</v>
      </c>
      <c r="I127" s="95">
        <v>101</v>
      </c>
      <c r="J127" s="95">
        <v>54</v>
      </c>
      <c r="K127" s="95">
        <v>42</v>
      </c>
      <c r="L127" s="95">
        <v>19</v>
      </c>
      <c r="M127" s="96">
        <v>57.267000000000003</v>
      </c>
      <c r="N127" s="97">
        <v>57</v>
      </c>
      <c r="O127" s="62">
        <v>3000</v>
      </c>
      <c r="P127" s="63">
        <f>Table22452368910111213141516171819202122242345672345[[#This Row],[PEMBULATAN]]*O127</f>
        <v>171000</v>
      </c>
    </row>
    <row r="128" spans="1:16" ht="24" customHeight="1" x14ac:dyDescent="0.2">
      <c r="A128" s="100"/>
      <c r="B128" s="73"/>
      <c r="C128" s="90" t="s">
        <v>925</v>
      </c>
      <c r="D128" s="91" t="s">
        <v>1127</v>
      </c>
      <c r="E128" s="92">
        <v>44428</v>
      </c>
      <c r="F128" s="93" t="s">
        <v>1128</v>
      </c>
      <c r="G128" s="92">
        <v>44432</v>
      </c>
      <c r="H128" s="94" t="s">
        <v>1129</v>
      </c>
      <c r="I128" s="95">
        <v>83</v>
      </c>
      <c r="J128" s="95">
        <v>62</v>
      </c>
      <c r="K128" s="95">
        <v>27</v>
      </c>
      <c r="L128" s="95">
        <v>17</v>
      </c>
      <c r="M128" s="96">
        <v>34.735500000000002</v>
      </c>
      <c r="N128" s="97">
        <v>35</v>
      </c>
      <c r="O128" s="62">
        <v>3000</v>
      </c>
      <c r="P128" s="63">
        <f>Table22452368910111213141516171819202122242345672345[[#This Row],[PEMBULATAN]]*O128</f>
        <v>105000</v>
      </c>
    </row>
    <row r="129" spans="1:16" ht="24" customHeight="1" x14ac:dyDescent="0.2">
      <c r="A129" s="100"/>
      <c r="B129" s="73"/>
      <c r="C129" s="90" t="s">
        <v>926</v>
      </c>
      <c r="D129" s="91" t="s">
        <v>1127</v>
      </c>
      <c r="E129" s="92">
        <v>44428</v>
      </c>
      <c r="F129" s="93" t="s">
        <v>1128</v>
      </c>
      <c r="G129" s="92">
        <v>44432</v>
      </c>
      <c r="H129" s="94" t="s">
        <v>1129</v>
      </c>
      <c r="I129" s="95">
        <v>106</v>
      </c>
      <c r="J129" s="95">
        <v>55</v>
      </c>
      <c r="K129" s="95">
        <v>34</v>
      </c>
      <c r="L129" s="95">
        <v>23</v>
      </c>
      <c r="M129" s="96">
        <v>49.555</v>
      </c>
      <c r="N129" s="97">
        <v>50</v>
      </c>
      <c r="O129" s="62">
        <v>3000</v>
      </c>
      <c r="P129" s="63">
        <f>Table22452368910111213141516171819202122242345672345[[#This Row],[PEMBULATAN]]*O129</f>
        <v>150000</v>
      </c>
    </row>
    <row r="130" spans="1:16" ht="24" customHeight="1" x14ac:dyDescent="0.2">
      <c r="A130" s="100"/>
      <c r="B130" s="73"/>
      <c r="C130" s="90" t="s">
        <v>927</v>
      </c>
      <c r="D130" s="91" t="s">
        <v>1127</v>
      </c>
      <c r="E130" s="92">
        <v>44428</v>
      </c>
      <c r="F130" s="93" t="s">
        <v>1128</v>
      </c>
      <c r="G130" s="92">
        <v>44432</v>
      </c>
      <c r="H130" s="94" t="s">
        <v>1129</v>
      </c>
      <c r="I130" s="95">
        <v>70</v>
      </c>
      <c r="J130" s="95">
        <v>52</v>
      </c>
      <c r="K130" s="95">
        <v>18</v>
      </c>
      <c r="L130" s="95">
        <v>6</v>
      </c>
      <c r="M130" s="96">
        <v>16.38</v>
      </c>
      <c r="N130" s="97">
        <v>16</v>
      </c>
      <c r="O130" s="62">
        <v>3000</v>
      </c>
      <c r="P130" s="63">
        <f>Table22452368910111213141516171819202122242345672345[[#This Row],[PEMBULATAN]]*O130</f>
        <v>48000</v>
      </c>
    </row>
    <row r="131" spans="1:16" ht="24" customHeight="1" x14ac:dyDescent="0.2">
      <c r="A131" s="100"/>
      <c r="B131" s="73"/>
      <c r="C131" s="90" t="s">
        <v>928</v>
      </c>
      <c r="D131" s="91" t="s">
        <v>1127</v>
      </c>
      <c r="E131" s="92">
        <v>44428</v>
      </c>
      <c r="F131" s="93" t="s">
        <v>1128</v>
      </c>
      <c r="G131" s="92">
        <v>44432</v>
      </c>
      <c r="H131" s="94" t="s">
        <v>1129</v>
      </c>
      <c r="I131" s="95">
        <v>90</v>
      </c>
      <c r="J131" s="95">
        <v>47</v>
      </c>
      <c r="K131" s="95">
        <v>35</v>
      </c>
      <c r="L131" s="95">
        <v>18</v>
      </c>
      <c r="M131" s="96">
        <v>37.012500000000003</v>
      </c>
      <c r="N131" s="97">
        <v>37</v>
      </c>
      <c r="O131" s="62">
        <v>3000</v>
      </c>
      <c r="P131" s="63">
        <f>Table22452368910111213141516171819202122242345672345[[#This Row],[PEMBULATAN]]*O131</f>
        <v>111000</v>
      </c>
    </row>
    <row r="132" spans="1:16" ht="24" customHeight="1" x14ac:dyDescent="0.2">
      <c r="A132" s="100"/>
      <c r="B132" s="73"/>
      <c r="C132" s="90" t="s">
        <v>929</v>
      </c>
      <c r="D132" s="91" t="s">
        <v>1127</v>
      </c>
      <c r="E132" s="92">
        <v>44428</v>
      </c>
      <c r="F132" s="93" t="s">
        <v>1128</v>
      </c>
      <c r="G132" s="92">
        <v>44432</v>
      </c>
      <c r="H132" s="94" t="s">
        <v>1129</v>
      </c>
      <c r="I132" s="95">
        <v>101</v>
      </c>
      <c r="J132" s="95">
        <v>60</v>
      </c>
      <c r="K132" s="95">
        <v>41</v>
      </c>
      <c r="L132" s="95">
        <v>23</v>
      </c>
      <c r="M132" s="96">
        <v>62.115000000000002</v>
      </c>
      <c r="N132" s="97">
        <v>62</v>
      </c>
      <c r="O132" s="62">
        <v>3000</v>
      </c>
      <c r="P132" s="63">
        <f>Table22452368910111213141516171819202122242345672345[[#This Row],[PEMBULATAN]]*O132</f>
        <v>186000</v>
      </c>
    </row>
    <row r="133" spans="1:16" ht="24" customHeight="1" x14ac:dyDescent="0.2">
      <c r="A133" s="100"/>
      <c r="B133" s="73"/>
      <c r="C133" s="90" t="s">
        <v>930</v>
      </c>
      <c r="D133" s="91" t="s">
        <v>1127</v>
      </c>
      <c r="E133" s="92">
        <v>44428</v>
      </c>
      <c r="F133" s="93" t="s">
        <v>1128</v>
      </c>
      <c r="G133" s="92">
        <v>44432</v>
      </c>
      <c r="H133" s="94" t="s">
        <v>1129</v>
      </c>
      <c r="I133" s="95">
        <v>102</v>
      </c>
      <c r="J133" s="95">
        <v>67</v>
      </c>
      <c r="K133" s="95">
        <v>37</v>
      </c>
      <c r="L133" s="95">
        <v>23</v>
      </c>
      <c r="M133" s="96">
        <v>63.214500000000001</v>
      </c>
      <c r="N133" s="97">
        <v>63</v>
      </c>
      <c r="O133" s="62">
        <v>3000</v>
      </c>
      <c r="P133" s="63">
        <f>Table22452368910111213141516171819202122242345672345[[#This Row],[PEMBULATAN]]*O133</f>
        <v>189000</v>
      </c>
    </row>
    <row r="134" spans="1:16" ht="24" customHeight="1" x14ac:dyDescent="0.2">
      <c r="A134" s="100"/>
      <c r="B134" s="73"/>
      <c r="C134" s="90" t="s">
        <v>931</v>
      </c>
      <c r="D134" s="91" t="s">
        <v>1127</v>
      </c>
      <c r="E134" s="92">
        <v>44428</v>
      </c>
      <c r="F134" s="93" t="s">
        <v>1128</v>
      </c>
      <c r="G134" s="92">
        <v>44432</v>
      </c>
      <c r="H134" s="94" t="s">
        <v>1129</v>
      </c>
      <c r="I134" s="95">
        <v>65</v>
      </c>
      <c r="J134" s="95">
        <v>45</v>
      </c>
      <c r="K134" s="95">
        <v>28</v>
      </c>
      <c r="L134" s="95">
        <v>23</v>
      </c>
      <c r="M134" s="96">
        <v>20.475000000000001</v>
      </c>
      <c r="N134" s="97">
        <v>23</v>
      </c>
      <c r="O134" s="62">
        <v>3000</v>
      </c>
      <c r="P134" s="63">
        <f>Table22452368910111213141516171819202122242345672345[[#This Row],[PEMBULATAN]]*O134</f>
        <v>69000</v>
      </c>
    </row>
    <row r="135" spans="1:16" ht="24" customHeight="1" x14ac:dyDescent="0.2">
      <c r="A135" s="100"/>
      <c r="B135" s="73"/>
      <c r="C135" s="90" t="s">
        <v>932</v>
      </c>
      <c r="D135" s="91" t="s">
        <v>1127</v>
      </c>
      <c r="E135" s="92">
        <v>44428</v>
      </c>
      <c r="F135" s="93" t="s">
        <v>1128</v>
      </c>
      <c r="G135" s="92">
        <v>44432</v>
      </c>
      <c r="H135" s="94" t="s">
        <v>1129</v>
      </c>
      <c r="I135" s="95">
        <v>96</v>
      </c>
      <c r="J135" s="95">
        <v>71</v>
      </c>
      <c r="K135" s="95">
        <v>34</v>
      </c>
      <c r="L135" s="95">
        <v>26</v>
      </c>
      <c r="M135" s="96">
        <v>57.936</v>
      </c>
      <c r="N135" s="97">
        <v>58</v>
      </c>
      <c r="O135" s="62">
        <v>3000</v>
      </c>
      <c r="P135" s="63">
        <f>Table22452368910111213141516171819202122242345672345[[#This Row],[PEMBULATAN]]*O135</f>
        <v>174000</v>
      </c>
    </row>
    <row r="136" spans="1:16" ht="24" customHeight="1" x14ac:dyDescent="0.2">
      <c r="A136" s="100"/>
      <c r="B136" s="73"/>
      <c r="C136" s="90" t="s">
        <v>933</v>
      </c>
      <c r="D136" s="91" t="s">
        <v>1127</v>
      </c>
      <c r="E136" s="92">
        <v>44428</v>
      </c>
      <c r="F136" s="93" t="s">
        <v>1128</v>
      </c>
      <c r="G136" s="92">
        <v>44432</v>
      </c>
      <c r="H136" s="94" t="s">
        <v>1129</v>
      </c>
      <c r="I136" s="95">
        <v>100</v>
      </c>
      <c r="J136" s="95">
        <v>60</v>
      </c>
      <c r="K136" s="95">
        <v>40</v>
      </c>
      <c r="L136" s="95">
        <v>32</v>
      </c>
      <c r="M136" s="96">
        <v>60</v>
      </c>
      <c r="N136" s="97">
        <v>60</v>
      </c>
      <c r="O136" s="62">
        <v>3000</v>
      </c>
      <c r="P136" s="63">
        <f>Table22452368910111213141516171819202122242345672345[[#This Row],[PEMBULATAN]]*O136</f>
        <v>180000</v>
      </c>
    </row>
    <row r="137" spans="1:16" ht="24" customHeight="1" x14ac:dyDescent="0.2">
      <c r="A137" s="100"/>
      <c r="B137" s="73"/>
      <c r="C137" s="90" t="s">
        <v>934</v>
      </c>
      <c r="D137" s="91" t="s">
        <v>1127</v>
      </c>
      <c r="E137" s="92">
        <v>44428</v>
      </c>
      <c r="F137" s="93" t="s">
        <v>1128</v>
      </c>
      <c r="G137" s="92">
        <v>44432</v>
      </c>
      <c r="H137" s="94" t="s">
        <v>1129</v>
      </c>
      <c r="I137" s="95">
        <v>70</v>
      </c>
      <c r="J137" s="95">
        <v>54</v>
      </c>
      <c r="K137" s="95">
        <v>30</v>
      </c>
      <c r="L137" s="95">
        <v>17</v>
      </c>
      <c r="M137" s="96">
        <v>28.35</v>
      </c>
      <c r="N137" s="97">
        <v>28</v>
      </c>
      <c r="O137" s="62">
        <v>3000</v>
      </c>
      <c r="P137" s="63">
        <f>Table22452368910111213141516171819202122242345672345[[#This Row],[PEMBULATAN]]*O137</f>
        <v>84000</v>
      </c>
    </row>
    <row r="138" spans="1:16" ht="24" customHeight="1" x14ac:dyDescent="0.2">
      <c r="A138" s="100"/>
      <c r="B138" s="73"/>
      <c r="C138" s="90" t="s">
        <v>935</v>
      </c>
      <c r="D138" s="91" t="s">
        <v>1127</v>
      </c>
      <c r="E138" s="92">
        <v>44428</v>
      </c>
      <c r="F138" s="93" t="s">
        <v>1128</v>
      </c>
      <c r="G138" s="92">
        <v>44432</v>
      </c>
      <c r="H138" s="94" t="s">
        <v>1129</v>
      </c>
      <c r="I138" s="95">
        <v>83</v>
      </c>
      <c r="J138" s="95">
        <v>62</v>
      </c>
      <c r="K138" s="95">
        <v>27</v>
      </c>
      <c r="L138" s="95">
        <v>22</v>
      </c>
      <c r="M138" s="96">
        <v>34.735500000000002</v>
      </c>
      <c r="N138" s="97">
        <v>35</v>
      </c>
      <c r="O138" s="62">
        <v>3000</v>
      </c>
      <c r="P138" s="63">
        <f>Table22452368910111213141516171819202122242345672345[[#This Row],[PEMBULATAN]]*O138</f>
        <v>105000</v>
      </c>
    </row>
    <row r="139" spans="1:16" ht="24" customHeight="1" x14ac:dyDescent="0.2">
      <c r="A139" s="100"/>
      <c r="B139" s="73"/>
      <c r="C139" s="90" t="s">
        <v>936</v>
      </c>
      <c r="D139" s="91" t="s">
        <v>1127</v>
      </c>
      <c r="E139" s="92">
        <v>44428</v>
      </c>
      <c r="F139" s="93" t="s">
        <v>1128</v>
      </c>
      <c r="G139" s="92">
        <v>44432</v>
      </c>
      <c r="H139" s="94" t="s">
        <v>1129</v>
      </c>
      <c r="I139" s="95">
        <v>83</v>
      </c>
      <c r="J139" s="95">
        <v>65</v>
      </c>
      <c r="K139" s="95">
        <v>30</v>
      </c>
      <c r="L139" s="95">
        <v>21</v>
      </c>
      <c r="M139" s="96">
        <v>40.462499999999999</v>
      </c>
      <c r="N139" s="97">
        <v>40</v>
      </c>
      <c r="O139" s="62">
        <v>3000</v>
      </c>
      <c r="P139" s="63">
        <f>Table22452368910111213141516171819202122242345672345[[#This Row],[PEMBULATAN]]*O139</f>
        <v>120000</v>
      </c>
    </row>
    <row r="140" spans="1:16" ht="24" customHeight="1" x14ac:dyDescent="0.2">
      <c r="A140" s="100"/>
      <c r="B140" s="73"/>
      <c r="C140" s="90" t="s">
        <v>937</v>
      </c>
      <c r="D140" s="91" t="s">
        <v>1127</v>
      </c>
      <c r="E140" s="92">
        <v>44428</v>
      </c>
      <c r="F140" s="93" t="s">
        <v>1128</v>
      </c>
      <c r="G140" s="92">
        <v>44432</v>
      </c>
      <c r="H140" s="94" t="s">
        <v>1129</v>
      </c>
      <c r="I140" s="95">
        <v>100</v>
      </c>
      <c r="J140" s="95">
        <v>70</v>
      </c>
      <c r="K140" s="95">
        <v>32</v>
      </c>
      <c r="L140" s="95">
        <v>25</v>
      </c>
      <c r="M140" s="96">
        <v>56</v>
      </c>
      <c r="N140" s="97">
        <v>56</v>
      </c>
      <c r="O140" s="62">
        <v>3000</v>
      </c>
      <c r="P140" s="63">
        <f>Table22452368910111213141516171819202122242345672345[[#This Row],[PEMBULATAN]]*O140</f>
        <v>168000</v>
      </c>
    </row>
    <row r="141" spans="1:16" ht="24" customHeight="1" x14ac:dyDescent="0.2">
      <c r="A141" s="100"/>
      <c r="B141" s="73"/>
      <c r="C141" s="90" t="s">
        <v>938</v>
      </c>
      <c r="D141" s="91" t="s">
        <v>1127</v>
      </c>
      <c r="E141" s="92">
        <v>44428</v>
      </c>
      <c r="F141" s="93" t="s">
        <v>1128</v>
      </c>
      <c r="G141" s="92">
        <v>44432</v>
      </c>
      <c r="H141" s="94" t="s">
        <v>1129</v>
      </c>
      <c r="I141" s="95">
        <v>107</v>
      </c>
      <c r="J141" s="95">
        <v>67</v>
      </c>
      <c r="K141" s="95">
        <v>35</v>
      </c>
      <c r="L141" s="95">
        <v>32</v>
      </c>
      <c r="M141" s="96">
        <v>62.728749999999998</v>
      </c>
      <c r="N141" s="97">
        <v>63</v>
      </c>
      <c r="O141" s="62">
        <v>3000</v>
      </c>
      <c r="P141" s="63">
        <f>Table22452368910111213141516171819202122242345672345[[#This Row],[PEMBULATAN]]*O141</f>
        <v>189000</v>
      </c>
    </row>
    <row r="142" spans="1:16" ht="24" customHeight="1" x14ac:dyDescent="0.2">
      <c r="A142" s="100"/>
      <c r="B142" s="73"/>
      <c r="C142" s="90" t="s">
        <v>939</v>
      </c>
      <c r="D142" s="91" t="s">
        <v>1127</v>
      </c>
      <c r="E142" s="92">
        <v>44428</v>
      </c>
      <c r="F142" s="93" t="s">
        <v>1128</v>
      </c>
      <c r="G142" s="92">
        <v>44432</v>
      </c>
      <c r="H142" s="94" t="s">
        <v>1129</v>
      </c>
      <c r="I142" s="95">
        <v>90</v>
      </c>
      <c r="J142" s="95">
        <v>68</v>
      </c>
      <c r="K142" s="95">
        <v>30</v>
      </c>
      <c r="L142" s="95">
        <v>27</v>
      </c>
      <c r="M142" s="96">
        <v>45.9</v>
      </c>
      <c r="N142" s="97">
        <v>46</v>
      </c>
      <c r="O142" s="62">
        <v>3000</v>
      </c>
      <c r="P142" s="63">
        <f>Table22452368910111213141516171819202122242345672345[[#This Row],[PEMBULATAN]]*O142</f>
        <v>138000</v>
      </c>
    </row>
    <row r="143" spans="1:16" ht="24" customHeight="1" x14ac:dyDescent="0.2">
      <c r="A143" s="100"/>
      <c r="B143" s="73"/>
      <c r="C143" s="90" t="s">
        <v>940</v>
      </c>
      <c r="D143" s="91" t="s">
        <v>1127</v>
      </c>
      <c r="E143" s="92">
        <v>44428</v>
      </c>
      <c r="F143" s="93" t="s">
        <v>1128</v>
      </c>
      <c r="G143" s="92">
        <v>44432</v>
      </c>
      <c r="H143" s="94" t="s">
        <v>1129</v>
      </c>
      <c r="I143" s="95">
        <v>80</v>
      </c>
      <c r="J143" s="95">
        <v>70</v>
      </c>
      <c r="K143" s="95">
        <v>20</v>
      </c>
      <c r="L143" s="95">
        <v>15</v>
      </c>
      <c r="M143" s="96">
        <v>28</v>
      </c>
      <c r="N143" s="97">
        <v>28</v>
      </c>
      <c r="O143" s="62">
        <v>3000</v>
      </c>
      <c r="P143" s="63">
        <f>Table22452368910111213141516171819202122242345672345[[#This Row],[PEMBULATAN]]*O143</f>
        <v>84000</v>
      </c>
    </row>
    <row r="144" spans="1:16" ht="24" customHeight="1" x14ac:dyDescent="0.2">
      <c r="A144" s="100"/>
      <c r="B144" s="73"/>
      <c r="C144" s="90" t="s">
        <v>941</v>
      </c>
      <c r="D144" s="91" t="s">
        <v>1127</v>
      </c>
      <c r="E144" s="92">
        <v>44428</v>
      </c>
      <c r="F144" s="93" t="s">
        <v>1128</v>
      </c>
      <c r="G144" s="92">
        <v>44432</v>
      </c>
      <c r="H144" s="94" t="s">
        <v>1129</v>
      </c>
      <c r="I144" s="95">
        <v>90</v>
      </c>
      <c r="J144" s="95">
        <v>64</v>
      </c>
      <c r="K144" s="95">
        <v>25</v>
      </c>
      <c r="L144" s="95">
        <v>16</v>
      </c>
      <c r="M144" s="96">
        <v>36</v>
      </c>
      <c r="N144" s="97">
        <v>36</v>
      </c>
      <c r="O144" s="62">
        <v>3000</v>
      </c>
      <c r="P144" s="63">
        <f>Table22452368910111213141516171819202122242345672345[[#This Row],[PEMBULATAN]]*O144</f>
        <v>108000</v>
      </c>
    </row>
    <row r="145" spans="1:16" ht="24" customHeight="1" x14ac:dyDescent="0.2">
      <c r="A145" s="100"/>
      <c r="B145" s="73"/>
      <c r="C145" s="90" t="s">
        <v>942</v>
      </c>
      <c r="D145" s="91" t="s">
        <v>1127</v>
      </c>
      <c r="E145" s="92">
        <v>44428</v>
      </c>
      <c r="F145" s="93" t="s">
        <v>1128</v>
      </c>
      <c r="G145" s="92">
        <v>44432</v>
      </c>
      <c r="H145" s="94" t="s">
        <v>1129</v>
      </c>
      <c r="I145" s="95">
        <v>80</v>
      </c>
      <c r="J145" s="95">
        <v>57</v>
      </c>
      <c r="K145" s="95">
        <v>31</v>
      </c>
      <c r="L145" s="95">
        <v>18</v>
      </c>
      <c r="M145" s="96">
        <v>35.340000000000003</v>
      </c>
      <c r="N145" s="97">
        <v>35</v>
      </c>
      <c r="O145" s="62">
        <v>3000</v>
      </c>
      <c r="P145" s="63">
        <f>Table22452368910111213141516171819202122242345672345[[#This Row],[PEMBULATAN]]*O145</f>
        <v>105000</v>
      </c>
    </row>
    <row r="146" spans="1:16" ht="24" customHeight="1" x14ac:dyDescent="0.2">
      <c r="A146" s="100"/>
      <c r="B146" s="73"/>
      <c r="C146" s="90" t="s">
        <v>943</v>
      </c>
      <c r="D146" s="91" t="s">
        <v>1127</v>
      </c>
      <c r="E146" s="92">
        <v>44428</v>
      </c>
      <c r="F146" s="93" t="s">
        <v>1128</v>
      </c>
      <c r="G146" s="92">
        <v>44432</v>
      </c>
      <c r="H146" s="94" t="s">
        <v>1129</v>
      </c>
      <c r="I146" s="95">
        <v>72</v>
      </c>
      <c r="J146" s="95">
        <v>32</v>
      </c>
      <c r="K146" s="95">
        <v>30</v>
      </c>
      <c r="L146" s="95">
        <v>3</v>
      </c>
      <c r="M146" s="96">
        <v>17.28</v>
      </c>
      <c r="N146" s="97">
        <v>17</v>
      </c>
      <c r="O146" s="62">
        <v>3000</v>
      </c>
      <c r="P146" s="63">
        <f>Table22452368910111213141516171819202122242345672345[[#This Row],[PEMBULATAN]]*O146</f>
        <v>51000</v>
      </c>
    </row>
    <row r="147" spans="1:16" ht="24" customHeight="1" x14ac:dyDescent="0.2">
      <c r="A147" s="100"/>
      <c r="B147" s="73"/>
      <c r="C147" s="90" t="s">
        <v>944</v>
      </c>
      <c r="D147" s="91" t="s">
        <v>1127</v>
      </c>
      <c r="E147" s="92">
        <v>44428</v>
      </c>
      <c r="F147" s="93" t="s">
        <v>1128</v>
      </c>
      <c r="G147" s="92">
        <v>44432</v>
      </c>
      <c r="H147" s="94" t="s">
        <v>1129</v>
      </c>
      <c r="I147" s="95">
        <v>83</v>
      </c>
      <c r="J147" s="95">
        <v>60</v>
      </c>
      <c r="K147" s="95">
        <v>28</v>
      </c>
      <c r="L147" s="95">
        <v>15</v>
      </c>
      <c r="M147" s="96">
        <v>34.86</v>
      </c>
      <c r="N147" s="97">
        <v>35</v>
      </c>
      <c r="O147" s="62">
        <v>3000</v>
      </c>
      <c r="P147" s="63">
        <f>Table22452368910111213141516171819202122242345672345[[#This Row],[PEMBULATAN]]*O147</f>
        <v>105000</v>
      </c>
    </row>
    <row r="148" spans="1:16" ht="24" customHeight="1" x14ac:dyDescent="0.2">
      <c r="A148" s="100"/>
      <c r="B148" s="73"/>
      <c r="C148" s="90" t="s">
        <v>945</v>
      </c>
      <c r="D148" s="91" t="s">
        <v>1127</v>
      </c>
      <c r="E148" s="92">
        <v>44428</v>
      </c>
      <c r="F148" s="93" t="s">
        <v>1128</v>
      </c>
      <c r="G148" s="92">
        <v>44432</v>
      </c>
      <c r="H148" s="94" t="s">
        <v>1129</v>
      </c>
      <c r="I148" s="95">
        <v>85</v>
      </c>
      <c r="J148" s="95">
        <v>63</v>
      </c>
      <c r="K148" s="95">
        <v>33</v>
      </c>
      <c r="L148" s="95">
        <v>12</v>
      </c>
      <c r="M148" s="96">
        <v>44.178750000000001</v>
      </c>
      <c r="N148" s="97">
        <v>44</v>
      </c>
      <c r="O148" s="62">
        <v>3000</v>
      </c>
      <c r="P148" s="63">
        <f>Table22452368910111213141516171819202122242345672345[[#This Row],[PEMBULATAN]]*O148</f>
        <v>132000</v>
      </c>
    </row>
    <row r="149" spans="1:16" ht="24" customHeight="1" x14ac:dyDescent="0.2">
      <c r="A149" s="100"/>
      <c r="B149" s="73"/>
      <c r="C149" s="90" t="s">
        <v>946</v>
      </c>
      <c r="D149" s="91" t="s">
        <v>1127</v>
      </c>
      <c r="E149" s="92">
        <v>44428</v>
      </c>
      <c r="F149" s="93" t="s">
        <v>1128</v>
      </c>
      <c r="G149" s="92">
        <v>44432</v>
      </c>
      <c r="H149" s="94" t="s">
        <v>1129</v>
      </c>
      <c r="I149" s="95">
        <v>79</v>
      </c>
      <c r="J149" s="95">
        <v>34</v>
      </c>
      <c r="K149" s="95">
        <v>40</v>
      </c>
      <c r="L149" s="95">
        <v>18</v>
      </c>
      <c r="M149" s="96">
        <v>26.86</v>
      </c>
      <c r="N149" s="97">
        <v>27</v>
      </c>
      <c r="O149" s="62">
        <v>3000</v>
      </c>
      <c r="P149" s="63">
        <f>Table22452368910111213141516171819202122242345672345[[#This Row],[PEMBULATAN]]*O149</f>
        <v>81000</v>
      </c>
    </row>
    <row r="150" spans="1:16" ht="24" customHeight="1" x14ac:dyDescent="0.2">
      <c r="A150" s="100"/>
      <c r="B150" s="73"/>
      <c r="C150" s="90" t="s">
        <v>947</v>
      </c>
      <c r="D150" s="91" t="s">
        <v>1127</v>
      </c>
      <c r="E150" s="92">
        <v>44428</v>
      </c>
      <c r="F150" s="93" t="s">
        <v>1128</v>
      </c>
      <c r="G150" s="92">
        <v>44432</v>
      </c>
      <c r="H150" s="94" t="s">
        <v>1129</v>
      </c>
      <c r="I150" s="95">
        <v>90</v>
      </c>
      <c r="J150" s="95">
        <v>60</v>
      </c>
      <c r="K150" s="95">
        <v>25</v>
      </c>
      <c r="L150" s="95">
        <v>10</v>
      </c>
      <c r="M150" s="96">
        <v>33.75</v>
      </c>
      <c r="N150" s="97">
        <v>34</v>
      </c>
      <c r="O150" s="62">
        <v>3000</v>
      </c>
      <c r="P150" s="63">
        <f>Table22452368910111213141516171819202122242345672345[[#This Row],[PEMBULATAN]]*O150</f>
        <v>102000</v>
      </c>
    </row>
    <row r="151" spans="1:16" ht="24" customHeight="1" x14ac:dyDescent="0.2">
      <c r="A151" s="100"/>
      <c r="B151" s="73"/>
      <c r="C151" s="90" t="s">
        <v>948</v>
      </c>
      <c r="D151" s="91" t="s">
        <v>1127</v>
      </c>
      <c r="E151" s="92">
        <v>44428</v>
      </c>
      <c r="F151" s="93" t="s">
        <v>1128</v>
      </c>
      <c r="G151" s="92">
        <v>44432</v>
      </c>
      <c r="H151" s="94" t="s">
        <v>1129</v>
      </c>
      <c r="I151" s="95">
        <v>80</v>
      </c>
      <c r="J151" s="95">
        <v>46</v>
      </c>
      <c r="K151" s="95">
        <v>25</v>
      </c>
      <c r="L151" s="95">
        <v>11</v>
      </c>
      <c r="M151" s="96">
        <v>23</v>
      </c>
      <c r="N151" s="97">
        <v>23</v>
      </c>
      <c r="O151" s="62">
        <v>3000</v>
      </c>
      <c r="P151" s="63">
        <f>Table22452368910111213141516171819202122242345672345[[#This Row],[PEMBULATAN]]*O151</f>
        <v>69000</v>
      </c>
    </row>
    <row r="152" spans="1:16" ht="24" customHeight="1" x14ac:dyDescent="0.2">
      <c r="A152" s="100"/>
      <c r="B152" s="73"/>
      <c r="C152" s="90" t="s">
        <v>949</v>
      </c>
      <c r="D152" s="91" t="s">
        <v>1127</v>
      </c>
      <c r="E152" s="92">
        <v>44428</v>
      </c>
      <c r="F152" s="93" t="s">
        <v>1128</v>
      </c>
      <c r="G152" s="92">
        <v>44432</v>
      </c>
      <c r="H152" s="94" t="s">
        <v>1129</v>
      </c>
      <c r="I152" s="95">
        <v>80</v>
      </c>
      <c r="J152" s="95">
        <v>68</v>
      </c>
      <c r="K152" s="95">
        <v>32</v>
      </c>
      <c r="L152" s="95">
        <v>25</v>
      </c>
      <c r="M152" s="96">
        <v>43.52</v>
      </c>
      <c r="N152" s="97">
        <v>44</v>
      </c>
      <c r="O152" s="62">
        <v>3000</v>
      </c>
      <c r="P152" s="63">
        <f>Table22452368910111213141516171819202122242345672345[[#This Row],[PEMBULATAN]]*O152</f>
        <v>132000</v>
      </c>
    </row>
    <row r="153" spans="1:16" ht="24" customHeight="1" x14ac:dyDescent="0.2">
      <c r="A153" s="100"/>
      <c r="B153" s="73"/>
      <c r="C153" s="90" t="s">
        <v>950</v>
      </c>
      <c r="D153" s="91" t="s">
        <v>1127</v>
      </c>
      <c r="E153" s="92">
        <v>44428</v>
      </c>
      <c r="F153" s="93" t="s">
        <v>1128</v>
      </c>
      <c r="G153" s="92">
        <v>44432</v>
      </c>
      <c r="H153" s="94" t="s">
        <v>1129</v>
      </c>
      <c r="I153" s="95">
        <v>90</v>
      </c>
      <c r="J153" s="95">
        <v>62</v>
      </c>
      <c r="K153" s="95">
        <v>28</v>
      </c>
      <c r="L153" s="95">
        <v>17</v>
      </c>
      <c r="M153" s="96">
        <v>39.06</v>
      </c>
      <c r="N153" s="97">
        <v>39</v>
      </c>
      <c r="O153" s="62">
        <v>3000</v>
      </c>
      <c r="P153" s="63">
        <f>Table22452368910111213141516171819202122242345672345[[#This Row],[PEMBULATAN]]*O153</f>
        <v>117000</v>
      </c>
    </row>
    <row r="154" spans="1:16" ht="24" customHeight="1" x14ac:dyDescent="0.2">
      <c r="A154" s="100"/>
      <c r="B154" s="73"/>
      <c r="C154" s="90" t="s">
        <v>951</v>
      </c>
      <c r="D154" s="91" t="s">
        <v>1127</v>
      </c>
      <c r="E154" s="92">
        <v>44428</v>
      </c>
      <c r="F154" s="93" t="s">
        <v>1128</v>
      </c>
      <c r="G154" s="92">
        <v>44432</v>
      </c>
      <c r="H154" s="94" t="s">
        <v>1129</v>
      </c>
      <c r="I154" s="95">
        <v>93</v>
      </c>
      <c r="J154" s="95">
        <v>60</v>
      </c>
      <c r="K154" s="95">
        <v>32</v>
      </c>
      <c r="L154" s="95">
        <v>25</v>
      </c>
      <c r="M154" s="96">
        <v>44.64</v>
      </c>
      <c r="N154" s="97">
        <v>45</v>
      </c>
      <c r="O154" s="62">
        <v>3000</v>
      </c>
      <c r="P154" s="63">
        <f>Table22452368910111213141516171819202122242345672345[[#This Row],[PEMBULATAN]]*O154</f>
        <v>135000</v>
      </c>
    </row>
    <row r="155" spans="1:16" ht="24" customHeight="1" x14ac:dyDescent="0.2">
      <c r="A155" s="100"/>
      <c r="B155" s="73"/>
      <c r="C155" s="90" t="s">
        <v>952</v>
      </c>
      <c r="D155" s="91" t="s">
        <v>1127</v>
      </c>
      <c r="E155" s="92">
        <v>44428</v>
      </c>
      <c r="F155" s="93" t="s">
        <v>1128</v>
      </c>
      <c r="G155" s="92">
        <v>44432</v>
      </c>
      <c r="H155" s="94" t="s">
        <v>1129</v>
      </c>
      <c r="I155" s="95">
        <v>103</v>
      </c>
      <c r="J155" s="95">
        <v>52</v>
      </c>
      <c r="K155" s="95">
        <v>33</v>
      </c>
      <c r="L155" s="95">
        <v>17</v>
      </c>
      <c r="M155" s="96">
        <v>44.186999999999998</v>
      </c>
      <c r="N155" s="97">
        <v>44</v>
      </c>
      <c r="O155" s="62">
        <v>3000</v>
      </c>
      <c r="P155" s="63">
        <f>Table22452368910111213141516171819202122242345672345[[#This Row],[PEMBULATAN]]*O155</f>
        <v>132000</v>
      </c>
    </row>
    <row r="156" spans="1:16" ht="24" customHeight="1" x14ac:dyDescent="0.2">
      <c r="A156" s="100"/>
      <c r="B156" s="73"/>
      <c r="C156" s="90" t="s">
        <v>953</v>
      </c>
      <c r="D156" s="91" t="s">
        <v>1127</v>
      </c>
      <c r="E156" s="92">
        <v>44428</v>
      </c>
      <c r="F156" s="93" t="s">
        <v>1128</v>
      </c>
      <c r="G156" s="92">
        <v>44432</v>
      </c>
      <c r="H156" s="94" t="s">
        <v>1129</v>
      </c>
      <c r="I156" s="95">
        <v>82</v>
      </c>
      <c r="J156" s="95">
        <v>67</v>
      </c>
      <c r="K156" s="95">
        <v>24</v>
      </c>
      <c r="L156" s="95">
        <v>20</v>
      </c>
      <c r="M156" s="96">
        <v>32.963999999999999</v>
      </c>
      <c r="N156" s="97">
        <v>33</v>
      </c>
      <c r="O156" s="62">
        <v>3000</v>
      </c>
      <c r="P156" s="63">
        <f>Table22452368910111213141516171819202122242345672345[[#This Row],[PEMBULATAN]]*O156</f>
        <v>99000</v>
      </c>
    </row>
    <row r="157" spans="1:16" ht="24" customHeight="1" x14ac:dyDescent="0.2">
      <c r="A157" s="100"/>
      <c r="B157" s="73"/>
      <c r="C157" s="90" t="s">
        <v>954</v>
      </c>
      <c r="D157" s="91" t="s">
        <v>1127</v>
      </c>
      <c r="E157" s="92">
        <v>44428</v>
      </c>
      <c r="F157" s="93" t="s">
        <v>1128</v>
      </c>
      <c r="G157" s="92">
        <v>44432</v>
      </c>
      <c r="H157" s="94" t="s">
        <v>1129</v>
      </c>
      <c r="I157" s="95">
        <v>83</v>
      </c>
      <c r="J157" s="95">
        <v>60</v>
      </c>
      <c r="K157" s="95">
        <v>32</v>
      </c>
      <c r="L157" s="95">
        <v>13</v>
      </c>
      <c r="M157" s="96">
        <v>39.840000000000003</v>
      </c>
      <c r="N157" s="97">
        <v>40</v>
      </c>
      <c r="O157" s="62">
        <v>3000</v>
      </c>
      <c r="P157" s="63">
        <f>Table22452368910111213141516171819202122242345672345[[#This Row],[PEMBULATAN]]*O157</f>
        <v>120000</v>
      </c>
    </row>
    <row r="158" spans="1:16" ht="24" customHeight="1" x14ac:dyDescent="0.2">
      <c r="A158" s="100"/>
      <c r="B158" s="73"/>
      <c r="C158" s="90" t="s">
        <v>955</v>
      </c>
      <c r="D158" s="91" t="s">
        <v>1127</v>
      </c>
      <c r="E158" s="92">
        <v>44428</v>
      </c>
      <c r="F158" s="93" t="s">
        <v>1128</v>
      </c>
      <c r="G158" s="92">
        <v>44432</v>
      </c>
      <c r="H158" s="94" t="s">
        <v>1129</v>
      </c>
      <c r="I158" s="95">
        <v>89</v>
      </c>
      <c r="J158" s="95">
        <v>70</v>
      </c>
      <c r="K158" s="95">
        <v>35</v>
      </c>
      <c r="L158" s="95">
        <v>21</v>
      </c>
      <c r="M158" s="96">
        <v>54.512500000000003</v>
      </c>
      <c r="N158" s="97">
        <v>55</v>
      </c>
      <c r="O158" s="62">
        <v>3000</v>
      </c>
      <c r="P158" s="63">
        <f>Table22452368910111213141516171819202122242345672345[[#This Row],[PEMBULATAN]]*O158</f>
        <v>165000</v>
      </c>
    </row>
    <row r="159" spans="1:16" ht="24" customHeight="1" x14ac:dyDescent="0.2">
      <c r="A159" s="100"/>
      <c r="B159" s="73"/>
      <c r="C159" s="90" t="s">
        <v>956</v>
      </c>
      <c r="D159" s="91" t="s">
        <v>1127</v>
      </c>
      <c r="E159" s="92">
        <v>44428</v>
      </c>
      <c r="F159" s="93" t="s">
        <v>1128</v>
      </c>
      <c r="G159" s="92">
        <v>44432</v>
      </c>
      <c r="H159" s="94" t="s">
        <v>1129</v>
      </c>
      <c r="I159" s="95">
        <v>90</v>
      </c>
      <c r="J159" s="95">
        <v>62</v>
      </c>
      <c r="K159" s="95">
        <v>23</v>
      </c>
      <c r="L159" s="95">
        <v>15</v>
      </c>
      <c r="M159" s="96">
        <v>32.085000000000001</v>
      </c>
      <c r="N159" s="97">
        <v>32</v>
      </c>
      <c r="O159" s="62">
        <v>3000</v>
      </c>
      <c r="P159" s="63">
        <f>Table22452368910111213141516171819202122242345672345[[#This Row],[PEMBULATAN]]*O159</f>
        <v>96000</v>
      </c>
    </row>
    <row r="160" spans="1:16" ht="24" customHeight="1" x14ac:dyDescent="0.2">
      <c r="A160" s="100"/>
      <c r="B160" s="73"/>
      <c r="C160" s="90" t="s">
        <v>957</v>
      </c>
      <c r="D160" s="91" t="s">
        <v>1127</v>
      </c>
      <c r="E160" s="92">
        <v>44428</v>
      </c>
      <c r="F160" s="93" t="s">
        <v>1128</v>
      </c>
      <c r="G160" s="92">
        <v>44432</v>
      </c>
      <c r="H160" s="94" t="s">
        <v>1129</v>
      </c>
      <c r="I160" s="95">
        <v>80</v>
      </c>
      <c r="J160" s="95">
        <v>63</v>
      </c>
      <c r="K160" s="95">
        <v>24</v>
      </c>
      <c r="L160" s="95">
        <v>15</v>
      </c>
      <c r="M160" s="96">
        <v>30.24</v>
      </c>
      <c r="N160" s="97">
        <v>30</v>
      </c>
      <c r="O160" s="62">
        <v>3000</v>
      </c>
      <c r="P160" s="63">
        <f>Table22452368910111213141516171819202122242345672345[[#This Row],[PEMBULATAN]]*O160</f>
        <v>90000</v>
      </c>
    </row>
    <row r="161" spans="1:16" ht="24" customHeight="1" x14ac:dyDescent="0.2">
      <c r="A161" s="100"/>
      <c r="B161" s="73"/>
      <c r="C161" s="90" t="s">
        <v>958</v>
      </c>
      <c r="D161" s="91" t="s">
        <v>1127</v>
      </c>
      <c r="E161" s="92">
        <v>44428</v>
      </c>
      <c r="F161" s="93" t="s">
        <v>1128</v>
      </c>
      <c r="G161" s="92">
        <v>44432</v>
      </c>
      <c r="H161" s="94" t="s">
        <v>1129</v>
      </c>
      <c r="I161" s="95">
        <v>87</v>
      </c>
      <c r="J161" s="95">
        <v>60</v>
      </c>
      <c r="K161" s="95">
        <v>33</v>
      </c>
      <c r="L161" s="95">
        <v>13</v>
      </c>
      <c r="M161" s="96">
        <v>43.064999999999998</v>
      </c>
      <c r="N161" s="97">
        <v>43</v>
      </c>
      <c r="O161" s="62">
        <v>3000</v>
      </c>
      <c r="P161" s="63">
        <f>Table22452368910111213141516171819202122242345672345[[#This Row],[PEMBULATAN]]*O161</f>
        <v>129000</v>
      </c>
    </row>
    <row r="162" spans="1:16" ht="24" customHeight="1" x14ac:dyDescent="0.2">
      <c r="A162" s="100"/>
      <c r="B162" s="73"/>
      <c r="C162" s="90" t="s">
        <v>959</v>
      </c>
      <c r="D162" s="91" t="s">
        <v>1127</v>
      </c>
      <c r="E162" s="92">
        <v>44428</v>
      </c>
      <c r="F162" s="93" t="s">
        <v>1128</v>
      </c>
      <c r="G162" s="92">
        <v>44432</v>
      </c>
      <c r="H162" s="94" t="s">
        <v>1129</v>
      </c>
      <c r="I162" s="95">
        <v>96</v>
      </c>
      <c r="J162" s="95">
        <v>55</v>
      </c>
      <c r="K162" s="95">
        <v>31</v>
      </c>
      <c r="L162" s="95">
        <v>22</v>
      </c>
      <c r="M162" s="96">
        <v>40.92</v>
      </c>
      <c r="N162" s="97">
        <v>41</v>
      </c>
      <c r="O162" s="62">
        <v>3000</v>
      </c>
      <c r="P162" s="63">
        <f>Table22452368910111213141516171819202122242345672345[[#This Row],[PEMBULATAN]]*O162</f>
        <v>123000</v>
      </c>
    </row>
    <row r="163" spans="1:16" ht="24" customHeight="1" x14ac:dyDescent="0.2">
      <c r="A163" s="100"/>
      <c r="B163" s="73"/>
      <c r="C163" s="90" t="s">
        <v>960</v>
      </c>
      <c r="D163" s="91" t="s">
        <v>1127</v>
      </c>
      <c r="E163" s="92">
        <v>44428</v>
      </c>
      <c r="F163" s="93" t="s">
        <v>1128</v>
      </c>
      <c r="G163" s="92">
        <v>44432</v>
      </c>
      <c r="H163" s="94" t="s">
        <v>1129</v>
      </c>
      <c r="I163" s="95">
        <v>60</v>
      </c>
      <c r="J163" s="95">
        <v>49</v>
      </c>
      <c r="K163" s="95">
        <v>25</v>
      </c>
      <c r="L163" s="95">
        <v>20</v>
      </c>
      <c r="M163" s="96">
        <v>18.375</v>
      </c>
      <c r="N163" s="97">
        <v>20</v>
      </c>
      <c r="O163" s="62">
        <v>3000</v>
      </c>
      <c r="P163" s="63">
        <f>Table22452368910111213141516171819202122242345672345[[#This Row],[PEMBULATAN]]*O163</f>
        <v>60000</v>
      </c>
    </row>
    <row r="164" spans="1:16" ht="24" customHeight="1" x14ac:dyDescent="0.2">
      <c r="A164" s="100"/>
      <c r="B164" s="73"/>
      <c r="C164" s="90" t="s">
        <v>961</v>
      </c>
      <c r="D164" s="91" t="s">
        <v>1127</v>
      </c>
      <c r="E164" s="92">
        <v>44428</v>
      </c>
      <c r="F164" s="93" t="s">
        <v>1128</v>
      </c>
      <c r="G164" s="92">
        <v>44432</v>
      </c>
      <c r="H164" s="94" t="s">
        <v>1129</v>
      </c>
      <c r="I164" s="95">
        <v>87</v>
      </c>
      <c r="J164" s="95">
        <v>62</v>
      </c>
      <c r="K164" s="95">
        <v>31</v>
      </c>
      <c r="L164" s="95">
        <v>22</v>
      </c>
      <c r="M164" s="96">
        <v>41.8035</v>
      </c>
      <c r="N164" s="97">
        <v>42</v>
      </c>
      <c r="O164" s="62">
        <v>3000</v>
      </c>
      <c r="P164" s="63">
        <f>Table22452368910111213141516171819202122242345672345[[#This Row],[PEMBULATAN]]*O164</f>
        <v>126000</v>
      </c>
    </row>
    <row r="165" spans="1:16" ht="24" customHeight="1" x14ac:dyDescent="0.2">
      <c r="A165" s="100"/>
      <c r="B165" s="73"/>
      <c r="C165" s="90" t="s">
        <v>962</v>
      </c>
      <c r="D165" s="91" t="s">
        <v>1127</v>
      </c>
      <c r="E165" s="92">
        <v>44428</v>
      </c>
      <c r="F165" s="93" t="s">
        <v>1128</v>
      </c>
      <c r="G165" s="92">
        <v>44432</v>
      </c>
      <c r="H165" s="94" t="s">
        <v>1129</v>
      </c>
      <c r="I165" s="95">
        <v>81</v>
      </c>
      <c r="J165" s="95">
        <v>63</v>
      </c>
      <c r="K165" s="95">
        <v>22</v>
      </c>
      <c r="L165" s="95">
        <v>18</v>
      </c>
      <c r="M165" s="96">
        <v>28.066500000000001</v>
      </c>
      <c r="N165" s="97">
        <v>28</v>
      </c>
      <c r="O165" s="62">
        <v>3000</v>
      </c>
      <c r="P165" s="63">
        <f>Table22452368910111213141516171819202122242345672345[[#This Row],[PEMBULATAN]]*O165</f>
        <v>84000</v>
      </c>
    </row>
    <row r="166" spans="1:16" ht="24" customHeight="1" x14ac:dyDescent="0.2">
      <c r="A166" s="100"/>
      <c r="B166" s="73"/>
      <c r="C166" s="90" t="s">
        <v>963</v>
      </c>
      <c r="D166" s="91" t="s">
        <v>1127</v>
      </c>
      <c r="E166" s="92">
        <v>44428</v>
      </c>
      <c r="F166" s="93" t="s">
        <v>1128</v>
      </c>
      <c r="G166" s="92">
        <v>44432</v>
      </c>
      <c r="H166" s="94" t="s">
        <v>1129</v>
      </c>
      <c r="I166" s="95">
        <v>75</v>
      </c>
      <c r="J166" s="95">
        <v>56</v>
      </c>
      <c r="K166" s="95">
        <v>17</v>
      </c>
      <c r="L166" s="95">
        <v>3</v>
      </c>
      <c r="M166" s="96">
        <v>17.850000000000001</v>
      </c>
      <c r="N166" s="97">
        <v>18</v>
      </c>
      <c r="O166" s="62">
        <v>3000</v>
      </c>
      <c r="P166" s="63">
        <f>Table22452368910111213141516171819202122242345672345[[#This Row],[PEMBULATAN]]*O166</f>
        <v>54000</v>
      </c>
    </row>
    <row r="167" spans="1:16" ht="24" customHeight="1" x14ac:dyDescent="0.2">
      <c r="A167" s="100"/>
      <c r="B167" s="73"/>
      <c r="C167" s="90" t="s">
        <v>964</v>
      </c>
      <c r="D167" s="91" t="s">
        <v>1127</v>
      </c>
      <c r="E167" s="92">
        <v>44428</v>
      </c>
      <c r="F167" s="93" t="s">
        <v>1128</v>
      </c>
      <c r="G167" s="92">
        <v>44432</v>
      </c>
      <c r="H167" s="94" t="s">
        <v>1129</v>
      </c>
      <c r="I167" s="95">
        <v>71</v>
      </c>
      <c r="J167" s="95">
        <v>55</v>
      </c>
      <c r="K167" s="95">
        <v>21</v>
      </c>
      <c r="L167" s="95">
        <v>9</v>
      </c>
      <c r="M167" s="96">
        <v>20.501249999999999</v>
      </c>
      <c r="N167" s="97">
        <v>21</v>
      </c>
      <c r="O167" s="62">
        <v>3000</v>
      </c>
      <c r="P167" s="63">
        <f>Table22452368910111213141516171819202122242345672345[[#This Row],[PEMBULATAN]]*O167</f>
        <v>63000</v>
      </c>
    </row>
    <row r="168" spans="1:16" ht="24" customHeight="1" x14ac:dyDescent="0.2">
      <c r="A168" s="100"/>
      <c r="B168" s="73"/>
      <c r="C168" s="90" t="s">
        <v>965</v>
      </c>
      <c r="D168" s="91" t="s">
        <v>1127</v>
      </c>
      <c r="E168" s="92">
        <v>44428</v>
      </c>
      <c r="F168" s="93" t="s">
        <v>1128</v>
      </c>
      <c r="G168" s="92">
        <v>44432</v>
      </c>
      <c r="H168" s="94" t="s">
        <v>1129</v>
      </c>
      <c r="I168" s="95">
        <v>68</v>
      </c>
      <c r="J168" s="95">
        <v>59</v>
      </c>
      <c r="K168" s="95">
        <v>21</v>
      </c>
      <c r="L168" s="95">
        <v>11</v>
      </c>
      <c r="M168" s="96">
        <v>21.062999999999999</v>
      </c>
      <c r="N168" s="97">
        <v>21</v>
      </c>
      <c r="O168" s="62">
        <v>3000</v>
      </c>
      <c r="P168" s="63">
        <f>Table22452368910111213141516171819202122242345672345[[#This Row],[PEMBULATAN]]*O168</f>
        <v>63000</v>
      </c>
    </row>
    <row r="169" spans="1:16" ht="24" customHeight="1" x14ac:dyDescent="0.2">
      <c r="A169" s="100"/>
      <c r="B169" s="73"/>
      <c r="C169" s="90" t="s">
        <v>966</v>
      </c>
      <c r="D169" s="91" t="s">
        <v>1127</v>
      </c>
      <c r="E169" s="92">
        <v>44428</v>
      </c>
      <c r="F169" s="93" t="s">
        <v>1128</v>
      </c>
      <c r="G169" s="92">
        <v>44432</v>
      </c>
      <c r="H169" s="94" t="s">
        <v>1129</v>
      </c>
      <c r="I169" s="95">
        <v>81</v>
      </c>
      <c r="J169" s="95">
        <v>51</v>
      </c>
      <c r="K169" s="95">
        <v>29</v>
      </c>
      <c r="L169" s="95">
        <v>18</v>
      </c>
      <c r="M169" s="96">
        <v>29.949750000000002</v>
      </c>
      <c r="N169" s="97">
        <v>30</v>
      </c>
      <c r="O169" s="62">
        <v>3000</v>
      </c>
      <c r="P169" s="63">
        <f>Table22452368910111213141516171819202122242345672345[[#This Row],[PEMBULATAN]]*O169</f>
        <v>90000</v>
      </c>
    </row>
    <row r="170" spans="1:16" ht="24" customHeight="1" x14ac:dyDescent="0.2">
      <c r="A170" s="100"/>
      <c r="B170" s="73"/>
      <c r="C170" s="90" t="s">
        <v>967</v>
      </c>
      <c r="D170" s="91" t="s">
        <v>1127</v>
      </c>
      <c r="E170" s="92">
        <v>44428</v>
      </c>
      <c r="F170" s="93" t="s">
        <v>1128</v>
      </c>
      <c r="G170" s="92">
        <v>44432</v>
      </c>
      <c r="H170" s="94" t="s">
        <v>1129</v>
      </c>
      <c r="I170" s="95">
        <v>77</v>
      </c>
      <c r="J170" s="95">
        <v>59</v>
      </c>
      <c r="K170" s="95">
        <v>19</v>
      </c>
      <c r="L170" s="95">
        <v>15</v>
      </c>
      <c r="M170" s="96">
        <v>21.579249999999998</v>
      </c>
      <c r="N170" s="97">
        <v>22</v>
      </c>
      <c r="O170" s="62">
        <v>3000</v>
      </c>
      <c r="P170" s="63">
        <f>Table22452368910111213141516171819202122242345672345[[#This Row],[PEMBULATAN]]*O170</f>
        <v>66000</v>
      </c>
    </row>
    <row r="171" spans="1:16" ht="24" customHeight="1" x14ac:dyDescent="0.2">
      <c r="A171" s="100"/>
      <c r="B171" s="73"/>
      <c r="C171" s="85" t="s">
        <v>968</v>
      </c>
      <c r="D171" s="76" t="s">
        <v>1127</v>
      </c>
      <c r="E171" s="13">
        <v>44428</v>
      </c>
      <c r="F171" s="74" t="s">
        <v>1128</v>
      </c>
      <c r="G171" s="13">
        <v>44432</v>
      </c>
      <c r="H171" s="75" t="s">
        <v>1129</v>
      </c>
      <c r="I171" s="15">
        <v>85</v>
      </c>
      <c r="J171" s="15">
        <v>53</v>
      </c>
      <c r="K171" s="15">
        <v>35</v>
      </c>
      <c r="L171" s="15">
        <v>22</v>
      </c>
      <c r="M171" s="80">
        <v>39.418750000000003</v>
      </c>
      <c r="N171" s="70">
        <v>39</v>
      </c>
      <c r="O171" s="62">
        <v>3000</v>
      </c>
      <c r="P171" s="63">
        <f>Table22452368910111213141516171819202122242345672345[[#This Row],[PEMBULATAN]]*O171</f>
        <v>117000</v>
      </c>
    </row>
    <row r="172" spans="1:16" ht="24" customHeight="1" x14ac:dyDescent="0.2">
      <c r="A172" s="100"/>
      <c r="B172" s="73"/>
      <c r="C172" s="85" t="s">
        <v>969</v>
      </c>
      <c r="D172" s="76" t="s">
        <v>1127</v>
      </c>
      <c r="E172" s="13">
        <v>44428</v>
      </c>
      <c r="F172" s="74" t="s">
        <v>1128</v>
      </c>
      <c r="G172" s="13">
        <v>44432</v>
      </c>
      <c r="H172" s="75" t="s">
        <v>1129</v>
      </c>
      <c r="I172" s="15">
        <v>79</v>
      </c>
      <c r="J172" s="15">
        <v>59</v>
      </c>
      <c r="K172" s="15">
        <v>49</v>
      </c>
      <c r="L172" s="15">
        <v>22</v>
      </c>
      <c r="M172" s="80">
        <v>57.097250000000003</v>
      </c>
      <c r="N172" s="70">
        <v>57</v>
      </c>
      <c r="O172" s="62">
        <v>3000</v>
      </c>
      <c r="P172" s="63">
        <f>Table22452368910111213141516171819202122242345672345[[#This Row],[PEMBULATAN]]*O172</f>
        <v>171000</v>
      </c>
    </row>
    <row r="173" spans="1:16" ht="24" customHeight="1" x14ac:dyDescent="0.2">
      <c r="A173" s="100"/>
      <c r="B173" s="73"/>
      <c r="C173" s="85" t="s">
        <v>970</v>
      </c>
      <c r="D173" s="76" t="s">
        <v>1127</v>
      </c>
      <c r="E173" s="13">
        <v>44428</v>
      </c>
      <c r="F173" s="74" t="s">
        <v>1128</v>
      </c>
      <c r="G173" s="13">
        <v>44432</v>
      </c>
      <c r="H173" s="75" t="s">
        <v>1129</v>
      </c>
      <c r="I173" s="15">
        <v>61</v>
      </c>
      <c r="J173" s="15">
        <v>52</v>
      </c>
      <c r="K173" s="15">
        <v>20</v>
      </c>
      <c r="L173" s="15">
        <v>19</v>
      </c>
      <c r="M173" s="80">
        <v>15.86</v>
      </c>
      <c r="N173" s="70">
        <v>19</v>
      </c>
      <c r="O173" s="62">
        <v>3000</v>
      </c>
      <c r="P173" s="63">
        <f>Table22452368910111213141516171819202122242345672345[[#This Row],[PEMBULATAN]]*O173</f>
        <v>57000</v>
      </c>
    </row>
    <row r="174" spans="1:16" ht="24" customHeight="1" x14ac:dyDescent="0.2">
      <c r="A174" s="100"/>
      <c r="B174" s="73"/>
      <c r="C174" s="85" t="s">
        <v>971</v>
      </c>
      <c r="D174" s="76" t="s">
        <v>1127</v>
      </c>
      <c r="E174" s="13">
        <v>44428</v>
      </c>
      <c r="F174" s="74" t="s">
        <v>1128</v>
      </c>
      <c r="G174" s="13">
        <v>44432</v>
      </c>
      <c r="H174" s="75" t="s">
        <v>1129</v>
      </c>
      <c r="I174" s="15">
        <v>59</v>
      </c>
      <c r="J174" s="15">
        <v>41</v>
      </c>
      <c r="K174" s="15">
        <v>22</v>
      </c>
      <c r="L174" s="15">
        <v>13</v>
      </c>
      <c r="M174" s="80">
        <v>13.304500000000001</v>
      </c>
      <c r="N174" s="70">
        <v>13</v>
      </c>
      <c r="O174" s="62">
        <v>3000</v>
      </c>
      <c r="P174" s="63">
        <f>Table22452368910111213141516171819202122242345672345[[#This Row],[PEMBULATAN]]*O174</f>
        <v>39000</v>
      </c>
    </row>
    <row r="175" spans="1:16" ht="24" customHeight="1" x14ac:dyDescent="0.2">
      <c r="A175" s="100"/>
      <c r="B175" s="73"/>
      <c r="C175" s="85" t="s">
        <v>972</v>
      </c>
      <c r="D175" s="76" t="s">
        <v>1127</v>
      </c>
      <c r="E175" s="13">
        <v>44428</v>
      </c>
      <c r="F175" s="74" t="s">
        <v>1128</v>
      </c>
      <c r="G175" s="13">
        <v>44432</v>
      </c>
      <c r="H175" s="75" t="s">
        <v>1129</v>
      </c>
      <c r="I175" s="15">
        <v>57</v>
      </c>
      <c r="J175" s="15">
        <v>36</v>
      </c>
      <c r="K175" s="15">
        <v>18</v>
      </c>
      <c r="L175" s="15">
        <v>11</v>
      </c>
      <c r="M175" s="80">
        <v>9.234</v>
      </c>
      <c r="N175" s="70">
        <v>11</v>
      </c>
      <c r="O175" s="62">
        <v>3000</v>
      </c>
      <c r="P175" s="63">
        <f>Table22452368910111213141516171819202122242345672345[[#This Row],[PEMBULATAN]]*O175</f>
        <v>33000</v>
      </c>
    </row>
    <row r="176" spans="1:16" ht="24" customHeight="1" x14ac:dyDescent="0.2">
      <c r="A176" s="100"/>
      <c r="B176" s="73"/>
      <c r="C176" s="85" t="s">
        <v>973</v>
      </c>
      <c r="D176" s="76" t="s">
        <v>1127</v>
      </c>
      <c r="E176" s="13">
        <v>44428</v>
      </c>
      <c r="F176" s="74" t="s">
        <v>1128</v>
      </c>
      <c r="G176" s="13">
        <v>44432</v>
      </c>
      <c r="H176" s="75" t="s">
        <v>1129</v>
      </c>
      <c r="I176" s="15">
        <v>104</v>
      </c>
      <c r="J176" s="15">
        <v>60</v>
      </c>
      <c r="K176" s="15">
        <v>40</v>
      </c>
      <c r="L176" s="15">
        <v>31</v>
      </c>
      <c r="M176" s="80">
        <v>62.4</v>
      </c>
      <c r="N176" s="70">
        <v>62</v>
      </c>
      <c r="O176" s="62">
        <v>3000</v>
      </c>
      <c r="P176" s="63">
        <f>Table22452368910111213141516171819202122242345672345[[#This Row],[PEMBULATAN]]*O176</f>
        <v>186000</v>
      </c>
    </row>
    <row r="177" spans="1:16" ht="24" customHeight="1" x14ac:dyDescent="0.2">
      <c r="A177" s="100"/>
      <c r="B177" s="73"/>
      <c r="C177" s="85" t="s">
        <v>974</v>
      </c>
      <c r="D177" s="76" t="s">
        <v>1127</v>
      </c>
      <c r="E177" s="13">
        <v>44428</v>
      </c>
      <c r="F177" s="74" t="s">
        <v>1128</v>
      </c>
      <c r="G177" s="13">
        <v>44432</v>
      </c>
      <c r="H177" s="75" t="s">
        <v>1129</v>
      </c>
      <c r="I177" s="15">
        <v>99</v>
      </c>
      <c r="J177" s="15">
        <v>67</v>
      </c>
      <c r="K177" s="15">
        <v>34</v>
      </c>
      <c r="L177" s="15">
        <v>30</v>
      </c>
      <c r="M177" s="80">
        <v>56.380499999999998</v>
      </c>
      <c r="N177" s="70">
        <v>56</v>
      </c>
      <c r="O177" s="62">
        <v>3000</v>
      </c>
      <c r="P177" s="63">
        <f>Table22452368910111213141516171819202122242345672345[[#This Row],[PEMBULATAN]]*O177</f>
        <v>168000</v>
      </c>
    </row>
    <row r="178" spans="1:16" ht="24" customHeight="1" x14ac:dyDescent="0.2">
      <c r="A178" s="100"/>
      <c r="B178" s="73"/>
      <c r="C178" s="85" t="s">
        <v>975</v>
      </c>
      <c r="D178" s="76" t="s">
        <v>1127</v>
      </c>
      <c r="E178" s="13">
        <v>44428</v>
      </c>
      <c r="F178" s="74" t="s">
        <v>1128</v>
      </c>
      <c r="G178" s="13">
        <v>44432</v>
      </c>
      <c r="H178" s="75" t="s">
        <v>1129</v>
      </c>
      <c r="I178" s="15">
        <v>76</v>
      </c>
      <c r="J178" s="15">
        <v>66</v>
      </c>
      <c r="K178" s="15">
        <v>27</v>
      </c>
      <c r="L178" s="15">
        <v>13</v>
      </c>
      <c r="M178" s="80">
        <v>33.857999999999997</v>
      </c>
      <c r="N178" s="70">
        <v>34</v>
      </c>
      <c r="O178" s="62">
        <v>3000</v>
      </c>
      <c r="P178" s="63">
        <f>Table22452368910111213141516171819202122242345672345[[#This Row],[PEMBULATAN]]*O178</f>
        <v>102000</v>
      </c>
    </row>
    <row r="179" spans="1:16" ht="24" customHeight="1" x14ac:dyDescent="0.2">
      <c r="A179" s="100"/>
      <c r="B179" s="73"/>
      <c r="C179" s="85" t="s">
        <v>976</v>
      </c>
      <c r="D179" s="76" t="s">
        <v>1127</v>
      </c>
      <c r="E179" s="13">
        <v>44428</v>
      </c>
      <c r="F179" s="74" t="s">
        <v>1128</v>
      </c>
      <c r="G179" s="13">
        <v>44432</v>
      </c>
      <c r="H179" s="75" t="s">
        <v>1129</v>
      </c>
      <c r="I179" s="15">
        <v>52</v>
      </c>
      <c r="J179" s="15">
        <v>27</v>
      </c>
      <c r="K179" s="15">
        <v>28</v>
      </c>
      <c r="L179" s="15">
        <v>4</v>
      </c>
      <c r="M179" s="80">
        <v>9.8279999999999994</v>
      </c>
      <c r="N179" s="70">
        <v>10</v>
      </c>
      <c r="O179" s="62">
        <v>3000</v>
      </c>
      <c r="P179" s="63">
        <f>Table22452368910111213141516171819202122242345672345[[#This Row],[PEMBULATAN]]*O179</f>
        <v>30000</v>
      </c>
    </row>
    <row r="180" spans="1:16" ht="24" customHeight="1" x14ac:dyDescent="0.2">
      <c r="A180" s="100"/>
      <c r="B180" s="73"/>
      <c r="C180" s="85" t="s">
        <v>977</v>
      </c>
      <c r="D180" s="76" t="s">
        <v>1127</v>
      </c>
      <c r="E180" s="13">
        <v>44428</v>
      </c>
      <c r="F180" s="74" t="s">
        <v>1128</v>
      </c>
      <c r="G180" s="13">
        <v>44432</v>
      </c>
      <c r="H180" s="75" t="s">
        <v>1129</v>
      </c>
      <c r="I180" s="15">
        <v>45</v>
      </c>
      <c r="J180" s="15">
        <v>36</v>
      </c>
      <c r="K180" s="15">
        <v>7</v>
      </c>
      <c r="L180" s="15">
        <v>1</v>
      </c>
      <c r="M180" s="80">
        <v>2.835</v>
      </c>
      <c r="N180" s="70">
        <v>3</v>
      </c>
      <c r="O180" s="62">
        <v>3000</v>
      </c>
      <c r="P180" s="63">
        <f>Table22452368910111213141516171819202122242345672345[[#This Row],[PEMBULATAN]]*O180</f>
        <v>9000</v>
      </c>
    </row>
    <row r="181" spans="1:16" ht="24" customHeight="1" x14ac:dyDescent="0.2">
      <c r="A181" s="100"/>
      <c r="B181" s="73"/>
      <c r="C181" s="85" t="s">
        <v>978</v>
      </c>
      <c r="D181" s="76" t="s">
        <v>1127</v>
      </c>
      <c r="E181" s="13">
        <v>44428</v>
      </c>
      <c r="F181" s="74" t="s">
        <v>1128</v>
      </c>
      <c r="G181" s="13">
        <v>44432</v>
      </c>
      <c r="H181" s="75" t="s">
        <v>1129</v>
      </c>
      <c r="I181" s="15">
        <v>71</v>
      </c>
      <c r="J181" s="15">
        <v>54</v>
      </c>
      <c r="K181" s="15">
        <v>30</v>
      </c>
      <c r="L181" s="15">
        <v>17</v>
      </c>
      <c r="M181" s="80">
        <v>28.754999999999999</v>
      </c>
      <c r="N181" s="70">
        <v>29</v>
      </c>
      <c r="O181" s="62">
        <v>3000</v>
      </c>
      <c r="P181" s="63">
        <f>Table22452368910111213141516171819202122242345672345[[#This Row],[PEMBULATAN]]*O181</f>
        <v>87000</v>
      </c>
    </row>
    <row r="182" spans="1:16" ht="24" customHeight="1" x14ac:dyDescent="0.2">
      <c r="A182" s="100"/>
      <c r="B182" s="73"/>
      <c r="C182" s="85" t="s">
        <v>979</v>
      </c>
      <c r="D182" s="76" t="s">
        <v>1127</v>
      </c>
      <c r="E182" s="13">
        <v>44428</v>
      </c>
      <c r="F182" s="74" t="s">
        <v>1128</v>
      </c>
      <c r="G182" s="13">
        <v>44432</v>
      </c>
      <c r="H182" s="75" t="s">
        <v>1129</v>
      </c>
      <c r="I182" s="15">
        <v>69</v>
      </c>
      <c r="J182" s="15">
        <v>56</v>
      </c>
      <c r="K182" s="15">
        <v>26</v>
      </c>
      <c r="L182" s="15">
        <v>12</v>
      </c>
      <c r="M182" s="80">
        <v>25.116</v>
      </c>
      <c r="N182" s="70">
        <v>25</v>
      </c>
      <c r="O182" s="62">
        <v>3000</v>
      </c>
      <c r="P182" s="63">
        <f>Table22452368910111213141516171819202122242345672345[[#This Row],[PEMBULATAN]]*O182</f>
        <v>75000</v>
      </c>
    </row>
    <row r="183" spans="1:16" ht="24" customHeight="1" x14ac:dyDescent="0.2">
      <c r="A183" s="100"/>
      <c r="B183" s="73"/>
      <c r="C183" s="85" t="s">
        <v>980</v>
      </c>
      <c r="D183" s="76" t="s">
        <v>1127</v>
      </c>
      <c r="E183" s="13">
        <v>44428</v>
      </c>
      <c r="F183" s="74" t="s">
        <v>1128</v>
      </c>
      <c r="G183" s="13">
        <v>44432</v>
      </c>
      <c r="H183" s="75" t="s">
        <v>1129</v>
      </c>
      <c r="I183" s="15">
        <v>57</v>
      </c>
      <c r="J183" s="15">
        <v>37</v>
      </c>
      <c r="K183" s="15">
        <v>26</v>
      </c>
      <c r="L183" s="15">
        <v>8</v>
      </c>
      <c r="M183" s="80">
        <v>13.708500000000001</v>
      </c>
      <c r="N183" s="70">
        <v>14</v>
      </c>
      <c r="O183" s="62">
        <v>3000</v>
      </c>
      <c r="P183" s="63">
        <f>Table22452368910111213141516171819202122242345672345[[#This Row],[PEMBULATAN]]*O183</f>
        <v>42000</v>
      </c>
    </row>
    <row r="184" spans="1:16" ht="24" customHeight="1" x14ac:dyDescent="0.2">
      <c r="A184" s="100"/>
      <c r="B184" s="73"/>
      <c r="C184" s="85" t="s">
        <v>981</v>
      </c>
      <c r="D184" s="76" t="s">
        <v>1127</v>
      </c>
      <c r="E184" s="13">
        <v>44428</v>
      </c>
      <c r="F184" s="74" t="s">
        <v>1128</v>
      </c>
      <c r="G184" s="13">
        <v>44432</v>
      </c>
      <c r="H184" s="75" t="s">
        <v>1129</v>
      </c>
      <c r="I184" s="15">
        <v>71</v>
      </c>
      <c r="J184" s="15">
        <v>58</v>
      </c>
      <c r="K184" s="15">
        <v>22</v>
      </c>
      <c r="L184" s="15">
        <v>9</v>
      </c>
      <c r="M184" s="80">
        <v>22.649000000000001</v>
      </c>
      <c r="N184" s="70">
        <v>23</v>
      </c>
      <c r="O184" s="62">
        <v>3000</v>
      </c>
      <c r="P184" s="63">
        <f>Table22452368910111213141516171819202122242345672345[[#This Row],[PEMBULATAN]]*O184</f>
        <v>69000</v>
      </c>
    </row>
    <row r="185" spans="1:16" ht="24" customHeight="1" x14ac:dyDescent="0.2">
      <c r="A185" s="100"/>
      <c r="B185" s="73"/>
      <c r="C185" s="85" t="s">
        <v>982</v>
      </c>
      <c r="D185" s="76" t="s">
        <v>1127</v>
      </c>
      <c r="E185" s="13">
        <v>44428</v>
      </c>
      <c r="F185" s="74" t="s">
        <v>1128</v>
      </c>
      <c r="G185" s="13">
        <v>44432</v>
      </c>
      <c r="H185" s="75" t="s">
        <v>1129</v>
      </c>
      <c r="I185" s="15">
        <v>72</v>
      </c>
      <c r="J185" s="15">
        <v>45</v>
      </c>
      <c r="K185" s="15">
        <v>29</v>
      </c>
      <c r="L185" s="15">
        <v>8</v>
      </c>
      <c r="M185" s="80">
        <v>23.49</v>
      </c>
      <c r="N185" s="70">
        <v>23</v>
      </c>
      <c r="O185" s="62">
        <v>3000</v>
      </c>
      <c r="P185" s="63">
        <f>Table22452368910111213141516171819202122242345672345[[#This Row],[PEMBULATAN]]*O185</f>
        <v>69000</v>
      </c>
    </row>
    <row r="186" spans="1:16" ht="24" customHeight="1" x14ac:dyDescent="0.2">
      <c r="A186" s="100"/>
      <c r="B186" s="73"/>
      <c r="C186" s="85" t="s">
        <v>983</v>
      </c>
      <c r="D186" s="76" t="s">
        <v>1127</v>
      </c>
      <c r="E186" s="13">
        <v>44428</v>
      </c>
      <c r="F186" s="74" t="s">
        <v>1128</v>
      </c>
      <c r="G186" s="13">
        <v>44432</v>
      </c>
      <c r="H186" s="75" t="s">
        <v>1129</v>
      </c>
      <c r="I186" s="15">
        <v>79</v>
      </c>
      <c r="J186" s="15">
        <v>43</v>
      </c>
      <c r="K186" s="15">
        <v>20</v>
      </c>
      <c r="L186" s="15">
        <v>23</v>
      </c>
      <c r="M186" s="80">
        <v>16.984999999999999</v>
      </c>
      <c r="N186" s="70">
        <v>23</v>
      </c>
      <c r="O186" s="62">
        <v>3000</v>
      </c>
      <c r="P186" s="63">
        <f>Table22452368910111213141516171819202122242345672345[[#This Row],[PEMBULATAN]]*O186</f>
        <v>69000</v>
      </c>
    </row>
    <row r="187" spans="1:16" ht="24" customHeight="1" x14ac:dyDescent="0.2">
      <c r="A187" s="100"/>
      <c r="B187" s="73"/>
      <c r="C187" s="85" t="s">
        <v>984</v>
      </c>
      <c r="D187" s="76" t="s">
        <v>1127</v>
      </c>
      <c r="E187" s="13">
        <v>44428</v>
      </c>
      <c r="F187" s="74" t="s">
        <v>1128</v>
      </c>
      <c r="G187" s="13">
        <v>44432</v>
      </c>
      <c r="H187" s="75" t="s">
        <v>1129</v>
      </c>
      <c r="I187" s="15">
        <v>80</v>
      </c>
      <c r="J187" s="15">
        <v>28</v>
      </c>
      <c r="K187" s="15">
        <v>31</v>
      </c>
      <c r="L187" s="15">
        <v>9</v>
      </c>
      <c r="M187" s="80">
        <v>17.36</v>
      </c>
      <c r="N187" s="70">
        <v>17</v>
      </c>
      <c r="O187" s="62">
        <v>3000</v>
      </c>
      <c r="P187" s="63">
        <f>Table22452368910111213141516171819202122242345672345[[#This Row],[PEMBULATAN]]*O187</f>
        <v>51000</v>
      </c>
    </row>
    <row r="188" spans="1:16" ht="24" customHeight="1" x14ac:dyDescent="0.2">
      <c r="A188" s="100"/>
      <c r="B188" s="73"/>
      <c r="C188" s="85" t="s">
        <v>985</v>
      </c>
      <c r="D188" s="76" t="s">
        <v>1127</v>
      </c>
      <c r="E188" s="13">
        <v>44428</v>
      </c>
      <c r="F188" s="74" t="s">
        <v>1128</v>
      </c>
      <c r="G188" s="13">
        <v>44432</v>
      </c>
      <c r="H188" s="75" t="s">
        <v>1129</v>
      </c>
      <c r="I188" s="15">
        <v>61</v>
      </c>
      <c r="J188" s="15">
        <v>51</v>
      </c>
      <c r="K188" s="15">
        <v>29</v>
      </c>
      <c r="L188" s="15">
        <v>13</v>
      </c>
      <c r="M188" s="80">
        <v>22.554749999999999</v>
      </c>
      <c r="N188" s="70">
        <v>23</v>
      </c>
      <c r="O188" s="62">
        <v>3000</v>
      </c>
      <c r="P188" s="63">
        <f>Table22452368910111213141516171819202122242345672345[[#This Row],[PEMBULATAN]]*O188</f>
        <v>69000</v>
      </c>
    </row>
    <row r="189" spans="1:16" ht="24" customHeight="1" x14ac:dyDescent="0.2">
      <c r="A189" s="100"/>
      <c r="B189" s="73"/>
      <c r="C189" s="85" t="s">
        <v>986</v>
      </c>
      <c r="D189" s="76" t="s">
        <v>1127</v>
      </c>
      <c r="E189" s="13">
        <v>44428</v>
      </c>
      <c r="F189" s="74" t="s">
        <v>1128</v>
      </c>
      <c r="G189" s="13">
        <v>44432</v>
      </c>
      <c r="H189" s="75" t="s">
        <v>1129</v>
      </c>
      <c r="I189" s="15">
        <v>81</v>
      </c>
      <c r="J189" s="15">
        <v>56</v>
      </c>
      <c r="K189" s="15">
        <v>33</v>
      </c>
      <c r="L189" s="15">
        <v>25</v>
      </c>
      <c r="M189" s="80">
        <v>37.421999999999997</v>
      </c>
      <c r="N189" s="70">
        <v>37</v>
      </c>
      <c r="O189" s="62">
        <v>3000</v>
      </c>
      <c r="P189" s="63">
        <f>Table22452368910111213141516171819202122242345672345[[#This Row],[PEMBULATAN]]*O189</f>
        <v>111000</v>
      </c>
    </row>
    <row r="190" spans="1:16" ht="24" customHeight="1" x14ac:dyDescent="0.2">
      <c r="A190" s="100"/>
      <c r="B190" s="73"/>
      <c r="C190" s="85" t="s">
        <v>987</v>
      </c>
      <c r="D190" s="76" t="s">
        <v>1127</v>
      </c>
      <c r="E190" s="13">
        <v>44428</v>
      </c>
      <c r="F190" s="74" t="s">
        <v>1128</v>
      </c>
      <c r="G190" s="13">
        <v>44432</v>
      </c>
      <c r="H190" s="75" t="s">
        <v>1129</v>
      </c>
      <c r="I190" s="15">
        <v>83</v>
      </c>
      <c r="J190" s="15">
        <v>69</v>
      </c>
      <c r="K190" s="15">
        <v>22</v>
      </c>
      <c r="L190" s="15">
        <v>22</v>
      </c>
      <c r="M190" s="80">
        <v>31.4985</v>
      </c>
      <c r="N190" s="70">
        <v>31</v>
      </c>
      <c r="O190" s="62">
        <v>3000</v>
      </c>
      <c r="P190" s="63">
        <f>Table22452368910111213141516171819202122242345672345[[#This Row],[PEMBULATAN]]*O190</f>
        <v>93000</v>
      </c>
    </row>
    <row r="191" spans="1:16" ht="24" customHeight="1" x14ac:dyDescent="0.2">
      <c r="A191" s="100"/>
      <c r="B191" s="73"/>
      <c r="C191" s="85" t="s">
        <v>988</v>
      </c>
      <c r="D191" s="76" t="s">
        <v>1127</v>
      </c>
      <c r="E191" s="13">
        <v>44428</v>
      </c>
      <c r="F191" s="74" t="s">
        <v>1128</v>
      </c>
      <c r="G191" s="13">
        <v>44432</v>
      </c>
      <c r="H191" s="75" t="s">
        <v>1129</v>
      </c>
      <c r="I191" s="15">
        <v>60</v>
      </c>
      <c r="J191" s="15">
        <v>30</v>
      </c>
      <c r="K191" s="15">
        <v>22</v>
      </c>
      <c r="L191" s="15">
        <v>8</v>
      </c>
      <c r="M191" s="80">
        <v>9.9</v>
      </c>
      <c r="N191" s="70">
        <v>10</v>
      </c>
      <c r="O191" s="62">
        <v>3000</v>
      </c>
      <c r="P191" s="63">
        <f>Table22452368910111213141516171819202122242345672345[[#This Row],[PEMBULATAN]]*O191</f>
        <v>30000</v>
      </c>
    </row>
    <row r="192" spans="1:16" ht="24" customHeight="1" x14ac:dyDescent="0.2">
      <c r="A192" s="100"/>
      <c r="B192" s="73"/>
      <c r="C192" s="85" t="s">
        <v>989</v>
      </c>
      <c r="D192" s="76" t="s">
        <v>1127</v>
      </c>
      <c r="E192" s="13">
        <v>44428</v>
      </c>
      <c r="F192" s="74" t="s">
        <v>1128</v>
      </c>
      <c r="G192" s="13">
        <v>44432</v>
      </c>
      <c r="H192" s="75" t="s">
        <v>1129</v>
      </c>
      <c r="I192" s="15">
        <v>54</v>
      </c>
      <c r="J192" s="15">
        <v>36</v>
      </c>
      <c r="K192" s="15">
        <v>12</v>
      </c>
      <c r="L192" s="15">
        <v>3</v>
      </c>
      <c r="M192" s="80">
        <v>5.8319999999999999</v>
      </c>
      <c r="N192" s="70">
        <v>6</v>
      </c>
      <c r="O192" s="62">
        <v>3000</v>
      </c>
      <c r="P192" s="63">
        <f>Table22452368910111213141516171819202122242345672345[[#This Row],[PEMBULATAN]]*O192</f>
        <v>18000</v>
      </c>
    </row>
    <row r="193" spans="1:16" ht="24" customHeight="1" x14ac:dyDescent="0.2">
      <c r="A193" s="100"/>
      <c r="B193" s="73"/>
      <c r="C193" s="85" t="s">
        <v>990</v>
      </c>
      <c r="D193" s="76" t="s">
        <v>1127</v>
      </c>
      <c r="E193" s="13">
        <v>44428</v>
      </c>
      <c r="F193" s="74" t="s">
        <v>1128</v>
      </c>
      <c r="G193" s="13">
        <v>44432</v>
      </c>
      <c r="H193" s="75" t="s">
        <v>1129</v>
      </c>
      <c r="I193" s="15">
        <v>66</v>
      </c>
      <c r="J193" s="15">
        <v>76</v>
      </c>
      <c r="K193" s="15">
        <v>22</v>
      </c>
      <c r="L193" s="15">
        <v>18</v>
      </c>
      <c r="M193" s="80">
        <v>27.588000000000001</v>
      </c>
      <c r="N193" s="70">
        <v>28</v>
      </c>
      <c r="O193" s="62">
        <v>3000</v>
      </c>
      <c r="P193" s="63">
        <f>Table22452368910111213141516171819202122242345672345[[#This Row],[PEMBULATAN]]*O193</f>
        <v>84000</v>
      </c>
    </row>
    <row r="194" spans="1:16" ht="24" customHeight="1" x14ac:dyDescent="0.2">
      <c r="A194" s="100"/>
      <c r="B194" s="73"/>
      <c r="C194" s="85" t="s">
        <v>991</v>
      </c>
      <c r="D194" s="76" t="s">
        <v>1127</v>
      </c>
      <c r="E194" s="13">
        <v>44428</v>
      </c>
      <c r="F194" s="74" t="s">
        <v>1128</v>
      </c>
      <c r="G194" s="13">
        <v>44432</v>
      </c>
      <c r="H194" s="75" t="s">
        <v>1129</v>
      </c>
      <c r="I194" s="15">
        <v>88</v>
      </c>
      <c r="J194" s="15">
        <v>65</v>
      </c>
      <c r="K194" s="15">
        <v>30</v>
      </c>
      <c r="L194" s="15">
        <v>24</v>
      </c>
      <c r="M194" s="80">
        <v>42.9</v>
      </c>
      <c r="N194" s="70">
        <v>43</v>
      </c>
      <c r="O194" s="62">
        <v>3000</v>
      </c>
      <c r="P194" s="63">
        <f>Table22452368910111213141516171819202122242345672345[[#This Row],[PEMBULATAN]]*O194</f>
        <v>129000</v>
      </c>
    </row>
    <row r="195" spans="1:16" ht="24" customHeight="1" x14ac:dyDescent="0.2">
      <c r="A195" s="100"/>
      <c r="B195" s="73"/>
      <c r="C195" s="85" t="s">
        <v>992</v>
      </c>
      <c r="D195" s="76" t="s">
        <v>1127</v>
      </c>
      <c r="E195" s="13">
        <v>44428</v>
      </c>
      <c r="F195" s="74" t="s">
        <v>1128</v>
      </c>
      <c r="G195" s="13">
        <v>44432</v>
      </c>
      <c r="H195" s="75" t="s">
        <v>1129</v>
      </c>
      <c r="I195" s="15">
        <v>84</v>
      </c>
      <c r="J195" s="15">
        <v>65</v>
      </c>
      <c r="K195" s="15">
        <v>25</v>
      </c>
      <c r="L195" s="15">
        <v>17</v>
      </c>
      <c r="M195" s="80">
        <v>34.125</v>
      </c>
      <c r="N195" s="70">
        <v>34</v>
      </c>
      <c r="O195" s="62">
        <v>3000</v>
      </c>
      <c r="P195" s="63">
        <f>Table22452368910111213141516171819202122242345672345[[#This Row],[PEMBULATAN]]*O195</f>
        <v>102000</v>
      </c>
    </row>
    <row r="196" spans="1:16" ht="24" customHeight="1" x14ac:dyDescent="0.2">
      <c r="A196" s="100"/>
      <c r="B196" s="73"/>
      <c r="C196" s="85" t="s">
        <v>993</v>
      </c>
      <c r="D196" s="76" t="s">
        <v>1127</v>
      </c>
      <c r="E196" s="13">
        <v>44428</v>
      </c>
      <c r="F196" s="74" t="s">
        <v>1128</v>
      </c>
      <c r="G196" s="13">
        <v>44432</v>
      </c>
      <c r="H196" s="75" t="s">
        <v>1129</v>
      </c>
      <c r="I196" s="15">
        <v>76</v>
      </c>
      <c r="J196" s="15">
        <v>64</v>
      </c>
      <c r="K196" s="15">
        <v>28</v>
      </c>
      <c r="L196" s="15">
        <v>19</v>
      </c>
      <c r="M196" s="80">
        <v>34.048000000000002</v>
      </c>
      <c r="N196" s="70">
        <v>34</v>
      </c>
      <c r="O196" s="62">
        <v>3000</v>
      </c>
      <c r="P196" s="63">
        <f>Table22452368910111213141516171819202122242345672345[[#This Row],[PEMBULATAN]]*O196</f>
        <v>102000</v>
      </c>
    </row>
    <row r="197" spans="1:16" ht="24" customHeight="1" x14ac:dyDescent="0.2">
      <c r="A197" s="100"/>
      <c r="B197" s="73"/>
      <c r="C197" s="85" t="s">
        <v>994</v>
      </c>
      <c r="D197" s="76" t="s">
        <v>1127</v>
      </c>
      <c r="E197" s="13">
        <v>44428</v>
      </c>
      <c r="F197" s="74" t="s">
        <v>1128</v>
      </c>
      <c r="G197" s="13">
        <v>44432</v>
      </c>
      <c r="H197" s="75" t="s">
        <v>1129</v>
      </c>
      <c r="I197" s="15">
        <v>97</v>
      </c>
      <c r="J197" s="15">
        <v>54</v>
      </c>
      <c r="K197" s="15">
        <v>21</v>
      </c>
      <c r="L197" s="15">
        <v>12</v>
      </c>
      <c r="M197" s="80">
        <v>27.499500000000001</v>
      </c>
      <c r="N197" s="70">
        <v>27</v>
      </c>
      <c r="O197" s="62">
        <v>3000</v>
      </c>
      <c r="P197" s="63">
        <f>Table22452368910111213141516171819202122242345672345[[#This Row],[PEMBULATAN]]*O197</f>
        <v>81000</v>
      </c>
    </row>
    <row r="198" spans="1:16" ht="24" customHeight="1" x14ac:dyDescent="0.2">
      <c r="A198" s="100"/>
      <c r="B198" s="73"/>
      <c r="C198" s="85" t="s">
        <v>995</v>
      </c>
      <c r="D198" s="76" t="s">
        <v>1127</v>
      </c>
      <c r="E198" s="13">
        <v>44428</v>
      </c>
      <c r="F198" s="74" t="s">
        <v>1128</v>
      </c>
      <c r="G198" s="13">
        <v>44432</v>
      </c>
      <c r="H198" s="75" t="s">
        <v>1129</v>
      </c>
      <c r="I198" s="15">
        <v>94</v>
      </c>
      <c r="J198" s="15">
        <v>68</v>
      </c>
      <c r="K198" s="15">
        <v>20</v>
      </c>
      <c r="L198" s="15">
        <v>15</v>
      </c>
      <c r="M198" s="80">
        <v>31.96</v>
      </c>
      <c r="N198" s="70">
        <v>32</v>
      </c>
      <c r="O198" s="62">
        <v>3000</v>
      </c>
      <c r="P198" s="63">
        <f>Table22452368910111213141516171819202122242345672345[[#This Row],[PEMBULATAN]]*O198</f>
        <v>96000</v>
      </c>
    </row>
    <row r="199" spans="1:16" ht="24" customHeight="1" x14ac:dyDescent="0.2">
      <c r="A199" s="100"/>
      <c r="B199" s="73"/>
      <c r="C199" s="85" t="s">
        <v>996</v>
      </c>
      <c r="D199" s="76" t="s">
        <v>1127</v>
      </c>
      <c r="E199" s="13">
        <v>44428</v>
      </c>
      <c r="F199" s="74" t="s">
        <v>1128</v>
      </c>
      <c r="G199" s="13">
        <v>44432</v>
      </c>
      <c r="H199" s="75" t="s">
        <v>1129</v>
      </c>
      <c r="I199" s="15">
        <v>82</v>
      </c>
      <c r="J199" s="15">
        <v>82</v>
      </c>
      <c r="K199" s="15">
        <v>32</v>
      </c>
      <c r="L199" s="15">
        <v>24</v>
      </c>
      <c r="M199" s="80">
        <v>53.792000000000002</v>
      </c>
      <c r="N199" s="70">
        <v>54</v>
      </c>
      <c r="O199" s="62">
        <v>3000</v>
      </c>
      <c r="P199" s="63">
        <f>Table22452368910111213141516171819202122242345672345[[#This Row],[PEMBULATAN]]*O199</f>
        <v>162000</v>
      </c>
    </row>
    <row r="200" spans="1:16" ht="24" customHeight="1" x14ac:dyDescent="0.2">
      <c r="A200" s="100"/>
      <c r="B200" s="73"/>
      <c r="C200" s="85" t="s">
        <v>997</v>
      </c>
      <c r="D200" s="76" t="s">
        <v>1127</v>
      </c>
      <c r="E200" s="13">
        <v>44428</v>
      </c>
      <c r="F200" s="74" t="s">
        <v>1128</v>
      </c>
      <c r="G200" s="13">
        <v>44432</v>
      </c>
      <c r="H200" s="75" t="s">
        <v>1129</v>
      </c>
      <c r="I200" s="15">
        <v>110</v>
      </c>
      <c r="J200" s="15">
        <v>90</v>
      </c>
      <c r="K200" s="15">
        <v>42</v>
      </c>
      <c r="L200" s="15">
        <v>42</v>
      </c>
      <c r="M200" s="80">
        <v>103.95</v>
      </c>
      <c r="N200" s="70">
        <v>104</v>
      </c>
      <c r="O200" s="62">
        <v>3000</v>
      </c>
      <c r="P200" s="63">
        <f>Table22452368910111213141516171819202122242345672345[[#This Row],[PEMBULATAN]]*O200</f>
        <v>312000</v>
      </c>
    </row>
    <row r="201" spans="1:16" ht="24" customHeight="1" x14ac:dyDescent="0.2">
      <c r="A201" s="100"/>
      <c r="B201" s="73"/>
      <c r="C201" s="85" t="s">
        <v>998</v>
      </c>
      <c r="D201" s="76" t="s">
        <v>1127</v>
      </c>
      <c r="E201" s="13">
        <v>44428</v>
      </c>
      <c r="F201" s="74" t="s">
        <v>1128</v>
      </c>
      <c r="G201" s="13">
        <v>44432</v>
      </c>
      <c r="H201" s="75" t="s">
        <v>1129</v>
      </c>
      <c r="I201" s="15">
        <v>80</v>
      </c>
      <c r="J201" s="15">
        <v>63</v>
      </c>
      <c r="K201" s="15">
        <v>23</v>
      </c>
      <c r="L201" s="15">
        <v>20</v>
      </c>
      <c r="M201" s="80">
        <v>28.98</v>
      </c>
      <c r="N201" s="70">
        <v>29</v>
      </c>
      <c r="O201" s="62">
        <v>3000</v>
      </c>
      <c r="P201" s="63">
        <f>Table22452368910111213141516171819202122242345672345[[#This Row],[PEMBULATAN]]*O201</f>
        <v>87000</v>
      </c>
    </row>
    <row r="202" spans="1:16" ht="24" customHeight="1" x14ac:dyDescent="0.2">
      <c r="A202" s="100"/>
      <c r="B202" s="73"/>
      <c r="C202" s="85" t="s">
        <v>999</v>
      </c>
      <c r="D202" s="76" t="s">
        <v>1127</v>
      </c>
      <c r="E202" s="13">
        <v>44428</v>
      </c>
      <c r="F202" s="74" t="s">
        <v>1128</v>
      </c>
      <c r="G202" s="13">
        <v>44432</v>
      </c>
      <c r="H202" s="75" t="s">
        <v>1129</v>
      </c>
      <c r="I202" s="15">
        <v>82</v>
      </c>
      <c r="J202" s="15">
        <v>64</v>
      </c>
      <c r="K202" s="15">
        <v>22</v>
      </c>
      <c r="L202" s="15">
        <v>26</v>
      </c>
      <c r="M202" s="80">
        <v>28.864000000000001</v>
      </c>
      <c r="N202" s="70">
        <v>29</v>
      </c>
      <c r="O202" s="62">
        <v>3000</v>
      </c>
      <c r="P202" s="63">
        <f>Table22452368910111213141516171819202122242345672345[[#This Row],[PEMBULATAN]]*O202</f>
        <v>87000</v>
      </c>
    </row>
    <row r="203" spans="1:16" ht="24" customHeight="1" x14ac:dyDescent="0.2">
      <c r="A203" s="100"/>
      <c r="B203" s="73"/>
      <c r="C203" s="85" t="s">
        <v>1000</v>
      </c>
      <c r="D203" s="76" t="s">
        <v>1127</v>
      </c>
      <c r="E203" s="13">
        <v>44428</v>
      </c>
      <c r="F203" s="74" t="s">
        <v>1128</v>
      </c>
      <c r="G203" s="13">
        <v>44432</v>
      </c>
      <c r="H203" s="75" t="s">
        <v>1129</v>
      </c>
      <c r="I203" s="15">
        <v>100</v>
      </c>
      <c r="J203" s="15">
        <v>48</v>
      </c>
      <c r="K203" s="15">
        <v>27</v>
      </c>
      <c r="L203" s="15">
        <v>15</v>
      </c>
      <c r="M203" s="80">
        <v>32.4</v>
      </c>
      <c r="N203" s="70">
        <v>32</v>
      </c>
      <c r="O203" s="62">
        <v>3000</v>
      </c>
      <c r="P203" s="63">
        <f>Table22452368910111213141516171819202122242345672345[[#This Row],[PEMBULATAN]]*O203</f>
        <v>96000</v>
      </c>
    </row>
    <row r="204" spans="1:16" ht="24" customHeight="1" x14ac:dyDescent="0.2">
      <c r="A204" s="100"/>
      <c r="B204" s="73"/>
      <c r="C204" s="85" t="s">
        <v>1001</v>
      </c>
      <c r="D204" s="76" t="s">
        <v>1127</v>
      </c>
      <c r="E204" s="13">
        <v>44428</v>
      </c>
      <c r="F204" s="74" t="s">
        <v>1128</v>
      </c>
      <c r="G204" s="13">
        <v>44432</v>
      </c>
      <c r="H204" s="75" t="s">
        <v>1129</v>
      </c>
      <c r="I204" s="15">
        <v>100</v>
      </c>
      <c r="J204" s="15">
        <v>60</v>
      </c>
      <c r="K204" s="15">
        <v>35</v>
      </c>
      <c r="L204" s="15">
        <v>23</v>
      </c>
      <c r="M204" s="80">
        <v>52.5</v>
      </c>
      <c r="N204" s="70">
        <v>53</v>
      </c>
      <c r="O204" s="62">
        <v>3000</v>
      </c>
      <c r="P204" s="63">
        <f>Table22452368910111213141516171819202122242345672345[[#This Row],[PEMBULATAN]]*O204</f>
        <v>159000</v>
      </c>
    </row>
    <row r="205" spans="1:16" ht="24" customHeight="1" x14ac:dyDescent="0.2">
      <c r="A205" s="100"/>
      <c r="B205" s="73"/>
      <c r="C205" s="85" t="s">
        <v>1002</v>
      </c>
      <c r="D205" s="76" t="s">
        <v>1127</v>
      </c>
      <c r="E205" s="13">
        <v>44428</v>
      </c>
      <c r="F205" s="74" t="s">
        <v>1128</v>
      </c>
      <c r="G205" s="13">
        <v>44432</v>
      </c>
      <c r="H205" s="75" t="s">
        <v>1129</v>
      </c>
      <c r="I205" s="15">
        <v>83</v>
      </c>
      <c r="J205" s="15">
        <v>64</v>
      </c>
      <c r="K205" s="15">
        <v>23</v>
      </c>
      <c r="L205" s="15">
        <v>14</v>
      </c>
      <c r="M205" s="80">
        <v>30.544</v>
      </c>
      <c r="N205" s="70">
        <v>31</v>
      </c>
      <c r="O205" s="62">
        <v>3000</v>
      </c>
      <c r="P205" s="63">
        <f>Table22452368910111213141516171819202122242345672345[[#This Row],[PEMBULATAN]]*O205</f>
        <v>93000</v>
      </c>
    </row>
    <row r="206" spans="1:16" ht="24" customHeight="1" x14ac:dyDescent="0.2">
      <c r="A206" s="100"/>
      <c r="B206" s="73"/>
      <c r="C206" s="85" t="s">
        <v>1003</v>
      </c>
      <c r="D206" s="76" t="s">
        <v>1127</v>
      </c>
      <c r="E206" s="13">
        <v>44428</v>
      </c>
      <c r="F206" s="74" t="s">
        <v>1128</v>
      </c>
      <c r="G206" s="13">
        <v>44432</v>
      </c>
      <c r="H206" s="75" t="s">
        <v>1129</v>
      </c>
      <c r="I206" s="15">
        <v>77</v>
      </c>
      <c r="J206" s="15">
        <v>67</v>
      </c>
      <c r="K206" s="15">
        <v>40</v>
      </c>
      <c r="L206" s="15">
        <v>14</v>
      </c>
      <c r="M206" s="80">
        <v>51.59</v>
      </c>
      <c r="N206" s="70">
        <v>52</v>
      </c>
      <c r="O206" s="62">
        <v>3000</v>
      </c>
      <c r="P206" s="63">
        <f>Table22452368910111213141516171819202122242345672345[[#This Row],[PEMBULATAN]]*O206</f>
        <v>156000</v>
      </c>
    </row>
    <row r="207" spans="1:16" ht="24" customHeight="1" x14ac:dyDescent="0.2">
      <c r="A207" s="100"/>
      <c r="B207" s="73"/>
      <c r="C207" s="85" t="s">
        <v>1004</v>
      </c>
      <c r="D207" s="76" t="s">
        <v>1127</v>
      </c>
      <c r="E207" s="13">
        <v>44428</v>
      </c>
      <c r="F207" s="74" t="s">
        <v>1128</v>
      </c>
      <c r="G207" s="13">
        <v>44432</v>
      </c>
      <c r="H207" s="75" t="s">
        <v>1129</v>
      </c>
      <c r="I207" s="15">
        <v>70</v>
      </c>
      <c r="J207" s="15">
        <v>66</v>
      </c>
      <c r="K207" s="15">
        <v>32</v>
      </c>
      <c r="L207" s="15">
        <v>19</v>
      </c>
      <c r="M207" s="80">
        <v>36.96</v>
      </c>
      <c r="N207" s="70">
        <v>37</v>
      </c>
      <c r="O207" s="62">
        <v>3000</v>
      </c>
      <c r="P207" s="63">
        <f>Table22452368910111213141516171819202122242345672345[[#This Row],[PEMBULATAN]]*O207</f>
        <v>111000</v>
      </c>
    </row>
    <row r="208" spans="1:16" ht="24" customHeight="1" x14ac:dyDescent="0.2">
      <c r="A208" s="100"/>
      <c r="B208" s="73"/>
      <c r="C208" s="85" t="s">
        <v>1005</v>
      </c>
      <c r="D208" s="76" t="s">
        <v>1127</v>
      </c>
      <c r="E208" s="13">
        <v>44428</v>
      </c>
      <c r="F208" s="74" t="s">
        <v>1128</v>
      </c>
      <c r="G208" s="13">
        <v>44432</v>
      </c>
      <c r="H208" s="75" t="s">
        <v>1129</v>
      </c>
      <c r="I208" s="15">
        <v>90</v>
      </c>
      <c r="J208" s="15">
        <v>49</v>
      </c>
      <c r="K208" s="15">
        <v>23</v>
      </c>
      <c r="L208" s="15">
        <v>22</v>
      </c>
      <c r="M208" s="80">
        <v>25.357500000000002</v>
      </c>
      <c r="N208" s="70">
        <v>25</v>
      </c>
      <c r="O208" s="62">
        <v>3000</v>
      </c>
      <c r="P208" s="63">
        <f>Table22452368910111213141516171819202122242345672345[[#This Row],[PEMBULATAN]]*O208</f>
        <v>75000</v>
      </c>
    </row>
    <row r="209" spans="1:16" ht="24" customHeight="1" x14ac:dyDescent="0.2">
      <c r="A209" s="100"/>
      <c r="B209" s="73"/>
      <c r="C209" s="85" t="s">
        <v>1006</v>
      </c>
      <c r="D209" s="76" t="s">
        <v>1127</v>
      </c>
      <c r="E209" s="13">
        <v>44428</v>
      </c>
      <c r="F209" s="74" t="s">
        <v>1128</v>
      </c>
      <c r="G209" s="13">
        <v>44432</v>
      </c>
      <c r="H209" s="75" t="s">
        <v>1129</v>
      </c>
      <c r="I209" s="15">
        <v>82</v>
      </c>
      <c r="J209" s="15">
        <v>63</v>
      </c>
      <c r="K209" s="15">
        <v>17</v>
      </c>
      <c r="L209" s="15">
        <v>13</v>
      </c>
      <c r="M209" s="80">
        <v>21.955500000000001</v>
      </c>
      <c r="N209" s="70">
        <v>22</v>
      </c>
      <c r="O209" s="62">
        <v>3000</v>
      </c>
      <c r="P209" s="63">
        <f>Table22452368910111213141516171819202122242345672345[[#This Row],[PEMBULATAN]]*O209</f>
        <v>66000</v>
      </c>
    </row>
    <row r="210" spans="1:16" ht="24" customHeight="1" x14ac:dyDescent="0.2">
      <c r="A210" s="100"/>
      <c r="B210" s="73"/>
      <c r="C210" s="85" t="s">
        <v>1007</v>
      </c>
      <c r="D210" s="76" t="s">
        <v>1127</v>
      </c>
      <c r="E210" s="13">
        <v>44428</v>
      </c>
      <c r="F210" s="74" t="s">
        <v>1128</v>
      </c>
      <c r="G210" s="13">
        <v>44432</v>
      </c>
      <c r="H210" s="75" t="s">
        <v>1129</v>
      </c>
      <c r="I210" s="15">
        <v>90</v>
      </c>
      <c r="J210" s="15">
        <v>55</v>
      </c>
      <c r="K210" s="15">
        <v>27</v>
      </c>
      <c r="L210" s="15">
        <v>12</v>
      </c>
      <c r="M210" s="80">
        <v>33.412500000000001</v>
      </c>
      <c r="N210" s="70">
        <v>33</v>
      </c>
      <c r="O210" s="62">
        <v>3000</v>
      </c>
      <c r="P210" s="63">
        <f>Table22452368910111213141516171819202122242345672345[[#This Row],[PEMBULATAN]]*O210</f>
        <v>99000</v>
      </c>
    </row>
    <row r="211" spans="1:16" ht="24" customHeight="1" x14ac:dyDescent="0.2">
      <c r="A211" s="100"/>
      <c r="B211" s="73"/>
      <c r="C211" s="85" t="s">
        <v>1008</v>
      </c>
      <c r="D211" s="76" t="s">
        <v>1127</v>
      </c>
      <c r="E211" s="13">
        <v>44428</v>
      </c>
      <c r="F211" s="74" t="s">
        <v>1128</v>
      </c>
      <c r="G211" s="13">
        <v>44432</v>
      </c>
      <c r="H211" s="75" t="s">
        <v>1129</v>
      </c>
      <c r="I211" s="15">
        <v>82</v>
      </c>
      <c r="J211" s="15">
        <v>65</v>
      </c>
      <c r="K211" s="15">
        <v>25</v>
      </c>
      <c r="L211" s="15">
        <v>14</v>
      </c>
      <c r="M211" s="80">
        <v>33.3125</v>
      </c>
      <c r="N211" s="70">
        <v>33</v>
      </c>
      <c r="O211" s="62">
        <v>3000</v>
      </c>
      <c r="P211" s="63">
        <f>Table22452368910111213141516171819202122242345672345[[#This Row],[PEMBULATAN]]*O211</f>
        <v>99000</v>
      </c>
    </row>
    <row r="212" spans="1:16" ht="24" customHeight="1" x14ac:dyDescent="0.2">
      <c r="A212" s="100"/>
      <c r="B212" s="73"/>
      <c r="C212" s="85" t="s">
        <v>1009</v>
      </c>
      <c r="D212" s="76" t="s">
        <v>1127</v>
      </c>
      <c r="E212" s="13">
        <v>44428</v>
      </c>
      <c r="F212" s="74" t="s">
        <v>1128</v>
      </c>
      <c r="G212" s="13">
        <v>44432</v>
      </c>
      <c r="H212" s="75" t="s">
        <v>1129</v>
      </c>
      <c r="I212" s="15">
        <v>86</v>
      </c>
      <c r="J212" s="15">
        <v>60</v>
      </c>
      <c r="K212" s="15">
        <v>30</v>
      </c>
      <c r="L212" s="15">
        <v>14</v>
      </c>
      <c r="M212" s="80">
        <v>38.700000000000003</v>
      </c>
      <c r="N212" s="70">
        <v>39</v>
      </c>
      <c r="O212" s="62">
        <v>3000</v>
      </c>
      <c r="P212" s="63">
        <f>Table22452368910111213141516171819202122242345672345[[#This Row],[PEMBULATAN]]*O212</f>
        <v>117000</v>
      </c>
    </row>
    <row r="213" spans="1:16" ht="24" customHeight="1" x14ac:dyDescent="0.2">
      <c r="A213" s="100"/>
      <c r="B213" s="73"/>
      <c r="C213" s="85" t="s">
        <v>1010</v>
      </c>
      <c r="D213" s="76" t="s">
        <v>1127</v>
      </c>
      <c r="E213" s="13">
        <v>44428</v>
      </c>
      <c r="F213" s="74" t="s">
        <v>1128</v>
      </c>
      <c r="G213" s="13">
        <v>44432</v>
      </c>
      <c r="H213" s="75" t="s">
        <v>1129</v>
      </c>
      <c r="I213" s="15">
        <v>91</v>
      </c>
      <c r="J213" s="15">
        <v>60</v>
      </c>
      <c r="K213" s="15">
        <v>23</v>
      </c>
      <c r="L213" s="15">
        <v>15</v>
      </c>
      <c r="M213" s="80">
        <v>31.395</v>
      </c>
      <c r="N213" s="70">
        <v>31</v>
      </c>
      <c r="O213" s="62">
        <v>3000</v>
      </c>
      <c r="P213" s="63">
        <f>Table22452368910111213141516171819202122242345672345[[#This Row],[PEMBULATAN]]*O213</f>
        <v>93000</v>
      </c>
    </row>
    <row r="214" spans="1:16" ht="24" customHeight="1" x14ac:dyDescent="0.2">
      <c r="A214" s="100"/>
      <c r="B214" s="73"/>
      <c r="C214" s="85" t="s">
        <v>1011</v>
      </c>
      <c r="D214" s="76" t="s">
        <v>1127</v>
      </c>
      <c r="E214" s="13">
        <v>44428</v>
      </c>
      <c r="F214" s="74" t="s">
        <v>1128</v>
      </c>
      <c r="G214" s="13">
        <v>44432</v>
      </c>
      <c r="H214" s="75" t="s">
        <v>1129</v>
      </c>
      <c r="I214" s="15">
        <v>87</v>
      </c>
      <c r="J214" s="15">
        <v>65</v>
      </c>
      <c r="K214" s="15">
        <v>22</v>
      </c>
      <c r="L214" s="15">
        <v>12</v>
      </c>
      <c r="M214" s="80">
        <v>31.102499999999999</v>
      </c>
      <c r="N214" s="70">
        <v>31</v>
      </c>
      <c r="O214" s="62">
        <v>3000</v>
      </c>
      <c r="P214" s="63">
        <f>Table22452368910111213141516171819202122242345672345[[#This Row],[PEMBULATAN]]*O214</f>
        <v>93000</v>
      </c>
    </row>
    <row r="215" spans="1:16" ht="24" customHeight="1" x14ac:dyDescent="0.2">
      <c r="A215" s="100"/>
      <c r="B215" s="73"/>
      <c r="C215" s="85" t="s">
        <v>1012</v>
      </c>
      <c r="D215" s="76" t="s">
        <v>1127</v>
      </c>
      <c r="E215" s="13">
        <v>44428</v>
      </c>
      <c r="F215" s="74" t="s">
        <v>1128</v>
      </c>
      <c r="G215" s="13">
        <v>44432</v>
      </c>
      <c r="H215" s="75" t="s">
        <v>1129</v>
      </c>
      <c r="I215" s="15">
        <v>72</v>
      </c>
      <c r="J215" s="15">
        <v>63</v>
      </c>
      <c r="K215" s="15">
        <v>28</v>
      </c>
      <c r="L215" s="15">
        <v>9</v>
      </c>
      <c r="M215" s="80">
        <v>31.751999999999999</v>
      </c>
      <c r="N215" s="70">
        <v>32</v>
      </c>
      <c r="O215" s="62">
        <v>3000</v>
      </c>
      <c r="P215" s="63">
        <f>Table22452368910111213141516171819202122242345672345[[#This Row],[PEMBULATAN]]*O215</f>
        <v>96000</v>
      </c>
    </row>
    <row r="216" spans="1:16" ht="24" customHeight="1" x14ac:dyDescent="0.2">
      <c r="A216" s="100"/>
      <c r="B216" s="73"/>
      <c r="C216" s="85" t="s">
        <v>1013</v>
      </c>
      <c r="D216" s="76" t="s">
        <v>1127</v>
      </c>
      <c r="E216" s="13">
        <v>44428</v>
      </c>
      <c r="F216" s="74" t="s">
        <v>1128</v>
      </c>
      <c r="G216" s="13">
        <v>44432</v>
      </c>
      <c r="H216" s="75" t="s">
        <v>1129</v>
      </c>
      <c r="I216" s="15">
        <v>72</v>
      </c>
      <c r="J216" s="15">
        <v>61</v>
      </c>
      <c r="K216" s="15">
        <v>30</v>
      </c>
      <c r="L216" s="15">
        <v>10</v>
      </c>
      <c r="M216" s="80">
        <v>32.94</v>
      </c>
      <c r="N216" s="70">
        <v>33</v>
      </c>
      <c r="O216" s="62">
        <v>3000</v>
      </c>
      <c r="P216" s="63">
        <f>Table22452368910111213141516171819202122242345672345[[#This Row],[PEMBULATAN]]*O216</f>
        <v>99000</v>
      </c>
    </row>
    <row r="217" spans="1:16" ht="24" customHeight="1" x14ac:dyDescent="0.2">
      <c r="A217" s="100"/>
      <c r="B217" s="73"/>
      <c r="C217" s="85" t="s">
        <v>1014</v>
      </c>
      <c r="D217" s="76" t="s">
        <v>1127</v>
      </c>
      <c r="E217" s="13">
        <v>44428</v>
      </c>
      <c r="F217" s="74" t="s">
        <v>1128</v>
      </c>
      <c r="G217" s="13">
        <v>44432</v>
      </c>
      <c r="H217" s="75" t="s">
        <v>1129</v>
      </c>
      <c r="I217" s="15">
        <v>93</v>
      </c>
      <c r="J217" s="15">
        <v>62</v>
      </c>
      <c r="K217" s="15">
        <v>21</v>
      </c>
      <c r="L217" s="15">
        <v>11</v>
      </c>
      <c r="M217" s="80">
        <v>30.2715</v>
      </c>
      <c r="N217" s="70">
        <v>30</v>
      </c>
      <c r="O217" s="62">
        <v>3000</v>
      </c>
      <c r="P217" s="63">
        <f>Table22452368910111213141516171819202122242345672345[[#This Row],[PEMBULATAN]]*O217</f>
        <v>90000</v>
      </c>
    </row>
    <row r="218" spans="1:16" ht="24" customHeight="1" x14ac:dyDescent="0.2">
      <c r="A218" s="100"/>
      <c r="B218" s="73"/>
      <c r="C218" s="85" t="s">
        <v>1015</v>
      </c>
      <c r="D218" s="76" t="s">
        <v>1127</v>
      </c>
      <c r="E218" s="13">
        <v>44428</v>
      </c>
      <c r="F218" s="74" t="s">
        <v>1128</v>
      </c>
      <c r="G218" s="13">
        <v>44432</v>
      </c>
      <c r="H218" s="75" t="s">
        <v>1129</v>
      </c>
      <c r="I218" s="15">
        <v>100</v>
      </c>
      <c r="J218" s="15">
        <v>64</v>
      </c>
      <c r="K218" s="15">
        <v>20</v>
      </c>
      <c r="L218" s="15">
        <v>14</v>
      </c>
      <c r="M218" s="80">
        <v>32</v>
      </c>
      <c r="N218" s="70">
        <v>32</v>
      </c>
      <c r="O218" s="62">
        <v>3000</v>
      </c>
      <c r="P218" s="63">
        <f>Table22452368910111213141516171819202122242345672345[[#This Row],[PEMBULATAN]]*O218</f>
        <v>96000</v>
      </c>
    </row>
    <row r="219" spans="1:16" ht="24" customHeight="1" x14ac:dyDescent="0.2">
      <c r="A219" s="100"/>
      <c r="B219" s="73"/>
      <c r="C219" s="85" t="s">
        <v>1016</v>
      </c>
      <c r="D219" s="76" t="s">
        <v>1127</v>
      </c>
      <c r="E219" s="13">
        <v>44428</v>
      </c>
      <c r="F219" s="74" t="s">
        <v>1128</v>
      </c>
      <c r="G219" s="13">
        <v>44432</v>
      </c>
      <c r="H219" s="75" t="s">
        <v>1129</v>
      </c>
      <c r="I219" s="15">
        <v>90</v>
      </c>
      <c r="J219" s="15">
        <v>63</v>
      </c>
      <c r="K219" s="15">
        <v>28</v>
      </c>
      <c r="L219" s="15">
        <v>22</v>
      </c>
      <c r="M219" s="80">
        <v>39.69</v>
      </c>
      <c r="N219" s="70">
        <v>40</v>
      </c>
      <c r="O219" s="62">
        <v>3000</v>
      </c>
      <c r="P219" s="63">
        <f>Table22452368910111213141516171819202122242345672345[[#This Row],[PEMBULATAN]]*O219</f>
        <v>120000</v>
      </c>
    </row>
    <row r="220" spans="1:16" ht="24" customHeight="1" x14ac:dyDescent="0.2">
      <c r="A220" s="100"/>
      <c r="B220" s="73"/>
      <c r="C220" s="85" t="s">
        <v>1017</v>
      </c>
      <c r="D220" s="76" t="s">
        <v>1127</v>
      </c>
      <c r="E220" s="13">
        <v>44428</v>
      </c>
      <c r="F220" s="74" t="s">
        <v>1128</v>
      </c>
      <c r="G220" s="13">
        <v>44432</v>
      </c>
      <c r="H220" s="75" t="s">
        <v>1129</v>
      </c>
      <c r="I220" s="15">
        <v>95</v>
      </c>
      <c r="J220" s="15">
        <v>55</v>
      </c>
      <c r="K220" s="15">
        <v>30</v>
      </c>
      <c r="L220" s="15">
        <v>4</v>
      </c>
      <c r="M220" s="80">
        <v>39.1875</v>
      </c>
      <c r="N220" s="70">
        <v>39</v>
      </c>
      <c r="O220" s="62">
        <v>3000</v>
      </c>
      <c r="P220" s="63">
        <f>Table22452368910111213141516171819202122242345672345[[#This Row],[PEMBULATAN]]*O220</f>
        <v>117000</v>
      </c>
    </row>
    <row r="221" spans="1:16" ht="24" customHeight="1" x14ac:dyDescent="0.2">
      <c r="A221" s="100"/>
      <c r="B221" s="73"/>
      <c r="C221" s="85" t="s">
        <v>1018</v>
      </c>
      <c r="D221" s="76" t="s">
        <v>1127</v>
      </c>
      <c r="E221" s="13">
        <v>44428</v>
      </c>
      <c r="F221" s="74" t="s">
        <v>1128</v>
      </c>
      <c r="G221" s="13">
        <v>44432</v>
      </c>
      <c r="H221" s="75" t="s">
        <v>1129</v>
      </c>
      <c r="I221" s="15">
        <v>95</v>
      </c>
      <c r="J221" s="15">
        <v>60</v>
      </c>
      <c r="K221" s="15">
        <v>32</v>
      </c>
      <c r="L221" s="15">
        <v>28</v>
      </c>
      <c r="M221" s="80">
        <v>45.6</v>
      </c>
      <c r="N221" s="70">
        <v>46</v>
      </c>
      <c r="O221" s="62">
        <v>3000</v>
      </c>
      <c r="P221" s="63">
        <f>Table22452368910111213141516171819202122242345672345[[#This Row],[PEMBULATAN]]*O221</f>
        <v>138000</v>
      </c>
    </row>
    <row r="222" spans="1:16" ht="24" customHeight="1" x14ac:dyDescent="0.2">
      <c r="A222" s="100"/>
      <c r="B222" s="73"/>
      <c r="C222" s="85" t="s">
        <v>1019</v>
      </c>
      <c r="D222" s="76" t="s">
        <v>1127</v>
      </c>
      <c r="E222" s="13">
        <v>44428</v>
      </c>
      <c r="F222" s="74" t="s">
        <v>1128</v>
      </c>
      <c r="G222" s="13">
        <v>44432</v>
      </c>
      <c r="H222" s="75" t="s">
        <v>1129</v>
      </c>
      <c r="I222" s="15">
        <v>88</v>
      </c>
      <c r="J222" s="15">
        <v>57</v>
      </c>
      <c r="K222" s="15">
        <v>26</v>
      </c>
      <c r="L222" s="15">
        <v>13</v>
      </c>
      <c r="M222" s="80">
        <v>32.603999999999999</v>
      </c>
      <c r="N222" s="70">
        <v>33</v>
      </c>
      <c r="O222" s="62">
        <v>3000</v>
      </c>
      <c r="P222" s="63">
        <f>Table22452368910111213141516171819202122242345672345[[#This Row],[PEMBULATAN]]*O222</f>
        <v>99000</v>
      </c>
    </row>
    <row r="223" spans="1:16" ht="24" customHeight="1" x14ac:dyDescent="0.2">
      <c r="A223" s="100"/>
      <c r="B223" s="73"/>
      <c r="C223" s="85" t="s">
        <v>1020</v>
      </c>
      <c r="D223" s="76" t="s">
        <v>1127</v>
      </c>
      <c r="E223" s="13">
        <v>44428</v>
      </c>
      <c r="F223" s="74" t="s">
        <v>1128</v>
      </c>
      <c r="G223" s="13">
        <v>44432</v>
      </c>
      <c r="H223" s="75" t="s">
        <v>1129</v>
      </c>
      <c r="I223" s="15">
        <v>98</v>
      </c>
      <c r="J223" s="15">
        <v>54</v>
      </c>
      <c r="K223" s="15">
        <v>30</v>
      </c>
      <c r="L223" s="15">
        <v>10</v>
      </c>
      <c r="M223" s="80">
        <v>39.69</v>
      </c>
      <c r="N223" s="70">
        <v>40</v>
      </c>
      <c r="O223" s="62">
        <v>3000</v>
      </c>
      <c r="P223" s="63">
        <f>Table22452368910111213141516171819202122242345672345[[#This Row],[PEMBULATAN]]*O223</f>
        <v>120000</v>
      </c>
    </row>
    <row r="224" spans="1:16" ht="24" customHeight="1" x14ac:dyDescent="0.2">
      <c r="A224" s="100"/>
      <c r="B224" s="73"/>
      <c r="C224" s="85" t="s">
        <v>1021</v>
      </c>
      <c r="D224" s="76" t="s">
        <v>1127</v>
      </c>
      <c r="E224" s="13">
        <v>44428</v>
      </c>
      <c r="F224" s="74" t="s">
        <v>1128</v>
      </c>
      <c r="G224" s="13">
        <v>44432</v>
      </c>
      <c r="H224" s="75" t="s">
        <v>1129</v>
      </c>
      <c r="I224" s="15">
        <v>94</v>
      </c>
      <c r="J224" s="15">
        <v>53</v>
      </c>
      <c r="K224" s="15">
        <v>34</v>
      </c>
      <c r="L224" s="15">
        <v>26</v>
      </c>
      <c r="M224" s="80">
        <v>42.347000000000001</v>
      </c>
      <c r="N224" s="70">
        <v>42</v>
      </c>
      <c r="O224" s="62">
        <v>3000</v>
      </c>
      <c r="P224" s="63">
        <f>Table22452368910111213141516171819202122242345672345[[#This Row],[PEMBULATAN]]*O224</f>
        <v>126000</v>
      </c>
    </row>
    <row r="225" spans="1:16" ht="24" customHeight="1" x14ac:dyDescent="0.2">
      <c r="A225" s="100"/>
      <c r="B225" s="73"/>
      <c r="C225" s="85" t="s">
        <v>1022</v>
      </c>
      <c r="D225" s="76" t="s">
        <v>1127</v>
      </c>
      <c r="E225" s="13">
        <v>44428</v>
      </c>
      <c r="F225" s="74" t="s">
        <v>1128</v>
      </c>
      <c r="G225" s="13">
        <v>44432</v>
      </c>
      <c r="H225" s="75" t="s">
        <v>1129</v>
      </c>
      <c r="I225" s="15">
        <v>97</v>
      </c>
      <c r="J225" s="15">
        <v>60</v>
      </c>
      <c r="K225" s="15">
        <v>23</v>
      </c>
      <c r="L225" s="15">
        <v>22</v>
      </c>
      <c r="M225" s="80">
        <v>33.465000000000003</v>
      </c>
      <c r="N225" s="70">
        <v>33</v>
      </c>
      <c r="O225" s="62">
        <v>3000</v>
      </c>
      <c r="P225" s="63">
        <f>Table22452368910111213141516171819202122242345672345[[#This Row],[PEMBULATAN]]*O225</f>
        <v>99000</v>
      </c>
    </row>
    <row r="226" spans="1:16" ht="24" customHeight="1" x14ac:dyDescent="0.2">
      <c r="A226" s="100"/>
      <c r="B226" s="73"/>
      <c r="C226" s="85" t="s">
        <v>1023</v>
      </c>
      <c r="D226" s="76" t="s">
        <v>1127</v>
      </c>
      <c r="E226" s="13">
        <v>44428</v>
      </c>
      <c r="F226" s="74" t="s">
        <v>1128</v>
      </c>
      <c r="G226" s="13">
        <v>44432</v>
      </c>
      <c r="H226" s="75" t="s">
        <v>1129</v>
      </c>
      <c r="I226" s="15">
        <v>93</v>
      </c>
      <c r="J226" s="15">
        <v>67</v>
      </c>
      <c r="K226" s="15">
        <v>18</v>
      </c>
      <c r="L226" s="15">
        <v>18</v>
      </c>
      <c r="M226" s="80">
        <v>28.0395</v>
      </c>
      <c r="N226" s="70">
        <v>28</v>
      </c>
      <c r="O226" s="62">
        <v>3000</v>
      </c>
      <c r="P226" s="63">
        <f>Table22452368910111213141516171819202122242345672345[[#This Row],[PEMBULATAN]]*O226</f>
        <v>84000</v>
      </c>
    </row>
    <row r="227" spans="1:16" ht="24" customHeight="1" x14ac:dyDescent="0.2">
      <c r="A227" s="100"/>
      <c r="B227" s="73"/>
      <c r="C227" s="85" t="s">
        <v>1024</v>
      </c>
      <c r="D227" s="76" t="s">
        <v>1127</v>
      </c>
      <c r="E227" s="13">
        <v>44428</v>
      </c>
      <c r="F227" s="74" t="s">
        <v>1128</v>
      </c>
      <c r="G227" s="13">
        <v>44432</v>
      </c>
      <c r="H227" s="75" t="s">
        <v>1129</v>
      </c>
      <c r="I227" s="15">
        <v>95</v>
      </c>
      <c r="J227" s="15">
        <v>67</v>
      </c>
      <c r="K227" s="15">
        <v>22</v>
      </c>
      <c r="L227" s="15">
        <v>20</v>
      </c>
      <c r="M227" s="80">
        <v>35.0075</v>
      </c>
      <c r="N227" s="70">
        <v>35</v>
      </c>
      <c r="O227" s="62">
        <v>3000</v>
      </c>
      <c r="P227" s="63">
        <f>Table22452368910111213141516171819202122242345672345[[#This Row],[PEMBULATAN]]*O227</f>
        <v>105000</v>
      </c>
    </row>
    <row r="228" spans="1:16" ht="24" customHeight="1" x14ac:dyDescent="0.2">
      <c r="A228" s="100"/>
      <c r="B228" s="73"/>
      <c r="C228" s="85" t="s">
        <v>1025</v>
      </c>
      <c r="D228" s="76" t="s">
        <v>1127</v>
      </c>
      <c r="E228" s="13">
        <v>44428</v>
      </c>
      <c r="F228" s="74" t="s">
        <v>1128</v>
      </c>
      <c r="G228" s="13">
        <v>44432</v>
      </c>
      <c r="H228" s="75" t="s">
        <v>1129</v>
      </c>
      <c r="I228" s="15">
        <v>77</v>
      </c>
      <c r="J228" s="15">
        <v>70</v>
      </c>
      <c r="K228" s="15">
        <v>19</v>
      </c>
      <c r="L228" s="15">
        <v>13</v>
      </c>
      <c r="M228" s="80">
        <v>25.602499999999999</v>
      </c>
      <c r="N228" s="70">
        <v>26</v>
      </c>
      <c r="O228" s="62">
        <v>3000</v>
      </c>
      <c r="P228" s="63">
        <f>Table22452368910111213141516171819202122242345672345[[#This Row],[PEMBULATAN]]*O228</f>
        <v>78000</v>
      </c>
    </row>
    <row r="229" spans="1:16" ht="24" customHeight="1" x14ac:dyDescent="0.2">
      <c r="A229" s="100"/>
      <c r="B229" s="73"/>
      <c r="C229" s="85" t="s">
        <v>1026</v>
      </c>
      <c r="D229" s="76" t="s">
        <v>1127</v>
      </c>
      <c r="E229" s="13">
        <v>44428</v>
      </c>
      <c r="F229" s="74" t="s">
        <v>1128</v>
      </c>
      <c r="G229" s="13">
        <v>44432</v>
      </c>
      <c r="H229" s="75" t="s">
        <v>1129</v>
      </c>
      <c r="I229" s="15">
        <v>101</v>
      </c>
      <c r="J229" s="15">
        <v>52</v>
      </c>
      <c r="K229" s="15">
        <v>32</v>
      </c>
      <c r="L229" s="15">
        <v>15</v>
      </c>
      <c r="M229" s="80">
        <v>42.015999999999998</v>
      </c>
      <c r="N229" s="70">
        <v>42</v>
      </c>
      <c r="O229" s="62">
        <v>3000</v>
      </c>
      <c r="P229" s="63">
        <f>Table22452368910111213141516171819202122242345672345[[#This Row],[PEMBULATAN]]*O229</f>
        <v>126000</v>
      </c>
    </row>
    <row r="230" spans="1:16" ht="24" customHeight="1" x14ac:dyDescent="0.2">
      <c r="A230" s="100"/>
      <c r="B230" s="73"/>
      <c r="C230" s="85" t="s">
        <v>1027</v>
      </c>
      <c r="D230" s="76" t="s">
        <v>1127</v>
      </c>
      <c r="E230" s="13">
        <v>44428</v>
      </c>
      <c r="F230" s="74" t="s">
        <v>1128</v>
      </c>
      <c r="G230" s="13">
        <v>44432</v>
      </c>
      <c r="H230" s="75" t="s">
        <v>1129</v>
      </c>
      <c r="I230" s="15">
        <v>102</v>
      </c>
      <c r="J230" s="15">
        <v>50</v>
      </c>
      <c r="K230" s="15">
        <v>36</v>
      </c>
      <c r="L230" s="15">
        <v>24</v>
      </c>
      <c r="M230" s="80">
        <v>45.9</v>
      </c>
      <c r="N230" s="70">
        <v>46</v>
      </c>
      <c r="O230" s="62">
        <v>3000</v>
      </c>
      <c r="P230" s="63">
        <f>Table22452368910111213141516171819202122242345672345[[#This Row],[PEMBULATAN]]*O230</f>
        <v>138000</v>
      </c>
    </row>
    <row r="231" spans="1:16" ht="24" customHeight="1" x14ac:dyDescent="0.2">
      <c r="A231" s="100"/>
      <c r="B231" s="73"/>
      <c r="C231" s="85" t="s">
        <v>1028</v>
      </c>
      <c r="D231" s="76" t="s">
        <v>1127</v>
      </c>
      <c r="E231" s="13">
        <v>44428</v>
      </c>
      <c r="F231" s="74" t="s">
        <v>1128</v>
      </c>
      <c r="G231" s="13">
        <v>44432</v>
      </c>
      <c r="H231" s="75" t="s">
        <v>1129</v>
      </c>
      <c r="I231" s="15">
        <v>78</v>
      </c>
      <c r="J231" s="15">
        <v>67</v>
      </c>
      <c r="K231" s="15">
        <v>20</v>
      </c>
      <c r="L231" s="15">
        <v>16</v>
      </c>
      <c r="M231" s="80">
        <v>26.13</v>
      </c>
      <c r="N231" s="70">
        <v>26</v>
      </c>
      <c r="O231" s="62">
        <v>3000</v>
      </c>
      <c r="P231" s="63">
        <f>Table22452368910111213141516171819202122242345672345[[#This Row],[PEMBULATAN]]*O231</f>
        <v>78000</v>
      </c>
    </row>
    <row r="232" spans="1:16" ht="24" customHeight="1" x14ac:dyDescent="0.2">
      <c r="A232" s="100"/>
      <c r="B232" s="73"/>
      <c r="C232" s="85" t="s">
        <v>1029</v>
      </c>
      <c r="D232" s="76" t="s">
        <v>1127</v>
      </c>
      <c r="E232" s="13">
        <v>44428</v>
      </c>
      <c r="F232" s="74" t="s">
        <v>1128</v>
      </c>
      <c r="G232" s="13">
        <v>44432</v>
      </c>
      <c r="H232" s="75" t="s">
        <v>1129</v>
      </c>
      <c r="I232" s="15">
        <v>96</v>
      </c>
      <c r="J232" s="15">
        <v>61</v>
      </c>
      <c r="K232" s="15">
        <v>27</v>
      </c>
      <c r="L232" s="15">
        <v>19</v>
      </c>
      <c r="M232" s="80">
        <v>39.527999999999999</v>
      </c>
      <c r="N232" s="70">
        <v>40</v>
      </c>
      <c r="O232" s="62">
        <v>3000</v>
      </c>
      <c r="P232" s="63">
        <f>Table22452368910111213141516171819202122242345672345[[#This Row],[PEMBULATAN]]*O232</f>
        <v>120000</v>
      </c>
    </row>
    <row r="233" spans="1:16" ht="24" customHeight="1" x14ac:dyDescent="0.2">
      <c r="A233" s="100"/>
      <c r="B233" s="73"/>
      <c r="C233" s="85" t="s">
        <v>1030</v>
      </c>
      <c r="D233" s="76" t="s">
        <v>1127</v>
      </c>
      <c r="E233" s="13">
        <v>44428</v>
      </c>
      <c r="F233" s="74" t="s">
        <v>1128</v>
      </c>
      <c r="G233" s="13">
        <v>44432</v>
      </c>
      <c r="H233" s="75" t="s">
        <v>1129</v>
      </c>
      <c r="I233" s="15">
        <v>46</v>
      </c>
      <c r="J233" s="15">
        <v>42</v>
      </c>
      <c r="K233" s="15">
        <v>23</v>
      </c>
      <c r="L233" s="15">
        <v>5</v>
      </c>
      <c r="M233" s="80">
        <v>11.109</v>
      </c>
      <c r="N233" s="70">
        <v>11</v>
      </c>
      <c r="O233" s="62">
        <v>3000</v>
      </c>
      <c r="P233" s="63">
        <f>Table22452368910111213141516171819202122242345672345[[#This Row],[PEMBULATAN]]*O233</f>
        <v>33000</v>
      </c>
    </row>
    <row r="234" spans="1:16" ht="24" customHeight="1" x14ac:dyDescent="0.2">
      <c r="A234" s="100"/>
      <c r="B234" s="73"/>
      <c r="C234" s="85" t="s">
        <v>1031</v>
      </c>
      <c r="D234" s="76" t="s">
        <v>1127</v>
      </c>
      <c r="E234" s="13">
        <v>44428</v>
      </c>
      <c r="F234" s="74" t="s">
        <v>1128</v>
      </c>
      <c r="G234" s="13">
        <v>44432</v>
      </c>
      <c r="H234" s="75" t="s">
        <v>1129</v>
      </c>
      <c r="I234" s="15">
        <v>93</v>
      </c>
      <c r="J234" s="15">
        <v>65</v>
      </c>
      <c r="K234" s="15">
        <v>25</v>
      </c>
      <c r="L234" s="15">
        <v>21</v>
      </c>
      <c r="M234" s="80">
        <v>37.78125</v>
      </c>
      <c r="N234" s="70">
        <v>38</v>
      </c>
      <c r="O234" s="62">
        <v>3000</v>
      </c>
      <c r="P234" s="63">
        <f>Table22452368910111213141516171819202122242345672345[[#This Row],[PEMBULATAN]]*O234</f>
        <v>114000</v>
      </c>
    </row>
    <row r="235" spans="1:16" ht="24" customHeight="1" x14ac:dyDescent="0.2">
      <c r="A235" s="100"/>
      <c r="B235" s="73"/>
      <c r="C235" s="85" t="s">
        <v>1032</v>
      </c>
      <c r="D235" s="76" t="s">
        <v>1127</v>
      </c>
      <c r="E235" s="13">
        <v>44428</v>
      </c>
      <c r="F235" s="74" t="s">
        <v>1128</v>
      </c>
      <c r="G235" s="13">
        <v>44432</v>
      </c>
      <c r="H235" s="75" t="s">
        <v>1129</v>
      </c>
      <c r="I235" s="15">
        <v>78</v>
      </c>
      <c r="J235" s="15">
        <v>34</v>
      </c>
      <c r="K235" s="15">
        <v>17</v>
      </c>
      <c r="L235" s="15">
        <v>11</v>
      </c>
      <c r="M235" s="80">
        <v>11.271000000000001</v>
      </c>
      <c r="N235" s="70">
        <v>11</v>
      </c>
      <c r="O235" s="62">
        <v>3000</v>
      </c>
      <c r="P235" s="63">
        <f>Table22452368910111213141516171819202122242345672345[[#This Row],[PEMBULATAN]]*O235</f>
        <v>33000</v>
      </c>
    </row>
    <row r="236" spans="1:16" ht="24" customHeight="1" x14ac:dyDescent="0.2">
      <c r="A236" s="100"/>
      <c r="B236" s="73"/>
      <c r="C236" s="85" t="s">
        <v>1033</v>
      </c>
      <c r="D236" s="76" t="s">
        <v>1127</v>
      </c>
      <c r="E236" s="13">
        <v>44428</v>
      </c>
      <c r="F236" s="74" t="s">
        <v>1128</v>
      </c>
      <c r="G236" s="13">
        <v>44432</v>
      </c>
      <c r="H236" s="75" t="s">
        <v>1129</v>
      </c>
      <c r="I236" s="15">
        <v>89</v>
      </c>
      <c r="J236" s="15">
        <v>45</v>
      </c>
      <c r="K236" s="15">
        <v>22</v>
      </c>
      <c r="L236" s="15">
        <v>11</v>
      </c>
      <c r="M236" s="80">
        <v>22.0275</v>
      </c>
      <c r="N236" s="70">
        <v>22</v>
      </c>
      <c r="O236" s="62">
        <v>3000</v>
      </c>
      <c r="P236" s="63">
        <f>Table22452368910111213141516171819202122242345672345[[#This Row],[PEMBULATAN]]*O236</f>
        <v>66000</v>
      </c>
    </row>
    <row r="237" spans="1:16" ht="24" customHeight="1" x14ac:dyDescent="0.2">
      <c r="A237" s="100"/>
      <c r="B237" s="73"/>
      <c r="C237" s="85" t="s">
        <v>1034</v>
      </c>
      <c r="D237" s="76" t="s">
        <v>1127</v>
      </c>
      <c r="E237" s="13">
        <v>44428</v>
      </c>
      <c r="F237" s="74" t="s">
        <v>1128</v>
      </c>
      <c r="G237" s="13">
        <v>44432</v>
      </c>
      <c r="H237" s="75" t="s">
        <v>1129</v>
      </c>
      <c r="I237" s="15">
        <v>98</v>
      </c>
      <c r="J237" s="15">
        <v>56</v>
      </c>
      <c r="K237" s="15">
        <v>23</v>
      </c>
      <c r="L237" s="15">
        <v>11</v>
      </c>
      <c r="M237" s="80">
        <v>31.556000000000001</v>
      </c>
      <c r="N237" s="70">
        <v>32</v>
      </c>
      <c r="O237" s="62">
        <v>3000</v>
      </c>
      <c r="P237" s="63">
        <f>Table22452368910111213141516171819202122242345672345[[#This Row],[PEMBULATAN]]*O237</f>
        <v>96000</v>
      </c>
    </row>
    <row r="238" spans="1:16" ht="24" customHeight="1" x14ac:dyDescent="0.2">
      <c r="A238" s="100"/>
      <c r="B238" s="73"/>
      <c r="C238" s="85" t="s">
        <v>1035</v>
      </c>
      <c r="D238" s="76" t="s">
        <v>1127</v>
      </c>
      <c r="E238" s="13">
        <v>44428</v>
      </c>
      <c r="F238" s="74" t="s">
        <v>1128</v>
      </c>
      <c r="G238" s="13">
        <v>44432</v>
      </c>
      <c r="H238" s="75" t="s">
        <v>1129</v>
      </c>
      <c r="I238" s="15">
        <v>87</v>
      </c>
      <c r="J238" s="15">
        <v>56</v>
      </c>
      <c r="K238" s="15">
        <v>26</v>
      </c>
      <c r="L238" s="15">
        <v>15</v>
      </c>
      <c r="M238" s="80">
        <v>31.667999999999999</v>
      </c>
      <c r="N238" s="70">
        <v>32</v>
      </c>
      <c r="O238" s="62">
        <v>3000</v>
      </c>
      <c r="P238" s="63">
        <f>Table22452368910111213141516171819202122242345672345[[#This Row],[PEMBULATAN]]*O238</f>
        <v>96000</v>
      </c>
    </row>
    <row r="239" spans="1:16" ht="24" customHeight="1" x14ac:dyDescent="0.2">
      <c r="A239" s="100"/>
      <c r="B239" s="73"/>
      <c r="C239" s="85" t="s">
        <v>1036</v>
      </c>
      <c r="D239" s="76" t="s">
        <v>1127</v>
      </c>
      <c r="E239" s="13">
        <v>44428</v>
      </c>
      <c r="F239" s="74" t="s">
        <v>1128</v>
      </c>
      <c r="G239" s="13">
        <v>44432</v>
      </c>
      <c r="H239" s="75" t="s">
        <v>1129</v>
      </c>
      <c r="I239" s="15">
        <v>89</v>
      </c>
      <c r="J239" s="15">
        <v>58</v>
      </c>
      <c r="K239" s="15">
        <v>34</v>
      </c>
      <c r="L239" s="15">
        <v>20</v>
      </c>
      <c r="M239" s="80">
        <v>43.877000000000002</v>
      </c>
      <c r="N239" s="70">
        <v>44</v>
      </c>
      <c r="O239" s="62">
        <v>3000</v>
      </c>
      <c r="P239" s="63">
        <f>Table22452368910111213141516171819202122242345672345[[#This Row],[PEMBULATAN]]*O239</f>
        <v>132000</v>
      </c>
    </row>
    <row r="240" spans="1:16" ht="24" customHeight="1" x14ac:dyDescent="0.2">
      <c r="A240" s="100"/>
      <c r="B240" s="73"/>
      <c r="C240" s="85" t="s">
        <v>1037</v>
      </c>
      <c r="D240" s="76" t="s">
        <v>1127</v>
      </c>
      <c r="E240" s="13">
        <v>44428</v>
      </c>
      <c r="F240" s="74" t="s">
        <v>1128</v>
      </c>
      <c r="G240" s="13">
        <v>44432</v>
      </c>
      <c r="H240" s="75" t="s">
        <v>1129</v>
      </c>
      <c r="I240" s="15">
        <v>67</v>
      </c>
      <c r="J240" s="15">
        <v>34</v>
      </c>
      <c r="K240" s="15">
        <v>18</v>
      </c>
      <c r="L240" s="15">
        <v>11</v>
      </c>
      <c r="M240" s="80">
        <v>10.250999999999999</v>
      </c>
      <c r="N240" s="70">
        <v>11</v>
      </c>
      <c r="O240" s="62">
        <v>3000</v>
      </c>
      <c r="P240" s="63">
        <f>Table22452368910111213141516171819202122242345672345[[#This Row],[PEMBULATAN]]*O240</f>
        <v>33000</v>
      </c>
    </row>
    <row r="241" spans="1:16" ht="24" customHeight="1" x14ac:dyDescent="0.2">
      <c r="A241" s="100"/>
      <c r="B241" s="73"/>
      <c r="C241" s="85" t="s">
        <v>1038</v>
      </c>
      <c r="D241" s="76" t="s">
        <v>1127</v>
      </c>
      <c r="E241" s="13">
        <v>44428</v>
      </c>
      <c r="F241" s="74" t="s">
        <v>1128</v>
      </c>
      <c r="G241" s="13">
        <v>44432</v>
      </c>
      <c r="H241" s="75" t="s">
        <v>1129</v>
      </c>
      <c r="I241" s="15">
        <v>78</v>
      </c>
      <c r="J241" s="15">
        <v>47</v>
      </c>
      <c r="K241" s="15">
        <v>23</v>
      </c>
      <c r="L241" s="15">
        <v>1</v>
      </c>
      <c r="M241" s="80">
        <v>21.079499999999999</v>
      </c>
      <c r="N241" s="70">
        <v>21</v>
      </c>
      <c r="O241" s="62">
        <v>3000</v>
      </c>
      <c r="P241" s="63">
        <f>Table22452368910111213141516171819202122242345672345[[#This Row],[PEMBULATAN]]*O241</f>
        <v>63000</v>
      </c>
    </row>
    <row r="242" spans="1:16" ht="24" customHeight="1" x14ac:dyDescent="0.2">
      <c r="A242" s="100"/>
      <c r="B242" s="73"/>
      <c r="C242" s="85" t="s">
        <v>1039</v>
      </c>
      <c r="D242" s="76" t="s">
        <v>1127</v>
      </c>
      <c r="E242" s="13">
        <v>44428</v>
      </c>
      <c r="F242" s="74" t="s">
        <v>1128</v>
      </c>
      <c r="G242" s="13">
        <v>44432</v>
      </c>
      <c r="H242" s="75" t="s">
        <v>1129</v>
      </c>
      <c r="I242" s="15">
        <v>67</v>
      </c>
      <c r="J242" s="15">
        <v>34</v>
      </c>
      <c r="K242" s="15">
        <v>11</v>
      </c>
      <c r="L242" s="15">
        <v>10</v>
      </c>
      <c r="M242" s="80">
        <v>6.2645</v>
      </c>
      <c r="N242" s="70">
        <v>10</v>
      </c>
      <c r="O242" s="62">
        <v>3000</v>
      </c>
      <c r="P242" s="63">
        <f>Table22452368910111213141516171819202122242345672345[[#This Row],[PEMBULATAN]]*O242</f>
        <v>30000</v>
      </c>
    </row>
    <row r="243" spans="1:16" ht="24" customHeight="1" x14ac:dyDescent="0.2">
      <c r="A243" s="100"/>
      <c r="B243" s="73"/>
      <c r="C243" s="85" t="s">
        <v>1040</v>
      </c>
      <c r="D243" s="76" t="s">
        <v>1127</v>
      </c>
      <c r="E243" s="13">
        <v>44428</v>
      </c>
      <c r="F243" s="74" t="s">
        <v>1128</v>
      </c>
      <c r="G243" s="13">
        <v>44432</v>
      </c>
      <c r="H243" s="75" t="s">
        <v>1129</v>
      </c>
      <c r="I243" s="15">
        <v>68</v>
      </c>
      <c r="J243" s="15">
        <v>50</v>
      </c>
      <c r="K243" s="15">
        <v>23</v>
      </c>
      <c r="L243" s="15">
        <v>9</v>
      </c>
      <c r="M243" s="80">
        <v>19.55</v>
      </c>
      <c r="N243" s="70">
        <v>20</v>
      </c>
      <c r="O243" s="62">
        <v>3000</v>
      </c>
      <c r="P243" s="63">
        <f>Table22452368910111213141516171819202122242345672345[[#This Row],[PEMBULATAN]]*O243</f>
        <v>60000</v>
      </c>
    </row>
    <row r="244" spans="1:16" ht="24" customHeight="1" x14ac:dyDescent="0.2">
      <c r="A244" s="100"/>
      <c r="B244" s="73"/>
      <c r="C244" s="85" t="s">
        <v>1041</v>
      </c>
      <c r="D244" s="76" t="s">
        <v>1127</v>
      </c>
      <c r="E244" s="13">
        <v>44428</v>
      </c>
      <c r="F244" s="74" t="s">
        <v>1128</v>
      </c>
      <c r="G244" s="13">
        <v>44432</v>
      </c>
      <c r="H244" s="75" t="s">
        <v>1129</v>
      </c>
      <c r="I244" s="15">
        <v>48</v>
      </c>
      <c r="J244" s="15">
        <v>45</v>
      </c>
      <c r="K244" s="15">
        <v>6</v>
      </c>
      <c r="L244" s="15">
        <v>1</v>
      </c>
      <c r="M244" s="80">
        <v>3.24</v>
      </c>
      <c r="N244" s="70">
        <v>3</v>
      </c>
      <c r="O244" s="62">
        <v>3000</v>
      </c>
      <c r="P244" s="63">
        <f>Table22452368910111213141516171819202122242345672345[[#This Row],[PEMBULATAN]]*O244</f>
        <v>9000</v>
      </c>
    </row>
    <row r="245" spans="1:16" ht="24" customHeight="1" x14ac:dyDescent="0.2">
      <c r="A245" s="100"/>
      <c r="B245" s="73"/>
      <c r="C245" s="85" t="s">
        <v>1042</v>
      </c>
      <c r="D245" s="76" t="s">
        <v>1127</v>
      </c>
      <c r="E245" s="13">
        <v>44428</v>
      </c>
      <c r="F245" s="74" t="s">
        <v>1128</v>
      </c>
      <c r="G245" s="13">
        <v>44432</v>
      </c>
      <c r="H245" s="75" t="s">
        <v>1129</v>
      </c>
      <c r="I245" s="15">
        <v>22</v>
      </c>
      <c r="J245" s="15">
        <v>17</v>
      </c>
      <c r="K245" s="15">
        <v>1</v>
      </c>
      <c r="L245" s="15">
        <v>1</v>
      </c>
      <c r="M245" s="80">
        <v>9.35E-2</v>
      </c>
      <c r="N245" s="70">
        <v>1</v>
      </c>
      <c r="O245" s="62">
        <v>3000</v>
      </c>
      <c r="P245" s="63">
        <f>Table22452368910111213141516171819202122242345672345[[#This Row],[PEMBULATAN]]*O245</f>
        <v>3000</v>
      </c>
    </row>
    <row r="246" spans="1:16" ht="24" customHeight="1" x14ac:dyDescent="0.2">
      <c r="A246" s="100"/>
      <c r="B246" s="73"/>
      <c r="C246" s="85" t="s">
        <v>1043</v>
      </c>
      <c r="D246" s="76" t="s">
        <v>1127</v>
      </c>
      <c r="E246" s="13">
        <v>44428</v>
      </c>
      <c r="F246" s="74" t="s">
        <v>1128</v>
      </c>
      <c r="G246" s="13">
        <v>44432</v>
      </c>
      <c r="H246" s="75" t="s">
        <v>1129</v>
      </c>
      <c r="I246" s="15">
        <v>99</v>
      </c>
      <c r="J246" s="15">
        <v>67</v>
      </c>
      <c r="K246" s="15">
        <v>34</v>
      </c>
      <c r="L246" s="15">
        <v>9</v>
      </c>
      <c r="M246" s="80">
        <v>56.380499999999998</v>
      </c>
      <c r="N246" s="70">
        <v>56</v>
      </c>
      <c r="O246" s="62">
        <v>3000</v>
      </c>
      <c r="P246" s="63">
        <f>Table22452368910111213141516171819202122242345672345[[#This Row],[PEMBULATAN]]*O246</f>
        <v>168000</v>
      </c>
    </row>
    <row r="247" spans="1:16" ht="24" customHeight="1" x14ac:dyDescent="0.2">
      <c r="A247" s="100"/>
      <c r="B247" s="73"/>
      <c r="C247" s="85" t="s">
        <v>1044</v>
      </c>
      <c r="D247" s="76" t="s">
        <v>1127</v>
      </c>
      <c r="E247" s="13">
        <v>44428</v>
      </c>
      <c r="F247" s="74" t="s">
        <v>1128</v>
      </c>
      <c r="G247" s="13">
        <v>44432</v>
      </c>
      <c r="H247" s="75" t="s">
        <v>1129</v>
      </c>
      <c r="I247" s="15">
        <v>102</v>
      </c>
      <c r="J247" s="15">
        <v>65</v>
      </c>
      <c r="K247" s="15">
        <v>36</v>
      </c>
      <c r="L247" s="15">
        <v>17</v>
      </c>
      <c r="M247" s="80">
        <v>59.67</v>
      </c>
      <c r="N247" s="70">
        <v>60</v>
      </c>
      <c r="O247" s="62">
        <v>3000</v>
      </c>
      <c r="P247" s="63">
        <f>Table22452368910111213141516171819202122242345672345[[#This Row],[PEMBULATAN]]*O247</f>
        <v>180000</v>
      </c>
    </row>
    <row r="248" spans="1:16" ht="24" customHeight="1" x14ac:dyDescent="0.2">
      <c r="A248" s="100"/>
      <c r="B248" s="73"/>
      <c r="C248" s="85" t="s">
        <v>1045</v>
      </c>
      <c r="D248" s="76" t="s">
        <v>1127</v>
      </c>
      <c r="E248" s="13">
        <v>44428</v>
      </c>
      <c r="F248" s="74" t="s">
        <v>1128</v>
      </c>
      <c r="G248" s="13">
        <v>44432</v>
      </c>
      <c r="H248" s="75" t="s">
        <v>1129</v>
      </c>
      <c r="I248" s="15">
        <v>89</v>
      </c>
      <c r="J248" s="15">
        <v>38</v>
      </c>
      <c r="K248" s="15">
        <v>29</v>
      </c>
      <c r="L248" s="15">
        <v>10</v>
      </c>
      <c r="M248" s="80">
        <v>24.519500000000001</v>
      </c>
      <c r="N248" s="70">
        <v>25</v>
      </c>
      <c r="O248" s="62">
        <v>3000</v>
      </c>
      <c r="P248" s="63">
        <f>Table22452368910111213141516171819202122242345672345[[#This Row],[PEMBULATAN]]*O248</f>
        <v>75000</v>
      </c>
    </row>
    <row r="249" spans="1:16" ht="24" customHeight="1" x14ac:dyDescent="0.2">
      <c r="A249" s="100"/>
      <c r="B249" s="73"/>
      <c r="C249" s="85" t="s">
        <v>1046</v>
      </c>
      <c r="D249" s="76" t="s">
        <v>1127</v>
      </c>
      <c r="E249" s="13">
        <v>44428</v>
      </c>
      <c r="F249" s="74" t="s">
        <v>1128</v>
      </c>
      <c r="G249" s="13">
        <v>44432</v>
      </c>
      <c r="H249" s="75" t="s">
        <v>1129</v>
      </c>
      <c r="I249" s="15">
        <v>78</v>
      </c>
      <c r="J249" s="15">
        <v>42</v>
      </c>
      <c r="K249" s="15">
        <v>23</v>
      </c>
      <c r="L249" s="15">
        <v>14</v>
      </c>
      <c r="M249" s="80">
        <v>18.837</v>
      </c>
      <c r="N249" s="70">
        <v>19</v>
      </c>
      <c r="O249" s="62">
        <v>3000</v>
      </c>
      <c r="P249" s="63">
        <f>Table22452368910111213141516171819202122242345672345[[#This Row],[PEMBULATAN]]*O249</f>
        <v>57000</v>
      </c>
    </row>
    <row r="250" spans="1:16" ht="24" customHeight="1" x14ac:dyDescent="0.2">
      <c r="A250" s="100"/>
      <c r="B250" s="73"/>
      <c r="C250" s="85" t="s">
        <v>1047</v>
      </c>
      <c r="D250" s="76" t="s">
        <v>1127</v>
      </c>
      <c r="E250" s="13">
        <v>44428</v>
      </c>
      <c r="F250" s="74" t="s">
        <v>1128</v>
      </c>
      <c r="G250" s="13">
        <v>44432</v>
      </c>
      <c r="H250" s="75" t="s">
        <v>1129</v>
      </c>
      <c r="I250" s="15">
        <v>78</v>
      </c>
      <c r="J250" s="15">
        <v>40</v>
      </c>
      <c r="K250" s="15">
        <v>25</v>
      </c>
      <c r="L250" s="15">
        <v>16</v>
      </c>
      <c r="M250" s="80">
        <v>19.5</v>
      </c>
      <c r="N250" s="70">
        <v>20</v>
      </c>
      <c r="O250" s="62">
        <v>3000</v>
      </c>
      <c r="P250" s="63">
        <f>Table22452368910111213141516171819202122242345672345[[#This Row],[PEMBULATAN]]*O250</f>
        <v>60000</v>
      </c>
    </row>
    <row r="251" spans="1:16" ht="24" customHeight="1" x14ac:dyDescent="0.2">
      <c r="A251" s="100"/>
      <c r="B251" s="73"/>
      <c r="C251" s="85" t="s">
        <v>1048</v>
      </c>
      <c r="D251" s="76" t="s">
        <v>1127</v>
      </c>
      <c r="E251" s="13">
        <v>44428</v>
      </c>
      <c r="F251" s="74" t="s">
        <v>1128</v>
      </c>
      <c r="G251" s="13">
        <v>44432</v>
      </c>
      <c r="H251" s="75" t="s">
        <v>1129</v>
      </c>
      <c r="I251" s="15">
        <v>67</v>
      </c>
      <c r="J251" s="15">
        <v>43</v>
      </c>
      <c r="K251" s="15">
        <v>25</v>
      </c>
      <c r="L251" s="15">
        <v>13</v>
      </c>
      <c r="M251" s="80">
        <v>18.006250000000001</v>
      </c>
      <c r="N251" s="70">
        <v>18</v>
      </c>
      <c r="O251" s="62">
        <v>3000</v>
      </c>
      <c r="P251" s="63">
        <f>Table22452368910111213141516171819202122242345672345[[#This Row],[PEMBULATAN]]*O251</f>
        <v>54000</v>
      </c>
    </row>
    <row r="252" spans="1:16" ht="24" customHeight="1" x14ac:dyDescent="0.2">
      <c r="A252" s="100"/>
      <c r="B252" s="73"/>
      <c r="C252" s="85" t="s">
        <v>1049</v>
      </c>
      <c r="D252" s="76" t="s">
        <v>1127</v>
      </c>
      <c r="E252" s="13">
        <v>44428</v>
      </c>
      <c r="F252" s="74" t="s">
        <v>1128</v>
      </c>
      <c r="G252" s="13">
        <v>44432</v>
      </c>
      <c r="H252" s="75" t="s">
        <v>1129</v>
      </c>
      <c r="I252" s="15">
        <v>98</v>
      </c>
      <c r="J252" s="15">
        <v>58</v>
      </c>
      <c r="K252" s="15">
        <v>34</v>
      </c>
      <c r="L252" s="15">
        <v>25</v>
      </c>
      <c r="M252" s="80">
        <v>48.314</v>
      </c>
      <c r="N252" s="70">
        <v>48</v>
      </c>
      <c r="O252" s="62">
        <v>3000</v>
      </c>
      <c r="P252" s="63">
        <f>Table22452368910111213141516171819202122242345672345[[#This Row],[PEMBULATAN]]*O252</f>
        <v>144000</v>
      </c>
    </row>
    <row r="253" spans="1:16" ht="24" customHeight="1" x14ac:dyDescent="0.2">
      <c r="A253" s="100"/>
      <c r="B253" s="73"/>
      <c r="C253" s="85" t="s">
        <v>1050</v>
      </c>
      <c r="D253" s="76" t="s">
        <v>1127</v>
      </c>
      <c r="E253" s="13">
        <v>44428</v>
      </c>
      <c r="F253" s="74" t="s">
        <v>1128</v>
      </c>
      <c r="G253" s="13">
        <v>44432</v>
      </c>
      <c r="H253" s="75" t="s">
        <v>1129</v>
      </c>
      <c r="I253" s="15">
        <v>67</v>
      </c>
      <c r="J253" s="15">
        <v>24</v>
      </c>
      <c r="K253" s="15">
        <v>19</v>
      </c>
      <c r="L253" s="15">
        <v>10</v>
      </c>
      <c r="M253" s="80">
        <v>7.6379999999999999</v>
      </c>
      <c r="N253" s="70">
        <v>10</v>
      </c>
      <c r="O253" s="62">
        <v>3000</v>
      </c>
      <c r="P253" s="63">
        <f>Table22452368910111213141516171819202122242345672345[[#This Row],[PEMBULATAN]]*O253</f>
        <v>30000</v>
      </c>
    </row>
    <row r="254" spans="1:16" ht="24" customHeight="1" x14ac:dyDescent="0.2">
      <c r="A254" s="100"/>
      <c r="B254" s="73"/>
      <c r="C254" s="85" t="s">
        <v>1051</v>
      </c>
      <c r="D254" s="76" t="s">
        <v>1127</v>
      </c>
      <c r="E254" s="13">
        <v>44428</v>
      </c>
      <c r="F254" s="74" t="s">
        <v>1128</v>
      </c>
      <c r="G254" s="13">
        <v>44432</v>
      </c>
      <c r="H254" s="75" t="s">
        <v>1129</v>
      </c>
      <c r="I254" s="15">
        <v>98</v>
      </c>
      <c r="J254" s="15">
        <v>45</v>
      </c>
      <c r="K254" s="15">
        <v>27</v>
      </c>
      <c r="L254" s="15">
        <v>14</v>
      </c>
      <c r="M254" s="80">
        <v>29.767499999999998</v>
      </c>
      <c r="N254" s="70">
        <v>30</v>
      </c>
      <c r="O254" s="62">
        <v>3000</v>
      </c>
      <c r="P254" s="63">
        <f>Table22452368910111213141516171819202122242345672345[[#This Row],[PEMBULATAN]]*O254</f>
        <v>90000</v>
      </c>
    </row>
    <row r="255" spans="1:16" ht="24" customHeight="1" x14ac:dyDescent="0.2">
      <c r="A255" s="100"/>
      <c r="B255" s="73"/>
      <c r="C255" s="85" t="s">
        <v>1052</v>
      </c>
      <c r="D255" s="76" t="s">
        <v>1127</v>
      </c>
      <c r="E255" s="13">
        <v>44428</v>
      </c>
      <c r="F255" s="74" t="s">
        <v>1128</v>
      </c>
      <c r="G255" s="13">
        <v>44432</v>
      </c>
      <c r="H255" s="75" t="s">
        <v>1129</v>
      </c>
      <c r="I255" s="15">
        <v>87</v>
      </c>
      <c r="J255" s="15">
        <v>50</v>
      </c>
      <c r="K255" s="15">
        <v>34</v>
      </c>
      <c r="L255" s="15">
        <v>28</v>
      </c>
      <c r="M255" s="80">
        <v>36.975000000000001</v>
      </c>
      <c r="N255" s="70">
        <v>37</v>
      </c>
      <c r="O255" s="62">
        <v>3000</v>
      </c>
      <c r="P255" s="63">
        <f>Table22452368910111213141516171819202122242345672345[[#This Row],[PEMBULATAN]]*O255</f>
        <v>111000</v>
      </c>
    </row>
    <row r="256" spans="1:16" ht="24" customHeight="1" x14ac:dyDescent="0.2">
      <c r="A256" s="100"/>
      <c r="B256" s="73"/>
      <c r="C256" s="85" t="s">
        <v>1053</v>
      </c>
      <c r="D256" s="76" t="s">
        <v>1127</v>
      </c>
      <c r="E256" s="13">
        <v>44428</v>
      </c>
      <c r="F256" s="74" t="s">
        <v>1128</v>
      </c>
      <c r="G256" s="13">
        <v>44432</v>
      </c>
      <c r="H256" s="75" t="s">
        <v>1129</v>
      </c>
      <c r="I256" s="15">
        <v>97</v>
      </c>
      <c r="J256" s="15">
        <v>37</v>
      </c>
      <c r="K256" s="15">
        <v>23</v>
      </c>
      <c r="L256" s="15">
        <v>3</v>
      </c>
      <c r="M256" s="80">
        <v>20.636749999999999</v>
      </c>
      <c r="N256" s="70">
        <v>21</v>
      </c>
      <c r="O256" s="62">
        <v>3000</v>
      </c>
      <c r="P256" s="63">
        <f>Table22452368910111213141516171819202122242345672345[[#This Row],[PEMBULATAN]]*O256</f>
        <v>63000</v>
      </c>
    </row>
    <row r="257" spans="1:16" ht="24" customHeight="1" x14ac:dyDescent="0.2">
      <c r="A257" s="100"/>
      <c r="B257" s="73"/>
      <c r="C257" s="85" t="s">
        <v>1054</v>
      </c>
      <c r="D257" s="76" t="s">
        <v>1127</v>
      </c>
      <c r="E257" s="13">
        <v>44428</v>
      </c>
      <c r="F257" s="74" t="s">
        <v>1128</v>
      </c>
      <c r="G257" s="13">
        <v>44432</v>
      </c>
      <c r="H257" s="75" t="s">
        <v>1129</v>
      </c>
      <c r="I257" s="15">
        <v>78</v>
      </c>
      <c r="J257" s="15">
        <v>56</v>
      </c>
      <c r="K257" s="15">
        <v>27</v>
      </c>
      <c r="L257" s="15">
        <v>12</v>
      </c>
      <c r="M257" s="80">
        <v>29.484000000000002</v>
      </c>
      <c r="N257" s="70">
        <v>29</v>
      </c>
      <c r="O257" s="62">
        <v>3000</v>
      </c>
      <c r="P257" s="63">
        <f>Table22452368910111213141516171819202122242345672345[[#This Row],[PEMBULATAN]]*O257</f>
        <v>87000</v>
      </c>
    </row>
    <row r="258" spans="1:16" ht="24" customHeight="1" x14ac:dyDescent="0.2">
      <c r="A258" s="100"/>
      <c r="B258" s="73"/>
      <c r="C258" s="85" t="s">
        <v>1055</v>
      </c>
      <c r="D258" s="76" t="s">
        <v>1127</v>
      </c>
      <c r="E258" s="13">
        <v>44428</v>
      </c>
      <c r="F258" s="74" t="s">
        <v>1128</v>
      </c>
      <c r="G258" s="13">
        <v>44432</v>
      </c>
      <c r="H258" s="75" t="s">
        <v>1129</v>
      </c>
      <c r="I258" s="15">
        <v>89</v>
      </c>
      <c r="J258" s="15">
        <v>48</v>
      </c>
      <c r="K258" s="15">
        <v>35</v>
      </c>
      <c r="L258" s="15">
        <v>16</v>
      </c>
      <c r="M258" s="80">
        <v>37.380000000000003</v>
      </c>
      <c r="N258" s="70">
        <v>37</v>
      </c>
      <c r="O258" s="62">
        <v>3000</v>
      </c>
      <c r="P258" s="63">
        <f>Table22452368910111213141516171819202122242345672345[[#This Row],[PEMBULATAN]]*O258</f>
        <v>111000</v>
      </c>
    </row>
    <row r="259" spans="1:16" ht="24" customHeight="1" x14ac:dyDescent="0.2">
      <c r="A259" s="100"/>
      <c r="B259" s="73"/>
      <c r="C259" s="85" t="s">
        <v>1056</v>
      </c>
      <c r="D259" s="76" t="s">
        <v>1127</v>
      </c>
      <c r="E259" s="13">
        <v>44428</v>
      </c>
      <c r="F259" s="74" t="s">
        <v>1128</v>
      </c>
      <c r="G259" s="13">
        <v>44432</v>
      </c>
      <c r="H259" s="75" t="s">
        <v>1129</v>
      </c>
      <c r="I259" s="15">
        <v>69</v>
      </c>
      <c r="J259" s="15">
        <v>36</v>
      </c>
      <c r="K259" s="15">
        <v>21</v>
      </c>
      <c r="L259" s="15">
        <v>10</v>
      </c>
      <c r="M259" s="80">
        <v>13.041</v>
      </c>
      <c r="N259" s="70">
        <v>13</v>
      </c>
      <c r="O259" s="62">
        <v>3000</v>
      </c>
      <c r="P259" s="63">
        <f>Table22452368910111213141516171819202122242345672345[[#This Row],[PEMBULATAN]]*O259</f>
        <v>39000</v>
      </c>
    </row>
    <row r="260" spans="1:16" ht="24" customHeight="1" x14ac:dyDescent="0.2">
      <c r="A260" s="100"/>
      <c r="B260" s="73"/>
      <c r="C260" s="85" t="s">
        <v>1057</v>
      </c>
      <c r="D260" s="76" t="s">
        <v>1127</v>
      </c>
      <c r="E260" s="13">
        <v>44428</v>
      </c>
      <c r="F260" s="74" t="s">
        <v>1128</v>
      </c>
      <c r="G260" s="13">
        <v>44432</v>
      </c>
      <c r="H260" s="75" t="s">
        <v>1129</v>
      </c>
      <c r="I260" s="15">
        <v>98</v>
      </c>
      <c r="J260" s="15">
        <v>67</v>
      </c>
      <c r="K260" s="15">
        <v>31</v>
      </c>
      <c r="L260" s="15">
        <v>23</v>
      </c>
      <c r="M260" s="80">
        <v>50.886499999999998</v>
      </c>
      <c r="N260" s="70">
        <v>51</v>
      </c>
      <c r="O260" s="62">
        <v>3000</v>
      </c>
      <c r="P260" s="63">
        <f>Table22452368910111213141516171819202122242345672345[[#This Row],[PEMBULATAN]]*O260</f>
        <v>153000</v>
      </c>
    </row>
    <row r="261" spans="1:16" ht="24" customHeight="1" x14ac:dyDescent="0.2">
      <c r="A261" s="100"/>
      <c r="B261" s="73"/>
      <c r="C261" s="85" t="s">
        <v>1058</v>
      </c>
      <c r="D261" s="76" t="s">
        <v>1127</v>
      </c>
      <c r="E261" s="13">
        <v>44428</v>
      </c>
      <c r="F261" s="74" t="s">
        <v>1128</v>
      </c>
      <c r="G261" s="13">
        <v>44432</v>
      </c>
      <c r="H261" s="75" t="s">
        <v>1129</v>
      </c>
      <c r="I261" s="15">
        <v>67</v>
      </c>
      <c r="J261" s="15">
        <v>37</v>
      </c>
      <c r="K261" s="15">
        <v>22</v>
      </c>
      <c r="L261" s="15">
        <v>10</v>
      </c>
      <c r="M261" s="80">
        <v>13.634499999999999</v>
      </c>
      <c r="N261" s="70">
        <v>14</v>
      </c>
      <c r="O261" s="62">
        <v>3000</v>
      </c>
      <c r="P261" s="63">
        <f>Table22452368910111213141516171819202122242345672345[[#This Row],[PEMBULATAN]]*O261</f>
        <v>42000</v>
      </c>
    </row>
    <row r="262" spans="1:16" ht="24" customHeight="1" x14ac:dyDescent="0.2">
      <c r="A262" s="100"/>
      <c r="B262" s="73"/>
      <c r="C262" s="85" t="s">
        <v>1059</v>
      </c>
      <c r="D262" s="76" t="s">
        <v>1127</v>
      </c>
      <c r="E262" s="13">
        <v>44428</v>
      </c>
      <c r="F262" s="74" t="s">
        <v>1128</v>
      </c>
      <c r="G262" s="13">
        <v>44432</v>
      </c>
      <c r="H262" s="75" t="s">
        <v>1129</v>
      </c>
      <c r="I262" s="15">
        <v>67</v>
      </c>
      <c r="J262" s="15">
        <v>35</v>
      </c>
      <c r="K262" s="15">
        <v>18</v>
      </c>
      <c r="L262" s="15">
        <v>8</v>
      </c>
      <c r="M262" s="80">
        <v>10.5525</v>
      </c>
      <c r="N262" s="70">
        <v>11</v>
      </c>
      <c r="O262" s="62">
        <v>3000</v>
      </c>
      <c r="P262" s="63">
        <f>Table22452368910111213141516171819202122242345672345[[#This Row],[PEMBULATAN]]*O262</f>
        <v>33000</v>
      </c>
    </row>
    <row r="263" spans="1:16" ht="24" customHeight="1" x14ac:dyDescent="0.2">
      <c r="A263" s="100"/>
      <c r="B263" s="73"/>
      <c r="C263" s="85" t="s">
        <v>1060</v>
      </c>
      <c r="D263" s="76" t="s">
        <v>1127</v>
      </c>
      <c r="E263" s="13">
        <v>44428</v>
      </c>
      <c r="F263" s="74" t="s">
        <v>1128</v>
      </c>
      <c r="G263" s="13">
        <v>44432</v>
      </c>
      <c r="H263" s="75" t="s">
        <v>1129</v>
      </c>
      <c r="I263" s="15">
        <v>87</v>
      </c>
      <c r="J263" s="15">
        <v>41</v>
      </c>
      <c r="K263" s="15">
        <v>23</v>
      </c>
      <c r="L263" s="15">
        <v>14</v>
      </c>
      <c r="M263" s="80">
        <v>20.510249999999999</v>
      </c>
      <c r="N263" s="70">
        <v>21</v>
      </c>
      <c r="O263" s="62">
        <v>3000</v>
      </c>
      <c r="P263" s="63">
        <f>Table22452368910111213141516171819202122242345672345[[#This Row],[PEMBULATAN]]*O263</f>
        <v>63000</v>
      </c>
    </row>
    <row r="264" spans="1:16" ht="24" customHeight="1" x14ac:dyDescent="0.2">
      <c r="A264" s="100"/>
      <c r="B264" s="73"/>
      <c r="C264" s="85" t="s">
        <v>1061</v>
      </c>
      <c r="D264" s="76" t="s">
        <v>1127</v>
      </c>
      <c r="E264" s="13">
        <v>44428</v>
      </c>
      <c r="F264" s="74" t="s">
        <v>1128</v>
      </c>
      <c r="G264" s="13">
        <v>44432</v>
      </c>
      <c r="H264" s="75" t="s">
        <v>1129</v>
      </c>
      <c r="I264" s="15">
        <v>78</v>
      </c>
      <c r="J264" s="15">
        <v>43</v>
      </c>
      <c r="K264" s="15">
        <v>24</v>
      </c>
      <c r="L264" s="15">
        <v>12</v>
      </c>
      <c r="M264" s="80">
        <v>20.123999999999999</v>
      </c>
      <c r="N264" s="70">
        <v>20</v>
      </c>
      <c r="O264" s="62">
        <v>3000</v>
      </c>
      <c r="P264" s="63">
        <f>Table22452368910111213141516171819202122242345672345[[#This Row],[PEMBULATAN]]*O264</f>
        <v>60000</v>
      </c>
    </row>
    <row r="265" spans="1:16" ht="24" customHeight="1" x14ac:dyDescent="0.2">
      <c r="A265" s="100"/>
      <c r="B265" s="73"/>
      <c r="C265" s="85" t="s">
        <v>1062</v>
      </c>
      <c r="D265" s="76" t="s">
        <v>1127</v>
      </c>
      <c r="E265" s="13">
        <v>44428</v>
      </c>
      <c r="F265" s="74" t="s">
        <v>1128</v>
      </c>
      <c r="G265" s="13">
        <v>44432</v>
      </c>
      <c r="H265" s="75" t="s">
        <v>1129</v>
      </c>
      <c r="I265" s="15">
        <v>67</v>
      </c>
      <c r="J265" s="15">
        <v>35</v>
      </c>
      <c r="K265" s="15">
        <v>16</v>
      </c>
      <c r="L265" s="15">
        <v>9</v>
      </c>
      <c r="M265" s="80">
        <v>9.3800000000000008</v>
      </c>
      <c r="N265" s="70">
        <v>9</v>
      </c>
      <c r="O265" s="62">
        <v>3000</v>
      </c>
      <c r="P265" s="63">
        <f>Table22452368910111213141516171819202122242345672345[[#This Row],[PEMBULATAN]]*O265</f>
        <v>27000</v>
      </c>
    </row>
    <row r="266" spans="1:16" ht="24" customHeight="1" x14ac:dyDescent="0.2">
      <c r="A266" s="100"/>
      <c r="B266" s="73"/>
      <c r="C266" s="85" t="s">
        <v>1063</v>
      </c>
      <c r="D266" s="76" t="s">
        <v>1127</v>
      </c>
      <c r="E266" s="13">
        <v>44428</v>
      </c>
      <c r="F266" s="74" t="s">
        <v>1128</v>
      </c>
      <c r="G266" s="13">
        <v>44432</v>
      </c>
      <c r="H266" s="75" t="s">
        <v>1129</v>
      </c>
      <c r="I266" s="15">
        <v>67</v>
      </c>
      <c r="J266" s="15">
        <v>39</v>
      </c>
      <c r="K266" s="15">
        <v>22</v>
      </c>
      <c r="L266" s="15">
        <v>14</v>
      </c>
      <c r="M266" s="80">
        <v>14.371499999999999</v>
      </c>
      <c r="N266" s="70">
        <v>14</v>
      </c>
      <c r="O266" s="62">
        <v>3000</v>
      </c>
      <c r="P266" s="63">
        <f>Table22452368910111213141516171819202122242345672345[[#This Row],[PEMBULATAN]]*O266</f>
        <v>42000</v>
      </c>
    </row>
    <row r="267" spans="1:16" ht="24" customHeight="1" x14ac:dyDescent="0.2">
      <c r="A267" s="100"/>
      <c r="B267" s="73"/>
      <c r="C267" s="85" t="s">
        <v>1064</v>
      </c>
      <c r="D267" s="76" t="s">
        <v>1127</v>
      </c>
      <c r="E267" s="13">
        <v>44428</v>
      </c>
      <c r="F267" s="74" t="s">
        <v>1128</v>
      </c>
      <c r="G267" s="13">
        <v>44432</v>
      </c>
      <c r="H267" s="75" t="s">
        <v>1129</v>
      </c>
      <c r="I267" s="15">
        <v>58</v>
      </c>
      <c r="J267" s="15">
        <v>37</v>
      </c>
      <c r="K267" s="15">
        <v>20</v>
      </c>
      <c r="L267" s="15">
        <v>14</v>
      </c>
      <c r="M267" s="80">
        <v>10.73</v>
      </c>
      <c r="N267" s="70">
        <v>14</v>
      </c>
      <c r="O267" s="62">
        <v>3000</v>
      </c>
      <c r="P267" s="63">
        <f>Table22452368910111213141516171819202122242345672345[[#This Row],[PEMBULATAN]]*O267</f>
        <v>42000</v>
      </c>
    </row>
    <row r="268" spans="1:16" ht="24" customHeight="1" x14ac:dyDescent="0.2">
      <c r="A268" s="100"/>
      <c r="B268" s="73"/>
      <c r="C268" s="85" t="s">
        <v>1065</v>
      </c>
      <c r="D268" s="76" t="s">
        <v>1127</v>
      </c>
      <c r="E268" s="13">
        <v>44428</v>
      </c>
      <c r="F268" s="74" t="s">
        <v>1128</v>
      </c>
      <c r="G268" s="13">
        <v>44432</v>
      </c>
      <c r="H268" s="75" t="s">
        <v>1129</v>
      </c>
      <c r="I268" s="15">
        <v>67</v>
      </c>
      <c r="J268" s="15">
        <v>47</v>
      </c>
      <c r="K268" s="15">
        <v>16</v>
      </c>
      <c r="L268" s="15">
        <v>13</v>
      </c>
      <c r="M268" s="80">
        <v>12.596</v>
      </c>
      <c r="N268" s="70">
        <v>13</v>
      </c>
      <c r="O268" s="62">
        <v>3000</v>
      </c>
      <c r="P268" s="63">
        <f>Table22452368910111213141516171819202122242345672345[[#This Row],[PEMBULATAN]]*O268</f>
        <v>39000</v>
      </c>
    </row>
    <row r="269" spans="1:16" ht="24" customHeight="1" x14ac:dyDescent="0.2">
      <c r="A269" s="100"/>
      <c r="B269" s="73"/>
      <c r="C269" s="85" t="s">
        <v>1066</v>
      </c>
      <c r="D269" s="76" t="s">
        <v>1127</v>
      </c>
      <c r="E269" s="13">
        <v>44428</v>
      </c>
      <c r="F269" s="74" t="s">
        <v>1128</v>
      </c>
      <c r="G269" s="13">
        <v>44432</v>
      </c>
      <c r="H269" s="75" t="s">
        <v>1129</v>
      </c>
      <c r="I269" s="15">
        <v>98</v>
      </c>
      <c r="J269" s="15">
        <v>57</v>
      </c>
      <c r="K269" s="15">
        <v>32</v>
      </c>
      <c r="L269" s="15">
        <v>20</v>
      </c>
      <c r="M269" s="80">
        <v>44.688000000000002</v>
      </c>
      <c r="N269" s="70">
        <v>45</v>
      </c>
      <c r="O269" s="62">
        <v>3000</v>
      </c>
      <c r="P269" s="63">
        <f>Table22452368910111213141516171819202122242345672345[[#This Row],[PEMBULATAN]]*O269</f>
        <v>135000</v>
      </c>
    </row>
    <row r="270" spans="1:16" ht="24" customHeight="1" x14ac:dyDescent="0.2">
      <c r="A270" s="100"/>
      <c r="B270" s="73"/>
      <c r="C270" s="85" t="s">
        <v>1067</v>
      </c>
      <c r="D270" s="76" t="s">
        <v>1127</v>
      </c>
      <c r="E270" s="13">
        <v>44428</v>
      </c>
      <c r="F270" s="74" t="s">
        <v>1128</v>
      </c>
      <c r="G270" s="13">
        <v>44432</v>
      </c>
      <c r="H270" s="75" t="s">
        <v>1129</v>
      </c>
      <c r="I270" s="15">
        <v>87</v>
      </c>
      <c r="J270" s="15">
        <v>47</v>
      </c>
      <c r="K270" s="15">
        <v>34</v>
      </c>
      <c r="L270" s="15">
        <v>21</v>
      </c>
      <c r="M270" s="80">
        <v>34.756500000000003</v>
      </c>
      <c r="N270" s="70">
        <v>35</v>
      </c>
      <c r="O270" s="62">
        <v>3000</v>
      </c>
      <c r="P270" s="63">
        <f>Table22452368910111213141516171819202122242345672345[[#This Row],[PEMBULATAN]]*O270</f>
        <v>105000</v>
      </c>
    </row>
    <row r="271" spans="1:16" ht="24" customHeight="1" x14ac:dyDescent="0.2">
      <c r="A271" s="100"/>
      <c r="B271" s="73"/>
      <c r="C271" s="85" t="s">
        <v>1068</v>
      </c>
      <c r="D271" s="76" t="s">
        <v>1127</v>
      </c>
      <c r="E271" s="13">
        <v>44428</v>
      </c>
      <c r="F271" s="74" t="s">
        <v>1128</v>
      </c>
      <c r="G271" s="13">
        <v>44432</v>
      </c>
      <c r="H271" s="75" t="s">
        <v>1129</v>
      </c>
      <c r="I271" s="15">
        <v>102</v>
      </c>
      <c r="J271" s="15">
        <v>67</v>
      </c>
      <c r="K271" s="15">
        <v>39</v>
      </c>
      <c r="L271" s="15">
        <v>27</v>
      </c>
      <c r="M271" s="80">
        <v>66.631500000000003</v>
      </c>
      <c r="N271" s="70">
        <v>67</v>
      </c>
      <c r="O271" s="62">
        <v>3000</v>
      </c>
      <c r="P271" s="63">
        <f>Table22452368910111213141516171819202122242345672345[[#This Row],[PEMBULATAN]]*O271</f>
        <v>201000</v>
      </c>
    </row>
    <row r="272" spans="1:16" ht="24" customHeight="1" x14ac:dyDescent="0.2">
      <c r="A272" s="100"/>
      <c r="B272" s="73"/>
      <c r="C272" s="85" t="s">
        <v>1069</v>
      </c>
      <c r="D272" s="76" t="s">
        <v>1127</v>
      </c>
      <c r="E272" s="13">
        <v>44428</v>
      </c>
      <c r="F272" s="74" t="s">
        <v>1128</v>
      </c>
      <c r="G272" s="13">
        <v>44432</v>
      </c>
      <c r="H272" s="75" t="s">
        <v>1129</v>
      </c>
      <c r="I272" s="15">
        <v>78</v>
      </c>
      <c r="J272" s="15">
        <v>36</v>
      </c>
      <c r="K272" s="15">
        <v>27</v>
      </c>
      <c r="L272" s="15">
        <v>18</v>
      </c>
      <c r="M272" s="80">
        <v>18.954000000000001</v>
      </c>
      <c r="N272" s="70">
        <v>19</v>
      </c>
      <c r="O272" s="62">
        <v>3000</v>
      </c>
      <c r="P272" s="63">
        <f>Table22452368910111213141516171819202122242345672345[[#This Row],[PEMBULATAN]]*O272</f>
        <v>57000</v>
      </c>
    </row>
    <row r="273" spans="1:16" ht="24" customHeight="1" x14ac:dyDescent="0.2">
      <c r="A273" s="100"/>
      <c r="B273" s="73"/>
      <c r="C273" s="85" t="s">
        <v>1070</v>
      </c>
      <c r="D273" s="76" t="s">
        <v>1127</v>
      </c>
      <c r="E273" s="13">
        <v>44428</v>
      </c>
      <c r="F273" s="74" t="s">
        <v>1128</v>
      </c>
      <c r="G273" s="13">
        <v>44432</v>
      </c>
      <c r="H273" s="75" t="s">
        <v>1129</v>
      </c>
      <c r="I273" s="15">
        <v>98</v>
      </c>
      <c r="J273" s="15">
        <v>56</v>
      </c>
      <c r="K273" s="15">
        <v>29</v>
      </c>
      <c r="L273" s="15">
        <v>21</v>
      </c>
      <c r="M273" s="80">
        <v>39.787999999999997</v>
      </c>
      <c r="N273" s="70">
        <v>40</v>
      </c>
      <c r="O273" s="62">
        <v>3000</v>
      </c>
      <c r="P273" s="63">
        <f>Table22452368910111213141516171819202122242345672345[[#This Row],[PEMBULATAN]]*O273</f>
        <v>120000</v>
      </c>
    </row>
    <row r="274" spans="1:16" ht="24" customHeight="1" x14ac:dyDescent="0.2">
      <c r="A274" s="100"/>
      <c r="B274" s="73"/>
      <c r="C274" s="85" t="s">
        <v>1071</v>
      </c>
      <c r="D274" s="76" t="s">
        <v>1127</v>
      </c>
      <c r="E274" s="13">
        <v>44428</v>
      </c>
      <c r="F274" s="74" t="s">
        <v>1128</v>
      </c>
      <c r="G274" s="13">
        <v>44432</v>
      </c>
      <c r="H274" s="75" t="s">
        <v>1129</v>
      </c>
      <c r="I274" s="15">
        <v>98</v>
      </c>
      <c r="J274" s="15">
        <v>49</v>
      </c>
      <c r="K274" s="15">
        <v>31</v>
      </c>
      <c r="L274" s="15">
        <v>27</v>
      </c>
      <c r="M274" s="80">
        <v>37.215499999999999</v>
      </c>
      <c r="N274" s="70">
        <v>37</v>
      </c>
      <c r="O274" s="62">
        <v>3000</v>
      </c>
      <c r="P274" s="63">
        <f>Table22452368910111213141516171819202122242345672345[[#This Row],[PEMBULATAN]]*O274</f>
        <v>111000</v>
      </c>
    </row>
    <row r="275" spans="1:16" ht="24" customHeight="1" x14ac:dyDescent="0.2">
      <c r="A275" s="100"/>
      <c r="B275" s="73"/>
      <c r="C275" s="85" t="s">
        <v>1072</v>
      </c>
      <c r="D275" s="76" t="s">
        <v>1127</v>
      </c>
      <c r="E275" s="13">
        <v>44428</v>
      </c>
      <c r="F275" s="74" t="s">
        <v>1128</v>
      </c>
      <c r="G275" s="13">
        <v>44432</v>
      </c>
      <c r="H275" s="75" t="s">
        <v>1129</v>
      </c>
      <c r="I275" s="15">
        <v>87</v>
      </c>
      <c r="J275" s="15">
        <v>36</v>
      </c>
      <c r="K275" s="15">
        <v>26</v>
      </c>
      <c r="L275" s="15">
        <v>24</v>
      </c>
      <c r="M275" s="80">
        <v>20.358000000000001</v>
      </c>
      <c r="N275" s="70">
        <v>24</v>
      </c>
      <c r="O275" s="62">
        <v>3000</v>
      </c>
      <c r="P275" s="63">
        <f>Table22452368910111213141516171819202122242345672345[[#This Row],[PEMBULATAN]]*O275</f>
        <v>72000</v>
      </c>
    </row>
    <row r="276" spans="1:16" ht="24" customHeight="1" x14ac:dyDescent="0.2">
      <c r="A276" s="100"/>
      <c r="B276" s="73"/>
      <c r="C276" s="85" t="s">
        <v>1073</v>
      </c>
      <c r="D276" s="76" t="s">
        <v>1127</v>
      </c>
      <c r="E276" s="13">
        <v>44428</v>
      </c>
      <c r="F276" s="74" t="s">
        <v>1128</v>
      </c>
      <c r="G276" s="13">
        <v>44432</v>
      </c>
      <c r="H276" s="75" t="s">
        <v>1129</v>
      </c>
      <c r="I276" s="15">
        <v>88</v>
      </c>
      <c r="J276" s="15">
        <v>65</v>
      </c>
      <c r="K276" s="15">
        <v>30</v>
      </c>
      <c r="L276" s="15">
        <v>21</v>
      </c>
      <c r="M276" s="80">
        <v>42.9</v>
      </c>
      <c r="N276" s="70">
        <v>43</v>
      </c>
      <c r="O276" s="62">
        <v>3000</v>
      </c>
      <c r="P276" s="63">
        <f>Table22452368910111213141516171819202122242345672345[[#This Row],[PEMBULATAN]]*O276</f>
        <v>129000</v>
      </c>
    </row>
    <row r="277" spans="1:16" ht="24" customHeight="1" x14ac:dyDescent="0.2">
      <c r="A277" s="100"/>
      <c r="B277" s="73"/>
      <c r="C277" s="85" t="s">
        <v>1074</v>
      </c>
      <c r="D277" s="76" t="s">
        <v>1127</v>
      </c>
      <c r="E277" s="13">
        <v>44428</v>
      </c>
      <c r="F277" s="74" t="s">
        <v>1128</v>
      </c>
      <c r="G277" s="13">
        <v>44432</v>
      </c>
      <c r="H277" s="75" t="s">
        <v>1129</v>
      </c>
      <c r="I277" s="15">
        <v>47</v>
      </c>
      <c r="J277" s="15">
        <v>34</v>
      </c>
      <c r="K277" s="15">
        <v>16</v>
      </c>
      <c r="L277" s="15">
        <v>6</v>
      </c>
      <c r="M277" s="80">
        <v>6.3920000000000003</v>
      </c>
      <c r="N277" s="70">
        <v>6</v>
      </c>
      <c r="O277" s="62">
        <v>3000</v>
      </c>
      <c r="P277" s="63">
        <f>Table22452368910111213141516171819202122242345672345[[#This Row],[PEMBULATAN]]*O277</f>
        <v>18000</v>
      </c>
    </row>
    <row r="278" spans="1:16" ht="24" customHeight="1" x14ac:dyDescent="0.2">
      <c r="A278" s="100"/>
      <c r="B278" s="73"/>
      <c r="C278" s="85" t="s">
        <v>1075</v>
      </c>
      <c r="D278" s="76" t="s">
        <v>1127</v>
      </c>
      <c r="E278" s="13">
        <v>44428</v>
      </c>
      <c r="F278" s="74" t="s">
        <v>1128</v>
      </c>
      <c r="G278" s="13">
        <v>44432</v>
      </c>
      <c r="H278" s="75" t="s">
        <v>1129</v>
      </c>
      <c r="I278" s="15">
        <v>45</v>
      </c>
      <c r="J278" s="15">
        <v>23</v>
      </c>
      <c r="K278" s="15">
        <v>11</v>
      </c>
      <c r="L278" s="15">
        <v>5</v>
      </c>
      <c r="M278" s="80">
        <v>2.8462499999999999</v>
      </c>
      <c r="N278" s="70">
        <v>5</v>
      </c>
      <c r="O278" s="62">
        <v>3000</v>
      </c>
      <c r="P278" s="63">
        <f>Table22452368910111213141516171819202122242345672345[[#This Row],[PEMBULATAN]]*O278</f>
        <v>15000</v>
      </c>
    </row>
    <row r="279" spans="1:16" ht="24" customHeight="1" x14ac:dyDescent="0.2">
      <c r="A279" s="100"/>
      <c r="B279" s="73"/>
      <c r="C279" s="85" t="s">
        <v>1076</v>
      </c>
      <c r="D279" s="76" t="s">
        <v>1127</v>
      </c>
      <c r="E279" s="13">
        <v>44428</v>
      </c>
      <c r="F279" s="74" t="s">
        <v>1128</v>
      </c>
      <c r="G279" s="13">
        <v>44432</v>
      </c>
      <c r="H279" s="75" t="s">
        <v>1129</v>
      </c>
      <c r="I279" s="15">
        <v>56</v>
      </c>
      <c r="J279" s="15">
        <v>43</v>
      </c>
      <c r="K279" s="15">
        <v>19</v>
      </c>
      <c r="L279" s="15">
        <v>7</v>
      </c>
      <c r="M279" s="80">
        <v>11.438000000000001</v>
      </c>
      <c r="N279" s="70">
        <v>11</v>
      </c>
      <c r="O279" s="62">
        <v>3000</v>
      </c>
      <c r="P279" s="63">
        <f>Table22452368910111213141516171819202122242345672345[[#This Row],[PEMBULATAN]]*O279</f>
        <v>33000</v>
      </c>
    </row>
    <row r="280" spans="1:16" ht="24" customHeight="1" x14ac:dyDescent="0.2">
      <c r="A280" s="100"/>
      <c r="B280" s="73"/>
      <c r="C280" s="85" t="s">
        <v>1077</v>
      </c>
      <c r="D280" s="76" t="s">
        <v>1127</v>
      </c>
      <c r="E280" s="13">
        <v>44428</v>
      </c>
      <c r="F280" s="74" t="s">
        <v>1128</v>
      </c>
      <c r="G280" s="13">
        <v>44432</v>
      </c>
      <c r="H280" s="75" t="s">
        <v>1129</v>
      </c>
      <c r="I280" s="15">
        <v>98</v>
      </c>
      <c r="J280" s="15">
        <v>52</v>
      </c>
      <c r="K280" s="15">
        <v>27</v>
      </c>
      <c r="L280" s="15">
        <v>15</v>
      </c>
      <c r="M280" s="80">
        <v>34.398000000000003</v>
      </c>
      <c r="N280" s="70">
        <v>34</v>
      </c>
      <c r="O280" s="62">
        <v>3000</v>
      </c>
      <c r="P280" s="63">
        <f>Table22452368910111213141516171819202122242345672345[[#This Row],[PEMBULATAN]]*O280</f>
        <v>102000</v>
      </c>
    </row>
    <row r="281" spans="1:16" ht="24" customHeight="1" x14ac:dyDescent="0.2">
      <c r="A281" s="100"/>
      <c r="B281" s="73"/>
      <c r="C281" s="85" t="s">
        <v>1078</v>
      </c>
      <c r="D281" s="76" t="s">
        <v>1127</v>
      </c>
      <c r="E281" s="13">
        <v>44428</v>
      </c>
      <c r="F281" s="74" t="s">
        <v>1128</v>
      </c>
      <c r="G281" s="13">
        <v>44432</v>
      </c>
      <c r="H281" s="75" t="s">
        <v>1129</v>
      </c>
      <c r="I281" s="15">
        <v>57</v>
      </c>
      <c r="J281" s="15">
        <v>43</v>
      </c>
      <c r="K281" s="15">
        <v>21</v>
      </c>
      <c r="L281" s="15">
        <v>11</v>
      </c>
      <c r="M281" s="80">
        <v>12.867749999999999</v>
      </c>
      <c r="N281" s="70">
        <v>13</v>
      </c>
      <c r="O281" s="62">
        <v>3000</v>
      </c>
      <c r="P281" s="63">
        <f>Table22452368910111213141516171819202122242345672345[[#This Row],[PEMBULATAN]]*O281</f>
        <v>39000</v>
      </c>
    </row>
    <row r="282" spans="1:16" ht="24" customHeight="1" x14ac:dyDescent="0.2">
      <c r="A282" s="100"/>
      <c r="B282" s="73"/>
      <c r="C282" s="85" t="s">
        <v>1079</v>
      </c>
      <c r="D282" s="76" t="s">
        <v>1127</v>
      </c>
      <c r="E282" s="13">
        <v>44428</v>
      </c>
      <c r="F282" s="74" t="s">
        <v>1128</v>
      </c>
      <c r="G282" s="13">
        <v>44432</v>
      </c>
      <c r="H282" s="75" t="s">
        <v>1129</v>
      </c>
      <c r="I282" s="15">
        <v>76</v>
      </c>
      <c r="J282" s="15">
        <v>42</v>
      </c>
      <c r="K282" s="15">
        <v>25</v>
      </c>
      <c r="L282" s="15">
        <v>10</v>
      </c>
      <c r="M282" s="80">
        <v>19.95</v>
      </c>
      <c r="N282" s="70">
        <v>20</v>
      </c>
      <c r="O282" s="62">
        <v>3000</v>
      </c>
      <c r="P282" s="63">
        <f>Table22452368910111213141516171819202122242345672345[[#This Row],[PEMBULATAN]]*O282</f>
        <v>60000</v>
      </c>
    </row>
    <row r="283" spans="1:16" ht="24" customHeight="1" x14ac:dyDescent="0.2">
      <c r="A283" s="100"/>
      <c r="B283" s="73"/>
      <c r="C283" s="85" t="s">
        <v>1080</v>
      </c>
      <c r="D283" s="76" t="s">
        <v>1127</v>
      </c>
      <c r="E283" s="13">
        <v>44428</v>
      </c>
      <c r="F283" s="74" t="s">
        <v>1128</v>
      </c>
      <c r="G283" s="13">
        <v>44432</v>
      </c>
      <c r="H283" s="75" t="s">
        <v>1129</v>
      </c>
      <c r="I283" s="15">
        <v>54</v>
      </c>
      <c r="J283" s="15">
        <v>47</v>
      </c>
      <c r="K283" s="15">
        <v>23</v>
      </c>
      <c r="L283" s="15">
        <v>10</v>
      </c>
      <c r="M283" s="80">
        <v>14.593500000000001</v>
      </c>
      <c r="N283" s="70">
        <v>15</v>
      </c>
      <c r="O283" s="62">
        <v>3000</v>
      </c>
      <c r="P283" s="63">
        <f>Table22452368910111213141516171819202122242345672345[[#This Row],[PEMBULATAN]]*O283</f>
        <v>45000</v>
      </c>
    </row>
    <row r="284" spans="1:16" ht="24" customHeight="1" x14ac:dyDescent="0.2">
      <c r="A284" s="100"/>
      <c r="B284" s="73"/>
      <c r="C284" s="85" t="s">
        <v>1081</v>
      </c>
      <c r="D284" s="76" t="s">
        <v>1127</v>
      </c>
      <c r="E284" s="13">
        <v>44428</v>
      </c>
      <c r="F284" s="74" t="s">
        <v>1128</v>
      </c>
      <c r="G284" s="13">
        <v>44432</v>
      </c>
      <c r="H284" s="75" t="s">
        <v>1129</v>
      </c>
      <c r="I284" s="15">
        <v>45</v>
      </c>
      <c r="J284" s="15">
        <v>37</v>
      </c>
      <c r="K284" s="15">
        <v>12</v>
      </c>
      <c r="L284" s="15">
        <v>6</v>
      </c>
      <c r="M284" s="80">
        <v>4.9950000000000001</v>
      </c>
      <c r="N284" s="70">
        <v>6</v>
      </c>
      <c r="O284" s="62">
        <v>3000</v>
      </c>
      <c r="P284" s="63">
        <f>Table22452368910111213141516171819202122242345672345[[#This Row],[PEMBULATAN]]*O284</f>
        <v>18000</v>
      </c>
    </row>
    <row r="285" spans="1:16" ht="24" customHeight="1" x14ac:dyDescent="0.2">
      <c r="A285" s="100"/>
      <c r="B285" s="73"/>
      <c r="C285" s="85" t="s">
        <v>1082</v>
      </c>
      <c r="D285" s="76" t="s">
        <v>1127</v>
      </c>
      <c r="E285" s="13">
        <v>44428</v>
      </c>
      <c r="F285" s="74" t="s">
        <v>1128</v>
      </c>
      <c r="G285" s="13">
        <v>44432</v>
      </c>
      <c r="H285" s="75" t="s">
        <v>1129</v>
      </c>
      <c r="I285" s="15">
        <v>23</v>
      </c>
      <c r="J285" s="15">
        <v>18</v>
      </c>
      <c r="K285" s="15">
        <v>7</v>
      </c>
      <c r="L285" s="15">
        <v>1</v>
      </c>
      <c r="M285" s="80">
        <v>0.72450000000000003</v>
      </c>
      <c r="N285" s="70">
        <v>1</v>
      </c>
      <c r="O285" s="62">
        <v>3000</v>
      </c>
      <c r="P285" s="63">
        <f>Table22452368910111213141516171819202122242345672345[[#This Row],[PEMBULATAN]]*O285</f>
        <v>3000</v>
      </c>
    </row>
    <row r="286" spans="1:16" ht="24" customHeight="1" x14ac:dyDescent="0.2">
      <c r="A286" s="100"/>
      <c r="B286" s="73"/>
      <c r="C286" s="85" t="s">
        <v>1083</v>
      </c>
      <c r="D286" s="76" t="s">
        <v>1127</v>
      </c>
      <c r="E286" s="13">
        <v>44428</v>
      </c>
      <c r="F286" s="74" t="s">
        <v>1128</v>
      </c>
      <c r="G286" s="13">
        <v>44432</v>
      </c>
      <c r="H286" s="75" t="s">
        <v>1129</v>
      </c>
      <c r="I286" s="15">
        <v>53</v>
      </c>
      <c r="J286" s="15">
        <v>36</v>
      </c>
      <c r="K286" s="15">
        <v>11</v>
      </c>
      <c r="L286" s="15">
        <v>7</v>
      </c>
      <c r="M286" s="80">
        <v>5.2469999999999999</v>
      </c>
      <c r="N286" s="70">
        <v>7</v>
      </c>
      <c r="O286" s="62">
        <v>3000</v>
      </c>
      <c r="P286" s="63">
        <f>Table22452368910111213141516171819202122242345672345[[#This Row],[PEMBULATAN]]*O286</f>
        <v>21000</v>
      </c>
    </row>
    <row r="287" spans="1:16" ht="24" customHeight="1" x14ac:dyDescent="0.2">
      <c r="A287" s="100"/>
      <c r="B287" s="73"/>
      <c r="C287" s="85" t="s">
        <v>1084</v>
      </c>
      <c r="D287" s="76" t="s">
        <v>1127</v>
      </c>
      <c r="E287" s="13">
        <v>44428</v>
      </c>
      <c r="F287" s="74" t="s">
        <v>1128</v>
      </c>
      <c r="G287" s="13">
        <v>44432</v>
      </c>
      <c r="H287" s="75" t="s">
        <v>1129</v>
      </c>
      <c r="I287" s="15">
        <v>65</v>
      </c>
      <c r="J287" s="15">
        <v>35</v>
      </c>
      <c r="K287" s="15">
        <v>13</v>
      </c>
      <c r="L287" s="15">
        <v>12</v>
      </c>
      <c r="M287" s="80">
        <v>7.3937499999999998</v>
      </c>
      <c r="N287" s="70">
        <v>12</v>
      </c>
      <c r="O287" s="62">
        <v>3000</v>
      </c>
      <c r="P287" s="63">
        <f>Table22452368910111213141516171819202122242345672345[[#This Row],[PEMBULATAN]]*O287</f>
        <v>36000</v>
      </c>
    </row>
    <row r="288" spans="1:16" ht="24" customHeight="1" x14ac:dyDescent="0.2">
      <c r="A288" s="100"/>
      <c r="B288" s="73"/>
      <c r="C288" s="85" t="s">
        <v>1085</v>
      </c>
      <c r="D288" s="76" t="s">
        <v>1127</v>
      </c>
      <c r="E288" s="13">
        <v>44428</v>
      </c>
      <c r="F288" s="74" t="s">
        <v>1128</v>
      </c>
      <c r="G288" s="13">
        <v>44432</v>
      </c>
      <c r="H288" s="75" t="s">
        <v>1129</v>
      </c>
      <c r="I288" s="15">
        <v>54</v>
      </c>
      <c r="J288" s="15">
        <v>37</v>
      </c>
      <c r="K288" s="15">
        <v>12</v>
      </c>
      <c r="L288" s="15">
        <v>14</v>
      </c>
      <c r="M288" s="80">
        <v>5.9939999999999998</v>
      </c>
      <c r="N288" s="70">
        <v>14</v>
      </c>
      <c r="O288" s="62">
        <v>3000</v>
      </c>
      <c r="P288" s="63">
        <f>Table22452368910111213141516171819202122242345672345[[#This Row],[PEMBULATAN]]*O288</f>
        <v>42000</v>
      </c>
    </row>
    <row r="289" spans="1:16" ht="24" customHeight="1" x14ac:dyDescent="0.2">
      <c r="A289" s="100"/>
      <c r="B289" s="73"/>
      <c r="C289" s="85" t="s">
        <v>1086</v>
      </c>
      <c r="D289" s="76" t="s">
        <v>1127</v>
      </c>
      <c r="E289" s="13">
        <v>44428</v>
      </c>
      <c r="F289" s="74" t="s">
        <v>1128</v>
      </c>
      <c r="G289" s="13">
        <v>44432</v>
      </c>
      <c r="H289" s="75" t="s">
        <v>1129</v>
      </c>
      <c r="I289" s="15">
        <v>98</v>
      </c>
      <c r="J289" s="15">
        <v>56</v>
      </c>
      <c r="K289" s="15">
        <v>27</v>
      </c>
      <c r="L289" s="15">
        <v>14</v>
      </c>
      <c r="M289" s="80">
        <v>37.043999999999997</v>
      </c>
      <c r="N289" s="70">
        <v>37</v>
      </c>
      <c r="O289" s="62">
        <v>3000</v>
      </c>
      <c r="P289" s="63">
        <f>Table22452368910111213141516171819202122242345672345[[#This Row],[PEMBULATAN]]*O289</f>
        <v>111000</v>
      </c>
    </row>
    <row r="290" spans="1:16" ht="24" customHeight="1" x14ac:dyDescent="0.2">
      <c r="A290" s="100"/>
      <c r="B290" s="73"/>
      <c r="C290" s="85" t="s">
        <v>1087</v>
      </c>
      <c r="D290" s="76" t="s">
        <v>1127</v>
      </c>
      <c r="E290" s="13">
        <v>44428</v>
      </c>
      <c r="F290" s="74" t="s">
        <v>1128</v>
      </c>
      <c r="G290" s="13">
        <v>44432</v>
      </c>
      <c r="H290" s="75" t="s">
        <v>1129</v>
      </c>
      <c r="I290" s="15">
        <v>97</v>
      </c>
      <c r="J290" s="15">
        <v>56</v>
      </c>
      <c r="K290" s="15">
        <v>29</v>
      </c>
      <c r="L290" s="15">
        <v>18</v>
      </c>
      <c r="M290" s="80">
        <v>39.381999999999998</v>
      </c>
      <c r="N290" s="70">
        <v>39</v>
      </c>
      <c r="O290" s="62">
        <v>3000</v>
      </c>
      <c r="P290" s="63">
        <f>Table22452368910111213141516171819202122242345672345[[#This Row],[PEMBULATAN]]*O290</f>
        <v>117000</v>
      </c>
    </row>
    <row r="291" spans="1:16" ht="24" customHeight="1" x14ac:dyDescent="0.2">
      <c r="A291" s="100"/>
      <c r="B291" s="73"/>
      <c r="C291" s="71" t="s">
        <v>1088</v>
      </c>
      <c r="D291" s="76" t="s">
        <v>1127</v>
      </c>
      <c r="E291" s="13">
        <v>44428</v>
      </c>
      <c r="F291" s="74" t="s">
        <v>1128</v>
      </c>
      <c r="G291" s="13">
        <v>44432</v>
      </c>
      <c r="H291" s="75" t="s">
        <v>1129</v>
      </c>
      <c r="I291" s="15">
        <v>78</v>
      </c>
      <c r="J291" s="15">
        <v>65</v>
      </c>
      <c r="K291" s="15">
        <v>23</v>
      </c>
      <c r="L291" s="15">
        <v>7</v>
      </c>
      <c r="M291" s="80">
        <v>29.1525</v>
      </c>
      <c r="N291" s="70">
        <v>29</v>
      </c>
      <c r="O291" s="62">
        <v>3000</v>
      </c>
      <c r="P291" s="63">
        <f>Table22452368910111213141516171819202122242345672345[[#This Row],[PEMBULATAN]]*O291</f>
        <v>87000</v>
      </c>
    </row>
    <row r="292" spans="1:16" ht="24" customHeight="1" x14ac:dyDescent="0.2">
      <c r="A292" s="100"/>
      <c r="B292" s="73"/>
      <c r="C292" s="71" t="s">
        <v>1089</v>
      </c>
      <c r="D292" s="76" t="s">
        <v>1127</v>
      </c>
      <c r="E292" s="13">
        <v>44428</v>
      </c>
      <c r="F292" s="74" t="s">
        <v>1128</v>
      </c>
      <c r="G292" s="13">
        <v>44432</v>
      </c>
      <c r="H292" s="75" t="s">
        <v>1129</v>
      </c>
      <c r="I292" s="15">
        <v>54</v>
      </c>
      <c r="J292" s="15">
        <v>37</v>
      </c>
      <c r="K292" s="15">
        <v>11</v>
      </c>
      <c r="L292" s="15">
        <v>8</v>
      </c>
      <c r="M292" s="80">
        <v>5.4945000000000004</v>
      </c>
      <c r="N292" s="70">
        <v>8</v>
      </c>
      <c r="O292" s="62">
        <v>3000</v>
      </c>
      <c r="P292" s="63">
        <f>Table22452368910111213141516171819202122242345672345[[#This Row],[PEMBULATAN]]*O292</f>
        <v>24000</v>
      </c>
    </row>
    <row r="293" spans="1:16" ht="24" customHeight="1" x14ac:dyDescent="0.2">
      <c r="A293" s="100"/>
      <c r="B293" s="73"/>
      <c r="C293" s="71" t="s">
        <v>1090</v>
      </c>
      <c r="D293" s="76" t="s">
        <v>1127</v>
      </c>
      <c r="E293" s="13">
        <v>44428</v>
      </c>
      <c r="F293" s="74" t="s">
        <v>1128</v>
      </c>
      <c r="G293" s="13">
        <v>44432</v>
      </c>
      <c r="H293" s="75" t="s">
        <v>1129</v>
      </c>
      <c r="I293" s="15">
        <v>76</v>
      </c>
      <c r="J293" s="15">
        <v>45</v>
      </c>
      <c r="K293" s="15">
        <v>29</v>
      </c>
      <c r="L293" s="15">
        <v>19</v>
      </c>
      <c r="M293" s="80">
        <v>24.795000000000002</v>
      </c>
      <c r="N293" s="70">
        <v>25</v>
      </c>
      <c r="O293" s="62">
        <v>3000</v>
      </c>
      <c r="P293" s="63">
        <f>Table22452368910111213141516171819202122242345672345[[#This Row],[PEMBULATAN]]*O293</f>
        <v>75000</v>
      </c>
    </row>
    <row r="294" spans="1:16" ht="24" customHeight="1" x14ac:dyDescent="0.2">
      <c r="A294" s="100"/>
      <c r="B294" s="73"/>
      <c r="C294" s="71" t="s">
        <v>1091</v>
      </c>
      <c r="D294" s="76" t="s">
        <v>1127</v>
      </c>
      <c r="E294" s="13">
        <v>44428</v>
      </c>
      <c r="F294" s="74" t="s">
        <v>1128</v>
      </c>
      <c r="G294" s="13">
        <v>44432</v>
      </c>
      <c r="H294" s="75" t="s">
        <v>1129</v>
      </c>
      <c r="I294" s="15">
        <v>87</v>
      </c>
      <c r="J294" s="15">
        <v>54</v>
      </c>
      <c r="K294" s="15">
        <v>28</v>
      </c>
      <c r="L294" s="15">
        <v>14</v>
      </c>
      <c r="M294" s="80">
        <v>32.886000000000003</v>
      </c>
      <c r="N294" s="70">
        <v>33</v>
      </c>
      <c r="O294" s="62">
        <v>3000</v>
      </c>
      <c r="P294" s="63">
        <f>Table22452368910111213141516171819202122242345672345[[#This Row],[PEMBULATAN]]*O294</f>
        <v>99000</v>
      </c>
    </row>
    <row r="295" spans="1:16" ht="24" customHeight="1" x14ac:dyDescent="0.2">
      <c r="A295" s="100"/>
      <c r="B295" s="73"/>
      <c r="C295" s="71" t="s">
        <v>1092</v>
      </c>
      <c r="D295" s="76" t="s">
        <v>1127</v>
      </c>
      <c r="E295" s="13">
        <v>44428</v>
      </c>
      <c r="F295" s="74" t="s">
        <v>1128</v>
      </c>
      <c r="G295" s="13">
        <v>44432</v>
      </c>
      <c r="H295" s="75" t="s">
        <v>1129</v>
      </c>
      <c r="I295" s="15">
        <v>76</v>
      </c>
      <c r="J295" s="15">
        <v>48</v>
      </c>
      <c r="K295" s="15">
        <v>26</v>
      </c>
      <c r="L295" s="15">
        <v>17</v>
      </c>
      <c r="M295" s="80">
        <v>23.712</v>
      </c>
      <c r="N295" s="70">
        <v>24</v>
      </c>
      <c r="O295" s="62">
        <v>3000</v>
      </c>
      <c r="P295" s="63">
        <f>Table22452368910111213141516171819202122242345672345[[#This Row],[PEMBULATAN]]*O295</f>
        <v>72000</v>
      </c>
    </row>
    <row r="296" spans="1:16" ht="24" customHeight="1" x14ac:dyDescent="0.2">
      <c r="A296" s="100"/>
      <c r="B296" s="73"/>
      <c r="C296" s="71" t="s">
        <v>1093</v>
      </c>
      <c r="D296" s="76" t="s">
        <v>1127</v>
      </c>
      <c r="E296" s="13">
        <v>44428</v>
      </c>
      <c r="F296" s="74" t="s">
        <v>1128</v>
      </c>
      <c r="G296" s="13">
        <v>44432</v>
      </c>
      <c r="H296" s="75" t="s">
        <v>1129</v>
      </c>
      <c r="I296" s="15">
        <v>54</v>
      </c>
      <c r="J296" s="15">
        <v>37</v>
      </c>
      <c r="K296" s="15">
        <v>11</v>
      </c>
      <c r="L296" s="15">
        <v>5</v>
      </c>
      <c r="M296" s="80">
        <v>5.4945000000000004</v>
      </c>
      <c r="N296" s="70">
        <v>5</v>
      </c>
      <c r="O296" s="62">
        <v>3000</v>
      </c>
      <c r="P296" s="63">
        <f>Table22452368910111213141516171819202122242345672345[[#This Row],[PEMBULATAN]]*O296</f>
        <v>15000</v>
      </c>
    </row>
    <row r="297" spans="1:16" ht="24" customHeight="1" x14ac:dyDescent="0.2">
      <c r="A297" s="100"/>
      <c r="B297" s="73"/>
      <c r="C297" s="71" t="s">
        <v>1094</v>
      </c>
      <c r="D297" s="76" t="s">
        <v>1127</v>
      </c>
      <c r="E297" s="13">
        <v>44428</v>
      </c>
      <c r="F297" s="74" t="s">
        <v>1128</v>
      </c>
      <c r="G297" s="13">
        <v>44432</v>
      </c>
      <c r="H297" s="75" t="s">
        <v>1129</v>
      </c>
      <c r="I297" s="15">
        <v>45</v>
      </c>
      <c r="J297" s="15">
        <v>31</v>
      </c>
      <c r="K297" s="15">
        <v>10</v>
      </c>
      <c r="L297" s="15">
        <v>3</v>
      </c>
      <c r="M297" s="80">
        <v>3.4874999999999998</v>
      </c>
      <c r="N297" s="70">
        <v>3</v>
      </c>
      <c r="O297" s="62">
        <v>3000</v>
      </c>
      <c r="P297" s="63">
        <f>Table22452368910111213141516171819202122242345672345[[#This Row],[PEMBULATAN]]*O297</f>
        <v>9000</v>
      </c>
    </row>
    <row r="298" spans="1:16" ht="24" customHeight="1" x14ac:dyDescent="0.2">
      <c r="A298" s="100"/>
      <c r="B298" s="73"/>
      <c r="C298" s="71" t="s">
        <v>1095</v>
      </c>
      <c r="D298" s="76" t="s">
        <v>1127</v>
      </c>
      <c r="E298" s="13">
        <v>44428</v>
      </c>
      <c r="F298" s="74" t="s">
        <v>1128</v>
      </c>
      <c r="G298" s="13">
        <v>44432</v>
      </c>
      <c r="H298" s="75" t="s">
        <v>1129</v>
      </c>
      <c r="I298" s="15">
        <v>78</v>
      </c>
      <c r="J298" s="15">
        <v>36</v>
      </c>
      <c r="K298" s="15">
        <v>18</v>
      </c>
      <c r="L298" s="15">
        <v>14</v>
      </c>
      <c r="M298" s="80">
        <v>12.635999999999999</v>
      </c>
      <c r="N298" s="70">
        <v>14</v>
      </c>
      <c r="O298" s="62">
        <v>3000</v>
      </c>
      <c r="P298" s="63">
        <f>Table22452368910111213141516171819202122242345672345[[#This Row],[PEMBULATAN]]*O298</f>
        <v>42000</v>
      </c>
    </row>
    <row r="299" spans="1:16" ht="24" customHeight="1" x14ac:dyDescent="0.2">
      <c r="A299" s="100"/>
      <c r="B299" s="73"/>
      <c r="C299" s="71" t="s">
        <v>1096</v>
      </c>
      <c r="D299" s="76" t="s">
        <v>1127</v>
      </c>
      <c r="E299" s="13">
        <v>44428</v>
      </c>
      <c r="F299" s="74" t="s">
        <v>1128</v>
      </c>
      <c r="G299" s="13">
        <v>44432</v>
      </c>
      <c r="H299" s="75" t="s">
        <v>1129</v>
      </c>
      <c r="I299" s="15">
        <v>67</v>
      </c>
      <c r="J299" s="15">
        <v>34</v>
      </c>
      <c r="K299" s="15">
        <v>23</v>
      </c>
      <c r="L299" s="15">
        <v>13</v>
      </c>
      <c r="M299" s="80">
        <v>13.0985</v>
      </c>
      <c r="N299" s="70">
        <v>13</v>
      </c>
      <c r="O299" s="62">
        <v>3000</v>
      </c>
      <c r="P299" s="63">
        <f>Table22452368910111213141516171819202122242345672345[[#This Row],[PEMBULATAN]]*O299</f>
        <v>39000</v>
      </c>
    </row>
    <row r="300" spans="1:16" ht="24" customHeight="1" x14ac:dyDescent="0.2">
      <c r="A300" s="100"/>
      <c r="B300" s="73"/>
      <c r="C300" s="71" t="s">
        <v>1097</v>
      </c>
      <c r="D300" s="76" t="s">
        <v>1127</v>
      </c>
      <c r="E300" s="13">
        <v>44428</v>
      </c>
      <c r="F300" s="74" t="s">
        <v>1128</v>
      </c>
      <c r="G300" s="13">
        <v>44432</v>
      </c>
      <c r="H300" s="75" t="s">
        <v>1129</v>
      </c>
      <c r="I300" s="15">
        <v>97</v>
      </c>
      <c r="J300" s="15">
        <v>57</v>
      </c>
      <c r="K300" s="15">
        <v>28</v>
      </c>
      <c r="L300" s="15">
        <v>12</v>
      </c>
      <c r="M300" s="80">
        <v>38.703000000000003</v>
      </c>
      <c r="N300" s="70">
        <v>39</v>
      </c>
      <c r="O300" s="62">
        <v>3000</v>
      </c>
      <c r="P300" s="63">
        <f>Table22452368910111213141516171819202122242345672345[[#This Row],[PEMBULATAN]]*O300</f>
        <v>117000</v>
      </c>
    </row>
    <row r="301" spans="1:16" ht="24" customHeight="1" x14ac:dyDescent="0.2">
      <c r="A301" s="100"/>
      <c r="B301" s="73"/>
      <c r="C301" s="71" t="s">
        <v>1098</v>
      </c>
      <c r="D301" s="76" t="s">
        <v>1127</v>
      </c>
      <c r="E301" s="13">
        <v>44428</v>
      </c>
      <c r="F301" s="74" t="s">
        <v>1128</v>
      </c>
      <c r="G301" s="13">
        <v>44432</v>
      </c>
      <c r="H301" s="75" t="s">
        <v>1129</v>
      </c>
      <c r="I301" s="15">
        <v>78</v>
      </c>
      <c r="J301" s="15">
        <v>51</v>
      </c>
      <c r="K301" s="15">
        <v>30</v>
      </c>
      <c r="L301" s="15">
        <v>14</v>
      </c>
      <c r="M301" s="80">
        <v>29.835000000000001</v>
      </c>
      <c r="N301" s="70">
        <v>30</v>
      </c>
      <c r="O301" s="62">
        <v>3000</v>
      </c>
      <c r="P301" s="63">
        <f>Table22452368910111213141516171819202122242345672345[[#This Row],[PEMBULATAN]]*O301</f>
        <v>90000</v>
      </c>
    </row>
    <row r="302" spans="1:16" ht="24" customHeight="1" x14ac:dyDescent="0.2">
      <c r="A302" s="100"/>
      <c r="B302" s="73"/>
      <c r="C302" s="71" t="s">
        <v>1099</v>
      </c>
      <c r="D302" s="76" t="s">
        <v>1127</v>
      </c>
      <c r="E302" s="13">
        <v>44428</v>
      </c>
      <c r="F302" s="74" t="s">
        <v>1128</v>
      </c>
      <c r="G302" s="13">
        <v>44432</v>
      </c>
      <c r="H302" s="75" t="s">
        <v>1129</v>
      </c>
      <c r="I302" s="15">
        <v>86</v>
      </c>
      <c r="J302" s="15">
        <v>53</v>
      </c>
      <c r="K302" s="15">
        <v>28</v>
      </c>
      <c r="L302" s="15">
        <v>25</v>
      </c>
      <c r="M302" s="80">
        <v>31.905999999999999</v>
      </c>
      <c r="N302" s="70">
        <v>32</v>
      </c>
      <c r="O302" s="62">
        <v>3000</v>
      </c>
      <c r="P302" s="63">
        <f>Table22452368910111213141516171819202122242345672345[[#This Row],[PEMBULATAN]]*O302</f>
        <v>96000</v>
      </c>
    </row>
    <row r="303" spans="1:16" ht="24" customHeight="1" x14ac:dyDescent="0.2">
      <c r="A303" s="100"/>
      <c r="B303" s="73"/>
      <c r="C303" s="71" t="s">
        <v>1100</v>
      </c>
      <c r="D303" s="76" t="s">
        <v>1127</v>
      </c>
      <c r="E303" s="13">
        <v>44428</v>
      </c>
      <c r="F303" s="74" t="s">
        <v>1128</v>
      </c>
      <c r="G303" s="13">
        <v>44432</v>
      </c>
      <c r="H303" s="75" t="s">
        <v>1129</v>
      </c>
      <c r="I303" s="15">
        <v>76</v>
      </c>
      <c r="J303" s="15">
        <v>39</v>
      </c>
      <c r="K303" s="15">
        <v>21</v>
      </c>
      <c r="L303" s="15">
        <v>13</v>
      </c>
      <c r="M303" s="80">
        <v>15.561</v>
      </c>
      <c r="N303" s="70">
        <v>16</v>
      </c>
      <c r="O303" s="62">
        <v>3000</v>
      </c>
      <c r="P303" s="63">
        <f>Table22452368910111213141516171819202122242345672345[[#This Row],[PEMBULATAN]]*O303</f>
        <v>48000</v>
      </c>
    </row>
    <row r="304" spans="1:16" ht="24" customHeight="1" x14ac:dyDescent="0.2">
      <c r="A304" s="100"/>
      <c r="B304" s="73"/>
      <c r="C304" s="71" t="s">
        <v>1101</v>
      </c>
      <c r="D304" s="76" t="s">
        <v>1127</v>
      </c>
      <c r="E304" s="13">
        <v>44428</v>
      </c>
      <c r="F304" s="74" t="s">
        <v>1128</v>
      </c>
      <c r="G304" s="13">
        <v>44432</v>
      </c>
      <c r="H304" s="75" t="s">
        <v>1129</v>
      </c>
      <c r="I304" s="15">
        <v>76</v>
      </c>
      <c r="J304" s="15">
        <v>38</v>
      </c>
      <c r="K304" s="15">
        <v>20</v>
      </c>
      <c r="L304" s="15">
        <v>12</v>
      </c>
      <c r="M304" s="80">
        <v>14.44</v>
      </c>
      <c r="N304" s="70">
        <v>14</v>
      </c>
      <c r="O304" s="62">
        <v>3000</v>
      </c>
      <c r="P304" s="63">
        <f>Table22452368910111213141516171819202122242345672345[[#This Row],[PEMBULATAN]]*O304</f>
        <v>42000</v>
      </c>
    </row>
    <row r="305" spans="1:16" ht="24" customHeight="1" x14ac:dyDescent="0.2">
      <c r="A305" s="100"/>
      <c r="B305" s="73"/>
      <c r="C305" s="71" t="s">
        <v>1102</v>
      </c>
      <c r="D305" s="76" t="s">
        <v>1127</v>
      </c>
      <c r="E305" s="13">
        <v>44428</v>
      </c>
      <c r="F305" s="74" t="s">
        <v>1128</v>
      </c>
      <c r="G305" s="13">
        <v>44432</v>
      </c>
      <c r="H305" s="75" t="s">
        <v>1129</v>
      </c>
      <c r="I305" s="15">
        <v>87</v>
      </c>
      <c r="J305" s="15">
        <v>67</v>
      </c>
      <c r="K305" s="15">
        <v>45</v>
      </c>
      <c r="L305" s="15">
        <v>40</v>
      </c>
      <c r="M305" s="80">
        <v>65.576250000000002</v>
      </c>
      <c r="N305" s="70">
        <v>66</v>
      </c>
      <c r="O305" s="62">
        <v>3000</v>
      </c>
      <c r="P305" s="63">
        <f>Table22452368910111213141516171819202122242345672345[[#This Row],[PEMBULATAN]]*O305</f>
        <v>198000</v>
      </c>
    </row>
    <row r="306" spans="1:16" ht="24" customHeight="1" x14ac:dyDescent="0.2">
      <c r="A306" s="100"/>
      <c r="B306" s="73"/>
      <c r="C306" s="71" t="s">
        <v>1103</v>
      </c>
      <c r="D306" s="76" t="s">
        <v>1127</v>
      </c>
      <c r="E306" s="13">
        <v>44428</v>
      </c>
      <c r="F306" s="74" t="s">
        <v>1128</v>
      </c>
      <c r="G306" s="13">
        <v>44432</v>
      </c>
      <c r="H306" s="75" t="s">
        <v>1129</v>
      </c>
      <c r="I306" s="15">
        <v>87</v>
      </c>
      <c r="J306" s="15">
        <v>54</v>
      </c>
      <c r="K306" s="15">
        <v>27</v>
      </c>
      <c r="L306" s="15">
        <v>16</v>
      </c>
      <c r="M306" s="80">
        <v>31.711500000000001</v>
      </c>
      <c r="N306" s="70">
        <v>32</v>
      </c>
      <c r="O306" s="62">
        <v>3000</v>
      </c>
      <c r="P306" s="63">
        <f>Table22452368910111213141516171819202122242345672345[[#This Row],[PEMBULATAN]]*O306</f>
        <v>96000</v>
      </c>
    </row>
    <row r="307" spans="1:16" ht="24" customHeight="1" x14ac:dyDescent="0.2">
      <c r="A307" s="100"/>
      <c r="B307" s="73"/>
      <c r="C307" s="71" t="s">
        <v>1104</v>
      </c>
      <c r="D307" s="76" t="s">
        <v>1127</v>
      </c>
      <c r="E307" s="13">
        <v>44428</v>
      </c>
      <c r="F307" s="74" t="s">
        <v>1128</v>
      </c>
      <c r="G307" s="13">
        <v>44432</v>
      </c>
      <c r="H307" s="75" t="s">
        <v>1129</v>
      </c>
      <c r="I307" s="15">
        <v>45</v>
      </c>
      <c r="J307" s="15">
        <v>37</v>
      </c>
      <c r="K307" s="15">
        <v>16</v>
      </c>
      <c r="L307" s="15">
        <v>7</v>
      </c>
      <c r="M307" s="80">
        <v>6.66</v>
      </c>
      <c r="N307" s="70">
        <v>7</v>
      </c>
      <c r="O307" s="62">
        <v>3000</v>
      </c>
      <c r="P307" s="63">
        <f>Table22452368910111213141516171819202122242345672345[[#This Row],[PEMBULATAN]]*O307</f>
        <v>21000</v>
      </c>
    </row>
    <row r="308" spans="1:16" ht="24" customHeight="1" x14ac:dyDescent="0.2">
      <c r="A308" s="100"/>
      <c r="B308" s="73"/>
      <c r="C308" s="71" t="s">
        <v>1105</v>
      </c>
      <c r="D308" s="76" t="s">
        <v>1127</v>
      </c>
      <c r="E308" s="13">
        <v>44428</v>
      </c>
      <c r="F308" s="74" t="s">
        <v>1128</v>
      </c>
      <c r="G308" s="13">
        <v>44432</v>
      </c>
      <c r="H308" s="75" t="s">
        <v>1129</v>
      </c>
      <c r="I308" s="15">
        <v>87</v>
      </c>
      <c r="J308" s="15">
        <v>47</v>
      </c>
      <c r="K308" s="15">
        <v>26</v>
      </c>
      <c r="L308" s="15">
        <v>13</v>
      </c>
      <c r="M308" s="80">
        <v>26.578499999999998</v>
      </c>
      <c r="N308" s="70">
        <v>27</v>
      </c>
      <c r="O308" s="62">
        <v>3000</v>
      </c>
      <c r="P308" s="63">
        <f>Table22452368910111213141516171819202122242345672345[[#This Row],[PEMBULATAN]]*O308</f>
        <v>81000</v>
      </c>
    </row>
    <row r="309" spans="1:16" ht="24" customHeight="1" x14ac:dyDescent="0.2">
      <c r="A309" s="100"/>
      <c r="B309" s="73"/>
      <c r="C309" s="71" t="s">
        <v>1106</v>
      </c>
      <c r="D309" s="76" t="s">
        <v>1127</v>
      </c>
      <c r="E309" s="13">
        <v>44428</v>
      </c>
      <c r="F309" s="74" t="s">
        <v>1128</v>
      </c>
      <c r="G309" s="13">
        <v>44432</v>
      </c>
      <c r="H309" s="75" t="s">
        <v>1129</v>
      </c>
      <c r="I309" s="15">
        <v>87</v>
      </c>
      <c r="J309" s="15">
        <v>56</v>
      </c>
      <c r="K309" s="15">
        <v>30</v>
      </c>
      <c r="L309" s="15">
        <v>22</v>
      </c>
      <c r="M309" s="80">
        <v>36.54</v>
      </c>
      <c r="N309" s="70">
        <v>37</v>
      </c>
      <c r="O309" s="62">
        <v>3000</v>
      </c>
      <c r="P309" s="63">
        <f>Table22452368910111213141516171819202122242345672345[[#This Row],[PEMBULATAN]]*O309</f>
        <v>111000</v>
      </c>
    </row>
    <row r="310" spans="1:16" ht="24" customHeight="1" x14ac:dyDescent="0.2">
      <c r="A310" s="100"/>
      <c r="B310" s="73"/>
      <c r="C310" s="71" t="s">
        <v>1107</v>
      </c>
      <c r="D310" s="76" t="s">
        <v>1127</v>
      </c>
      <c r="E310" s="13">
        <v>44428</v>
      </c>
      <c r="F310" s="74" t="s">
        <v>1128</v>
      </c>
      <c r="G310" s="13">
        <v>44432</v>
      </c>
      <c r="H310" s="75" t="s">
        <v>1129</v>
      </c>
      <c r="I310" s="15">
        <v>87</v>
      </c>
      <c r="J310" s="15">
        <v>65</v>
      </c>
      <c r="K310" s="15">
        <v>28</v>
      </c>
      <c r="L310" s="15">
        <v>13</v>
      </c>
      <c r="M310" s="80">
        <v>39.585000000000001</v>
      </c>
      <c r="N310" s="70">
        <v>40</v>
      </c>
      <c r="O310" s="62">
        <v>3000</v>
      </c>
      <c r="P310" s="63">
        <f>Table22452368910111213141516171819202122242345672345[[#This Row],[PEMBULATAN]]*O310</f>
        <v>120000</v>
      </c>
    </row>
    <row r="311" spans="1:16" ht="24" customHeight="1" x14ac:dyDescent="0.2">
      <c r="A311" s="100"/>
      <c r="B311" s="73"/>
      <c r="C311" s="71" t="s">
        <v>1108</v>
      </c>
      <c r="D311" s="76" t="s">
        <v>1127</v>
      </c>
      <c r="E311" s="13">
        <v>44428</v>
      </c>
      <c r="F311" s="74" t="s">
        <v>1128</v>
      </c>
      <c r="G311" s="13">
        <v>44432</v>
      </c>
      <c r="H311" s="75" t="s">
        <v>1129</v>
      </c>
      <c r="I311" s="15">
        <v>86</v>
      </c>
      <c r="J311" s="15">
        <v>51</v>
      </c>
      <c r="K311" s="15">
        <v>37</v>
      </c>
      <c r="L311" s="15">
        <v>17</v>
      </c>
      <c r="M311" s="80">
        <v>40.570500000000003</v>
      </c>
      <c r="N311" s="70">
        <v>41</v>
      </c>
      <c r="O311" s="62">
        <v>3000</v>
      </c>
      <c r="P311" s="63">
        <f>Table22452368910111213141516171819202122242345672345[[#This Row],[PEMBULATAN]]*O311</f>
        <v>123000</v>
      </c>
    </row>
    <row r="312" spans="1:16" ht="24" customHeight="1" x14ac:dyDescent="0.2">
      <c r="A312" s="100"/>
      <c r="B312" s="73"/>
      <c r="C312" s="71" t="s">
        <v>1109</v>
      </c>
      <c r="D312" s="76" t="s">
        <v>1127</v>
      </c>
      <c r="E312" s="13">
        <v>44428</v>
      </c>
      <c r="F312" s="74" t="s">
        <v>1128</v>
      </c>
      <c r="G312" s="13">
        <v>44432</v>
      </c>
      <c r="H312" s="75" t="s">
        <v>1129</v>
      </c>
      <c r="I312" s="15">
        <v>87</v>
      </c>
      <c r="J312" s="15">
        <v>37</v>
      </c>
      <c r="K312" s="15">
        <v>29</v>
      </c>
      <c r="L312" s="15">
        <v>18</v>
      </c>
      <c r="M312" s="80">
        <v>23.33775</v>
      </c>
      <c r="N312" s="70">
        <v>23</v>
      </c>
      <c r="O312" s="62">
        <v>3000</v>
      </c>
      <c r="P312" s="63">
        <f>Table22452368910111213141516171819202122242345672345[[#This Row],[PEMBULATAN]]*O312</f>
        <v>69000</v>
      </c>
    </row>
    <row r="313" spans="1:16" ht="24" customHeight="1" x14ac:dyDescent="0.2">
      <c r="A313" s="100"/>
      <c r="B313" s="73"/>
      <c r="C313" s="71" t="s">
        <v>1110</v>
      </c>
      <c r="D313" s="76" t="s">
        <v>1127</v>
      </c>
      <c r="E313" s="13">
        <v>44428</v>
      </c>
      <c r="F313" s="74" t="s">
        <v>1128</v>
      </c>
      <c r="G313" s="13">
        <v>44432</v>
      </c>
      <c r="H313" s="75" t="s">
        <v>1129</v>
      </c>
      <c r="I313" s="15">
        <v>76</v>
      </c>
      <c r="J313" s="15">
        <v>37</v>
      </c>
      <c r="K313" s="15">
        <v>21</v>
      </c>
      <c r="L313" s="15">
        <v>9</v>
      </c>
      <c r="M313" s="80">
        <v>14.763</v>
      </c>
      <c r="N313" s="70">
        <v>15</v>
      </c>
      <c r="O313" s="62">
        <v>3000</v>
      </c>
      <c r="P313" s="63">
        <f>Table22452368910111213141516171819202122242345672345[[#This Row],[PEMBULATAN]]*O313</f>
        <v>45000</v>
      </c>
    </row>
    <row r="314" spans="1:16" ht="24" customHeight="1" x14ac:dyDescent="0.2">
      <c r="A314" s="100"/>
      <c r="B314" s="73"/>
      <c r="C314" s="71" t="s">
        <v>1111</v>
      </c>
      <c r="D314" s="76" t="s">
        <v>1127</v>
      </c>
      <c r="E314" s="13">
        <v>44428</v>
      </c>
      <c r="F314" s="74" t="s">
        <v>1128</v>
      </c>
      <c r="G314" s="13">
        <v>44432</v>
      </c>
      <c r="H314" s="75" t="s">
        <v>1129</v>
      </c>
      <c r="I314" s="15">
        <v>76</v>
      </c>
      <c r="J314" s="15">
        <v>42</v>
      </c>
      <c r="K314" s="15">
        <v>25</v>
      </c>
      <c r="L314" s="15">
        <v>12</v>
      </c>
      <c r="M314" s="80">
        <v>19.95</v>
      </c>
      <c r="N314" s="70">
        <v>20</v>
      </c>
      <c r="O314" s="62">
        <v>3000</v>
      </c>
      <c r="P314" s="63">
        <f>Table22452368910111213141516171819202122242345672345[[#This Row],[PEMBULATAN]]*O314</f>
        <v>60000</v>
      </c>
    </row>
    <row r="315" spans="1:16" ht="24" customHeight="1" x14ac:dyDescent="0.2">
      <c r="A315" s="100"/>
      <c r="B315" s="73"/>
      <c r="C315" s="71" t="s">
        <v>1112</v>
      </c>
      <c r="D315" s="76" t="s">
        <v>1127</v>
      </c>
      <c r="E315" s="13">
        <v>44428</v>
      </c>
      <c r="F315" s="74" t="s">
        <v>1128</v>
      </c>
      <c r="G315" s="13">
        <v>44432</v>
      </c>
      <c r="H315" s="75" t="s">
        <v>1129</v>
      </c>
      <c r="I315" s="15">
        <v>87</v>
      </c>
      <c r="J315" s="15">
        <v>53</v>
      </c>
      <c r="K315" s="15">
        <v>29</v>
      </c>
      <c r="L315" s="15">
        <v>14</v>
      </c>
      <c r="M315" s="80">
        <v>33.429749999999999</v>
      </c>
      <c r="N315" s="70">
        <v>33</v>
      </c>
      <c r="O315" s="62">
        <v>3000</v>
      </c>
      <c r="P315" s="63">
        <f>Table22452368910111213141516171819202122242345672345[[#This Row],[PEMBULATAN]]*O315</f>
        <v>99000</v>
      </c>
    </row>
    <row r="316" spans="1:16" ht="24" customHeight="1" x14ac:dyDescent="0.2">
      <c r="A316" s="100"/>
      <c r="B316" s="73"/>
      <c r="C316" s="71" t="s">
        <v>1113</v>
      </c>
      <c r="D316" s="76" t="s">
        <v>1127</v>
      </c>
      <c r="E316" s="13">
        <v>44428</v>
      </c>
      <c r="F316" s="74" t="s">
        <v>1128</v>
      </c>
      <c r="G316" s="13">
        <v>44432</v>
      </c>
      <c r="H316" s="75" t="s">
        <v>1129</v>
      </c>
      <c r="I316" s="15">
        <v>87</v>
      </c>
      <c r="J316" s="15">
        <v>47</v>
      </c>
      <c r="K316" s="15">
        <v>36</v>
      </c>
      <c r="L316" s="15">
        <v>25</v>
      </c>
      <c r="M316" s="80">
        <v>36.801000000000002</v>
      </c>
      <c r="N316" s="70">
        <v>37</v>
      </c>
      <c r="O316" s="62">
        <v>3000</v>
      </c>
      <c r="P316" s="63">
        <f>Table22452368910111213141516171819202122242345672345[[#This Row],[PEMBULATAN]]*O316</f>
        <v>111000</v>
      </c>
    </row>
    <row r="317" spans="1:16" ht="24" customHeight="1" x14ac:dyDescent="0.2">
      <c r="A317" s="100"/>
      <c r="B317" s="73"/>
      <c r="C317" s="71" t="s">
        <v>1114</v>
      </c>
      <c r="D317" s="76" t="s">
        <v>1127</v>
      </c>
      <c r="E317" s="13">
        <v>44428</v>
      </c>
      <c r="F317" s="74" t="s">
        <v>1128</v>
      </c>
      <c r="G317" s="13">
        <v>44432</v>
      </c>
      <c r="H317" s="75" t="s">
        <v>1129</v>
      </c>
      <c r="I317" s="15">
        <v>87</v>
      </c>
      <c r="J317" s="15">
        <v>45</v>
      </c>
      <c r="K317" s="15">
        <v>39</v>
      </c>
      <c r="L317" s="15">
        <v>20</v>
      </c>
      <c r="M317" s="80">
        <v>38.171250000000001</v>
      </c>
      <c r="N317" s="70">
        <v>38</v>
      </c>
      <c r="O317" s="62">
        <v>3000</v>
      </c>
      <c r="P317" s="63">
        <f>Table22452368910111213141516171819202122242345672345[[#This Row],[PEMBULATAN]]*O317</f>
        <v>114000</v>
      </c>
    </row>
    <row r="318" spans="1:16" ht="24" customHeight="1" x14ac:dyDescent="0.2">
      <c r="A318" s="100"/>
      <c r="B318" s="73"/>
      <c r="C318" s="71" t="s">
        <v>1115</v>
      </c>
      <c r="D318" s="76" t="s">
        <v>1127</v>
      </c>
      <c r="E318" s="13">
        <v>44428</v>
      </c>
      <c r="F318" s="74" t="s">
        <v>1128</v>
      </c>
      <c r="G318" s="13">
        <v>44432</v>
      </c>
      <c r="H318" s="75" t="s">
        <v>1129</v>
      </c>
      <c r="I318" s="15">
        <v>98</v>
      </c>
      <c r="J318" s="15">
        <v>57</v>
      </c>
      <c r="K318" s="15">
        <v>31</v>
      </c>
      <c r="L318" s="15">
        <v>13</v>
      </c>
      <c r="M318" s="80">
        <v>43.291499999999999</v>
      </c>
      <c r="N318" s="70">
        <v>43</v>
      </c>
      <c r="O318" s="62">
        <v>3000</v>
      </c>
      <c r="P318" s="63">
        <f>Table22452368910111213141516171819202122242345672345[[#This Row],[PEMBULATAN]]*O318</f>
        <v>129000</v>
      </c>
    </row>
    <row r="319" spans="1:16" ht="24" customHeight="1" x14ac:dyDescent="0.2">
      <c r="A319" s="100"/>
      <c r="B319" s="73"/>
      <c r="C319" s="71" t="s">
        <v>1116</v>
      </c>
      <c r="D319" s="76" t="s">
        <v>1127</v>
      </c>
      <c r="E319" s="13">
        <v>44428</v>
      </c>
      <c r="F319" s="74" t="s">
        <v>1128</v>
      </c>
      <c r="G319" s="13">
        <v>44432</v>
      </c>
      <c r="H319" s="75" t="s">
        <v>1129</v>
      </c>
      <c r="I319" s="15">
        <v>97</v>
      </c>
      <c r="J319" s="15">
        <v>56</v>
      </c>
      <c r="K319" s="15">
        <v>37</v>
      </c>
      <c r="L319" s="15">
        <v>22</v>
      </c>
      <c r="M319" s="80">
        <v>50.246000000000002</v>
      </c>
      <c r="N319" s="70">
        <v>50</v>
      </c>
      <c r="O319" s="62">
        <v>3000</v>
      </c>
      <c r="P319" s="63">
        <f>Table22452368910111213141516171819202122242345672345[[#This Row],[PEMBULATAN]]*O319</f>
        <v>150000</v>
      </c>
    </row>
    <row r="320" spans="1:16" ht="24" customHeight="1" x14ac:dyDescent="0.2">
      <c r="A320" s="100"/>
      <c r="B320" s="73"/>
      <c r="C320" s="71" t="s">
        <v>1117</v>
      </c>
      <c r="D320" s="76" t="s">
        <v>1127</v>
      </c>
      <c r="E320" s="13">
        <v>44428</v>
      </c>
      <c r="F320" s="74" t="s">
        <v>1128</v>
      </c>
      <c r="G320" s="13">
        <v>44432</v>
      </c>
      <c r="H320" s="75" t="s">
        <v>1129</v>
      </c>
      <c r="I320" s="15">
        <v>76</v>
      </c>
      <c r="J320" s="15">
        <v>43</v>
      </c>
      <c r="K320" s="15">
        <v>27</v>
      </c>
      <c r="L320" s="15">
        <v>21</v>
      </c>
      <c r="M320" s="80">
        <v>22.059000000000001</v>
      </c>
      <c r="N320" s="70">
        <v>22</v>
      </c>
      <c r="O320" s="62">
        <v>3000</v>
      </c>
      <c r="P320" s="63">
        <f>Table22452368910111213141516171819202122242345672345[[#This Row],[PEMBULATAN]]*O320</f>
        <v>66000</v>
      </c>
    </row>
    <row r="321" spans="1:16" ht="24" customHeight="1" x14ac:dyDescent="0.2">
      <c r="A321" s="100"/>
      <c r="B321" s="73"/>
      <c r="C321" s="71" t="s">
        <v>1118</v>
      </c>
      <c r="D321" s="76" t="s">
        <v>1127</v>
      </c>
      <c r="E321" s="13">
        <v>44428</v>
      </c>
      <c r="F321" s="74" t="s">
        <v>1128</v>
      </c>
      <c r="G321" s="13">
        <v>44432</v>
      </c>
      <c r="H321" s="75" t="s">
        <v>1129</v>
      </c>
      <c r="I321" s="15">
        <v>76</v>
      </c>
      <c r="J321" s="15">
        <v>46</v>
      </c>
      <c r="K321" s="15">
        <v>29</v>
      </c>
      <c r="L321" s="15">
        <v>16</v>
      </c>
      <c r="M321" s="80">
        <v>25.346</v>
      </c>
      <c r="N321" s="70">
        <v>25</v>
      </c>
      <c r="O321" s="62">
        <v>3000</v>
      </c>
      <c r="P321" s="63">
        <f>Table22452368910111213141516171819202122242345672345[[#This Row],[PEMBULATAN]]*O321</f>
        <v>75000</v>
      </c>
    </row>
    <row r="322" spans="1:16" ht="24" customHeight="1" x14ac:dyDescent="0.2">
      <c r="A322" s="100"/>
      <c r="B322" s="73"/>
      <c r="C322" s="71" t="s">
        <v>1119</v>
      </c>
      <c r="D322" s="76" t="s">
        <v>1127</v>
      </c>
      <c r="E322" s="13">
        <v>44428</v>
      </c>
      <c r="F322" s="74" t="s">
        <v>1128</v>
      </c>
      <c r="G322" s="13">
        <v>44432</v>
      </c>
      <c r="H322" s="75" t="s">
        <v>1129</v>
      </c>
      <c r="I322" s="15">
        <v>87</v>
      </c>
      <c r="J322" s="15">
        <v>53</v>
      </c>
      <c r="K322" s="15">
        <v>30</v>
      </c>
      <c r="L322" s="15">
        <v>23</v>
      </c>
      <c r="M322" s="80">
        <v>34.582500000000003</v>
      </c>
      <c r="N322" s="70">
        <v>35</v>
      </c>
      <c r="O322" s="62">
        <v>3000</v>
      </c>
      <c r="P322" s="63">
        <f>Table22452368910111213141516171819202122242345672345[[#This Row],[PEMBULATAN]]*O322</f>
        <v>105000</v>
      </c>
    </row>
    <row r="323" spans="1:16" ht="24" customHeight="1" x14ac:dyDescent="0.2">
      <c r="A323" s="100"/>
      <c r="B323" s="73"/>
      <c r="C323" s="71" t="s">
        <v>1120</v>
      </c>
      <c r="D323" s="76" t="s">
        <v>1127</v>
      </c>
      <c r="E323" s="13">
        <v>44428</v>
      </c>
      <c r="F323" s="74" t="s">
        <v>1128</v>
      </c>
      <c r="G323" s="13">
        <v>44432</v>
      </c>
      <c r="H323" s="75" t="s">
        <v>1129</v>
      </c>
      <c r="I323" s="15">
        <v>103</v>
      </c>
      <c r="J323" s="15">
        <v>67</v>
      </c>
      <c r="K323" s="15">
        <v>47</v>
      </c>
      <c r="L323" s="15">
        <v>26</v>
      </c>
      <c r="M323" s="80">
        <v>81.086749999999995</v>
      </c>
      <c r="N323" s="70">
        <v>81</v>
      </c>
      <c r="O323" s="62">
        <v>3000</v>
      </c>
      <c r="P323" s="63">
        <f>Table22452368910111213141516171819202122242345672345[[#This Row],[PEMBULATAN]]*O323</f>
        <v>243000</v>
      </c>
    </row>
    <row r="324" spans="1:16" ht="24" customHeight="1" x14ac:dyDescent="0.2">
      <c r="A324" s="100"/>
      <c r="B324" s="73"/>
      <c r="C324" s="71" t="s">
        <v>1121</v>
      </c>
      <c r="D324" s="76" t="s">
        <v>1127</v>
      </c>
      <c r="E324" s="13">
        <v>44428</v>
      </c>
      <c r="F324" s="74" t="s">
        <v>1128</v>
      </c>
      <c r="G324" s="13">
        <v>44432</v>
      </c>
      <c r="H324" s="75" t="s">
        <v>1129</v>
      </c>
      <c r="I324" s="15">
        <v>76</v>
      </c>
      <c r="J324" s="15">
        <v>54</v>
      </c>
      <c r="K324" s="15">
        <v>45</v>
      </c>
      <c r="L324" s="15">
        <v>23</v>
      </c>
      <c r="M324" s="80">
        <v>46.17</v>
      </c>
      <c r="N324" s="70">
        <v>46</v>
      </c>
      <c r="O324" s="62">
        <v>3000</v>
      </c>
      <c r="P324" s="63">
        <f>Table22452368910111213141516171819202122242345672345[[#This Row],[PEMBULATAN]]*O324</f>
        <v>138000</v>
      </c>
    </row>
    <row r="325" spans="1:16" ht="24" customHeight="1" x14ac:dyDescent="0.2">
      <c r="A325" s="100"/>
      <c r="B325" s="73"/>
      <c r="C325" s="71" t="s">
        <v>1122</v>
      </c>
      <c r="D325" s="76" t="s">
        <v>1127</v>
      </c>
      <c r="E325" s="13">
        <v>44428</v>
      </c>
      <c r="F325" s="74" t="s">
        <v>1128</v>
      </c>
      <c r="G325" s="13">
        <v>44432</v>
      </c>
      <c r="H325" s="75" t="s">
        <v>1129</v>
      </c>
      <c r="I325" s="15">
        <v>76</v>
      </c>
      <c r="J325" s="15">
        <v>45</v>
      </c>
      <c r="K325" s="15">
        <v>31</v>
      </c>
      <c r="L325" s="15">
        <v>15</v>
      </c>
      <c r="M325" s="80">
        <v>26.504999999999999</v>
      </c>
      <c r="N325" s="70">
        <v>27</v>
      </c>
      <c r="O325" s="62">
        <v>3000</v>
      </c>
      <c r="P325" s="63">
        <f>Table22452368910111213141516171819202122242345672345[[#This Row],[PEMBULATAN]]*O325</f>
        <v>81000</v>
      </c>
    </row>
    <row r="326" spans="1:16" ht="24" customHeight="1" x14ac:dyDescent="0.2">
      <c r="A326" s="100"/>
      <c r="B326" s="73"/>
      <c r="C326" s="71" t="s">
        <v>1123</v>
      </c>
      <c r="D326" s="76" t="s">
        <v>1127</v>
      </c>
      <c r="E326" s="13">
        <v>44428</v>
      </c>
      <c r="F326" s="74" t="s">
        <v>1128</v>
      </c>
      <c r="G326" s="13">
        <v>44432</v>
      </c>
      <c r="H326" s="75" t="s">
        <v>1129</v>
      </c>
      <c r="I326" s="15">
        <v>67</v>
      </c>
      <c r="J326" s="15">
        <v>46</v>
      </c>
      <c r="K326" s="15">
        <v>27</v>
      </c>
      <c r="L326" s="15">
        <v>17</v>
      </c>
      <c r="M326" s="80">
        <v>20.8035</v>
      </c>
      <c r="N326" s="70">
        <v>21</v>
      </c>
      <c r="O326" s="62">
        <v>3000</v>
      </c>
      <c r="P326" s="63">
        <f>Table22452368910111213141516171819202122242345672345[[#This Row],[PEMBULATAN]]*O326</f>
        <v>63000</v>
      </c>
    </row>
    <row r="327" spans="1:16" ht="24" customHeight="1" x14ac:dyDescent="0.2">
      <c r="A327" s="100"/>
      <c r="B327" s="73"/>
      <c r="C327" s="71" t="s">
        <v>1124</v>
      </c>
      <c r="D327" s="76" t="s">
        <v>1127</v>
      </c>
      <c r="E327" s="13">
        <v>44428</v>
      </c>
      <c r="F327" s="74" t="s">
        <v>1128</v>
      </c>
      <c r="G327" s="13">
        <v>44432</v>
      </c>
      <c r="H327" s="75" t="s">
        <v>1129</v>
      </c>
      <c r="I327" s="15">
        <v>98</v>
      </c>
      <c r="J327" s="15">
        <v>67</v>
      </c>
      <c r="K327" s="15">
        <v>45</v>
      </c>
      <c r="L327" s="15">
        <v>23</v>
      </c>
      <c r="M327" s="80">
        <v>73.867500000000007</v>
      </c>
      <c r="N327" s="70">
        <v>74</v>
      </c>
      <c r="O327" s="62">
        <v>3000</v>
      </c>
      <c r="P327" s="63">
        <f>Table22452368910111213141516171819202122242345672345[[#This Row],[PEMBULATAN]]*O327</f>
        <v>222000</v>
      </c>
    </row>
    <row r="328" spans="1:16" ht="24" customHeight="1" x14ac:dyDescent="0.2">
      <c r="A328" s="100"/>
      <c r="B328" s="73"/>
      <c r="C328" s="71" t="s">
        <v>1125</v>
      </c>
      <c r="D328" s="76" t="s">
        <v>1127</v>
      </c>
      <c r="E328" s="13">
        <v>44428</v>
      </c>
      <c r="F328" s="74" t="s">
        <v>1128</v>
      </c>
      <c r="G328" s="13">
        <v>44432</v>
      </c>
      <c r="H328" s="75" t="s">
        <v>1129</v>
      </c>
      <c r="I328" s="15">
        <v>67</v>
      </c>
      <c r="J328" s="15">
        <v>43</v>
      </c>
      <c r="K328" s="15">
        <v>31</v>
      </c>
      <c r="L328" s="15">
        <v>15</v>
      </c>
      <c r="M328" s="80">
        <v>22.327750000000002</v>
      </c>
      <c r="N328" s="70">
        <v>22</v>
      </c>
      <c r="O328" s="62">
        <v>3000</v>
      </c>
      <c r="P328" s="63">
        <f>Table22452368910111213141516171819202122242345672345[[#This Row],[PEMBULATAN]]*O328</f>
        <v>66000</v>
      </c>
    </row>
    <row r="329" spans="1:16" ht="24" customHeight="1" x14ac:dyDescent="0.2">
      <c r="A329" s="100"/>
      <c r="B329" s="73"/>
      <c r="C329" s="71" t="s">
        <v>1126</v>
      </c>
      <c r="D329" s="76" t="s">
        <v>1127</v>
      </c>
      <c r="E329" s="13">
        <v>44428</v>
      </c>
      <c r="F329" s="74" t="s">
        <v>1128</v>
      </c>
      <c r="G329" s="13">
        <v>44432</v>
      </c>
      <c r="H329" s="75" t="s">
        <v>1129</v>
      </c>
      <c r="I329" s="15">
        <v>71</v>
      </c>
      <c r="J329" s="15">
        <v>54</v>
      </c>
      <c r="K329" s="15">
        <v>29</v>
      </c>
      <c r="L329" s="15">
        <v>20</v>
      </c>
      <c r="M329" s="80">
        <v>27.796500000000002</v>
      </c>
      <c r="N329" s="70">
        <v>28</v>
      </c>
      <c r="O329" s="62">
        <v>3000</v>
      </c>
      <c r="P329" s="63">
        <f>Table22452368910111213141516171819202122242345672345[[#This Row],[PEMBULATAN]]*O329</f>
        <v>84000</v>
      </c>
    </row>
    <row r="330" spans="1:16" ht="22.5" customHeight="1" x14ac:dyDescent="0.2">
      <c r="A330" s="128" t="s">
        <v>33</v>
      </c>
      <c r="B330" s="129"/>
      <c r="C330" s="129"/>
      <c r="D330" s="129"/>
      <c r="E330" s="129"/>
      <c r="F330" s="129"/>
      <c r="G330" s="129"/>
      <c r="H330" s="129"/>
      <c r="I330" s="129"/>
      <c r="J330" s="129"/>
      <c r="K330" s="129"/>
      <c r="L330" s="130"/>
      <c r="M330" s="77">
        <f>SUBTOTAL(109,Table22452368910111213141516171819202122242345672345[KG VOLUME])</f>
        <v>9115.5249999999978</v>
      </c>
      <c r="N330" s="66">
        <f>SUM(N3:N329)</f>
        <v>9191</v>
      </c>
      <c r="O330" s="131">
        <f>SUM(P3:P329)</f>
        <v>27573000</v>
      </c>
      <c r="P330" s="132"/>
    </row>
    <row r="331" spans="1:16" ht="22.5" customHeight="1" x14ac:dyDescent="0.2">
      <c r="A331" s="81"/>
      <c r="B331" s="54" t="s">
        <v>45</v>
      </c>
      <c r="C331" s="53"/>
      <c r="D331" s="55" t="s">
        <v>46</v>
      </c>
      <c r="E331" s="81"/>
      <c r="F331" s="81"/>
      <c r="G331" s="81"/>
      <c r="H331" s="81"/>
      <c r="I331" s="81"/>
      <c r="J331" s="81"/>
      <c r="K331" s="81"/>
      <c r="L331" s="81"/>
      <c r="M331" s="82"/>
      <c r="N331" s="84" t="s">
        <v>52</v>
      </c>
      <c r="O331" s="83"/>
      <c r="P331" s="83">
        <f>O330*10%</f>
        <v>2757300</v>
      </c>
    </row>
    <row r="332" spans="1:16" ht="22.5" customHeight="1" thickBot="1" x14ac:dyDescent="0.25">
      <c r="A332" s="81"/>
      <c r="B332" s="54"/>
      <c r="C332" s="53"/>
      <c r="D332" s="55"/>
      <c r="E332" s="81"/>
      <c r="F332" s="81"/>
      <c r="G332" s="81"/>
      <c r="H332" s="81"/>
      <c r="I332" s="81"/>
      <c r="J332" s="81"/>
      <c r="K332" s="81"/>
      <c r="L332" s="81"/>
      <c r="M332" s="82"/>
      <c r="N332" s="106" t="s">
        <v>1364</v>
      </c>
      <c r="O332" s="105"/>
      <c r="P332" s="105">
        <f>O330-P331</f>
        <v>24815700</v>
      </c>
    </row>
    <row r="333" spans="1:16" x14ac:dyDescent="0.2">
      <c r="A333" s="11"/>
      <c r="H333" s="61"/>
      <c r="N333" s="60" t="s">
        <v>34</v>
      </c>
      <c r="P333" s="67">
        <f>P332*1%</f>
        <v>248157</v>
      </c>
    </row>
    <row r="334" spans="1:16" ht="15.75" thickBot="1" x14ac:dyDescent="0.25">
      <c r="A334" s="11"/>
      <c r="H334" s="61"/>
      <c r="N334" s="60" t="s">
        <v>1363</v>
      </c>
      <c r="P334" s="69">
        <f>P332*2%</f>
        <v>496314</v>
      </c>
    </row>
    <row r="335" spans="1:16" x14ac:dyDescent="0.2">
      <c r="A335" s="11"/>
      <c r="H335" s="61"/>
      <c r="N335" s="64" t="s">
        <v>35</v>
      </c>
      <c r="O335" s="65"/>
      <c r="P335" s="68">
        <f>P332+P333-P334</f>
        <v>24567543</v>
      </c>
    </row>
    <row r="336" spans="1:16" x14ac:dyDescent="0.2">
      <c r="B336" s="54"/>
      <c r="C336" s="53"/>
      <c r="D336" s="55"/>
    </row>
    <row r="338" spans="1:16" x14ac:dyDescent="0.2">
      <c r="A338" s="11"/>
      <c r="H338" s="61"/>
      <c r="P338" s="69"/>
    </row>
    <row r="339" spans="1:16" x14ac:dyDescent="0.2">
      <c r="A339" s="11"/>
      <c r="H339" s="61"/>
      <c r="O339" s="56"/>
      <c r="P339" s="69"/>
    </row>
    <row r="340" spans="1:16" s="3" customFormat="1" x14ac:dyDescent="0.25">
      <c r="A340" s="11"/>
      <c r="B340" s="2"/>
      <c r="C340" s="2"/>
      <c r="E340" s="12"/>
      <c r="H340" s="61"/>
      <c r="N340" s="14"/>
      <c r="O340" s="14"/>
      <c r="P340" s="14"/>
    </row>
    <row r="341" spans="1:16" s="3" customFormat="1" x14ac:dyDescent="0.25">
      <c r="A341" s="11"/>
      <c r="B341" s="2"/>
      <c r="C341" s="2"/>
      <c r="E341" s="12"/>
      <c r="H341" s="61"/>
      <c r="N341" s="14"/>
      <c r="O341" s="14"/>
      <c r="P341" s="14"/>
    </row>
    <row r="342" spans="1:16" s="3" customFormat="1" x14ac:dyDescent="0.25">
      <c r="A342" s="11"/>
      <c r="B342" s="2"/>
      <c r="C342" s="2"/>
      <c r="E342" s="12"/>
      <c r="H342" s="61"/>
      <c r="N342" s="14"/>
      <c r="O342" s="14"/>
      <c r="P342" s="14"/>
    </row>
    <row r="343" spans="1:16" s="3" customFormat="1" x14ac:dyDescent="0.25">
      <c r="A343" s="11"/>
      <c r="B343" s="2"/>
      <c r="C343" s="2"/>
      <c r="E343" s="12"/>
      <c r="H343" s="61"/>
      <c r="N343" s="14"/>
      <c r="O343" s="14"/>
      <c r="P343" s="14"/>
    </row>
    <row r="344" spans="1:16" s="3" customFormat="1" x14ac:dyDescent="0.25">
      <c r="A344" s="11"/>
      <c r="B344" s="2"/>
      <c r="C344" s="2"/>
      <c r="E344" s="12"/>
      <c r="H344" s="61"/>
      <c r="N344" s="14"/>
      <c r="O344" s="14"/>
      <c r="P344" s="14"/>
    </row>
    <row r="345" spans="1:16" s="3" customFormat="1" x14ac:dyDescent="0.25">
      <c r="A345" s="11"/>
      <c r="B345" s="2"/>
      <c r="C345" s="2"/>
      <c r="E345" s="12"/>
      <c r="H345" s="61"/>
      <c r="N345" s="14"/>
      <c r="O345" s="14"/>
      <c r="P345" s="14"/>
    </row>
    <row r="346" spans="1:16" s="3" customFormat="1" x14ac:dyDescent="0.25">
      <c r="A346" s="11"/>
      <c r="B346" s="2"/>
      <c r="C346" s="2"/>
      <c r="E346" s="12"/>
      <c r="H346" s="61"/>
      <c r="N346" s="14"/>
      <c r="O346" s="14"/>
      <c r="P346" s="14"/>
    </row>
    <row r="347" spans="1:16" s="3" customFormat="1" x14ac:dyDescent="0.25">
      <c r="A347" s="11"/>
      <c r="B347" s="2"/>
      <c r="C347" s="2"/>
      <c r="E347" s="12"/>
      <c r="H347" s="61"/>
      <c r="N347" s="14"/>
      <c r="O347" s="14"/>
      <c r="P347" s="14"/>
    </row>
    <row r="348" spans="1:16" s="3" customFormat="1" x14ac:dyDescent="0.25">
      <c r="A348" s="11"/>
      <c r="B348" s="2"/>
      <c r="C348" s="2"/>
      <c r="E348" s="12"/>
      <c r="H348" s="61"/>
      <c r="N348" s="14"/>
      <c r="O348" s="14"/>
      <c r="P348" s="14"/>
    </row>
    <row r="349" spans="1:16" s="3" customFormat="1" x14ac:dyDescent="0.25">
      <c r="A349" s="11"/>
      <c r="B349" s="2"/>
      <c r="C349" s="2"/>
      <c r="E349" s="12"/>
      <c r="H349" s="61"/>
      <c r="N349" s="14"/>
      <c r="O349" s="14"/>
      <c r="P349" s="14"/>
    </row>
    <row r="350" spans="1:16" s="3" customFormat="1" x14ac:dyDescent="0.25">
      <c r="A350" s="11"/>
      <c r="B350" s="2"/>
      <c r="C350" s="2"/>
      <c r="E350" s="12"/>
      <c r="H350" s="61"/>
      <c r="N350" s="14"/>
      <c r="O350" s="14"/>
      <c r="P350" s="14"/>
    </row>
    <row r="351" spans="1:16" s="3" customFormat="1" x14ac:dyDescent="0.25">
      <c r="A351" s="11"/>
      <c r="B351" s="2"/>
      <c r="C351" s="2"/>
      <c r="E351" s="12"/>
      <c r="H351" s="61"/>
      <c r="N351" s="14"/>
      <c r="O351" s="14"/>
      <c r="P351" s="14"/>
    </row>
  </sheetData>
  <mergeCells count="3">
    <mergeCell ref="A3:A4"/>
    <mergeCell ref="A330:L330"/>
    <mergeCell ref="O330:P330"/>
  </mergeCells>
  <conditionalFormatting sqref="B3">
    <cfRule type="duplicateValues" dxfId="270" priority="1"/>
  </conditionalFormatting>
  <conditionalFormatting sqref="B4:B329">
    <cfRule type="duplicateValues" dxfId="269" priority="6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7"/>
  <sheetViews>
    <sheetView zoomScale="110" zoomScaleNormal="110" workbookViewId="0">
      <pane xSplit="3" ySplit="2" topLeftCell="D14" activePane="bottomRight" state="frozen"/>
      <selection activeCell="F3" sqref="F3"/>
      <selection pane="topRight" activeCell="F3" sqref="F3"/>
      <selection pane="bottomLeft" activeCell="F3" sqref="F3"/>
      <selection pane="bottomRight" activeCell="B3" sqref="A3:XFD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0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36" customHeight="1" x14ac:dyDescent="0.2">
      <c r="A3" s="126" t="s">
        <v>1369</v>
      </c>
      <c r="B3" s="72" t="s">
        <v>1130</v>
      </c>
      <c r="C3" s="9" t="s">
        <v>1131</v>
      </c>
      <c r="D3" s="74" t="s">
        <v>1127</v>
      </c>
      <c r="E3" s="13">
        <v>44428</v>
      </c>
      <c r="F3" s="74" t="s">
        <v>257</v>
      </c>
      <c r="G3" s="13">
        <v>44432</v>
      </c>
      <c r="H3" s="10" t="s">
        <v>1129</v>
      </c>
      <c r="I3" s="1">
        <v>78</v>
      </c>
      <c r="J3" s="1">
        <v>56</v>
      </c>
      <c r="K3" s="1">
        <v>23</v>
      </c>
      <c r="L3" s="1">
        <v>6</v>
      </c>
      <c r="M3" s="79">
        <v>25.116</v>
      </c>
      <c r="N3" s="8">
        <v>25</v>
      </c>
      <c r="O3" s="62">
        <v>3000</v>
      </c>
      <c r="P3" s="63">
        <f>Table224523689101112131415161718192021222423456723456[[#This Row],[PEMBULATAN]]*O3</f>
        <v>75000</v>
      </c>
    </row>
    <row r="4" spans="1:16" ht="36" customHeight="1" x14ac:dyDescent="0.2">
      <c r="A4" s="127"/>
      <c r="B4" s="103"/>
      <c r="C4" s="9" t="s">
        <v>1132</v>
      </c>
      <c r="D4" s="74" t="s">
        <v>1127</v>
      </c>
      <c r="E4" s="13">
        <v>44428</v>
      </c>
      <c r="F4" s="74" t="s">
        <v>257</v>
      </c>
      <c r="G4" s="13">
        <v>44432</v>
      </c>
      <c r="H4" s="10" t="s">
        <v>1129</v>
      </c>
      <c r="I4" s="1">
        <v>56</v>
      </c>
      <c r="J4" s="1">
        <v>39</v>
      </c>
      <c r="K4" s="1">
        <v>20</v>
      </c>
      <c r="L4" s="1">
        <v>1</v>
      </c>
      <c r="M4" s="79">
        <v>10.92</v>
      </c>
      <c r="N4" s="8">
        <v>11</v>
      </c>
      <c r="O4" s="62">
        <v>3000</v>
      </c>
      <c r="P4" s="63">
        <f>Table224523689101112131415161718192021222423456723456[[#This Row],[PEMBULATAN]]*O4</f>
        <v>33000</v>
      </c>
    </row>
    <row r="5" spans="1:16" ht="36" customHeight="1" x14ac:dyDescent="0.2">
      <c r="A5" s="100"/>
      <c r="B5" s="73" t="s">
        <v>1133</v>
      </c>
      <c r="C5" s="85" t="s">
        <v>1134</v>
      </c>
      <c r="D5" s="76" t="s">
        <v>1127</v>
      </c>
      <c r="E5" s="13">
        <v>44428</v>
      </c>
      <c r="F5" s="74" t="s">
        <v>257</v>
      </c>
      <c r="G5" s="13">
        <v>44432</v>
      </c>
      <c r="H5" s="75" t="s">
        <v>1129</v>
      </c>
      <c r="I5" s="15">
        <v>58</v>
      </c>
      <c r="J5" s="15">
        <v>47</v>
      </c>
      <c r="K5" s="15">
        <v>12</v>
      </c>
      <c r="L5" s="15">
        <v>12</v>
      </c>
      <c r="M5" s="80">
        <v>8.1780000000000008</v>
      </c>
      <c r="N5" s="70">
        <v>8</v>
      </c>
      <c r="O5" s="62">
        <v>3000</v>
      </c>
      <c r="P5" s="63">
        <f>Table224523689101112131415161718192021222423456723456[[#This Row],[PEMBULATAN]]*O5</f>
        <v>24000</v>
      </c>
    </row>
    <row r="6" spans="1:16" ht="36" customHeight="1" x14ac:dyDescent="0.2">
      <c r="A6" s="100"/>
      <c r="B6" s="73"/>
      <c r="C6" s="90" t="s">
        <v>1135</v>
      </c>
      <c r="D6" s="91" t="s">
        <v>1127</v>
      </c>
      <c r="E6" s="92">
        <v>44428</v>
      </c>
      <c r="F6" s="93" t="s">
        <v>257</v>
      </c>
      <c r="G6" s="92">
        <v>44432</v>
      </c>
      <c r="H6" s="94" t="s">
        <v>1129</v>
      </c>
      <c r="I6" s="95">
        <v>58</v>
      </c>
      <c r="J6" s="95">
        <v>47</v>
      </c>
      <c r="K6" s="95">
        <v>12</v>
      </c>
      <c r="L6" s="95">
        <v>12</v>
      </c>
      <c r="M6" s="96">
        <v>8.1780000000000008</v>
      </c>
      <c r="N6" s="97">
        <v>8</v>
      </c>
      <c r="O6" s="62">
        <v>3000</v>
      </c>
      <c r="P6" s="63">
        <f>Table224523689101112131415161718192021222423456723456[[#This Row],[PEMBULATAN]]*O6</f>
        <v>24000</v>
      </c>
    </row>
    <row r="7" spans="1:16" ht="36" customHeight="1" x14ac:dyDescent="0.2">
      <c r="A7" s="100"/>
      <c r="B7" s="73"/>
      <c r="C7" s="90" t="s">
        <v>1136</v>
      </c>
      <c r="D7" s="91" t="s">
        <v>1127</v>
      </c>
      <c r="E7" s="92">
        <v>44428</v>
      </c>
      <c r="F7" s="93" t="s">
        <v>257</v>
      </c>
      <c r="G7" s="92">
        <v>44432</v>
      </c>
      <c r="H7" s="94" t="s">
        <v>1129</v>
      </c>
      <c r="I7" s="95">
        <v>58</v>
      </c>
      <c r="J7" s="95">
        <v>47</v>
      </c>
      <c r="K7" s="95">
        <v>12</v>
      </c>
      <c r="L7" s="95">
        <v>12</v>
      </c>
      <c r="M7" s="96">
        <v>8.1780000000000008</v>
      </c>
      <c r="N7" s="97">
        <v>8</v>
      </c>
      <c r="O7" s="62">
        <v>3000</v>
      </c>
      <c r="P7" s="63">
        <f>Table224523689101112131415161718192021222423456723456[[#This Row],[PEMBULATAN]]*O7</f>
        <v>24000</v>
      </c>
    </row>
    <row r="8" spans="1:16" ht="36" customHeight="1" x14ac:dyDescent="0.2">
      <c r="A8" s="100"/>
      <c r="B8" s="73"/>
      <c r="C8" s="90" t="s">
        <v>1137</v>
      </c>
      <c r="D8" s="91" t="s">
        <v>1127</v>
      </c>
      <c r="E8" s="92">
        <v>44428</v>
      </c>
      <c r="F8" s="93" t="s">
        <v>257</v>
      </c>
      <c r="G8" s="92">
        <v>44432</v>
      </c>
      <c r="H8" s="94" t="s">
        <v>1129</v>
      </c>
      <c r="I8" s="95">
        <v>58</v>
      </c>
      <c r="J8" s="95">
        <v>58</v>
      </c>
      <c r="K8" s="95">
        <v>47</v>
      </c>
      <c r="L8" s="95">
        <v>47</v>
      </c>
      <c r="M8" s="96">
        <v>39.527000000000001</v>
      </c>
      <c r="N8" s="97">
        <v>40</v>
      </c>
      <c r="O8" s="62">
        <v>3000</v>
      </c>
      <c r="P8" s="63">
        <f>Table224523689101112131415161718192021222423456723456[[#This Row],[PEMBULATAN]]*O8</f>
        <v>120000</v>
      </c>
    </row>
    <row r="9" spans="1:16" ht="36" customHeight="1" x14ac:dyDescent="0.2">
      <c r="A9" s="100"/>
      <c r="B9" s="73"/>
      <c r="C9" s="90" t="s">
        <v>1138</v>
      </c>
      <c r="D9" s="91" t="s">
        <v>1127</v>
      </c>
      <c r="E9" s="92">
        <v>44428</v>
      </c>
      <c r="F9" s="93" t="s">
        <v>257</v>
      </c>
      <c r="G9" s="92">
        <v>44432</v>
      </c>
      <c r="H9" s="94" t="s">
        <v>1129</v>
      </c>
      <c r="I9" s="95">
        <v>58</v>
      </c>
      <c r="J9" s="95">
        <v>58</v>
      </c>
      <c r="K9" s="95">
        <v>47</v>
      </c>
      <c r="L9" s="95">
        <v>47</v>
      </c>
      <c r="M9" s="96">
        <v>39.527000000000001</v>
      </c>
      <c r="N9" s="97">
        <v>40</v>
      </c>
      <c r="O9" s="62">
        <v>3000</v>
      </c>
      <c r="P9" s="63">
        <f>Table224523689101112131415161718192021222423456723456[[#This Row],[PEMBULATAN]]*O9</f>
        <v>120000</v>
      </c>
    </row>
    <row r="10" spans="1:16" ht="36" customHeight="1" x14ac:dyDescent="0.2">
      <c r="A10" s="100"/>
      <c r="B10" s="73"/>
      <c r="C10" s="90" t="s">
        <v>1139</v>
      </c>
      <c r="D10" s="91" t="s">
        <v>1127</v>
      </c>
      <c r="E10" s="92">
        <v>44428</v>
      </c>
      <c r="F10" s="93" t="s">
        <v>257</v>
      </c>
      <c r="G10" s="92">
        <v>44432</v>
      </c>
      <c r="H10" s="94" t="s">
        <v>1129</v>
      </c>
      <c r="I10" s="95">
        <v>45</v>
      </c>
      <c r="J10" s="95">
        <v>38</v>
      </c>
      <c r="K10" s="95">
        <v>27</v>
      </c>
      <c r="L10" s="95">
        <v>27</v>
      </c>
      <c r="M10" s="96">
        <v>11.5425</v>
      </c>
      <c r="N10" s="97">
        <v>12</v>
      </c>
      <c r="O10" s="62">
        <v>3000</v>
      </c>
      <c r="P10" s="63">
        <f>Table224523689101112131415161718192021222423456723456[[#This Row],[PEMBULATAN]]*O10</f>
        <v>36000</v>
      </c>
    </row>
    <row r="11" spans="1:16" ht="36" customHeight="1" x14ac:dyDescent="0.2">
      <c r="A11" s="100"/>
      <c r="B11" s="73"/>
      <c r="C11" s="90" t="s">
        <v>1140</v>
      </c>
      <c r="D11" s="91" t="s">
        <v>1127</v>
      </c>
      <c r="E11" s="92">
        <v>44428</v>
      </c>
      <c r="F11" s="93" t="s">
        <v>257</v>
      </c>
      <c r="G11" s="92">
        <v>44432</v>
      </c>
      <c r="H11" s="94" t="s">
        <v>1129</v>
      </c>
      <c r="I11" s="95">
        <v>67</v>
      </c>
      <c r="J11" s="95">
        <v>50</v>
      </c>
      <c r="K11" s="95">
        <v>25</v>
      </c>
      <c r="L11" s="95">
        <v>25</v>
      </c>
      <c r="M11" s="96">
        <v>20.9375</v>
      </c>
      <c r="N11" s="97">
        <v>21</v>
      </c>
      <c r="O11" s="62">
        <v>3000</v>
      </c>
      <c r="P11" s="63">
        <f>Table224523689101112131415161718192021222423456723456[[#This Row],[PEMBULATAN]]*O11</f>
        <v>63000</v>
      </c>
    </row>
    <row r="12" spans="1:16" ht="36" customHeight="1" x14ac:dyDescent="0.2">
      <c r="A12" s="100"/>
      <c r="B12" s="73"/>
      <c r="C12" s="90" t="s">
        <v>1141</v>
      </c>
      <c r="D12" s="91" t="s">
        <v>1127</v>
      </c>
      <c r="E12" s="92">
        <v>44428</v>
      </c>
      <c r="F12" s="93" t="s">
        <v>257</v>
      </c>
      <c r="G12" s="92">
        <v>44432</v>
      </c>
      <c r="H12" s="94" t="s">
        <v>1129</v>
      </c>
      <c r="I12" s="95">
        <v>67</v>
      </c>
      <c r="J12" s="95">
        <v>50</v>
      </c>
      <c r="K12" s="95">
        <v>25</v>
      </c>
      <c r="L12" s="95">
        <v>25</v>
      </c>
      <c r="M12" s="96">
        <v>20.9375</v>
      </c>
      <c r="N12" s="97">
        <v>21</v>
      </c>
      <c r="O12" s="62">
        <v>3000</v>
      </c>
      <c r="P12" s="63">
        <f>Table224523689101112131415161718192021222423456723456[[#This Row],[PEMBULATAN]]*O12</f>
        <v>63000</v>
      </c>
    </row>
    <row r="13" spans="1:16" ht="36" customHeight="1" x14ac:dyDescent="0.2">
      <c r="A13" s="100"/>
      <c r="B13" s="73"/>
      <c r="C13" s="90" t="s">
        <v>1142</v>
      </c>
      <c r="D13" s="91" t="s">
        <v>1127</v>
      </c>
      <c r="E13" s="92">
        <v>44428</v>
      </c>
      <c r="F13" s="93" t="s">
        <v>257</v>
      </c>
      <c r="G13" s="92">
        <v>44432</v>
      </c>
      <c r="H13" s="94" t="s">
        <v>1129</v>
      </c>
      <c r="I13" s="95">
        <v>67</v>
      </c>
      <c r="J13" s="95">
        <v>50</v>
      </c>
      <c r="K13" s="95">
        <v>25</v>
      </c>
      <c r="L13" s="95">
        <v>25</v>
      </c>
      <c r="M13" s="96">
        <v>20.9375</v>
      </c>
      <c r="N13" s="97">
        <v>21</v>
      </c>
      <c r="O13" s="62">
        <v>3000</v>
      </c>
      <c r="P13" s="63">
        <f>Table224523689101112131415161718192021222423456723456[[#This Row],[PEMBULATAN]]*O13</f>
        <v>63000</v>
      </c>
    </row>
    <row r="14" spans="1:16" ht="36" customHeight="1" x14ac:dyDescent="0.2">
      <c r="A14" s="100"/>
      <c r="B14" s="73"/>
      <c r="C14" s="90" t="s">
        <v>1143</v>
      </c>
      <c r="D14" s="91" t="s">
        <v>1127</v>
      </c>
      <c r="E14" s="92">
        <v>44428</v>
      </c>
      <c r="F14" s="93" t="s">
        <v>257</v>
      </c>
      <c r="G14" s="92">
        <v>44432</v>
      </c>
      <c r="H14" s="94" t="s">
        <v>1129</v>
      </c>
      <c r="I14" s="95">
        <v>67</v>
      </c>
      <c r="J14" s="95">
        <v>50</v>
      </c>
      <c r="K14" s="95">
        <v>25</v>
      </c>
      <c r="L14" s="95">
        <v>25</v>
      </c>
      <c r="M14" s="96">
        <v>20.9375</v>
      </c>
      <c r="N14" s="97">
        <v>21</v>
      </c>
      <c r="O14" s="62">
        <v>3000</v>
      </c>
      <c r="P14" s="63">
        <f>Table224523689101112131415161718192021222423456723456[[#This Row],[PEMBULATAN]]*O14</f>
        <v>63000</v>
      </c>
    </row>
    <row r="15" spans="1:16" ht="36" customHeight="1" x14ac:dyDescent="0.2">
      <c r="A15" s="100"/>
      <c r="B15" s="73"/>
      <c r="C15" s="90" t="s">
        <v>1144</v>
      </c>
      <c r="D15" s="91" t="s">
        <v>1127</v>
      </c>
      <c r="E15" s="92">
        <v>44428</v>
      </c>
      <c r="F15" s="93" t="s">
        <v>257</v>
      </c>
      <c r="G15" s="92">
        <v>44432</v>
      </c>
      <c r="H15" s="94" t="s">
        <v>1129</v>
      </c>
      <c r="I15" s="95">
        <v>67</v>
      </c>
      <c r="J15" s="95">
        <v>50</v>
      </c>
      <c r="K15" s="95">
        <v>25</v>
      </c>
      <c r="L15" s="95">
        <v>25</v>
      </c>
      <c r="M15" s="96">
        <v>20.9375</v>
      </c>
      <c r="N15" s="97">
        <v>21</v>
      </c>
      <c r="O15" s="62">
        <v>3000</v>
      </c>
      <c r="P15" s="63">
        <f>Table224523689101112131415161718192021222423456723456[[#This Row],[PEMBULATAN]]*O15</f>
        <v>63000</v>
      </c>
    </row>
    <row r="16" spans="1:16" ht="22.5" customHeight="1" x14ac:dyDescent="0.2">
      <c r="A16" s="128" t="s">
        <v>33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30"/>
      <c r="M16" s="77">
        <f>SUBTOTAL(109,Table224523689101112131415161718192021222423456723456[KG VOLUME])</f>
        <v>255.85399999999998</v>
      </c>
      <c r="N16" s="66">
        <f>SUM(N3:N15)</f>
        <v>257</v>
      </c>
      <c r="O16" s="131">
        <f>SUM(P3:P15)</f>
        <v>771000</v>
      </c>
      <c r="P16" s="132"/>
    </row>
    <row r="17" spans="1:16" ht="22.5" customHeight="1" x14ac:dyDescent="0.2">
      <c r="A17" s="81"/>
      <c r="B17" s="54" t="s">
        <v>45</v>
      </c>
      <c r="C17" s="53"/>
      <c r="D17" s="55" t="s">
        <v>46</v>
      </c>
      <c r="E17" s="81"/>
      <c r="F17" s="81"/>
      <c r="G17" s="81"/>
      <c r="H17" s="81"/>
      <c r="I17" s="81"/>
      <c r="J17" s="81"/>
      <c r="K17" s="81"/>
      <c r="L17" s="81"/>
      <c r="M17" s="82"/>
      <c r="N17" s="84" t="s">
        <v>52</v>
      </c>
      <c r="O17" s="83"/>
      <c r="P17" s="83">
        <f>O16*10%</f>
        <v>77100</v>
      </c>
    </row>
    <row r="18" spans="1:16" ht="22.5" customHeight="1" thickBot="1" x14ac:dyDescent="0.25">
      <c r="A18" s="81"/>
      <c r="B18" s="54"/>
      <c r="C18" s="53"/>
      <c r="D18" s="55"/>
      <c r="E18" s="81"/>
      <c r="F18" s="81"/>
      <c r="G18" s="81"/>
      <c r="H18" s="81"/>
      <c r="I18" s="81"/>
      <c r="J18" s="81"/>
      <c r="K18" s="81"/>
      <c r="L18" s="81"/>
      <c r="M18" s="82"/>
      <c r="N18" s="106" t="s">
        <v>1364</v>
      </c>
      <c r="O18" s="105"/>
      <c r="P18" s="105">
        <f>O16-P17</f>
        <v>693900</v>
      </c>
    </row>
    <row r="19" spans="1:16" x14ac:dyDescent="0.2">
      <c r="A19" s="11"/>
      <c r="H19" s="61"/>
      <c r="N19" s="60" t="s">
        <v>34</v>
      </c>
      <c r="P19" s="67">
        <f>P18*1%</f>
        <v>6939</v>
      </c>
    </row>
    <row r="20" spans="1:16" ht="15.75" thickBot="1" x14ac:dyDescent="0.25">
      <c r="A20" s="11"/>
      <c r="H20" s="61"/>
      <c r="N20" s="60" t="s">
        <v>1363</v>
      </c>
      <c r="P20" s="69">
        <f>P18*2%</f>
        <v>13878</v>
      </c>
    </row>
    <row r="21" spans="1:16" x14ac:dyDescent="0.2">
      <c r="A21" s="11"/>
      <c r="H21" s="61"/>
      <c r="N21" s="64" t="s">
        <v>35</v>
      </c>
      <c r="O21" s="65"/>
      <c r="P21" s="68">
        <f>P18+P19-P20</f>
        <v>686961</v>
      </c>
    </row>
    <row r="22" spans="1:16" x14ac:dyDescent="0.2">
      <c r="B22" s="54"/>
      <c r="C22" s="53"/>
      <c r="D22" s="55"/>
    </row>
    <row r="24" spans="1:16" x14ac:dyDescent="0.2">
      <c r="A24" s="11"/>
      <c r="H24" s="61"/>
      <c r="P24" s="69"/>
    </row>
    <row r="25" spans="1:16" x14ac:dyDescent="0.2">
      <c r="A25" s="11"/>
      <c r="H25" s="61"/>
      <c r="O25" s="56"/>
      <c r="P25" s="69"/>
    </row>
    <row r="26" spans="1:16" s="3" customFormat="1" x14ac:dyDescent="0.25">
      <c r="A26" s="11"/>
      <c r="B26" s="2"/>
      <c r="C26" s="2"/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/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/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/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/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/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/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/>
      <c r="E36" s="12"/>
      <c r="H36" s="61"/>
      <c r="N36" s="14"/>
      <c r="O36" s="14"/>
      <c r="P36" s="14"/>
    </row>
    <row r="37" spans="1:16" s="3" customFormat="1" x14ac:dyDescent="0.25">
      <c r="A37" s="11"/>
      <c r="B37" s="2"/>
      <c r="C37" s="2"/>
      <c r="E37" s="12"/>
      <c r="H37" s="61"/>
      <c r="N37" s="14"/>
      <c r="O37" s="14"/>
      <c r="P37" s="14"/>
    </row>
  </sheetData>
  <mergeCells count="3">
    <mergeCell ref="A3:A4"/>
    <mergeCell ref="A16:L16"/>
    <mergeCell ref="O16:P16"/>
  </mergeCells>
  <conditionalFormatting sqref="B3">
    <cfRule type="duplicateValues" dxfId="253" priority="1"/>
  </conditionalFormatting>
  <conditionalFormatting sqref="B4:B15">
    <cfRule type="duplicateValues" dxfId="252" priority="6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9"/>
  <sheetViews>
    <sheetView zoomScale="110" zoomScaleNormal="110" workbookViewId="0">
      <pane xSplit="3" ySplit="2" topLeftCell="D21" activePane="bottomRight" state="frozen"/>
      <selection activeCell="F3" sqref="F3"/>
      <selection pane="topRight" activeCell="F3" sqref="F3"/>
      <selection pane="bottomLeft" activeCell="F3" sqref="F3"/>
      <selection pane="bottomRight" activeCell="B3" sqref="A3:XFD2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0.425781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36" customHeight="1" x14ac:dyDescent="0.2">
      <c r="A3" s="126" t="s">
        <v>1368</v>
      </c>
      <c r="B3" s="104" t="s">
        <v>1145</v>
      </c>
      <c r="C3" s="9" t="s">
        <v>1146</v>
      </c>
      <c r="D3" s="74" t="s">
        <v>53</v>
      </c>
      <c r="E3" s="13">
        <v>44428</v>
      </c>
      <c r="F3" s="74" t="s">
        <v>257</v>
      </c>
      <c r="G3" s="13">
        <v>44432</v>
      </c>
      <c r="H3" s="10" t="s">
        <v>258</v>
      </c>
      <c r="I3" s="1">
        <v>157</v>
      </c>
      <c r="J3" s="1">
        <v>27</v>
      </c>
      <c r="K3" s="1">
        <v>22</v>
      </c>
      <c r="L3" s="1">
        <v>10</v>
      </c>
      <c r="M3" s="79">
        <v>23.314499999999999</v>
      </c>
      <c r="N3" s="8">
        <v>24</v>
      </c>
      <c r="O3" s="62">
        <v>3000</v>
      </c>
      <c r="P3" s="63">
        <f>Table2245236891011121314151617181920212224234567234568[[#This Row],[PEMBULATAN]]*O3</f>
        <v>72000</v>
      </c>
    </row>
    <row r="4" spans="1:16" ht="36" customHeight="1" x14ac:dyDescent="0.2">
      <c r="A4" s="127"/>
      <c r="B4" s="73" t="s">
        <v>1147</v>
      </c>
      <c r="C4" s="9" t="s">
        <v>1148</v>
      </c>
      <c r="D4" s="74" t="s">
        <v>53</v>
      </c>
      <c r="E4" s="13">
        <v>44428</v>
      </c>
      <c r="F4" s="74" t="s">
        <v>257</v>
      </c>
      <c r="G4" s="13">
        <v>44432</v>
      </c>
      <c r="H4" s="10" t="s">
        <v>258</v>
      </c>
      <c r="I4" s="1">
        <v>36</v>
      </c>
      <c r="J4" s="1">
        <v>32</v>
      </c>
      <c r="K4" s="1">
        <v>32</v>
      </c>
      <c r="L4" s="1">
        <v>8</v>
      </c>
      <c r="M4" s="79">
        <v>9.2159999999999993</v>
      </c>
      <c r="N4" s="8">
        <v>9</v>
      </c>
      <c r="O4" s="62">
        <v>3000</v>
      </c>
      <c r="P4" s="63">
        <f>Table2245236891011121314151617181920212224234567234568[[#This Row],[PEMBULATAN]]*O4</f>
        <v>27000</v>
      </c>
    </row>
    <row r="5" spans="1:16" ht="36" customHeight="1" x14ac:dyDescent="0.2">
      <c r="A5" s="100"/>
      <c r="B5" s="73"/>
      <c r="C5" s="85" t="s">
        <v>1149</v>
      </c>
      <c r="D5" s="76" t="s">
        <v>53</v>
      </c>
      <c r="E5" s="13">
        <v>44428</v>
      </c>
      <c r="F5" s="74" t="s">
        <v>257</v>
      </c>
      <c r="G5" s="13">
        <v>44432</v>
      </c>
      <c r="H5" s="75" t="s">
        <v>258</v>
      </c>
      <c r="I5" s="15">
        <v>43</v>
      </c>
      <c r="J5" s="15">
        <v>32</v>
      </c>
      <c r="K5" s="15">
        <v>32</v>
      </c>
      <c r="L5" s="15">
        <v>12</v>
      </c>
      <c r="M5" s="80">
        <v>11.007999999999999</v>
      </c>
      <c r="N5" s="70">
        <v>11</v>
      </c>
      <c r="O5" s="62">
        <v>3000</v>
      </c>
      <c r="P5" s="63">
        <f>Table2245236891011121314151617181920212224234567234568[[#This Row],[PEMBULATAN]]*O5</f>
        <v>33000</v>
      </c>
    </row>
    <row r="6" spans="1:16" ht="36" customHeight="1" x14ac:dyDescent="0.2">
      <c r="A6" s="100"/>
      <c r="B6" s="73"/>
      <c r="C6" s="90" t="s">
        <v>1150</v>
      </c>
      <c r="D6" s="91" t="s">
        <v>53</v>
      </c>
      <c r="E6" s="92">
        <v>44428</v>
      </c>
      <c r="F6" s="93" t="s">
        <v>257</v>
      </c>
      <c r="G6" s="92">
        <v>44432</v>
      </c>
      <c r="H6" s="94" t="s">
        <v>258</v>
      </c>
      <c r="I6" s="95">
        <v>47</v>
      </c>
      <c r="J6" s="95">
        <v>42</v>
      </c>
      <c r="K6" s="95">
        <v>42</v>
      </c>
      <c r="L6" s="95">
        <v>9</v>
      </c>
      <c r="M6" s="96">
        <v>20.727</v>
      </c>
      <c r="N6" s="97">
        <v>21</v>
      </c>
      <c r="O6" s="62">
        <v>3000</v>
      </c>
      <c r="P6" s="63">
        <f>Table2245236891011121314151617181920212224234567234568[[#This Row],[PEMBULATAN]]*O6</f>
        <v>63000</v>
      </c>
    </row>
    <row r="7" spans="1:16" ht="36" customHeight="1" x14ac:dyDescent="0.2">
      <c r="A7" s="100"/>
      <c r="B7" s="73"/>
      <c r="C7" s="90" t="s">
        <v>1151</v>
      </c>
      <c r="D7" s="91" t="s">
        <v>53</v>
      </c>
      <c r="E7" s="92">
        <v>44428</v>
      </c>
      <c r="F7" s="93" t="s">
        <v>257</v>
      </c>
      <c r="G7" s="92">
        <v>44432</v>
      </c>
      <c r="H7" s="94" t="s">
        <v>258</v>
      </c>
      <c r="I7" s="95">
        <v>43</v>
      </c>
      <c r="J7" s="95">
        <v>32</v>
      </c>
      <c r="K7" s="95">
        <v>32</v>
      </c>
      <c r="L7" s="95">
        <v>9</v>
      </c>
      <c r="M7" s="96">
        <v>11.007999999999999</v>
      </c>
      <c r="N7" s="97">
        <v>11</v>
      </c>
      <c r="O7" s="62">
        <v>3000</v>
      </c>
      <c r="P7" s="63">
        <f>Table2245236891011121314151617181920212224234567234568[[#This Row],[PEMBULATAN]]*O7</f>
        <v>33000</v>
      </c>
    </row>
    <row r="8" spans="1:16" ht="36" customHeight="1" x14ac:dyDescent="0.2">
      <c r="A8" s="100"/>
      <c r="B8" s="73"/>
      <c r="C8" s="90" t="s">
        <v>1152</v>
      </c>
      <c r="D8" s="91" t="s">
        <v>53</v>
      </c>
      <c r="E8" s="92">
        <v>44428</v>
      </c>
      <c r="F8" s="93" t="s">
        <v>257</v>
      </c>
      <c r="G8" s="92">
        <v>44432</v>
      </c>
      <c r="H8" s="94" t="s">
        <v>258</v>
      </c>
      <c r="I8" s="95">
        <v>56</v>
      </c>
      <c r="J8" s="95">
        <v>56</v>
      </c>
      <c r="K8" s="95">
        <v>56</v>
      </c>
      <c r="L8" s="95">
        <v>8</v>
      </c>
      <c r="M8" s="96">
        <v>43.904000000000003</v>
      </c>
      <c r="N8" s="97">
        <v>44</v>
      </c>
      <c r="O8" s="62">
        <v>3000</v>
      </c>
      <c r="P8" s="63">
        <f>Table2245236891011121314151617181920212224234567234568[[#This Row],[PEMBULATAN]]*O8</f>
        <v>132000</v>
      </c>
    </row>
    <row r="9" spans="1:16" ht="36" customHeight="1" x14ac:dyDescent="0.2">
      <c r="A9" s="100"/>
      <c r="B9" s="73"/>
      <c r="C9" s="90" t="s">
        <v>1153</v>
      </c>
      <c r="D9" s="91" t="s">
        <v>53</v>
      </c>
      <c r="E9" s="92">
        <v>44428</v>
      </c>
      <c r="F9" s="93" t="s">
        <v>257</v>
      </c>
      <c r="G9" s="92">
        <v>44432</v>
      </c>
      <c r="H9" s="94" t="s">
        <v>258</v>
      </c>
      <c r="I9" s="95">
        <v>47</v>
      </c>
      <c r="J9" s="95">
        <v>42</v>
      </c>
      <c r="K9" s="95">
        <v>42</v>
      </c>
      <c r="L9" s="95">
        <v>9</v>
      </c>
      <c r="M9" s="96">
        <v>20.727</v>
      </c>
      <c r="N9" s="97">
        <v>21</v>
      </c>
      <c r="O9" s="62">
        <v>3000</v>
      </c>
      <c r="P9" s="63">
        <f>Table2245236891011121314151617181920212224234567234568[[#This Row],[PEMBULATAN]]*O9</f>
        <v>63000</v>
      </c>
    </row>
    <row r="10" spans="1:16" ht="36" customHeight="1" x14ac:dyDescent="0.2">
      <c r="A10" s="100"/>
      <c r="B10" s="73"/>
      <c r="C10" s="90" t="s">
        <v>1154</v>
      </c>
      <c r="D10" s="91" t="s">
        <v>53</v>
      </c>
      <c r="E10" s="92">
        <v>44428</v>
      </c>
      <c r="F10" s="93" t="s">
        <v>257</v>
      </c>
      <c r="G10" s="92">
        <v>44432</v>
      </c>
      <c r="H10" s="94" t="s">
        <v>258</v>
      </c>
      <c r="I10" s="95">
        <v>45</v>
      </c>
      <c r="J10" s="95">
        <v>37</v>
      </c>
      <c r="K10" s="95">
        <v>37</v>
      </c>
      <c r="L10" s="95">
        <v>9</v>
      </c>
      <c r="M10" s="96">
        <v>15.401249999999999</v>
      </c>
      <c r="N10" s="97">
        <v>16</v>
      </c>
      <c r="O10" s="62">
        <v>3000</v>
      </c>
      <c r="P10" s="63">
        <f>Table2245236891011121314151617181920212224234567234568[[#This Row],[PEMBULATAN]]*O10</f>
        <v>48000</v>
      </c>
    </row>
    <row r="11" spans="1:16" ht="36" customHeight="1" x14ac:dyDescent="0.2">
      <c r="A11" s="100"/>
      <c r="B11" s="73"/>
      <c r="C11" s="90" t="s">
        <v>1155</v>
      </c>
      <c r="D11" s="91" t="s">
        <v>53</v>
      </c>
      <c r="E11" s="92">
        <v>44428</v>
      </c>
      <c r="F11" s="93" t="s">
        <v>257</v>
      </c>
      <c r="G11" s="92">
        <v>44432</v>
      </c>
      <c r="H11" s="94" t="s">
        <v>258</v>
      </c>
      <c r="I11" s="95">
        <v>39</v>
      </c>
      <c r="J11" s="95">
        <v>32</v>
      </c>
      <c r="K11" s="95">
        <v>32</v>
      </c>
      <c r="L11" s="95">
        <v>8</v>
      </c>
      <c r="M11" s="96">
        <v>9.984</v>
      </c>
      <c r="N11" s="97">
        <v>10</v>
      </c>
      <c r="O11" s="62">
        <v>3000</v>
      </c>
      <c r="P11" s="63">
        <f>Table2245236891011121314151617181920212224234567234568[[#This Row],[PEMBULATAN]]*O11</f>
        <v>30000</v>
      </c>
    </row>
    <row r="12" spans="1:16" ht="36" customHeight="1" x14ac:dyDescent="0.2">
      <c r="A12" s="100"/>
      <c r="B12" s="103"/>
      <c r="C12" s="90" t="s">
        <v>1156</v>
      </c>
      <c r="D12" s="91" t="s">
        <v>53</v>
      </c>
      <c r="E12" s="92">
        <v>44428</v>
      </c>
      <c r="F12" s="93" t="s">
        <v>257</v>
      </c>
      <c r="G12" s="92">
        <v>44432</v>
      </c>
      <c r="H12" s="94" t="s">
        <v>258</v>
      </c>
      <c r="I12" s="95">
        <v>39</v>
      </c>
      <c r="J12" s="95">
        <v>32</v>
      </c>
      <c r="K12" s="95">
        <v>32</v>
      </c>
      <c r="L12" s="95">
        <v>8</v>
      </c>
      <c r="M12" s="96">
        <v>9.984</v>
      </c>
      <c r="N12" s="97">
        <v>10</v>
      </c>
      <c r="O12" s="62">
        <v>3000</v>
      </c>
      <c r="P12" s="63">
        <f>Table2245236891011121314151617181920212224234567234568[[#This Row],[PEMBULATAN]]*O12</f>
        <v>30000</v>
      </c>
    </row>
    <row r="13" spans="1:16" ht="36" customHeight="1" x14ac:dyDescent="0.2">
      <c r="A13" s="100"/>
      <c r="B13" s="73" t="s">
        <v>1157</v>
      </c>
      <c r="C13" s="90" t="s">
        <v>1158</v>
      </c>
      <c r="D13" s="91" t="s">
        <v>53</v>
      </c>
      <c r="E13" s="92">
        <v>44428</v>
      </c>
      <c r="F13" s="93" t="s">
        <v>257</v>
      </c>
      <c r="G13" s="92">
        <v>44432</v>
      </c>
      <c r="H13" s="94" t="s">
        <v>258</v>
      </c>
      <c r="I13" s="95">
        <v>78</v>
      </c>
      <c r="J13" s="95">
        <v>62</v>
      </c>
      <c r="K13" s="95">
        <v>62</v>
      </c>
      <c r="L13" s="95">
        <v>12</v>
      </c>
      <c r="M13" s="96">
        <v>74.957999999999998</v>
      </c>
      <c r="N13" s="97">
        <v>75</v>
      </c>
      <c r="O13" s="62">
        <v>3000</v>
      </c>
      <c r="P13" s="63">
        <f>Table2245236891011121314151617181920212224234567234568[[#This Row],[PEMBULATAN]]*O13</f>
        <v>225000</v>
      </c>
    </row>
    <row r="14" spans="1:16" ht="36" customHeight="1" x14ac:dyDescent="0.2">
      <c r="A14" s="100"/>
      <c r="B14" s="73"/>
      <c r="C14" s="90" t="s">
        <v>1159</v>
      </c>
      <c r="D14" s="91" t="s">
        <v>53</v>
      </c>
      <c r="E14" s="92">
        <v>44428</v>
      </c>
      <c r="F14" s="93" t="s">
        <v>257</v>
      </c>
      <c r="G14" s="92">
        <v>44432</v>
      </c>
      <c r="H14" s="94" t="s">
        <v>258</v>
      </c>
      <c r="I14" s="95">
        <v>54</v>
      </c>
      <c r="J14" s="95">
        <v>47</v>
      </c>
      <c r="K14" s="95">
        <v>47</v>
      </c>
      <c r="L14" s="95">
        <v>4</v>
      </c>
      <c r="M14" s="96">
        <v>29.8215</v>
      </c>
      <c r="N14" s="97">
        <v>30</v>
      </c>
      <c r="O14" s="62">
        <v>3000</v>
      </c>
      <c r="P14" s="63">
        <f>Table2245236891011121314151617181920212224234567234568[[#This Row],[PEMBULATAN]]*O14</f>
        <v>90000</v>
      </c>
    </row>
    <row r="15" spans="1:16" ht="36" customHeight="1" x14ac:dyDescent="0.2">
      <c r="A15" s="100"/>
      <c r="B15" s="73"/>
      <c r="C15" s="90" t="s">
        <v>1160</v>
      </c>
      <c r="D15" s="91" t="s">
        <v>53</v>
      </c>
      <c r="E15" s="92">
        <v>44428</v>
      </c>
      <c r="F15" s="93" t="s">
        <v>257</v>
      </c>
      <c r="G15" s="92">
        <v>44432</v>
      </c>
      <c r="H15" s="94" t="s">
        <v>258</v>
      </c>
      <c r="I15" s="95">
        <v>40</v>
      </c>
      <c r="J15" s="95">
        <v>42</v>
      </c>
      <c r="K15" s="95">
        <v>42</v>
      </c>
      <c r="L15" s="95">
        <v>3</v>
      </c>
      <c r="M15" s="96">
        <v>17.64</v>
      </c>
      <c r="N15" s="97">
        <v>18</v>
      </c>
      <c r="O15" s="62">
        <v>3000</v>
      </c>
      <c r="P15" s="63">
        <f>Table2245236891011121314151617181920212224234567234568[[#This Row],[PEMBULATAN]]*O15</f>
        <v>54000</v>
      </c>
    </row>
    <row r="16" spans="1:16" ht="36" customHeight="1" x14ac:dyDescent="0.2">
      <c r="A16" s="100"/>
      <c r="B16" s="73"/>
      <c r="C16" s="90" t="s">
        <v>1161</v>
      </c>
      <c r="D16" s="91" t="s">
        <v>53</v>
      </c>
      <c r="E16" s="92">
        <v>44428</v>
      </c>
      <c r="F16" s="93" t="s">
        <v>257</v>
      </c>
      <c r="G16" s="92">
        <v>44432</v>
      </c>
      <c r="H16" s="94" t="s">
        <v>258</v>
      </c>
      <c r="I16" s="95">
        <v>87</v>
      </c>
      <c r="J16" s="95">
        <v>56</v>
      </c>
      <c r="K16" s="95">
        <v>56</v>
      </c>
      <c r="L16" s="95">
        <v>11</v>
      </c>
      <c r="M16" s="96">
        <v>68.207999999999998</v>
      </c>
      <c r="N16" s="97">
        <v>68</v>
      </c>
      <c r="O16" s="62">
        <v>3000</v>
      </c>
      <c r="P16" s="63">
        <f>Table2245236891011121314151617181920212224234567234568[[#This Row],[PEMBULATAN]]*O16</f>
        <v>204000</v>
      </c>
    </row>
    <row r="17" spans="1:16" ht="36" customHeight="1" x14ac:dyDescent="0.2">
      <c r="A17" s="100"/>
      <c r="B17" s="73"/>
      <c r="C17" s="90" t="s">
        <v>1162</v>
      </c>
      <c r="D17" s="91" t="s">
        <v>53</v>
      </c>
      <c r="E17" s="92">
        <v>44428</v>
      </c>
      <c r="F17" s="93" t="s">
        <v>257</v>
      </c>
      <c r="G17" s="92">
        <v>44432</v>
      </c>
      <c r="H17" s="94" t="s">
        <v>258</v>
      </c>
      <c r="I17" s="95">
        <v>56</v>
      </c>
      <c r="J17" s="95">
        <v>43</v>
      </c>
      <c r="K17" s="95">
        <v>43</v>
      </c>
      <c r="L17" s="95">
        <v>6</v>
      </c>
      <c r="M17" s="96">
        <v>25.885999999999999</v>
      </c>
      <c r="N17" s="97">
        <v>26</v>
      </c>
      <c r="O17" s="62">
        <v>3000</v>
      </c>
      <c r="P17" s="63">
        <f>Table2245236891011121314151617181920212224234567234568[[#This Row],[PEMBULATAN]]*O17</f>
        <v>78000</v>
      </c>
    </row>
    <row r="18" spans="1:16" ht="36" customHeight="1" x14ac:dyDescent="0.2">
      <c r="A18" s="100"/>
      <c r="B18" s="73"/>
      <c r="C18" s="90" t="s">
        <v>256</v>
      </c>
      <c r="D18" s="91" t="s">
        <v>53</v>
      </c>
      <c r="E18" s="92">
        <v>44428</v>
      </c>
      <c r="F18" s="93" t="s">
        <v>257</v>
      </c>
      <c r="G18" s="92">
        <v>44432</v>
      </c>
      <c r="H18" s="94" t="s">
        <v>258</v>
      </c>
      <c r="I18" s="95">
        <v>67</v>
      </c>
      <c r="J18" s="95">
        <v>49</v>
      </c>
      <c r="K18" s="95">
        <v>49</v>
      </c>
      <c r="L18" s="95">
        <v>8</v>
      </c>
      <c r="M18" s="96">
        <v>40.216749999999998</v>
      </c>
      <c r="N18" s="97">
        <v>40</v>
      </c>
      <c r="O18" s="62">
        <v>3000</v>
      </c>
      <c r="P18" s="63">
        <f>Table2245236891011121314151617181920212224234567234568[[#This Row],[PEMBULATAN]]*O18</f>
        <v>120000</v>
      </c>
    </row>
    <row r="19" spans="1:16" ht="36" customHeight="1" x14ac:dyDescent="0.2">
      <c r="A19" s="100"/>
      <c r="B19" s="73"/>
      <c r="C19" s="90" t="s">
        <v>1163</v>
      </c>
      <c r="D19" s="91" t="s">
        <v>53</v>
      </c>
      <c r="E19" s="92">
        <v>44428</v>
      </c>
      <c r="F19" s="93" t="s">
        <v>257</v>
      </c>
      <c r="G19" s="92">
        <v>44432</v>
      </c>
      <c r="H19" s="94" t="s">
        <v>258</v>
      </c>
      <c r="I19" s="95">
        <v>71</v>
      </c>
      <c r="J19" s="95">
        <v>46</v>
      </c>
      <c r="K19" s="95">
        <v>46</v>
      </c>
      <c r="L19" s="95">
        <v>16</v>
      </c>
      <c r="M19" s="96">
        <v>37.558999999999997</v>
      </c>
      <c r="N19" s="97">
        <v>38</v>
      </c>
      <c r="O19" s="62">
        <v>3000</v>
      </c>
      <c r="P19" s="63">
        <f>Table2245236891011121314151617181920212224234567234568[[#This Row],[PEMBULATAN]]*O19</f>
        <v>114000</v>
      </c>
    </row>
    <row r="20" spans="1:16" ht="36" customHeight="1" x14ac:dyDescent="0.2">
      <c r="A20" s="100"/>
      <c r="B20" s="73"/>
      <c r="C20" s="90" t="s">
        <v>1164</v>
      </c>
      <c r="D20" s="91" t="s">
        <v>53</v>
      </c>
      <c r="E20" s="92">
        <v>44428</v>
      </c>
      <c r="F20" s="93" t="s">
        <v>257</v>
      </c>
      <c r="G20" s="92">
        <v>44432</v>
      </c>
      <c r="H20" s="94" t="s">
        <v>258</v>
      </c>
      <c r="I20" s="95">
        <v>54</v>
      </c>
      <c r="J20" s="95">
        <v>36</v>
      </c>
      <c r="K20" s="95">
        <v>36</v>
      </c>
      <c r="L20" s="95">
        <v>19</v>
      </c>
      <c r="M20" s="96">
        <v>17.495999999999999</v>
      </c>
      <c r="N20" s="97">
        <v>18</v>
      </c>
      <c r="O20" s="62">
        <v>3000</v>
      </c>
      <c r="P20" s="63">
        <f>Table2245236891011121314151617181920212224234567234568[[#This Row],[PEMBULATAN]]*O20</f>
        <v>54000</v>
      </c>
    </row>
    <row r="21" spans="1:16" ht="36" customHeight="1" x14ac:dyDescent="0.2">
      <c r="A21" s="100"/>
      <c r="B21" s="73"/>
      <c r="C21" s="90" t="s">
        <v>1165</v>
      </c>
      <c r="D21" s="91" t="s">
        <v>53</v>
      </c>
      <c r="E21" s="92">
        <v>44428</v>
      </c>
      <c r="F21" s="93" t="s">
        <v>257</v>
      </c>
      <c r="G21" s="92">
        <v>44432</v>
      </c>
      <c r="H21" s="94" t="s">
        <v>258</v>
      </c>
      <c r="I21" s="95">
        <v>78</v>
      </c>
      <c r="J21" s="95">
        <v>52</v>
      </c>
      <c r="K21" s="95">
        <v>52</v>
      </c>
      <c r="L21" s="95">
        <v>19</v>
      </c>
      <c r="M21" s="96">
        <v>52.728000000000002</v>
      </c>
      <c r="N21" s="97">
        <v>53</v>
      </c>
      <c r="O21" s="62">
        <v>3000</v>
      </c>
      <c r="P21" s="63">
        <f>Table2245236891011121314151617181920212224234567234568[[#This Row],[PEMBULATAN]]*O21</f>
        <v>159000</v>
      </c>
    </row>
    <row r="22" spans="1:16" ht="36" customHeight="1" x14ac:dyDescent="0.2">
      <c r="A22" s="100"/>
      <c r="B22" s="73"/>
      <c r="C22" s="90" t="s">
        <v>1166</v>
      </c>
      <c r="D22" s="91" t="s">
        <v>53</v>
      </c>
      <c r="E22" s="92">
        <v>44428</v>
      </c>
      <c r="F22" s="93" t="s">
        <v>257</v>
      </c>
      <c r="G22" s="92">
        <v>44432</v>
      </c>
      <c r="H22" s="94" t="s">
        <v>258</v>
      </c>
      <c r="I22" s="95">
        <v>56</v>
      </c>
      <c r="J22" s="95">
        <v>40</v>
      </c>
      <c r="K22" s="95">
        <v>40</v>
      </c>
      <c r="L22" s="95">
        <v>9</v>
      </c>
      <c r="M22" s="96">
        <v>22.4</v>
      </c>
      <c r="N22" s="97">
        <v>23</v>
      </c>
      <c r="O22" s="62">
        <v>3000</v>
      </c>
      <c r="P22" s="63">
        <f>Table2245236891011121314151617181920212224234567234568[[#This Row],[PEMBULATAN]]*O22</f>
        <v>69000</v>
      </c>
    </row>
    <row r="23" spans="1:16" ht="36" customHeight="1" x14ac:dyDescent="0.2">
      <c r="A23" s="100"/>
      <c r="B23" s="73"/>
      <c r="C23" s="90" t="s">
        <v>1167</v>
      </c>
      <c r="D23" s="91" t="s">
        <v>53</v>
      </c>
      <c r="E23" s="92">
        <v>44428</v>
      </c>
      <c r="F23" s="93" t="s">
        <v>257</v>
      </c>
      <c r="G23" s="92">
        <v>44432</v>
      </c>
      <c r="H23" s="94" t="s">
        <v>258</v>
      </c>
      <c r="I23" s="95">
        <v>45</v>
      </c>
      <c r="J23" s="95">
        <v>36</v>
      </c>
      <c r="K23" s="95">
        <v>36</v>
      </c>
      <c r="L23" s="95">
        <v>2</v>
      </c>
      <c r="M23" s="96">
        <v>14.58</v>
      </c>
      <c r="N23" s="97">
        <v>15</v>
      </c>
      <c r="O23" s="62">
        <v>3000</v>
      </c>
      <c r="P23" s="63">
        <f>Table2245236891011121314151617181920212224234567234568[[#This Row],[PEMBULATAN]]*O23</f>
        <v>45000</v>
      </c>
    </row>
    <row r="24" spans="1:16" ht="36" customHeight="1" x14ac:dyDescent="0.2">
      <c r="A24" s="100"/>
      <c r="B24" s="73"/>
      <c r="C24" s="90" t="s">
        <v>1168</v>
      </c>
      <c r="D24" s="91" t="s">
        <v>53</v>
      </c>
      <c r="E24" s="92">
        <v>44428</v>
      </c>
      <c r="F24" s="93" t="s">
        <v>257</v>
      </c>
      <c r="G24" s="92">
        <v>44432</v>
      </c>
      <c r="H24" s="94" t="s">
        <v>258</v>
      </c>
      <c r="I24" s="95">
        <v>87</v>
      </c>
      <c r="J24" s="95">
        <v>56</v>
      </c>
      <c r="K24" s="95">
        <v>56</v>
      </c>
      <c r="L24" s="95">
        <v>19</v>
      </c>
      <c r="M24" s="96">
        <v>68.207999999999998</v>
      </c>
      <c r="N24" s="97">
        <v>68</v>
      </c>
      <c r="O24" s="62">
        <v>3000</v>
      </c>
      <c r="P24" s="63">
        <f>Table2245236891011121314151617181920212224234567234568[[#This Row],[PEMBULATAN]]*O24</f>
        <v>204000</v>
      </c>
    </row>
    <row r="25" spans="1:16" ht="36" customHeight="1" x14ac:dyDescent="0.2">
      <c r="A25" s="100"/>
      <c r="B25" s="73"/>
      <c r="C25" s="90" t="s">
        <v>1169</v>
      </c>
      <c r="D25" s="91" t="s">
        <v>53</v>
      </c>
      <c r="E25" s="92">
        <v>44428</v>
      </c>
      <c r="F25" s="93" t="s">
        <v>257</v>
      </c>
      <c r="G25" s="92">
        <v>44432</v>
      </c>
      <c r="H25" s="94" t="s">
        <v>258</v>
      </c>
      <c r="I25" s="95">
        <v>98</v>
      </c>
      <c r="J25" s="95">
        <v>15</v>
      </c>
      <c r="K25" s="95">
        <v>15</v>
      </c>
      <c r="L25" s="95">
        <v>1</v>
      </c>
      <c r="M25" s="96">
        <v>5.5125000000000002</v>
      </c>
      <c r="N25" s="97">
        <v>6</v>
      </c>
      <c r="O25" s="62">
        <v>3000</v>
      </c>
      <c r="P25" s="63">
        <f>Table2245236891011121314151617181920212224234567234568[[#This Row],[PEMBULATAN]]*O25</f>
        <v>18000</v>
      </c>
    </row>
    <row r="26" spans="1:16" ht="36" customHeight="1" x14ac:dyDescent="0.2">
      <c r="A26" s="100"/>
      <c r="B26" s="73"/>
      <c r="C26" s="90" t="s">
        <v>1170</v>
      </c>
      <c r="D26" s="91" t="s">
        <v>53</v>
      </c>
      <c r="E26" s="92">
        <v>44428</v>
      </c>
      <c r="F26" s="93" t="s">
        <v>257</v>
      </c>
      <c r="G26" s="92">
        <v>44432</v>
      </c>
      <c r="H26" s="94" t="s">
        <v>258</v>
      </c>
      <c r="I26" s="95">
        <v>54</v>
      </c>
      <c r="J26" s="95">
        <v>37</v>
      </c>
      <c r="K26" s="95">
        <v>37</v>
      </c>
      <c r="L26" s="95">
        <v>4</v>
      </c>
      <c r="M26" s="96">
        <v>18.4815</v>
      </c>
      <c r="N26" s="97">
        <v>19</v>
      </c>
      <c r="O26" s="62">
        <v>3000</v>
      </c>
      <c r="P26" s="63">
        <f>Table2245236891011121314151617181920212224234567234568[[#This Row],[PEMBULATAN]]*O26</f>
        <v>57000</v>
      </c>
    </row>
    <row r="27" spans="1:16" ht="36" customHeight="1" x14ac:dyDescent="0.2">
      <c r="A27" s="100"/>
      <c r="B27" s="73"/>
      <c r="C27" s="90" t="s">
        <v>1171</v>
      </c>
      <c r="D27" s="91" t="s">
        <v>53</v>
      </c>
      <c r="E27" s="92">
        <v>44428</v>
      </c>
      <c r="F27" s="93" t="s">
        <v>257</v>
      </c>
      <c r="G27" s="92">
        <v>44432</v>
      </c>
      <c r="H27" s="94" t="s">
        <v>258</v>
      </c>
      <c r="I27" s="95">
        <v>86</v>
      </c>
      <c r="J27" s="95">
        <v>54</v>
      </c>
      <c r="K27" s="95">
        <v>54</v>
      </c>
      <c r="L27" s="95">
        <v>19</v>
      </c>
      <c r="M27" s="96">
        <v>62.694000000000003</v>
      </c>
      <c r="N27" s="97">
        <v>63</v>
      </c>
      <c r="O27" s="62">
        <v>3000</v>
      </c>
      <c r="P27" s="63">
        <f>Table2245236891011121314151617181920212224234567234568[[#This Row],[PEMBULATAN]]*O27</f>
        <v>189000</v>
      </c>
    </row>
    <row r="28" spans="1:16" ht="22.5" customHeight="1" x14ac:dyDescent="0.2">
      <c r="A28" s="128" t="s">
        <v>33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30"/>
      <c r="M28" s="77">
        <f>SUBTOTAL(109,Table2245236891011121314151617181920212224234567234568[KG VOLUME])</f>
        <v>731.6629999999999</v>
      </c>
      <c r="N28" s="66">
        <f>SUM(N3:N27)</f>
        <v>737</v>
      </c>
      <c r="O28" s="131">
        <f>SUM(P3:P27)</f>
        <v>2211000</v>
      </c>
      <c r="P28" s="132"/>
    </row>
    <row r="29" spans="1:16" ht="22.5" customHeight="1" x14ac:dyDescent="0.2">
      <c r="A29" s="81"/>
      <c r="B29" s="54" t="s">
        <v>45</v>
      </c>
      <c r="C29" s="53"/>
      <c r="D29" s="55" t="s">
        <v>46</v>
      </c>
      <c r="E29" s="81"/>
      <c r="F29" s="81"/>
      <c r="G29" s="81"/>
      <c r="H29" s="81"/>
      <c r="I29" s="81"/>
      <c r="J29" s="81"/>
      <c r="K29" s="81"/>
      <c r="L29" s="81"/>
      <c r="M29" s="82"/>
      <c r="N29" s="84" t="s">
        <v>52</v>
      </c>
      <c r="O29" s="83"/>
      <c r="P29" s="83">
        <f>O28*10%</f>
        <v>221100</v>
      </c>
    </row>
    <row r="30" spans="1:16" ht="22.5" customHeight="1" thickBot="1" x14ac:dyDescent="0.25">
      <c r="A30" s="81"/>
      <c r="B30" s="54"/>
      <c r="C30" s="53"/>
      <c r="D30" s="55"/>
      <c r="E30" s="81"/>
      <c r="F30" s="81"/>
      <c r="G30" s="81"/>
      <c r="H30" s="81"/>
      <c r="I30" s="81"/>
      <c r="J30" s="81"/>
      <c r="K30" s="81"/>
      <c r="L30" s="81"/>
      <c r="M30" s="82"/>
      <c r="N30" s="106" t="s">
        <v>1364</v>
      </c>
      <c r="O30" s="105"/>
      <c r="P30" s="105">
        <f>O28-P29</f>
        <v>1989900</v>
      </c>
    </row>
    <row r="31" spans="1:16" x14ac:dyDescent="0.2">
      <c r="A31" s="11"/>
      <c r="H31" s="61"/>
      <c r="N31" s="60" t="s">
        <v>34</v>
      </c>
      <c r="P31" s="67">
        <f>P30*1%</f>
        <v>19899</v>
      </c>
    </row>
    <row r="32" spans="1:16" ht="15.75" thickBot="1" x14ac:dyDescent="0.25">
      <c r="A32" s="11"/>
      <c r="H32" s="61"/>
      <c r="N32" s="60" t="s">
        <v>1363</v>
      </c>
      <c r="P32" s="69">
        <f>P30*2%</f>
        <v>39798</v>
      </c>
    </row>
    <row r="33" spans="1:16" x14ac:dyDescent="0.2">
      <c r="A33" s="11"/>
      <c r="H33" s="61"/>
      <c r="N33" s="64" t="s">
        <v>35</v>
      </c>
      <c r="O33" s="65"/>
      <c r="P33" s="68">
        <f>P30+P31-P32</f>
        <v>1970001</v>
      </c>
    </row>
    <row r="34" spans="1:16" x14ac:dyDescent="0.2">
      <c r="B34" s="54"/>
      <c r="C34" s="53"/>
      <c r="D34" s="55"/>
    </row>
    <row r="36" spans="1:16" x14ac:dyDescent="0.2">
      <c r="A36" s="11"/>
      <c r="H36" s="61"/>
      <c r="P36" s="69"/>
    </row>
    <row r="37" spans="1:16" x14ac:dyDescent="0.2">
      <c r="A37" s="11"/>
      <c r="H37" s="61"/>
      <c r="O37" s="56"/>
      <c r="P37" s="69"/>
    </row>
    <row r="38" spans="1:16" s="3" customFormat="1" x14ac:dyDescent="0.25">
      <c r="A38" s="11"/>
      <c r="B38" s="2"/>
      <c r="C38" s="2"/>
      <c r="E38" s="12"/>
      <c r="H38" s="61"/>
      <c r="N38" s="14"/>
      <c r="O38" s="14"/>
      <c r="P38" s="14"/>
    </row>
    <row r="39" spans="1:16" s="3" customFormat="1" x14ac:dyDescent="0.25">
      <c r="A39" s="11"/>
      <c r="B39" s="2"/>
      <c r="C39" s="2"/>
      <c r="E39" s="12"/>
      <c r="H39" s="61"/>
      <c r="N39" s="14"/>
      <c r="O39" s="14"/>
      <c r="P39" s="14"/>
    </row>
    <row r="40" spans="1:16" s="3" customFormat="1" x14ac:dyDescent="0.25">
      <c r="A40" s="11"/>
      <c r="B40" s="2"/>
      <c r="C40" s="2"/>
      <c r="E40" s="12"/>
      <c r="H40" s="61"/>
      <c r="N40" s="14"/>
      <c r="O40" s="14"/>
      <c r="P40" s="14"/>
    </row>
    <row r="41" spans="1:16" s="3" customFormat="1" x14ac:dyDescent="0.25">
      <c r="A41" s="11"/>
      <c r="B41" s="2"/>
      <c r="C41" s="2"/>
      <c r="E41" s="12"/>
      <c r="H41" s="61"/>
      <c r="N41" s="14"/>
      <c r="O41" s="14"/>
      <c r="P41" s="14"/>
    </row>
    <row r="42" spans="1:16" s="3" customFormat="1" x14ac:dyDescent="0.25">
      <c r="A42" s="11"/>
      <c r="B42" s="2"/>
      <c r="C42" s="2"/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/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/>
      <c r="E44" s="12"/>
      <c r="H44" s="61"/>
      <c r="N44" s="14"/>
      <c r="O44" s="14"/>
      <c r="P44" s="14"/>
    </row>
    <row r="45" spans="1:16" s="3" customFormat="1" x14ac:dyDescent="0.25">
      <c r="A45" s="11"/>
      <c r="B45" s="2"/>
      <c r="C45" s="2"/>
      <c r="E45" s="12"/>
      <c r="H45" s="61"/>
      <c r="N45" s="14"/>
      <c r="O45" s="14"/>
      <c r="P45" s="14"/>
    </row>
    <row r="46" spans="1:16" s="3" customFormat="1" x14ac:dyDescent="0.25">
      <c r="A46" s="11"/>
      <c r="B46" s="2"/>
      <c r="C46" s="2"/>
      <c r="E46" s="12"/>
      <c r="H46" s="61"/>
      <c r="N46" s="14"/>
      <c r="O46" s="14"/>
      <c r="P46" s="14"/>
    </row>
    <row r="47" spans="1:16" s="3" customFormat="1" x14ac:dyDescent="0.25">
      <c r="A47" s="11"/>
      <c r="B47" s="2"/>
      <c r="C47" s="2"/>
      <c r="E47" s="12"/>
      <c r="H47" s="61"/>
      <c r="N47" s="14"/>
      <c r="O47" s="14"/>
      <c r="P47" s="14"/>
    </row>
    <row r="48" spans="1:16" s="3" customFormat="1" x14ac:dyDescent="0.25">
      <c r="A48" s="11"/>
      <c r="B48" s="2"/>
      <c r="C48" s="2"/>
      <c r="E48" s="12"/>
      <c r="H48" s="61"/>
      <c r="N48" s="14"/>
      <c r="O48" s="14"/>
      <c r="P48" s="14"/>
    </row>
    <row r="49" spans="1:16" s="3" customFormat="1" x14ac:dyDescent="0.25">
      <c r="A49" s="11"/>
      <c r="B49" s="2"/>
      <c r="C49" s="2"/>
      <c r="E49" s="12"/>
      <c r="H49" s="61"/>
      <c r="N49" s="14"/>
      <c r="O49" s="14"/>
      <c r="P49" s="14"/>
    </row>
  </sheetData>
  <mergeCells count="3">
    <mergeCell ref="A3:A4"/>
    <mergeCell ref="A28:L28"/>
    <mergeCell ref="O28:P28"/>
  </mergeCells>
  <conditionalFormatting sqref="B3">
    <cfRule type="duplicateValues" dxfId="236" priority="1"/>
  </conditionalFormatting>
  <conditionalFormatting sqref="B4:B27">
    <cfRule type="duplicateValues" dxfId="235" priority="6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12"/>
  <sheetViews>
    <sheetView zoomScale="110" zoomScaleNormal="110" workbookViewId="0">
      <pane xSplit="3" ySplit="2" topLeftCell="D189" activePane="bottomRight" state="frozen"/>
      <selection activeCell="F3" sqref="F3"/>
      <selection pane="topRight" activeCell="F3" sqref="F3"/>
      <selection pane="bottomLeft" activeCell="F3" sqref="F3"/>
      <selection pane="bottomRight" activeCell="B3" sqref="A3:XFD19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0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47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42</v>
      </c>
      <c r="J2" s="7" t="s">
        <v>43</v>
      </c>
      <c r="K2" s="7" t="s">
        <v>44</v>
      </c>
      <c r="L2" s="59" t="s">
        <v>48</v>
      </c>
      <c r="M2" s="59" t="s">
        <v>49</v>
      </c>
      <c r="N2" s="59" t="s">
        <v>6</v>
      </c>
      <c r="O2" s="59" t="s">
        <v>50</v>
      </c>
      <c r="P2" s="59" t="s">
        <v>51</v>
      </c>
    </row>
    <row r="3" spans="1:16" ht="27" customHeight="1" x14ac:dyDescent="0.2">
      <c r="A3" s="126" t="s">
        <v>1370</v>
      </c>
      <c r="B3" s="72" t="s">
        <v>1172</v>
      </c>
      <c r="C3" s="9" t="s">
        <v>1173</v>
      </c>
      <c r="D3" s="74" t="s">
        <v>53</v>
      </c>
      <c r="E3" s="13">
        <v>44428</v>
      </c>
      <c r="F3" s="74" t="s">
        <v>1128</v>
      </c>
      <c r="G3" s="13">
        <v>44432</v>
      </c>
      <c r="H3" s="10" t="s">
        <v>1361</v>
      </c>
      <c r="I3" s="1">
        <v>40</v>
      </c>
      <c r="J3" s="1">
        <v>20</v>
      </c>
      <c r="K3" s="1">
        <v>10</v>
      </c>
      <c r="L3" s="1">
        <v>2</v>
      </c>
      <c r="M3" s="79">
        <v>2</v>
      </c>
      <c r="N3" s="8">
        <v>2</v>
      </c>
      <c r="O3" s="62">
        <v>3000</v>
      </c>
      <c r="P3" s="63">
        <f>Table22452368910111213141516171819202122242345672345689[[#This Row],[PEMBULATAN]]*O3</f>
        <v>6000</v>
      </c>
    </row>
    <row r="4" spans="1:16" ht="27" customHeight="1" x14ac:dyDescent="0.2">
      <c r="A4" s="127"/>
      <c r="B4" s="73"/>
      <c r="C4" s="9" t="s">
        <v>1174</v>
      </c>
      <c r="D4" s="74" t="s">
        <v>53</v>
      </c>
      <c r="E4" s="13">
        <v>44428</v>
      </c>
      <c r="F4" s="74" t="s">
        <v>1128</v>
      </c>
      <c r="G4" s="13">
        <v>44432</v>
      </c>
      <c r="H4" s="10" t="s">
        <v>1361</v>
      </c>
      <c r="I4" s="1">
        <v>88</v>
      </c>
      <c r="J4" s="1">
        <v>56</v>
      </c>
      <c r="K4" s="1">
        <v>20</v>
      </c>
      <c r="L4" s="1">
        <v>6</v>
      </c>
      <c r="M4" s="79">
        <v>24.64</v>
      </c>
      <c r="N4" s="8">
        <v>25</v>
      </c>
      <c r="O4" s="62">
        <v>3000</v>
      </c>
      <c r="P4" s="63">
        <f>Table22452368910111213141516171819202122242345672345689[[#This Row],[PEMBULATAN]]*O4</f>
        <v>75000</v>
      </c>
    </row>
    <row r="5" spans="1:16" ht="27" customHeight="1" x14ac:dyDescent="0.2">
      <c r="A5" s="100"/>
      <c r="B5" s="73"/>
      <c r="C5" s="85" t="s">
        <v>1175</v>
      </c>
      <c r="D5" s="76" t="s">
        <v>53</v>
      </c>
      <c r="E5" s="13">
        <v>44428</v>
      </c>
      <c r="F5" s="74" t="s">
        <v>1128</v>
      </c>
      <c r="G5" s="13">
        <v>44432</v>
      </c>
      <c r="H5" s="75" t="s">
        <v>1361</v>
      </c>
      <c r="I5" s="15">
        <v>70</v>
      </c>
      <c r="J5" s="15">
        <v>54</v>
      </c>
      <c r="K5" s="15">
        <v>15</v>
      </c>
      <c r="L5" s="15">
        <v>7</v>
      </c>
      <c r="M5" s="80">
        <v>14.175000000000001</v>
      </c>
      <c r="N5" s="70">
        <v>14</v>
      </c>
      <c r="O5" s="62">
        <v>3000</v>
      </c>
      <c r="P5" s="63">
        <f>Table22452368910111213141516171819202122242345672345689[[#This Row],[PEMBULATAN]]*O5</f>
        <v>42000</v>
      </c>
    </row>
    <row r="6" spans="1:16" ht="27" customHeight="1" x14ac:dyDescent="0.2">
      <c r="A6" s="100"/>
      <c r="B6" s="73"/>
      <c r="C6" s="90" t="s">
        <v>1176</v>
      </c>
      <c r="D6" s="91" t="s">
        <v>53</v>
      </c>
      <c r="E6" s="92">
        <v>44428</v>
      </c>
      <c r="F6" s="93" t="s">
        <v>1128</v>
      </c>
      <c r="G6" s="92">
        <v>44432</v>
      </c>
      <c r="H6" s="94" t="s">
        <v>1361</v>
      </c>
      <c r="I6" s="95">
        <v>10</v>
      </c>
      <c r="J6" s="95">
        <v>39</v>
      </c>
      <c r="K6" s="95">
        <v>28</v>
      </c>
      <c r="L6" s="95">
        <v>2</v>
      </c>
      <c r="M6" s="96">
        <v>2.73</v>
      </c>
      <c r="N6" s="97">
        <v>3</v>
      </c>
      <c r="O6" s="62">
        <v>3000</v>
      </c>
      <c r="P6" s="63">
        <f>Table22452368910111213141516171819202122242345672345689[[#This Row],[PEMBULATAN]]*O6</f>
        <v>9000</v>
      </c>
    </row>
    <row r="7" spans="1:16" ht="27" customHeight="1" x14ac:dyDescent="0.2">
      <c r="A7" s="100"/>
      <c r="B7" s="73"/>
      <c r="C7" s="90" t="s">
        <v>1177</v>
      </c>
      <c r="D7" s="91" t="s">
        <v>53</v>
      </c>
      <c r="E7" s="92">
        <v>44428</v>
      </c>
      <c r="F7" s="93" t="s">
        <v>1128</v>
      </c>
      <c r="G7" s="92">
        <v>44432</v>
      </c>
      <c r="H7" s="94" t="s">
        <v>1361</v>
      </c>
      <c r="I7" s="95">
        <v>95</v>
      </c>
      <c r="J7" s="95">
        <v>52</v>
      </c>
      <c r="K7" s="95">
        <v>20</v>
      </c>
      <c r="L7" s="95">
        <v>9</v>
      </c>
      <c r="M7" s="96">
        <v>24.7</v>
      </c>
      <c r="N7" s="97">
        <v>25</v>
      </c>
      <c r="O7" s="62">
        <v>3000</v>
      </c>
      <c r="P7" s="63">
        <f>Table22452368910111213141516171819202122242345672345689[[#This Row],[PEMBULATAN]]*O7</f>
        <v>75000</v>
      </c>
    </row>
    <row r="8" spans="1:16" ht="27" customHeight="1" x14ac:dyDescent="0.2">
      <c r="A8" s="100"/>
      <c r="B8" s="73"/>
      <c r="C8" s="90" t="s">
        <v>1178</v>
      </c>
      <c r="D8" s="91" t="s">
        <v>53</v>
      </c>
      <c r="E8" s="92">
        <v>44428</v>
      </c>
      <c r="F8" s="93" t="s">
        <v>1128</v>
      </c>
      <c r="G8" s="92">
        <v>44432</v>
      </c>
      <c r="H8" s="94" t="s">
        <v>1361</v>
      </c>
      <c r="I8" s="95">
        <v>105</v>
      </c>
      <c r="J8" s="95">
        <v>68</v>
      </c>
      <c r="K8" s="95">
        <v>23</v>
      </c>
      <c r="L8" s="95">
        <v>22</v>
      </c>
      <c r="M8" s="96">
        <v>41.055</v>
      </c>
      <c r="N8" s="97">
        <v>41</v>
      </c>
      <c r="O8" s="62">
        <v>3000</v>
      </c>
      <c r="P8" s="63">
        <f>Table22452368910111213141516171819202122242345672345689[[#This Row],[PEMBULATAN]]*O8</f>
        <v>123000</v>
      </c>
    </row>
    <row r="9" spans="1:16" ht="27" customHeight="1" x14ac:dyDescent="0.2">
      <c r="A9" s="100"/>
      <c r="B9" s="73"/>
      <c r="C9" s="90" t="s">
        <v>1179</v>
      </c>
      <c r="D9" s="91" t="s">
        <v>53</v>
      </c>
      <c r="E9" s="92">
        <v>44428</v>
      </c>
      <c r="F9" s="93" t="s">
        <v>1128</v>
      </c>
      <c r="G9" s="92">
        <v>44432</v>
      </c>
      <c r="H9" s="94" t="s">
        <v>1361</v>
      </c>
      <c r="I9" s="95">
        <v>100</v>
      </c>
      <c r="J9" s="95">
        <v>66</v>
      </c>
      <c r="K9" s="95">
        <v>28</v>
      </c>
      <c r="L9" s="95">
        <v>11</v>
      </c>
      <c r="M9" s="96">
        <v>46.2</v>
      </c>
      <c r="N9" s="97">
        <v>46</v>
      </c>
      <c r="O9" s="62">
        <v>3000</v>
      </c>
      <c r="P9" s="63">
        <f>Table22452368910111213141516171819202122242345672345689[[#This Row],[PEMBULATAN]]*O9</f>
        <v>138000</v>
      </c>
    </row>
    <row r="10" spans="1:16" ht="27" customHeight="1" x14ac:dyDescent="0.2">
      <c r="A10" s="100"/>
      <c r="B10" s="73"/>
      <c r="C10" s="90" t="s">
        <v>1180</v>
      </c>
      <c r="D10" s="91" t="s">
        <v>53</v>
      </c>
      <c r="E10" s="92">
        <v>44428</v>
      </c>
      <c r="F10" s="93" t="s">
        <v>1128</v>
      </c>
      <c r="G10" s="92">
        <v>44432</v>
      </c>
      <c r="H10" s="94" t="s">
        <v>1361</v>
      </c>
      <c r="I10" s="95">
        <v>144</v>
      </c>
      <c r="J10" s="95">
        <v>19</v>
      </c>
      <c r="K10" s="95">
        <v>7</v>
      </c>
      <c r="L10" s="95">
        <v>2</v>
      </c>
      <c r="M10" s="96">
        <v>4.7880000000000003</v>
      </c>
      <c r="N10" s="97">
        <v>5</v>
      </c>
      <c r="O10" s="62">
        <v>3000</v>
      </c>
      <c r="P10" s="63">
        <f>Table22452368910111213141516171819202122242345672345689[[#This Row],[PEMBULATAN]]*O10</f>
        <v>15000</v>
      </c>
    </row>
    <row r="11" spans="1:16" ht="27" customHeight="1" x14ac:dyDescent="0.2">
      <c r="A11" s="100"/>
      <c r="B11" s="73"/>
      <c r="C11" s="90" t="s">
        <v>1181</v>
      </c>
      <c r="D11" s="91" t="s">
        <v>53</v>
      </c>
      <c r="E11" s="92">
        <v>44428</v>
      </c>
      <c r="F11" s="93" t="s">
        <v>1128</v>
      </c>
      <c r="G11" s="92">
        <v>44432</v>
      </c>
      <c r="H11" s="94" t="s">
        <v>1361</v>
      </c>
      <c r="I11" s="95">
        <v>94</v>
      </c>
      <c r="J11" s="95">
        <v>23</v>
      </c>
      <c r="K11" s="95">
        <v>19</v>
      </c>
      <c r="L11" s="95">
        <v>10</v>
      </c>
      <c r="M11" s="96">
        <v>10.269500000000001</v>
      </c>
      <c r="N11" s="97">
        <v>10</v>
      </c>
      <c r="O11" s="62">
        <v>3000</v>
      </c>
      <c r="P11" s="63">
        <f>Table22452368910111213141516171819202122242345672345689[[#This Row],[PEMBULATAN]]*O11</f>
        <v>30000</v>
      </c>
    </row>
    <row r="12" spans="1:16" ht="27" customHeight="1" x14ac:dyDescent="0.2">
      <c r="A12" s="100"/>
      <c r="B12" s="73"/>
      <c r="C12" s="90" t="s">
        <v>1182</v>
      </c>
      <c r="D12" s="91" t="s">
        <v>53</v>
      </c>
      <c r="E12" s="92">
        <v>44428</v>
      </c>
      <c r="F12" s="93" t="s">
        <v>1128</v>
      </c>
      <c r="G12" s="92">
        <v>44432</v>
      </c>
      <c r="H12" s="94" t="s">
        <v>1361</v>
      </c>
      <c r="I12" s="95">
        <v>90</v>
      </c>
      <c r="J12" s="95">
        <v>60</v>
      </c>
      <c r="K12" s="95">
        <v>20</v>
      </c>
      <c r="L12" s="95">
        <v>8</v>
      </c>
      <c r="M12" s="96">
        <v>27</v>
      </c>
      <c r="N12" s="97">
        <v>27</v>
      </c>
      <c r="O12" s="62">
        <v>3000</v>
      </c>
      <c r="P12" s="63">
        <f>Table22452368910111213141516171819202122242345672345689[[#This Row],[PEMBULATAN]]*O12</f>
        <v>81000</v>
      </c>
    </row>
    <row r="13" spans="1:16" ht="27" customHeight="1" x14ac:dyDescent="0.2">
      <c r="A13" s="100"/>
      <c r="B13" s="73"/>
      <c r="C13" s="90" t="s">
        <v>1183</v>
      </c>
      <c r="D13" s="91" t="s">
        <v>53</v>
      </c>
      <c r="E13" s="92">
        <v>44428</v>
      </c>
      <c r="F13" s="93" t="s">
        <v>1128</v>
      </c>
      <c r="G13" s="92">
        <v>44432</v>
      </c>
      <c r="H13" s="94" t="s">
        <v>1361</v>
      </c>
      <c r="I13" s="95">
        <v>100</v>
      </c>
      <c r="J13" s="95">
        <v>65</v>
      </c>
      <c r="K13" s="95">
        <v>30</v>
      </c>
      <c r="L13" s="95">
        <v>9</v>
      </c>
      <c r="M13" s="96">
        <v>48.75</v>
      </c>
      <c r="N13" s="97">
        <v>49</v>
      </c>
      <c r="O13" s="62">
        <v>3000</v>
      </c>
      <c r="P13" s="63">
        <f>Table22452368910111213141516171819202122242345672345689[[#This Row],[PEMBULATAN]]*O13</f>
        <v>147000</v>
      </c>
    </row>
    <row r="14" spans="1:16" ht="27" customHeight="1" x14ac:dyDescent="0.2">
      <c r="A14" s="100"/>
      <c r="B14" s="73"/>
      <c r="C14" s="90" t="s">
        <v>1184</v>
      </c>
      <c r="D14" s="91" t="s">
        <v>53</v>
      </c>
      <c r="E14" s="92">
        <v>44428</v>
      </c>
      <c r="F14" s="93" t="s">
        <v>1128</v>
      </c>
      <c r="G14" s="92">
        <v>44432</v>
      </c>
      <c r="H14" s="94" t="s">
        <v>1361</v>
      </c>
      <c r="I14" s="95">
        <v>56</v>
      </c>
      <c r="J14" s="95">
        <v>60</v>
      </c>
      <c r="K14" s="95">
        <v>15</v>
      </c>
      <c r="L14" s="95">
        <v>4</v>
      </c>
      <c r="M14" s="96">
        <v>12.6</v>
      </c>
      <c r="N14" s="97">
        <v>13</v>
      </c>
      <c r="O14" s="62">
        <v>3000</v>
      </c>
      <c r="P14" s="63">
        <f>Table22452368910111213141516171819202122242345672345689[[#This Row],[PEMBULATAN]]*O14</f>
        <v>39000</v>
      </c>
    </row>
    <row r="15" spans="1:16" ht="27" customHeight="1" x14ac:dyDescent="0.2">
      <c r="A15" s="100"/>
      <c r="B15" s="73"/>
      <c r="C15" s="90" t="s">
        <v>1185</v>
      </c>
      <c r="D15" s="91" t="s">
        <v>53</v>
      </c>
      <c r="E15" s="92">
        <v>44428</v>
      </c>
      <c r="F15" s="93" t="s">
        <v>1128</v>
      </c>
      <c r="G15" s="92">
        <v>44432</v>
      </c>
      <c r="H15" s="94" t="s">
        <v>1361</v>
      </c>
      <c r="I15" s="95">
        <v>63</v>
      </c>
      <c r="J15" s="95">
        <v>58</v>
      </c>
      <c r="K15" s="95">
        <v>24</v>
      </c>
      <c r="L15" s="95">
        <v>6</v>
      </c>
      <c r="M15" s="96">
        <v>21.923999999999999</v>
      </c>
      <c r="N15" s="97">
        <v>22</v>
      </c>
      <c r="O15" s="62">
        <v>3000</v>
      </c>
      <c r="P15" s="63">
        <f>Table22452368910111213141516171819202122242345672345689[[#This Row],[PEMBULATAN]]*O15</f>
        <v>66000</v>
      </c>
    </row>
    <row r="16" spans="1:16" ht="27" customHeight="1" x14ac:dyDescent="0.2">
      <c r="A16" s="100"/>
      <c r="B16" s="73"/>
      <c r="C16" s="90" t="s">
        <v>1186</v>
      </c>
      <c r="D16" s="91" t="s">
        <v>53</v>
      </c>
      <c r="E16" s="92">
        <v>44428</v>
      </c>
      <c r="F16" s="93" t="s">
        <v>1128</v>
      </c>
      <c r="G16" s="92">
        <v>44432</v>
      </c>
      <c r="H16" s="94" t="s">
        <v>1361</v>
      </c>
      <c r="I16" s="95">
        <v>95</v>
      </c>
      <c r="J16" s="95">
        <v>56</v>
      </c>
      <c r="K16" s="95">
        <v>24</v>
      </c>
      <c r="L16" s="95">
        <v>7</v>
      </c>
      <c r="M16" s="96">
        <v>31.92</v>
      </c>
      <c r="N16" s="97">
        <v>32</v>
      </c>
      <c r="O16" s="62">
        <v>3000</v>
      </c>
      <c r="P16" s="63">
        <f>Table22452368910111213141516171819202122242345672345689[[#This Row],[PEMBULATAN]]*O16</f>
        <v>96000</v>
      </c>
    </row>
    <row r="17" spans="1:16" ht="27" customHeight="1" x14ac:dyDescent="0.2">
      <c r="A17" s="100"/>
      <c r="B17" s="73"/>
      <c r="C17" s="90" t="s">
        <v>1187</v>
      </c>
      <c r="D17" s="91" t="s">
        <v>53</v>
      </c>
      <c r="E17" s="92">
        <v>44428</v>
      </c>
      <c r="F17" s="93" t="s">
        <v>1128</v>
      </c>
      <c r="G17" s="92">
        <v>44432</v>
      </c>
      <c r="H17" s="94" t="s">
        <v>1361</v>
      </c>
      <c r="I17" s="95">
        <v>80</v>
      </c>
      <c r="J17" s="95">
        <v>60</v>
      </c>
      <c r="K17" s="95">
        <v>20</v>
      </c>
      <c r="L17" s="95">
        <v>13</v>
      </c>
      <c r="M17" s="96">
        <v>24</v>
      </c>
      <c r="N17" s="97">
        <v>24</v>
      </c>
      <c r="O17" s="62">
        <v>3000</v>
      </c>
      <c r="P17" s="63">
        <f>Table22452368910111213141516171819202122242345672345689[[#This Row],[PEMBULATAN]]*O17</f>
        <v>72000</v>
      </c>
    </row>
    <row r="18" spans="1:16" ht="27" customHeight="1" x14ac:dyDescent="0.2">
      <c r="A18" s="100"/>
      <c r="B18" s="73"/>
      <c r="C18" s="90" t="s">
        <v>1188</v>
      </c>
      <c r="D18" s="91" t="s">
        <v>53</v>
      </c>
      <c r="E18" s="92">
        <v>44428</v>
      </c>
      <c r="F18" s="93" t="s">
        <v>1128</v>
      </c>
      <c r="G18" s="92">
        <v>44432</v>
      </c>
      <c r="H18" s="94" t="s">
        <v>1361</v>
      </c>
      <c r="I18" s="95">
        <v>100</v>
      </c>
      <c r="J18" s="95">
        <v>60</v>
      </c>
      <c r="K18" s="95">
        <v>28</v>
      </c>
      <c r="L18" s="95">
        <v>14</v>
      </c>
      <c r="M18" s="96">
        <v>42</v>
      </c>
      <c r="N18" s="97">
        <v>42</v>
      </c>
      <c r="O18" s="62">
        <v>3000</v>
      </c>
      <c r="P18" s="63">
        <f>Table22452368910111213141516171819202122242345672345689[[#This Row],[PEMBULATAN]]*O18</f>
        <v>126000</v>
      </c>
    </row>
    <row r="19" spans="1:16" ht="27" customHeight="1" x14ac:dyDescent="0.2">
      <c r="A19" s="100"/>
      <c r="B19" s="73"/>
      <c r="C19" s="90" t="s">
        <v>1189</v>
      </c>
      <c r="D19" s="91" t="s">
        <v>53</v>
      </c>
      <c r="E19" s="92">
        <v>44428</v>
      </c>
      <c r="F19" s="93" t="s">
        <v>1128</v>
      </c>
      <c r="G19" s="92">
        <v>44432</v>
      </c>
      <c r="H19" s="94" t="s">
        <v>1361</v>
      </c>
      <c r="I19" s="95">
        <v>85</v>
      </c>
      <c r="J19" s="95">
        <v>65</v>
      </c>
      <c r="K19" s="95">
        <v>27</v>
      </c>
      <c r="L19" s="95">
        <v>11</v>
      </c>
      <c r="M19" s="96">
        <v>37.293750000000003</v>
      </c>
      <c r="N19" s="97">
        <v>37</v>
      </c>
      <c r="O19" s="62">
        <v>3000</v>
      </c>
      <c r="P19" s="63">
        <f>Table22452368910111213141516171819202122242345672345689[[#This Row],[PEMBULATAN]]*O19</f>
        <v>111000</v>
      </c>
    </row>
    <row r="20" spans="1:16" ht="27" customHeight="1" x14ac:dyDescent="0.2">
      <c r="A20" s="100"/>
      <c r="B20" s="73"/>
      <c r="C20" s="90" t="s">
        <v>1190</v>
      </c>
      <c r="D20" s="91" t="s">
        <v>53</v>
      </c>
      <c r="E20" s="92">
        <v>44428</v>
      </c>
      <c r="F20" s="93" t="s">
        <v>1128</v>
      </c>
      <c r="G20" s="92">
        <v>44432</v>
      </c>
      <c r="H20" s="94" t="s">
        <v>1361</v>
      </c>
      <c r="I20" s="95">
        <v>102</v>
      </c>
      <c r="J20" s="95">
        <v>42</v>
      </c>
      <c r="K20" s="95">
        <v>29</v>
      </c>
      <c r="L20" s="95">
        <v>17</v>
      </c>
      <c r="M20" s="96">
        <v>31.059000000000001</v>
      </c>
      <c r="N20" s="97">
        <v>31</v>
      </c>
      <c r="O20" s="62">
        <v>3000</v>
      </c>
      <c r="P20" s="63">
        <f>Table22452368910111213141516171819202122242345672345689[[#This Row],[PEMBULATAN]]*O20</f>
        <v>93000</v>
      </c>
    </row>
    <row r="21" spans="1:16" ht="27" customHeight="1" x14ac:dyDescent="0.2">
      <c r="A21" s="100"/>
      <c r="B21" s="73"/>
      <c r="C21" s="90" t="s">
        <v>1191</v>
      </c>
      <c r="D21" s="91" t="s">
        <v>53</v>
      </c>
      <c r="E21" s="92">
        <v>44428</v>
      </c>
      <c r="F21" s="93" t="s">
        <v>1128</v>
      </c>
      <c r="G21" s="92">
        <v>44432</v>
      </c>
      <c r="H21" s="94" t="s">
        <v>1361</v>
      </c>
      <c r="I21" s="95">
        <v>50</v>
      </c>
      <c r="J21" s="95">
        <v>45</v>
      </c>
      <c r="K21" s="95">
        <v>15</v>
      </c>
      <c r="L21" s="95">
        <v>1</v>
      </c>
      <c r="M21" s="96">
        <v>8.4375</v>
      </c>
      <c r="N21" s="97">
        <v>8</v>
      </c>
      <c r="O21" s="62">
        <v>3000</v>
      </c>
      <c r="P21" s="63">
        <f>Table22452368910111213141516171819202122242345672345689[[#This Row],[PEMBULATAN]]*O21</f>
        <v>24000</v>
      </c>
    </row>
    <row r="22" spans="1:16" ht="27" customHeight="1" x14ac:dyDescent="0.2">
      <c r="A22" s="100"/>
      <c r="B22" s="73"/>
      <c r="C22" s="90" t="s">
        <v>1192</v>
      </c>
      <c r="D22" s="91" t="s">
        <v>53</v>
      </c>
      <c r="E22" s="92">
        <v>44428</v>
      </c>
      <c r="F22" s="93" t="s">
        <v>1128</v>
      </c>
      <c r="G22" s="92">
        <v>44432</v>
      </c>
      <c r="H22" s="94" t="s">
        <v>1361</v>
      </c>
      <c r="I22" s="95">
        <v>64</v>
      </c>
      <c r="J22" s="95">
        <v>54</v>
      </c>
      <c r="K22" s="95">
        <v>30</v>
      </c>
      <c r="L22" s="95">
        <v>5</v>
      </c>
      <c r="M22" s="96">
        <v>25.92</v>
      </c>
      <c r="N22" s="97">
        <v>26</v>
      </c>
      <c r="O22" s="62">
        <v>3000</v>
      </c>
      <c r="P22" s="63">
        <f>Table22452368910111213141516171819202122242345672345689[[#This Row],[PEMBULATAN]]*O22</f>
        <v>78000</v>
      </c>
    </row>
    <row r="23" spans="1:16" ht="27" customHeight="1" x14ac:dyDescent="0.2">
      <c r="A23" s="100"/>
      <c r="B23" s="73"/>
      <c r="C23" s="90" t="s">
        <v>1193</v>
      </c>
      <c r="D23" s="91" t="s">
        <v>53</v>
      </c>
      <c r="E23" s="92">
        <v>44428</v>
      </c>
      <c r="F23" s="93" t="s">
        <v>1128</v>
      </c>
      <c r="G23" s="92">
        <v>44432</v>
      </c>
      <c r="H23" s="94" t="s">
        <v>1361</v>
      </c>
      <c r="I23" s="95">
        <v>62</v>
      </c>
      <c r="J23" s="95">
        <v>60</v>
      </c>
      <c r="K23" s="95">
        <v>20</v>
      </c>
      <c r="L23" s="95">
        <v>4</v>
      </c>
      <c r="M23" s="96">
        <v>18.600000000000001</v>
      </c>
      <c r="N23" s="97">
        <v>19</v>
      </c>
      <c r="O23" s="62">
        <v>3000</v>
      </c>
      <c r="P23" s="63">
        <f>Table22452368910111213141516171819202122242345672345689[[#This Row],[PEMBULATAN]]*O23</f>
        <v>57000</v>
      </c>
    </row>
    <row r="24" spans="1:16" ht="27" customHeight="1" x14ac:dyDescent="0.2">
      <c r="A24" s="100"/>
      <c r="B24" s="73"/>
      <c r="C24" s="90" t="s">
        <v>1194</v>
      </c>
      <c r="D24" s="91" t="s">
        <v>53</v>
      </c>
      <c r="E24" s="92">
        <v>44428</v>
      </c>
      <c r="F24" s="93" t="s">
        <v>1128</v>
      </c>
      <c r="G24" s="92">
        <v>44432</v>
      </c>
      <c r="H24" s="94" t="s">
        <v>1361</v>
      </c>
      <c r="I24" s="95">
        <v>100</v>
      </c>
      <c r="J24" s="95">
        <v>60</v>
      </c>
      <c r="K24" s="95">
        <v>25</v>
      </c>
      <c r="L24" s="95">
        <v>12</v>
      </c>
      <c r="M24" s="96">
        <v>37.5</v>
      </c>
      <c r="N24" s="97">
        <v>38</v>
      </c>
      <c r="O24" s="62">
        <v>3000</v>
      </c>
      <c r="P24" s="63">
        <f>Table22452368910111213141516171819202122242345672345689[[#This Row],[PEMBULATAN]]*O24</f>
        <v>114000</v>
      </c>
    </row>
    <row r="25" spans="1:16" ht="27" customHeight="1" x14ac:dyDescent="0.2">
      <c r="A25" s="100"/>
      <c r="B25" s="73"/>
      <c r="C25" s="90" t="s">
        <v>1195</v>
      </c>
      <c r="D25" s="91" t="s">
        <v>53</v>
      </c>
      <c r="E25" s="92">
        <v>44428</v>
      </c>
      <c r="F25" s="93" t="s">
        <v>1128</v>
      </c>
      <c r="G25" s="92">
        <v>44432</v>
      </c>
      <c r="H25" s="94" t="s">
        <v>1361</v>
      </c>
      <c r="I25" s="95">
        <v>94</v>
      </c>
      <c r="J25" s="95">
        <v>56</v>
      </c>
      <c r="K25" s="95">
        <v>25</v>
      </c>
      <c r="L25" s="95">
        <v>18</v>
      </c>
      <c r="M25" s="96">
        <v>32.9</v>
      </c>
      <c r="N25" s="97">
        <v>33</v>
      </c>
      <c r="O25" s="62">
        <v>3000</v>
      </c>
      <c r="P25" s="63">
        <f>Table22452368910111213141516171819202122242345672345689[[#This Row],[PEMBULATAN]]*O25</f>
        <v>99000</v>
      </c>
    </row>
    <row r="26" spans="1:16" ht="27" customHeight="1" x14ac:dyDescent="0.2">
      <c r="A26" s="100"/>
      <c r="B26" s="73"/>
      <c r="C26" s="90" t="s">
        <v>1196</v>
      </c>
      <c r="D26" s="91" t="s">
        <v>53</v>
      </c>
      <c r="E26" s="92">
        <v>44428</v>
      </c>
      <c r="F26" s="93" t="s">
        <v>1128</v>
      </c>
      <c r="G26" s="92">
        <v>44432</v>
      </c>
      <c r="H26" s="94" t="s">
        <v>1361</v>
      </c>
      <c r="I26" s="95">
        <v>42</v>
      </c>
      <c r="J26" s="95">
        <v>32</v>
      </c>
      <c r="K26" s="95">
        <v>37</v>
      </c>
      <c r="L26" s="95">
        <v>7</v>
      </c>
      <c r="M26" s="96">
        <v>12.432</v>
      </c>
      <c r="N26" s="97">
        <v>12</v>
      </c>
      <c r="O26" s="62">
        <v>3000</v>
      </c>
      <c r="P26" s="63">
        <f>Table22452368910111213141516171819202122242345672345689[[#This Row],[PEMBULATAN]]*O26</f>
        <v>36000</v>
      </c>
    </row>
    <row r="27" spans="1:16" ht="27" customHeight="1" x14ac:dyDescent="0.2">
      <c r="A27" s="100"/>
      <c r="B27" s="73"/>
      <c r="C27" s="90" t="s">
        <v>1197</v>
      </c>
      <c r="D27" s="91" t="s">
        <v>53</v>
      </c>
      <c r="E27" s="92">
        <v>44428</v>
      </c>
      <c r="F27" s="93" t="s">
        <v>1128</v>
      </c>
      <c r="G27" s="92">
        <v>44432</v>
      </c>
      <c r="H27" s="94" t="s">
        <v>1361</v>
      </c>
      <c r="I27" s="95">
        <v>68</v>
      </c>
      <c r="J27" s="95">
        <v>48</v>
      </c>
      <c r="K27" s="95">
        <v>12</v>
      </c>
      <c r="L27" s="95">
        <v>4</v>
      </c>
      <c r="M27" s="96">
        <v>9.7919999999999998</v>
      </c>
      <c r="N27" s="97">
        <v>10</v>
      </c>
      <c r="O27" s="62">
        <v>3000</v>
      </c>
      <c r="P27" s="63">
        <f>Table22452368910111213141516171819202122242345672345689[[#This Row],[PEMBULATAN]]*O27</f>
        <v>30000</v>
      </c>
    </row>
    <row r="28" spans="1:16" ht="27" customHeight="1" x14ac:dyDescent="0.2">
      <c r="A28" s="100"/>
      <c r="B28" s="73"/>
      <c r="C28" s="90" t="s">
        <v>1198</v>
      </c>
      <c r="D28" s="91" t="s">
        <v>53</v>
      </c>
      <c r="E28" s="92">
        <v>44428</v>
      </c>
      <c r="F28" s="93" t="s">
        <v>1128</v>
      </c>
      <c r="G28" s="92">
        <v>44432</v>
      </c>
      <c r="H28" s="94" t="s">
        <v>1361</v>
      </c>
      <c r="I28" s="95">
        <v>100</v>
      </c>
      <c r="J28" s="95">
        <v>34</v>
      </c>
      <c r="K28" s="95">
        <v>9</v>
      </c>
      <c r="L28" s="95">
        <v>10</v>
      </c>
      <c r="M28" s="96">
        <v>7.65</v>
      </c>
      <c r="N28" s="97">
        <v>10</v>
      </c>
      <c r="O28" s="62">
        <v>3000</v>
      </c>
      <c r="P28" s="63">
        <f>Table22452368910111213141516171819202122242345672345689[[#This Row],[PEMBULATAN]]*O28</f>
        <v>30000</v>
      </c>
    </row>
    <row r="29" spans="1:16" ht="27" customHeight="1" x14ac:dyDescent="0.2">
      <c r="A29" s="100"/>
      <c r="B29" s="73"/>
      <c r="C29" s="90" t="s">
        <v>1199</v>
      </c>
      <c r="D29" s="91" t="s">
        <v>53</v>
      </c>
      <c r="E29" s="92">
        <v>44428</v>
      </c>
      <c r="F29" s="93" t="s">
        <v>1128</v>
      </c>
      <c r="G29" s="92">
        <v>44432</v>
      </c>
      <c r="H29" s="94" t="s">
        <v>1361</v>
      </c>
      <c r="I29" s="95">
        <v>103</v>
      </c>
      <c r="J29" s="95">
        <v>62</v>
      </c>
      <c r="K29" s="95">
        <v>22</v>
      </c>
      <c r="L29" s="95">
        <v>22</v>
      </c>
      <c r="M29" s="96">
        <v>35.122999999999998</v>
      </c>
      <c r="N29" s="97">
        <v>35</v>
      </c>
      <c r="O29" s="62">
        <v>3000</v>
      </c>
      <c r="P29" s="63">
        <f>Table22452368910111213141516171819202122242345672345689[[#This Row],[PEMBULATAN]]*O29</f>
        <v>105000</v>
      </c>
    </row>
    <row r="30" spans="1:16" ht="27" customHeight="1" x14ac:dyDescent="0.2">
      <c r="A30" s="100"/>
      <c r="B30" s="73"/>
      <c r="C30" s="90" t="s">
        <v>1200</v>
      </c>
      <c r="D30" s="91" t="s">
        <v>53</v>
      </c>
      <c r="E30" s="92">
        <v>44428</v>
      </c>
      <c r="F30" s="93" t="s">
        <v>1128</v>
      </c>
      <c r="G30" s="92">
        <v>44432</v>
      </c>
      <c r="H30" s="94" t="s">
        <v>1361</v>
      </c>
      <c r="I30" s="95">
        <v>100</v>
      </c>
      <c r="J30" s="95">
        <v>60</v>
      </c>
      <c r="K30" s="95">
        <v>25</v>
      </c>
      <c r="L30" s="95">
        <v>18</v>
      </c>
      <c r="M30" s="96">
        <v>37.5</v>
      </c>
      <c r="N30" s="97">
        <v>38</v>
      </c>
      <c r="O30" s="62">
        <v>3000</v>
      </c>
      <c r="P30" s="63">
        <f>Table22452368910111213141516171819202122242345672345689[[#This Row],[PEMBULATAN]]*O30</f>
        <v>114000</v>
      </c>
    </row>
    <row r="31" spans="1:16" ht="27" customHeight="1" x14ac:dyDescent="0.2">
      <c r="A31" s="100"/>
      <c r="B31" s="73"/>
      <c r="C31" s="90" t="s">
        <v>1201</v>
      </c>
      <c r="D31" s="91" t="s">
        <v>53</v>
      </c>
      <c r="E31" s="92">
        <v>44428</v>
      </c>
      <c r="F31" s="93" t="s">
        <v>1128</v>
      </c>
      <c r="G31" s="92">
        <v>44432</v>
      </c>
      <c r="H31" s="94" t="s">
        <v>1361</v>
      </c>
      <c r="I31" s="95">
        <v>110</v>
      </c>
      <c r="J31" s="95">
        <v>11</v>
      </c>
      <c r="K31" s="95">
        <v>11</v>
      </c>
      <c r="L31" s="95">
        <v>2</v>
      </c>
      <c r="M31" s="96">
        <v>3.3275000000000001</v>
      </c>
      <c r="N31" s="97">
        <v>3</v>
      </c>
      <c r="O31" s="62">
        <v>3000</v>
      </c>
      <c r="P31" s="63">
        <f>Table22452368910111213141516171819202122242345672345689[[#This Row],[PEMBULATAN]]*O31</f>
        <v>9000</v>
      </c>
    </row>
    <row r="32" spans="1:16" ht="27" customHeight="1" x14ac:dyDescent="0.2">
      <c r="A32" s="100"/>
      <c r="B32" s="73"/>
      <c r="C32" s="90" t="s">
        <v>1202</v>
      </c>
      <c r="D32" s="91" t="s">
        <v>53</v>
      </c>
      <c r="E32" s="92">
        <v>44428</v>
      </c>
      <c r="F32" s="93" t="s">
        <v>1128</v>
      </c>
      <c r="G32" s="92">
        <v>44432</v>
      </c>
      <c r="H32" s="94" t="s">
        <v>1361</v>
      </c>
      <c r="I32" s="95">
        <v>77</v>
      </c>
      <c r="J32" s="95">
        <v>20</v>
      </c>
      <c r="K32" s="95">
        <v>17</v>
      </c>
      <c r="L32" s="95">
        <v>1</v>
      </c>
      <c r="M32" s="96">
        <v>6.5449999999999999</v>
      </c>
      <c r="N32" s="97">
        <v>7</v>
      </c>
      <c r="O32" s="62">
        <v>3000</v>
      </c>
      <c r="P32" s="63">
        <f>Table22452368910111213141516171819202122242345672345689[[#This Row],[PEMBULATAN]]*O32</f>
        <v>21000</v>
      </c>
    </row>
    <row r="33" spans="1:16" ht="27" customHeight="1" x14ac:dyDescent="0.2">
      <c r="A33" s="100"/>
      <c r="B33" s="73"/>
      <c r="C33" s="90" t="s">
        <v>1203</v>
      </c>
      <c r="D33" s="91" t="s">
        <v>53</v>
      </c>
      <c r="E33" s="92">
        <v>44428</v>
      </c>
      <c r="F33" s="93" t="s">
        <v>1128</v>
      </c>
      <c r="G33" s="92">
        <v>44432</v>
      </c>
      <c r="H33" s="94" t="s">
        <v>1361</v>
      </c>
      <c r="I33" s="95">
        <v>65</v>
      </c>
      <c r="J33" s="95">
        <v>18</v>
      </c>
      <c r="K33" s="95">
        <v>12</v>
      </c>
      <c r="L33" s="95">
        <v>3</v>
      </c>
      <c r="M33" s="96">
        <v>3.51</v>
      </c>
      <c r="N33" s="97">
        <v>4</v>
      </c>
      <c r="O33" s="62">
        <v>3000</v>
      </c>
      <c r="P33" s="63">
        <f>Table22452368910111213141516171819202122242345672345689[[#This Row],[PEMBULATAN]]*O33</f>
        <v>12000</v>
      </c>
    </row>
    <row r="34" spans="1:16" ht="27" customHeight="1" x14ac:dyDescent="0.2">
      <c r="A34" s="100"/>
      <c r="B34" s="73"/>
      <c r="C34" s="90" t="s">
        <v>1204</v>
      </c>
      <c r="D34" s="91" t="s">
        <v>53</v>
      </c>
      <c r="E34" s="92">
        <v>44428</v>
      </c>
      <c r="F34" s="93" t="s">
        <v>1128</v>
      </c>
      <c r="G34" s="92">
        <v>44432</v>
      </c>
      <c r="H34" s="94" t="s">
        <v>1361</v>
      </c>
      <c r="I34" s="95">
        <v>42</v>
      </c>
      <c r="J34" s="95">
        <v>33</v>
      </c>
      <c r="K34" s="95">
        <v>24</v>
      </c>
      <c r="L34" s="95">
        <v>5</v>
      </c>
      <c r="M34" s="96">
        <v>8.3160000000000007</v>
      </c>
      <c r="N34" s="97">
        <v>8</v>
      </c>
      <c r="O34" s="62">
        <v>3000</v>
      </c>
      <c r="P34" s="63">
        <f>Table22452368910111213141516171819202122242345672345689[[#This Row],[PEMBULATAN]]*O34</f>
        <v>24000</v>
      </c>
    </row>
    <row r="35" spans="1:16" ht="27" customHeight="1" x14ac:dyDescent="0.2">
      <c r="A35" s="100"/>
      <c r="B35" s="73"/>
      <c r="C35" s="90" t="s">
        <v>1205</v>
      </c>
      <c r="D35" s="91" t="s">
        <v>53</v>
      </c>
      <c r="E35" s="92">
        <v>44428</v>
      </c>
      <c r="F35" s="93" t="s">
        <v>1128</v>
      </c>
      <c r="G35" s="92">
        <v>44432</v>
      </c>
      <c r="H35" s="94" t="s">
        <v>1361</v>
      </c>
      <c r="I35" s="95">
        <v>36</v>
      </c>
      <c r="J35" s="95">
        <v>28</v>
      </c>
      <c r="K35" s="95">
        <v>36</v>
      </c>
      <c r="L35" s="95">
        <v>4</v>
      </c>
      <c r="M35" s="96">
        <v>9.0719999999999992</v>
      </c>
      <c r="N35" s="97">
        <v>9</v>
      </c>
      <c r="O35" s="62">
        <v>3000</v>
      </c>
      <c r="P35" s="63">
        <f>Table22452368910111213141516171819202122242345672345689[[#This Row],[PEMBULATAN]]*O35</f>
        <v>27000</v>
      </c>
    </row>
    <row r="36" spans="1:16" ht="27" customHeight="1" x14ac:dyDescent="0.2">
      <c r="A36" s="100"/>
      <c r="B36" s="73"/>
      <c r="C36" s="90" t="s">
        <v>1206</v>
      </c>
      <c r="D36" s="91" t="s">
        <v>53</v>
      </c>
      <c r="E36" s="92">
        <v>44428</v>
      </c>
      <c r="F36" s="93" t="s">
        <v>1128</v>
      </c>
      <c r="G36" s="92">
        <v>44432</v>
      </c>
      <c r="H36" s="94" t="s">
        <v>1361</v>
      </c>
      <c r="I36" s="95">
        <v>123</v>
      </c>
      <c r="J36" s="95">
        <v>25</v>
      </c>
      <c r="K36" s="95">
        <v>75</v>
      </c>
      <c r="L36" s="95">
        <v>19</v>
      </c>
      <c r="M36" s="96">
        <v>57.65625</v>
      </c>
      <c r="N36" s="97">
        <v>58</v>
      </c>
      <c r="O36" s="62">
        <v>3000</v>
      </c>
      <c r="P36" s="63">
        <f>Table22452368910111213141516171819202122242345672345689[[#This Row],[PEMBULATAN]]*O36</f>
        <v>174000</v>
      </c>
    </row>
    <row r="37" spans="1:16" ht="27" customHeight="1" x14ac:dyDescent="0.2">
      <c r="A37" s="100"/>
      <c r="B37" s="73"/>
      <c r="C37" s="90" t="s">
        <v>1207</v>
      </c>
      <c r="D37" s="91" t="s">
        <v>53</v>
      </c>
      <c r="E37" s="92">
        <v>44428</v>
      </c>
      <c r="F37" s="93" t="s">
        <v>1128</v>
      </c>
      <c r="G37" s="92">
        <v>44432</v>
      </c>
      <c r="H37" s="94" t="s">
        <v>1361</v>
      </c>
      <c r="I37" s="95">
        <v>54</v>
      </c>
      <c r="J37" s="95">
        <v>54</v>
      </c>
      <c r="K37" s="95">
        <v>115</v>
      </c>
      <c r="L37" s="95">
        <v>2</v>
      </c>
      <c r="M37" s="96">
        <v>83.834999999999994</v>
      </c>
      <c r="N37" s="97">
        <v>84</v>
      </c>
      <c r="O37" s="62">
        <v>3000</v>
      </c>
      <c r="P37" s="63">
        <f>Table22452368910111213141516171819202122242345672345689[[#This Row],[PEMBULATAN]]*O37</f>
        <v>252000</v>
      </c>
    </row>
    <row r="38" spans="1:16" ht="27" customHeight="1" x14ac:dyDescent="0.2">
      <c r="A38" s="100"/>
      <c r="B38" s="73"/>
      <c r="C38" s="90" t="s">
        <v>1208</v>
      </c>
      <c r="D38" s="91" t="s">
        <v>53</v>
      </c>
      <c r="E38" s="92">
        <v>44428</v>
      </c>
      <c r="F38" s="93" t="s">
        <v>1128</v>
      </c>
      <c r="G38" s="92">
        <v>44432</v>
      </c>
      <c r="H38" s="94" t="s">
        <v>1361</v>
      </c>
      <c r="I38" s="95">
        <v>54</v>
      </c>
      <c r="J38" s="95">
        <v>5</v>
      </c>
      <c r="K38" s="95">
        <v>5</v>
      </c>
      <c r="L38" s="95">
        <v>1</v>
      </c>
      <c r="M38" s="96">
        <v>0.33750000000000002</v>
      </c>
      <c r="N38" s="97">
        <v>1</v>
      </c>
      <c r="O38" s="62">
        <v>3000</v>
      </c>
      <c r="P38" s="63">
        <f>Table22452368910111213141516171819202122242345672345689[[#This Row],[PEMBULATAN]]*O38</f>
        <v>3000</v>
      </c>
    </row>
    <row r="39" spans="1:16" ht="27" customHeight="1" x14ac:dyDescent="0.2">
      <c r="A39" s="100"/>
      <c r="B39" s="73"/>
      <c r="C39" s="90" t="s">
        <v>1209</v>
      </c>
      <c r="D39" s="91" t="s">
        <v>53</v>
      </c>
      <c r="E39" s="92">
        <v>44428</v>
      </c>
      <c r="F39" s="93" t="s">
        <v>1128</v>
      </c>
      <c r="G39" s="92">
        <v>44432</v>
      </c>
      <c r="H39" s="94" t="s">
        <v>1361</v>
      </c>
      <c r="I39" s="95">
        <v>156</v>
      </c>
      <c r="J39" s="95">
        <v>4</v>
      </c>
      <c r="K39" s="95">
        <v>4</v>
      </c>
      <c r="L39" s="95">
        <v>2</v>
      </c>
      <c r="M39" s="96">
        <v>0.624</v>
      </c>
      <c r="N39" s="97">
        <v>2</v>
      </c>
      <c r="O39" s="62">
        <v>3000</v>
      </c>
      <c r="P39" s="63">
        <f>Table22452368910111213141516171819202122242345672345689[[#This Row],[PEMBULATAN]]*O39</f>
        <v>6000</v>
      </c>
    </row>
    <row r="40" spans="1:16" ht="27" customHeight="1" x14ac:dyDescent="0.2">
      <c r="A40" s="100"/>
      <c r="B40" s="73"/>
      <c r="C40" s="90" t="s">
        <v>1210</v>
      </c>
      <c r="D40" s="91" t="s">
        <v>53</v>
      </c>
      <c r="E40" s="92">
        <v>44428</v>
      </c>
      <c r="F40" s="93" t="s">
        <v>1128</v>
      </c>
      <c r="G40" s="92">
        <v>44432</v>
      </c>
      <c r="H40" s="94" t="s">
        <v>1361</v>
      </c>
      <c r="I40" s="95">
        <v>103</v>
      </c>
      <c r="J40" s="95">
        <v>5</v>
      </c>
      <c r="K40" s="95">
        <v>5</v>
      </c>
      <c r="L40" s="95">
        <v>1</v>
      </c>
      <c r="M40" s="96">
        <v>0.64375000000000004</v>
      </c>
      <c r="N40" s="97">
        <v>1</v>
      </c>
      <c r="O40" s="62">
        <v>3000</v>
      </c>
      <c r="P40" s="63">
        <f>Table22452368910111213141516171819202122242345672345689[[#This Row],[PEMBULATAN]]*O40</f>
        <v>3000</v>
      </c>
    </row>
    <row r="41" spans="1:16" ht="27" customHeight="1" x14ac:dyDescent="0.2">
      <c r="A41" s="100"/>
      <c r="B41" s="73"/>
      <c r="C41" s="90" t="s">
        <v>1211</v>
      </c>
      <c r="D41" s="91" t="s">
        <v>53</v>
      </c>
      <c r="E41" s="92">
        <v>44428</v>
      </c>
      <c r="F41" s="93" t="s">
        <v>1128</v>
      </c>
      <c r="G41" s="92">
        <v>44432</v>
      </c>
      <c r="H41" s="94" t="s">
        <v>1361</v>
      </c>
      <c r="I41" s="95">
        <v>110</v>
      </c>
      <c r="J41" s="95">
        <v>11</v>
      </c>
      <c r="K41" s="95">
        <v>11</v>
      </c>
      <c r="L41" s="95">
        <v>2</v>
      </c>
      <c r="M41" s="96">
        <v>3.3275000000000001</v>
      </c>
      <c r="N41" s="97">
        <v>3</v>
      </c>
      <c r="O41" s="62">
        <v>3000</v>
      </c>
      <c r="P41" s="63">
        <f>Table22452368910111213141516171819202122242345672345689[[#This Row],[PEMBULATAN]]*O41</f>
        <v>9000</v>
      </c>
    </row>
    <row r="42" spans="1:16" ht="27" customHeight="1" x14ac:dyDescent="0.2">
      <c r="A42" s="100"/>
      <c r="B42" s="73"/>
      <c r="C42" s="90" t="s">
        <v>1212</v>
      </c>
      <c r="D42" s="91" t="s">
        <v>53</v>
      </c>
      <c r="E42" s="92">
        <v>44428</v>
      </c>
      <c r="F42" s="93" t="s">
        <v>1128</v>
      </c>
      <c r="G42" s="92">
        <v>44432</v>
      </c>
      <c r="H42" s="94" t="s">
        <v>1361</v>
      </c>
      <c r="I42" s="95">
        <v>134</v>
      </c>
      <c r="J42" s="95">
        <v>5</v>
      </c>
      <c r="K42" s="95">
        <v>5</v>
      </c>
      <c r="L42" s="95">
        <v>2</v>
      </c>
      <c r="M42" s="96">
        <v>0.83750000000000002</v>
      </c>
      <c r="N42" s="97">
        <v>2</v>
      </c>
      <c r="O42" s="62">
        <v>3000</v>
      </c>
      <c r="P42" s="63">
        <f>Table22452368910111213141516171819202122242345672345689[[#This Row],[PEMBULATAN]]*O42</f>
        <v>6000</v>
      </c>
    </row>
    <row r="43" spans="1:16" ht="27" customHeight="1" x14ac:dyDescent="0.2">
      <c r="A43" s="100"/>
      <c r="B43" s="73"/>
      <c r="C43" s="90" t="s">
        <v>1213</v>
      </c>
      <c r="D43" s="91" t="s">
        <v>53</v>
      </c>
      <c r="E43" s="92">
        <v>44428</v>
      </c>
      <c r="F43" s="93" t="s">
        <v>1128</v>
      </c>
      <c r="G43" s="92">
        <v>44432</v>
      </c>
      <c r="H43" s="94" t="s">
        <v>1361</v>
      </c>
      <c r="I43" s="95">
        <v>47</v>
      </c>
      <c r="J43" s="95">
        <v>41</v>
      </c>
      <c r="K43" s="95">
        <v>29</v>
      </c>
      <c r="L43" s="95">
        <v>6</v>
      </c>
      <c r="M43" s="96">
        <v>13.970750000000001</v>
      </c>
      <c r="N43" s="97">
        <v>14</v>
      </c>
      <c r="O43" s="62">
        <v>3000</v>
      </c>
      <c r="P43" s="63">
        <f>Table22452368910111213141516171819202122242345672345689[[#This Row],[PEMBULATAN]]*O43</f>
        <v>42000</v>
      </c>
    </row>
    <row r="44" spans="1:16" ht="27" customHeight="1" x14ac:dyDescent="0.2">
      <c r="A44" s="100"/>
      <c r="B44" s="73"/>
      <c r="C44" s="90" t="s">
        <v>1214</v>
      </c>
      <c r="D44" s="91" t="s">
        <v>53</v>
      </c>
      <c r="E44" s="92">
        <v>44428</v>
      </c>
      <c r="F44" s="93" t="s">
        <v>1128</v>
      </c>
      <c r="G44" s="92">
        <v>44432</v>
      </c>
      <c r="H44" s="94" t="s">
        <v>1361</v>
      </c>
      <c r="I44" s="95">
        <v>87</v>
      </c>
      <c r="J44" s="95">
        <v>50</v>
      </c>
      <c r="K44" s="95">
        <v>35</v>
      </c>
      <c r="L44" s="95">
        <v>2</v>
      </c>
      <c r="M44" s="96">
        <v>38.0625</v>
      </c>
      <c r="N44" s="97">
        <v>38</v>
      </c>
      <c r="O44" s="62">
        <v>3000</v>
      </c>
      <c r="P44" s="63">
        <f>Table22452368910111213141516171819202122242345672345689[[#This Row],[PEMBULATAN]]*O44</f>
        <v>114000</v>
      </c>
    </row>
    <row r="45" spans="1:16" ht="27" customHeight="1" x14ac:dyDescent="0.2">
      <c r="A45" s="100"/>
      <c r="B45" s="73"/>
      <c r="C45" s="90" t="s">
        <v>1215</v>
      </c>
      <c r="D45" s="91" t="s">
        <v>53</v>
      </c>
      <c r="E45" s="92">
        <v>44428</v>
      </c>
      <c r="F45" s="93" t="s">
        <v>1128</v>
      </c>
      <c r="G45" s="92">
        <v>44432</v>
      </c>
      <c r="H45" s="94" t="s">
        <v>1361</v>
      </c>
      <c r="I45" s="95">
        <v>50</v>
      </c>
      <c r="J45" s="95">
        <v>49</v>
      </c>
      <c r="K45" s="95">
        <v>30</v>
      </c>
      <c r="L45" s="95">
        <v>42</v>
      </c>
      <c r="M45" s="96">
        <v>18.375</v>
      </c>
      <c r="N45" s="97">
        <v>42</v>
      </c>
      <c r="O45" s="62">
        <v>3000</v>
      </c>
      <c r="P45" s="63">
        <f>Table22452368910111213141516171819202122242345672345689[[#This Row],[PEMBULATAN]]*O45</f>
        <v>126000</v>
      </c>
    </row>
    <row r="46" spans="1:16" ht="27" customHeight="1" x14ac:dyDescent="0.2">
      <c r="A46" s="100"/>
      <c r="B46" s="73"/>
      <c r="C46" s="90" t="s">
        <v>1216</v>
      </c>
      <c r="D46" s="91" t="s">
        <v>53</v>
      </c>
      <c r="E46" s="92">
        <v>44428</v>
      </c>
      <c r="F46" s="93" t="s">
        <v>1128</v>
      </c>
      <c r="G46" s="92">
        <v>44432</v>
      </c>
      <c r="H46" s="94" t="s">
        <v>1361</v>
      </c>
      <c r="I46" s="95">
        <v>75</v>
      </c>
      <c r="J46" s="95">
        <v>45</v>
      </c>
      <c r="K46" s="95">
        <v>36</v>
      </c>
      <c r="L46" s="95">
        <v>7</v>
      </c>
      <c r="M46" s="96">
        <v>30.375</v>
      </c>
      <c r="N46" s="97">
        <v>30</v>
      </c>
      <c r="O46" s="62">
        <v>3000</v>
      </c>
      <c r="P46" s="63">
        <f>Table22452368910111213141516171819202122242345672345689[[#This Row],[PEMBULATAN]]*O46</f>
        <v>90000</v>
      </c>
    </row>
    <row r="47" spans="1:16" ht="27" customHeight="1" x14ac:dyDescent="0.2">
      <c r="A47" s="100"/>
      <c r="B47" s="73"/>
      <c r="C47" s="90" t="s">
        <v>1217</v>
      </c>
      <c r="D47" s="91" t="s">
        <v>53</v>
      </c>
      <c r="E47" s="92">
        <v>44428</v>
      </c>
      <c r="F47" s="93" t="s">
        <v>1128</v>
      </c>
      <c r="G47" s="92">
        <v>44432</v>
      </c>
      <c r="H47" s="94" t="s">
        <v>1361</v>
      </c>
      <c r="I47" s="95">
        <v>79</v>
      </c>
      <c r="J47" s="95">
        <v>48</v>
      </c>
      <c r="K47" s="95">
        <v>6</v>
      </c>
      <c r="L47" s="95">
        <v>1</v>
      </c>
      <c r="M47" s="96">
        <v>5.6879999999999997</v>
      </c>
      <c r="N47" s="97">
        <v>6</v>
      </c>
      <c r="O47" s="62">
        <v>3000</v>
      </c>
      <c r="P47" s="63">
        <f>Table22452368910111213141516171819202122242345672345689[[#This Row],[PEMBULATAN]]*O47</f>
        <v>18000</v>
      </c>
    </row>
    <row r="48" spans="1:16" ht="27" customHeight="1" x14ac:dyDescent="0.2">
      <c r="A48" s="100"/>
      <c r="B48" s="73"/>
      <c r="C48" s="90" t="s">
        <v>1218</v>
      </c>
      <c r="D48" s="91" t="s">
        <v>53</v>
      </c>
      <c r="E48" s="92">
        <v>44428</v>
      </c>
      <c r="F48" s="93" t="s">
        <v>1128</v>
      </c>
      <c r="G48" s="92">
        <v>44432</v>
      </c>
      <c r="H48" s="94" t="s">
        <v>1361</v>
      </c>
      <c r="I48" s="95">
        <v>103</v>
      </c>
      <c r="J48" s="95">
        <v>60</v>
      </c>
      <c r="K48" s="95">
        <v>28</v>
      </c>
      <c r="L48" s="95">
        <v>18</v>
      </c>
      <c r="M48" s="96">
        <v>43.26</v>
      </c>
      <c r="N48" s="97">
        <v>43</v>
      </c>
      <c r="O48" s="62">
        <v>3000</v>
      </c>
      <c r="P48" s="63">
        <f>Table22452368910111213141516171819202122242345672345689[[#This Row],[PEMBULATAN]]*O48</f>
        <v>129000</v>
      </c>
    </row>
    <row r="49" spans="1:16" ht="27" customHeight="1" x14ac:dyDescent="0.2">
      <c r="A49" s="100"/>
      <c r="B49" s="73"/>
      <c r="C49" s="90" t="s">
        <v>1219</v>
      </c>
      <c r="D49" s="91" t="s">
        <v>53</v>
      </c>
      <c r="E49" s="92">
        <v>44428</v>
      </c>
      <c r="F49" s="93" t="s">
        <v>1128</v>
      </c>
      <c r="G49" s="92">
        <v>44432</v>
      </c>
      <c r="H49" s="94" t="s">
        <v>1361</v>
      </c>
      <c r="I49" s="95">
        <v>52</v>
      </c>
      <c r="J49" s="95">
        <v>35</v>
      </c>
      <c r="K49" s="95">
        <v>20</v>
      </c>
      <c r="L49" s="95">
        <v>4</v>
      </c>
      <c r="M49" s="96">
        <v>9.1</v>
      </c>
      <c r="N49" s="97">
        <v>9</v>
      </c>
      <c r="O49" s="62">
        <v>3000</v>
      </c>
      <c r="P49" s="63">
        <f>Table22452368910111213141516171819202122242345672345689[[#This Row],[PEMBULATAN]]*O49</f>
        <v>27000</v>
      </c>
    </row>
    <row r="50" spans="1:16" ht="27" customHeight="1" x14ac:dyDescent="0.2">
      <c r="A50" s="100"/>
      <c r="B50" s="73"/>
      <c r="C50" s="90" t="s">
        <v>1220</v>
      </c>
      <c r="D50" s="91" t="s">
        <v>53</v>
      </c>
      <c r="E50" s="92">
        <v>44428</v>
      </c>
      <c r="F50" s="93" t="s">
        <v>1128</v>
      </c>
      <c r="G50" s="92">
        <v>44432</v>
      </c>
      <c r="H50" s="94" t="s">
        <v>1361</v>
      </c>
      <c r="I50" s="95">
        <v>50</v>
      </c>
      <c r="J50" s="95">
        <v>40</v>
      </c>
      <c r="K50" s="95">
        <v>12</v>
      </c>
      <c r="L50" s="95">
        <v>1</v>
      </c>
      <c r="M50" s="96">
        <v>6</v>
      </c>
      <c r="N50" s="97">
        <v>6</v>
      </c>
      <c r="O50" s="62">
        <v>3000</v>
      </c>
      <c r="P50" s="63">
        <f>Table22452368910111213141516171819202122242345672345689[[#This Row],[PEMBULATAN]]*O50</f>
        <v>18000</v>
      </c>
    </row>
    <row r="51" spans="1:16" ht="27" customHeight="1" x14ac:dyDescent="0.2">
      <c r="A51" s="100"/>
      <c r="B51" s="73"/>
      <c r="C51" s="90" t="s">
        <v>1221</v>
      </c>
      <c r="D51" s="91" t="s">
        <v>53</v>
      </c>
      <c r="E51" s="92">
        <v>44428</v>
      </c>
      <c r="F51" s="93" t="s">
        <v>1128</v>
      </c>
      <c r="G51" s="92">
        <v>44432</v>
      </c>
      <c r="H51" s="94" t="s">
        <v>1361</v>
      </c>
      <c r="I51" s="95">
        <v>53</v>
      </c>
      <c r="J51" s="95">
        <v>40</v>
      </c>
      <c r="K51" s="95">
        <v>14</v>
      </c>
      <c r="L51" s="95">
        <v>4</v>
      </c>
      <c r="M51" s="96">
        <v>7.42</v>
      </c>
      <c r="N51" s="97">
        <v>7</v>
      </c>
      <c r="O51" s="62">
        <v>3000</v>
      </c>
      <c r="P51" s="63">
        <f>Table22452368910111213141516171819202122242345672345689[[#This Row],[PEMBULATAN]]*O51</f>
        <v>21000</v>
      </c>
    </row>
    <row r="52" spans="1:16" ht="27" customHeight="1" x14ac:dyDescent="0.2">
      <c r="A52" s="100"/>
      <c r="B52" s="73"/>
      <c r="C52" s="90" t="s">
        <v>1222</v>
      </c>
      <c r="D52" s="91" t="s">
        <v>53</v>
      </c>
      <c r="E52" s="92">
        <v>44428</v>
      </c>
      <c r="F52" s="93" t="s">
        <v>1128</v>
      </c>
      <c r="G52" s="92">
        <v>44432</v>
      </c>
      <c r="H52" s="94" t="s">
        <v>1361</v>
      </c>
      <c r="I52" s="95">
        <v>72</v>
      </c>
      <c r="J52" s="95">
        <v>62</v>
      </c>
      <c r="K52" s="95">
        <v>15</v>
      </c>
      <c r="L52" s="95">
        <v>4</v>
      </c>
      <c r="M52" s="96">
        <v>16.739999999999998</v>
      </c>
      <c r="N52" s="97">
        <v>17</v>
      </c>
      <c r="O52" s="62">
        <v>3000</v>
      </c>
      <c r="P52" s="63">
        <f>Table22452368910111213141516171819202122242345672345689[[#This Row],[PEMBULATAN]]*O52</f>
        <v>51000</v>
      </c>
    </row>
    <row r="53" spans="1:16" ht="27" customHeight="1" x14ac:dyDescent="0.2">
      <c r="A53" s="100"/>
      <c r="B53" s="73"/>
      <c r="C53" s="90" t="s">
        <v>1223</v>
      </c>
      <c r="D53" s="91" t="s">
        <v>53</v>
      </c>
      <c r="E53" s="92">
        <v>44428</v>
      </c>
      <c r="F53" s="93" t="s">
        <v>1128</v>
      </c>
      <c r="G53" s="92">
        <v>44432</v>
      </c>
      <c r="H53" s="94" t="s">
        <v>1361</v>
      </c>
      <c r="I53" s="95">
        <v>114</v>
      </c>
      <c r="J53" s="95">
        <v>100</v>
      </c>
      <c r="K53" s="95">
        <v>39</v>
      </c>
      <c r="L53" s="95">
        <v>77</v>
      </c>
      <c r="M53" s="96">
        <v>111.15</v>
      </c>
      <c r="N53" s="97">
        <v>111</v>
      </c>
      <c r="O53" s="62">
        <v>3000</v>
      </c>
      <c r="P53" s="63">
        <f>Table22452368910111213141516171819202122242345672345689[[#This Row],[PEMBULATAN]]*O53</f>
        <v>333000</v>
      </c>
    </row>
    <row r="54" spans="1:16" ht="27" customHeight="1" x14ac:dyDescent="0.2">
      <c r="A54" s="100"/>
      <c r="B54" s="73"/>
      <c r="C54" s="90" t="s">
        <v>1224</v>
      </c>
      <c r="D54" s="91" t="s">
        <v>53</v>
      </c>
      <c r="E54" s="92">
        <v>44428</v>
      </c>
      <c r="F54" s="93" t="s">
        <v>1128</v>
      </c>
      <c r="G54" s="92">
        <v>44432</v>
      </c>
      <c r="H54" s="94" t="s">
        <v>1361</v>
      </c>
      <c r="I54" s="95">
        <v>124</v>
      </c>
      <c r="J54" s="95">
        <v>23</v>
      </c>
      <c r="K54" s="95">
        <v>54</v>
      </c>
      <c r="L54" s="95">
        <v>11</v>
      </c>
      <c r="M54" s="96">
        <v>38.502000000000002</v>
      </c>
      <c r="N54" s="97">
        <v>39</v>
      </c>
      <c r="O54" s="62">
        <v>3000</v>
      </c>
      <c r="P54" s="63">
        <f>Table22452368910111213141516171819202122242345672345689[[#This Row],[PEMBULATAN]]*O54</f>
        <v>117000</v>
      </c>
    </row>
    <row r="55" spans="1:16" ht="27" customHeight="1" x14ac:dyDescent="0.2">
      <c r="A55" s="100"/>
      <c r="B55" s="73"/>
      <c r="C55" s="90" t="s">
        <v>1225</v>
      </c>
      <c r="D55" s="91" t="s">
        <v>53</v>
      </c>
      <c r="E55" s="92">
        <v>44428</v>
      </c>
      <c r="F55" s="93" t="s">
        <v>1128</v>
      </c>
      <c r="G55" s="92">
        <v>44432</v>
      </c>
      <c r="H55" s="94" t="s">
        <v>1361</v>
      </c>
      <c r="I55" s="95">
        <v>96</v>
      </c>
      <c r="J55" s="95">
        <v>64</v>
      </c>
      <c r="K55" s="95">
        <v>30</v>
      </c>
      <c r="L55" s="95">
        <v>16</v>
      </c>
      <c r="M55" s="96">
        <v>46.08</v>
      </c>
      <c r="N55" s="97">
        <v>46</v>
      </c>
      <c r="O55" s="62">
        <v>3000</v>
      </c>
      <c r="P55" s="63">
        <f>Table22452368910111213141516171819202122242345672345689[[#This Row],[PEMBULATAN]]*O55</f>
        <v>138000</v>
      </c>
    </row>
    <row r="56" spans="1:16" ht="27" customHeight="1" x14ac:dyDescent="0.2">
      <c r="A56" s="100"/>
      <c r="B56" s="73"/>
      <c r="C56" s="90" t="s">
        <v>1226</v>
      </c>
      <c r="D56" s="91" t="s">
        <v>53</v>
      </c>
      <c r="E56" s="92">
        <v>44428</v>
      </c>
      <c r="F56" s="93" t="s">
        <v>1128</v>
      </c>
      <c r="G56" s="92">
        <v>44432</v>
      </c>
      <c r="H56" s="94" t="s">
        <v>1361</v>
      </c>
      <c r="I56" s="95">
        <v>105</v>
      </c>
      <c r="J56" s="95">
        <v>66</v>
      </c>
      <c r="K56" s="95">
        <v>33</v>
      </c>
      <c r="L56" s="95">
        <v>13</v>
      </c>
      <c r="M56" s="96">
        <v>57.172499999999999</v>
      </c>
      <c r="N56" s="97">
        <v>57</v>
      </c>
      <c r="O56" s="62">
        <v>3000</v>
      </c>
      <c r="P56" s="63">
        <f>Table22452368910111213141516171819202122242345672345689[[#This Row],[PEMBULATAN]]*O56</f>
        <v>171000</v>
      </c>
    </row>
    <row r="57" spans="1:16" ht="27" customHeight="1" x14ac:dyDescent="0.2">
      <c r="A57" s="100"/>
      <c r="B57" s="73"/>
      <c r="C57" s="90" t="s">
        <v>1227</v>
      </c>
      <c r="D57" s="91" t="s">
        <v>53</v>
      </c>
      <c r="E57" s="92">
        <v>44428</v>
      </c>
      <c r="F57" s="93" t="s">
        <v>1128</v>
      </c>
      <c r="G57" s="92">
        <v>44432</v>
      </c>
      <c r="H57" s="94" t="s">
        <v>1361</v>
      </c>
      <c r="I57" s="95">
        <v>100</v>
      </c>
      <c r="J57" s="95">
        <v>54</v>
      </c>
      <c r="K57" s="95">
        <v>36</v>
      </c>
      <c r="L57" s="95">
        <v>16</v>
      </c>
      <c r="M57" s="96">
        <v>48.6</v>
      </c>
      <c r="N57" s="97">
        <v>49</v>
      </c>
      <c r="O57" s="62">
        <v>3000</v>
      </c>
      <c r="P57" s="63">
        <f>Table22452368910111213141516171819202122242345672345689[[#This Row],[PEMBULATAN]]*O57</f>
        <v>147000</v>
      </c>
    </row>
    <row r="58" spans="1:16" ht="27" customHeight="1" x14ac:dyDescent="0.2">
      <c r="A58" s="100"/>
      <c r="B58" s="73"/>
      <c r="C58" s="90" t="s">
        <v>1228</v>
      </c>
      <c r="D58" s="91" t="s">
        <v>53</v>
      </c>
      <c r="E58" s="92">
        <v>44428</v>
      </c>
      <c r="F58" s="93" t="s">
        <v>1128</v>
      </c>
      <c r="G58" s="92">
        <v>44432</v>
      </c>
      <c r="H58" s="94" t="s">
        <v>1361</v>
      </c>
      <c r="I58" s="95">
        <v>95</v>
      </c>
      <c r="J58" s="95">
        <v>63</v>
      </c>
      <c r="K58" s="95">
        <v>38</v>
      </c>
      <c r="L58" s="95">
        <v>15</v>
      </c>
      <c r="M58" s="96">
        <v>56.857500000000002</v>
      </c>
      <c r="N58" s="97">
        <v>57</v>
      </c>
      <c r="O58" s="62">
        <v>3000</v>
      </c>
      <c r="P58" s="63">
        <f>Table22452368910111213141516171819202122242345672345689[[#This Row],[PEMBULATAN]]*O58</f>
        <v>171000</v>
      </c>
    </row>
    <row r="59" spans="1:16" ht="27" customHeight="1" x14ac:dyDescent="0.2">
      <c r="A59" s="100"/>
      <c r="B59" s="73"/>
      <c r="C59" s="90" t="s">
        <v>1229</v>
      </c>
      <c r="D59" s="91" t="s">
        <v>53</v>
      </c>
      <c r="E59" s="92">
        <v>44428</v>
      </c>
      <c r="F59" s="93" t="s">
        <v>1128</v>
      </c>
      <c r="G59" s="92">
        <v>44432</v>
      </c>
      <c r="H59" s="94" t="s">
        <v>1361</v>
      </c>
      <c r="I59" s="95">
        <v>94</v>
      </c>
      <c r="J59" s="95">
        <v>67</v>
      </c>
      <c r="K59" s="95">
        <v>33</v>
      </c>
      <c r="L59" s="95">
        <v>12</v>
      </c>
      <c r="M59" s="96">
        <v>51.958500000000001</v>
      </c>
      <c r="N59" s="97">
        <v>52</v>
      </c>
      <c r="O59" s="62">
        <v>3000</v>
      </c>
      <c r="P59" s="63">
        <f>Table22452368910111213141516171819202122242345672345689[[#This Row],[PEMBULATAN]]*O59</f>
        <v>156000</v>
      </c>
    </row>
    <row r="60" spans="1:16" ht="27" customHeight="1" x14ac:dyDescent="0.2">
      <c r="A60" s="100"/>
      <c r="B60" s="73"/>
      <c r="C60" s="90" t="s">
        <v>1230</v>
      </c>
      <c r="D60" s="91" t="s">
        <v>53</v>
      </c>
      <c r="E60" s="92">
        <v>44428</v>
      </c>
      <c r="F60" s="93" t="s">
        <v>1128</v>
      </c>
      <c r="G60" s="92">
        <v>44432</v>
      </c>
      <c r="H60" s="94" t="s">
        <v>1361</v>
      </c>
      <c r="I60" s="95">
        <v>111</v>
      </c>
      <c r="J60" s="95">
        <v>55</v>
      </c>
      <c r="K60" s="95">
        <v>35</v>
      </c>
      <c r="L60" s="95">
        <v>39</v>
      </c>
      <c r="M60" s="96">
        <v>53.418750000000003</v>
      </c>
      <c r="N60" s="97">
        <v>53</v>
      </c>
      <c r="O60" s="62">
        <v>3000</v>
      </c>
      <c r="P60" s="63">
        <f>Table22452368910111213141516171819202122242345672345689[[#This Row],[PEMBULATAN]]*O60</f>
        <v>159000</v>
      </c>
    </row>
    <row r="61" spans="1:16" ht="27" customHeight="1" x14ac:dyDescent="0.2">
      <c r="A61" s="100"/>
      <c r="B61" s="73"/>
      <c r="C61" s="90" t="s">
        <v>1231</v>
      </c>
      <c r="D61" s="91" t="s">
        <v>53</v>
      </c>
      <c r="E61" s="92">
        <v>44428</v>
      </c>
      <c r="F61" s="93" t="s">
        <v>1128</v>
      </c>
      <c r="G61" s="92">
        <v>44432</v>
      </c>
      <c r="H61" s="94" t="s">
        <v>1361</v>
      </c>
      <c r="I61" s="95">
        <v>108</v>
      </c>
      <c r="J61" s="95">
        <v>63</v>
      </c>
      <c r="K61" s="95">
        <v>34</v>
      </c>
      <c r="L61" s="95">
        <v>23</v>
      </c>
      <c r="M61" s="96">
        <v>57.834000000000003</v>
      </c>
      <c r="N61" s="97">
        <v>58</v>
      </c>
      <c r="O61" s="62">
        <v>3000</v>
      </c>
      <c r="P61" s="63">
        <f>Table22452368910111213141516171819202122242345672345689[[#This Row],[PEMBULATAN]]*O61</f>
        <v>174000</v>
      </c>
    </row>
    <row r="62" spans="1:16" ht="27" customHeight="1" x14ac:dyDescent="0.2">
      <c r="A62" s="100"/>
      <c r="B62" s="73"/>
      <c r="C62" s="90" t="s">
        <v>1232</v>
      </c>
      <c r="D62" s="91" t="s">
        <v>53</v>
      </c>
      <c r="E62" s="92">
        <v>44428</v>
      </c>
      <c r="F62" s="93" t="s">
        <v>1128</v>
      </c>
      <c r="G62" s="92">
        <v>44432</v>
      </c>
      <c r="H62" s="94" t="s">
        <v>1361</v>
      </c>
      <c r="I62" s="95">
        <v>97</v>
      </c>
      <c r="J62" s="95">
        <v>68</v>
      </c>
      <c r="K62" s="95">
        <v>30</v>
      </c>
      <c r="L62" s="95">
        <v>24</v>
      </c>
      <c r="M62" s="96">
        <v>49.47</v>
      </c>
      <c r="N62" s="97">
        <v>49</v>
      </c>
      <c r="O62" s="62">
        <v>3000</v>
      </c>
      <c r="P62" s="63">
        <f>Table22452368910111213141516171819202122242345672345689[[#This Row],[PEMBULATAN]]*O62</f>
        <v>147000</v>
      </c>
    </row>
    <row r="63" spans="1:16" ht="27" customHeight="1" x14ac:dyDescent="0.2">
      <c r="A63" s="100"/>
      <c r="B63" s="73"/>
      <c r="C63" s="90" t="s">
        <v>1233</v>
      </c>
      <c r="D63" s="91" t="s">
        <v>53</v>
      </c>
      <c r="E63" s="92">
        <v>44428</v>
      </c>
      <c r="F63" s="93" t="s">
        <v>1128</v>
      </c>
      <c r="G63" s="92">
        <v>44432</v>
      </c>
      <c r="H63" s="94" t="s">
        <v>1361</v>
      </c>
      <c r="I63" s="95">
        <v>94</v>
      </c>
      <c r="J63" s="95">
        <v>54</v>
      </c>
      <c r="K63" s="95">
        <v>95</v>
      </c>
      <c r="L63" s="95">
        <v>24</v>
      </c>
      <c r="M63" s="96">
        <v>120.55500000000001</v>
      </c>
      <c r="N63" s="97">
        <v>121</v>
      </c>
      <c r="O63" s="62">
        <v>3000</v>
      </c>
      <c r="P63" s="63">
        <f>Table22452368910111213141516171819202122242345672345689[[#This Row],[PEMBULATAN]]*O63</f>
        <v>363000</v>
      </c>
    </row>
    <row r="64" spans="1:16" ht="27" customHeight="1" x14ac:dyDescent="0.2">
      <c r="A64" s="100"/>
      <c r="B64" s="73"/>
      <c r="C64" s="90" t="s">
        <v>1234</v>
      </c>
      <c r="D64" s="91" t="s">
        <v>53</v>
      </c>
      <c r="E64" s="92">
        <v>44428</v>
      </c>
      <c r="F64" s="93" t="s">
        <v>1128</v>
      </c>
      <c r="G64" s="92">
        <v>44432</v>
      </c>
      <c r="H64" s="94" t="s">
        <v>1361</v>
      </c>
      <c r="I64" s="95">
        <v>94</v>
      </c>
      <c r="J64" s="95">
        <v>62</v>
      </c>
      <c r="K64" s="95">
        <v>24</v>
      </c>
      <c r="L64" s="95">
        <v>9</v>
      </c>
      <c r="M64" s="96">
        <v>34.968000000000004</v>
      </c>
      <c r="N64" s="97">
        <v>35</v>
      </c>
      <c r="O64" s="62">
        <v>3000</v>
      </c>
      <c r="P64" s="63">
        <f>Table22452368910111213141516171819202122242345672345689[[#This Row],[PEMBULATAN]]*O64</f>
        <v>105000</v>
      </c>
    </row>
    <row r="65" spans="1:16" ht="27" customHeight="1" x14ac:dyDescent="0.2">
      <c r="A65" s="100"/>
      <c r="B65" s="73"/>
      <c r="C65" s="90" t="s">
        <v>1235</v>
      </c>
      <c r="D65" s="91" t="s">
        <v>53</v>
      </c>
      <c r="E65" s="92">
        <v>44428</v>
      </c>
      <c r="F65" s="93" t="s">
        <v>1128</v>
      </c>
      <c r="G65" s="92">
        <v>44432</v>
      </c>
      <c r="H65" s="94" t="s">
        <v>1361</v>
      </c>
      <c r="I65" s="95">
        <v>80</v>
      </c>
      <c r="J65" s="95">
        <v>62</v>
      </c>
      <c r="K65" s="95">
        <v>32</v>
      </c>
      <c r="L65" s="95">
        <v>11</v>
      </c>
      <c r="M65" s="96">
        <v>39.68</v>
      </c>
      <c r="N65" s="97">
        <v>40</v>
      </c>
      <c r="O65" s="62">
        <v>3000</v>
      </c>
      <c r="P65" s="63">
        <f>Table22452368910111213141516171819202122242345672345689[[#This Row],[PEMBULATAN]]*O65</f>
        <v>120000</v>
      </c>
    </row>
    <row r="66" spans="1:16" ht="27" customHeight="1" x14ac:dyDescent="0.2">
      <c r="A66" s="100"/>
      <c r="B66" s="73"/>
      <c r="C66" s="90" t="s">
        <v>1236</v>
      </c>
      <c r="D66" s="91" t="s">
        <v>53</v>
      </c>
      <c r="E66" s="92">
        <v>44428</v>
      </c>
      <c r="F66" s="93" t="s">
        <v>1128</v>
      </c>
      <c r="G66" s="92">
        <v>44432</v>
      </c>
      <c r="H66" s="94" t="s">
        <v>1361</v>
      </c>
      <c r="I66" s="95">
        <v>90</v>
      </c>
      <c r="J66" s="95">
        <v>59</v>
      </c>
      <c r="K66" s="95">
        <v>26</v>
      </c>
      <c r="L66" s="95">
        <v>10</v>
      </c>
      <c r="M66" s="96">
        <v>34.515000000000001</v>
      </c>
      <c r="N66" s="97">
        <v>35</v>
      </c>
      <c r="O66" s="62">
        <v>3000</v>
      </c>
      <c r="P66" s="63">
        <f>Table22452368910111213141516171819202122242345672345689[[#This Row],[PEMBULATAN]]*O66</f>
        <v>105000</v>
      </c>
    </row>
    <row r="67" spans="1:16" ht="27" customHeight="1" x14ac:dyDescent="0.2">
      <c r="A67" s="100"/>
      <c r="B67" s="73"/>
      <c r="C67" s="90" t="s">
        <v>1237</v>
      </c>
      <c r="D67" s="91" t="s">
        <v>53</v>
      </c>
      <c r="E67" s="92">
        <v>44428</v>
      </c>
      <c r="F67" s="93" t="s">
        <v>1128</v>
      </c>
      <c r="G67" s="92">
        <v>44432</v>
      </c>
      <c r="H67" s="94" t="s">
        <v>1361</v>
      </c>
      <c r="I67" s="95">
        <v>102</v>
      </c>
      <c r="J67" s="95">
        <v>63</v>
      </c>
      <c r="K67" s="95">
        <v>29</v>
      </c>
      <c r="L67" s="95">
        <v>19</v>
      </c>
      <c r="M67" s="96">
        <v>46.588500000000003</v>
      </c>
      <c r="N67" s="97">
        <v>47</v>
      </c>
      <c r="O67" s="62">
        <v>3000</v>
      </c>
      <c r="P67" s="63">
        <f>Table22452368910111213141516171819202122242345672345689[[#This Row],[PEMBULATAN]]*O67</f>
        <v>141000</v>
      </c>
    </row>
    <row r="68" spans="1:16" ht="27" customHeight="1" x14ac:dyDescent="0.2">
      <c r="A68" s="100"/>
      <c r="B68" s="73"/>
      <c r="C68" s="90" t="s">
        <v>1238</v>
      </c>
      <c r="D68" s="91" t="s">
        <v>53</v>
      </c>
      <c r="E68" s="92">
        <v>44428</v>
      </c>
      <c r="F68" s="93" t="s">
        <v>1128</v>
      </c>
      <c r="G68" s="92">
        <v>44432</v>
      </c>
      <c r="H68" s="94" t="s">
        <v>1361</v>
      </c>
      <c r="I68" s="95">
        <v>98</v>
      </c>
      <c r="J68" s="95">
        <v>75</v>
      </c>
      <c r="K68" s="95">
        <v>45</v>
      </c>
      <c r="L68" s="95">
        <v>42</v>
      </c>
      <c r="M68" s="96">
        <v>82.6875</v>
      </c>
      <c r="N68" s="97">
        <v>83</v>
      </c>
      <c r="O68" s="62">
        <v>3000</v>
      </c>
      <c r="P68" s="63">
        <f>Table22452368910111213141516171819202122242345672345689[[#This Row],[PEMBULATAN]]*O68</f>
        <v>249000</v>
      </c>
    </row>
    <row r="69" spans="1:16" ht="27" customHeight="1" x14ac:dyDescent="0.2">
      <c r="A69" s="100"/>
      <c r="B69" s="73"/>
      <c r="C69" s="90" t="s">
        <v>1239</v>
      </c>
      <c r="D69" s="91" t="s">
        <v>53</v>
      </c>
      <c r="E69" s="92">
        <v>44428</v>
      </c>
      <c r="F69" s="93" t="s">
        <v>1128</v>
      </c>
      <c r="G69" s="92">
        <v>44432</v>
      </c>
      <c r="H69" s="94" t="s">
        <v>1361</v>
      </c>
      <c r="I69" s="95">
        <v>44</v>
      </c>
      <c r="J69" s="95">
        <v>31</v>
      </c>
      <c r="K69" s="95">
        <v>42</v>
      </c>
      <c r="L69" s="95">
        <v>15</v>
      </c>
      <c r="M69" s="96">
        <v>14.321999999999999</v>
      </c>
      <c r="N69" s="97">
        <v>15</v>
      </c>
      <c r="O69" s="62">
        <v>3000</v>
      </c>
      <c r="P69" s="63">
        <f>Table22452368910111213141516171819202122242345672345689[[#This Row],[PEMBULATAN]]*O69</f>
        <v>45000</v>
      </c>
    </row>
    <row r="70" spans="1:16" ht="27" customHeight="1" x14ac:dyDescent="0.2">
      <c r="A70" s="100"/>
      <c r="B70" s="73"/>
      <c r="C70" s="90" t="s">
        <v>1240</v>
      </c>
      <c r="D70" s="91" t="s">
        <v>53</v>
      </c>
      <c r="E70" s="92">
        <v>44428</v>
      </c>
      <c r="F70" s="93" t="s">
        <v>1128</v>
      </c>
      <c r="G70" s="92">
        <v>44432</v>
      </c>
      <c r="H70" s="94" t="s">
        <v>1361</v>
      </c>
      <c r="I70" s="95">
        <v>53</v>
      </c>
      <c r="J70" s="95">
        <v>45</v>
      </c>
      <c r="K70" s="95">
        <v>19</v>
      </c>
      <c r="L70" s="95">
        <v>3</v>
      </c>
      <c r="M70" s="96">
        <v>11.328749999999999</v>
      </c>
      <c r="N70" s="97">
        <v>11</v>
      </c>
      <c r="O70" s="62">
        <v>3000</v>
      </c>
      <c r="P70" s="63">
        <f>Table22452368910111213141516171819202122242345672345689[[#This Row],[PEMBULATAN]]*O70</f>
        <v>33000</v>
      </c>
    </row>
    <row r="71" spans="1:16" ht="27" customHeight="1" x14ac:dyDescent="0.2">
      <c r="A71" s="100"/>
      <c r="B71" s="73"/>
      <c r="C71" s="90" t="s">
        <v>1241</v>
      </c>
      <c r="D71" s="91" t="s">
        <v>53</v>
      </c>
      <c r="E71" s="92">
        <v>44428</v>
      </c>
      <c r="F71" s="93" t="s">
        <v>1128</v>
      </c>
      <c r="G71" s="92">
        <v>44432</v>
      </c>
      <c r="H71" s="94" t="s">
        <v>1361</v>
      </c>
      <c r="I71" s="95">
        <v>85</v>
      </c>
      <c r="J71" s="95">
        <v>68</v>
      </c>
      <c r="K71" s="95">
        <v>5</v>
      </c>
      <c r="L71" s="95">
        <v>5</v>
      </c>
      <c r="M71" s="96">
        <v>7.2249999999999996</v>
      </c>
      <c r="N71" s="97">
        <v>7</v>
      </c>
      <c r="O71" s="62">
        <v>3000</v>
      </c>
      <c r="P71" s="63">
        <f>Table22452368910111213141516171819202122242345672345689[[#This Row],[PEMBULATAN]]*O71</f>
        <v>21000</v>
      </c>
    </row>
    <row r="72" spans="1:16" ht="27" customHeight="1" x14ac:dyDescent="0.2">
      <c r="A72" s="100"/>
      <c r="B72" s="73"/>
      <c r="C72" s="90" t="s">
        <v>1242</v>
      </c>
      <c r="D72" s="91" t="s">
        <v>53</v>
      </c>
      <c r="E72" s="92">
        <v>44428</v>
      </c>
      <c r="F72" s="93" t="s">
        <v>1128</v>
      </c>
      <c r="G72" s="92">
        <v>44432</v>
      </c>
      <c r="H72" s="94" t="s">
        <v>1361</v>
      </c>
      <c r="I72" s="95">
        <v>108</v>
      </c>
      <c r="J72" s="95">
        <v>60</v>
      </c>
      <c r="K72" s="95">
        <v>32</v>
      </c>
      <c r="L72" s="95">
        <v>30</v>
      </c>
      <c r="M72" s="96">
        <v>51.84</v>
      </c>
      <c r="N72" s="97">
        <v>52</v>
      </c>
      <c r="O72" s="62">
        <v>3000</v>
      </c>
      <c r="P72" s="63">
        <f>Table22452368910111213141516171819202122242345672345689[[#This Row],[PEMBULATAN]]*O72</f>
        <v>156000</v>
      </c>
    </row>
    <row r="73" spans="1:16" ht="27" customHeight="1" x14ac:dyDescent="0.2">
      <c r="A73" s="100"/>
      <c r="B73" s="73"/>
      <c r="C73" s="90" t="s">
        <v>1243</v>
      </c>
      <c r="D73" s="91" t="s">
        <v>53</v>
      </c>
      <c r="E73" s="92">
        <v>44428</v>
      </c>
      <c r="F73" s="93" t="s">
        <v>1128</v>
      </c>
      <c r="G73" s="92">
        <v>44432</v>
      </c>
      <c r="H73" s="94" t="s">
        <v>1361</v>
      </c>
      <c r="I73" s="95">
        <v>48</v>
      </c>
      <c r="J73" s="95">
        <v>20</v>
      </c>
      <c r="K73" s="95">
        <v>25</v>
      </c>
      <c r="L73" s="95">
        <v>12</v>
      </c>
      <c r="M73" s="96">
        <v>6</v>
      </c>
      <c r="N73" s="97">
        <v>12</v>
      </c>
      <c r="O73" s="62">
        <v>3000</v>
      </c>
      <c r="P73" s="63">
        <f>Table22452368910111213141516171819202122242345672345689[[#This Row],[PEMBULATAN]]*O73</f>
        <v>36000</v>
      </c>
    </row>
    <row r="74" spans="1:16" ht="27" customHeight="1" x14ac:dyDescent="0.2">
      <c r="A74" s="100"/>
      <c r="B74" s="73"/>
      <c r="C74" s="85" t="s">
        <v>1244</v>
      </c>
      <c r="D74" s="76" t="s">
        <v>53</v>
      </c>
      <c r="E74" s="13">
        <v>44428</v>
      </c>
      <c r="F74" s="74" t="s">
        <v>1128</v>
      </c>
      <c r="G74" s="13">
        <v>44432</v>
      </c>
      <c r="H74" s="75" t="s">
        <v>1361</v>
      </c>
      <c r="I74" s="15">
        <v>55</v>
      </c>
      <c r="J74" s="15">
        <v>35</v>
      </c>
      <c r="K74" s="15">
        <v>29</v>
      </c>
      <c r="L74" s="15">
        <v>14</v>
      </c>
      <c r="M74" s="80">
        <v>13.956250000000001</v>
      </c>
      <c r="N74" s="70">
        <v>14</v>
      </c>
      <c r="O74" s="62">
        <v>3000</v>
      </c>
      <c r="P74" s="63">
        <f>Table22452368910111213141516171819202122242345672345689[[#This Row],[PEMBULATAN]]*O74</f>
        <v>42000</v>
      </c>
    </row>
    <row r="75" spans="1:16" ht="27" customHeight="1" x14ac:dyDescent="0.2">
      <c r="A75" s="100"/>
      <c r="B75" s="73"/>
      <c r="C75" s="85" t="s">
        <v>1245</v>
      </c>
      <c r="D75" s="76" t="s">
        <v>53</v>
      </c>
      <c r="E75" s="13">
        <v>44428</v>
      </c>
      <c r="F75" s="74" t="s">
        <v>1128</v>
      </c>
      <c r="G75" s="13">
        <v>44432</v>
      </c>
      <c r="H75" s="75" t="s">
        <v>1361</v>
      </c>
      <c r="I75" s="15">
        <v>47</v>
      </c>
      <c r="J75" s="15">
        <v>46</v>
      </c>
      <c r="K75" s="15">
        <v>21</v>
      </c>
      <c r="L75" s="15">
        <v>7</v>
      </c>
      <c r="M75" s="80">
        <v>11.3505</v>
      </c>
      <c r="N75" s="70">
        <v>11</v>
      </c>
      <c r="O75" s="62">
        <v>3000</v>
      </c>
      <c r="P75" s="63">
        <f>Table22452368910111213141516171819202122242345672345689[[#This Row],[PEMBULATAN]]*O75</f>
        <v>33000</v>
      </c>
    </row>
    <row r="76" spans="1:16" ht="27" customHeight="1" x14ac:dyDescent="0.2">
      <c r="A76" s="100"/>
      <c r="B76" s="73"/>
      <c r="C76" s="85" t="s">
        <v>1246</v>
      </c>
      <c r="D76" s="76" t="s">
        <v>53</v>
      </c>
      <c r="E76" s="13">
        <v>44428</v>
      </c>
      <c r="F76" s="74" t="s">
        <v>1128</v>
      </c>
      <c r="G76" s="13">
        <v>44432</v>
      </c>
      <c r="H76" s="75" t="s">
        <v>1361</v>
      </c>
      <c r="I76" s="15">
        <v>49</v>
      </c>
      <c r="J76" s="15">
        <v>27</v>
      </c>
      <c r="K76" s="15">
        <v>21</v>
      </c>
      <c r="L76" s="15">
        <v>6</v>
      </c>
      <c r="M76" s="80">
        <v>6.9457500000000003</v>
      </c>
      <c r="N76" s="70">
        <v>7</v>
      </c>
      <c r="O76" s="62">
        <v>3000</v>
      </c>
      <c r="P76" s="63">
        <f>Table22452368910111213141516171819202122242345672345689[[#This Row],[PEMBULATAN]]*O76</f>
        <v>21000</v>
      </c>
    </row>
    <row r="77" spans="1:16" ht="27" customHeight="1" x14ac:dyDescent="0.2">
      <c r="A77" s="100"/>
      <c r="B77" s="73"/>
      <c r="C77" s="85" t="s">
        <v>1247</v>
      </c>
      <c r="D77" s="76" t="s">
        <v>53</v>
      </c>
      <c r="E77" s="13">
        <v>44428</v>
      </c>
      <c r="F77" s="74" t="s">
        <v>1128</v>
      </c>
      <c r="G77" s="13">
        <v>44432</v>
      </c>
      <c r="H77" s="75" t="s">
        <v>1361</v>
      </c>
      <c r="I77" s="15">
        <v>42</v>
      </c>
      <c r="J77" s="15">
        <v>43</v>
      </c>
      <c r="K77" s="15">
        <v>18</v>
      </c>
      <c r="L77" s="15">
        <v>3</v>
      </c>
      <c r="M77" s="80">
        <v>8.1270000000000007</v>
      </c>
      <c r="N77" s="70">
        <v>8</v>
      </c>
      <c r="O77" s="62">
        <v>3000</v>
      </c>
      <c r="P77" s="63">
        <f>Table22452368910111213141516171819202122242345672345689[[#This Row],[PEMBULATAN]]*O77</f>
        <v>24000</v>
      </c>
    </row>
    <row r="78" spans="1:16" ht="27" customHeight="1" x14ac:dyDescent="0.2">
      <c r="A78" s="100"/>
      <c r="B78" s="73"/>
      <c r="C78" s="85" t="s">
        <v>1248</v>
      </c>
      <c r="D78" s="76" t="s">
        <v>53</v>
      </c>
      <c r="E78" s="13">
        <v>44428</v>
      </c>
      <c r="F78" s="74" t="s">
        <v>1128</v>
      </c>
      <c r="G78" s="13">
        <v>44432</v>
      </c>
      <c r="H78" s="75" t="s">
        <v>1361</v>
      </c>
      <c r="I78" s="15">
        <v>136</v>
      </c>
      <c r="J78" s="15">
        <v>6</v>
      </c>
      <c r="K78" s="15">
        <v>6</v>
      </c>
      <c r="L78" s="15">
        <v>2</v>
      </c>
      <c r="M78" s="80">
        <v>1.224</v>
      </c>
      <c r="N78" s="70">
        <v>2</v>
      </c>
      <c r="O78" s="62">
        <v>3000</v>
      </c>
      <c r="P78" s="63">
        <f>Table22452368910111213141516171819202122242345672345689[[#This Row],[PEMBULATAN]]*O78</f>
        <v>6000</v>
      </c>
    </row>
    <row r="79" spans="1:16" ht="27" customHeight="1" x14ac:dyDescent="0.2">
      <c r="A79" s="100"/>
      <c r="B79" s="73"/>
      <c r="C79" s="85" t="s">
        <v>1249</v>
      </c>
      <c r="D79" s="76" t="s">
        <v>53</v>
      </c>
      <c r="E79" s="13">
        <v>44428</v>
      </c>
      <c r="F79" s="74" t="s">
        <v>1128</v>
      </c>
      <c r="G79" s="13">
        <v>44432</v>
      </c>
      <c r="H79" s="75" t="s">
        <v>1361</v>
      </c>
      <c r="I79" s="15">
        <v>42</v>
      </c>
      <c r="J79" s="15">
        <v>32</v>
      </c>
      <c r="K79" s="15">
        <v>40</v>
      </c>
      <c r="L79" s="15">
        <v>9</v>
      </c>
      <c r="M79" s="80">
        <v>13.44</v>
      </c>
      <c r="N79" s="70">
        <v>13</v>
      </c>
      <c r="O79" s="62">
        <v>3000</v>
      </c>
      <c r="P79" s="63">
        <f>Table22452368910111213141516171819202122242345672345689[[#This Row],[PEMBULATAN]]*O79</f>
        <v>39000</v>
      </c>
    </row>
    <row r="80" spans="1:16" ht="27" customHeight="1" x14ac:dyDescent="0.2">
      <c r="A80" s="100"/>
      <c r="B80" s="73"/>
      <c r="C80" s="85" t="s">
        <v>1250</v>
      </c>
      <c r="D80" s="76" t="s">
        <v>53</v>
      </c>
      <c r="E80" s="13">
        <v>44428</v>
      </c>
      <c r="F80" s="74" t="s">
        <v>1128</v>
      </c>
      <c r="G80" s="13">
        <v>44432</v>
      </c>
      <c r="H80" s="75" t="s">
        <v>1361</v>
      </c>
      <c r="I80" s="15">
        <v>84</v>
      </c>
      <c r="J80" s="15">
        <v>25</v>
      </c>
      <c r="K80" s="15">
        <v>10</v>
      </c>
      <c r="L80" s="15">
        <v>3</v>
      </c>
      <c r="M80" s="80">
        <v>5.25</v>
      </c>
      <c r="N80" s="70">
        <v>5</v>
      </c>
      <c r="O80" s="62">
        <v>3000</v>
      </c>
      <c r="P80" s="63">
        <f>Table22452368910111213141516171819202122242345672345689[[#This Row],[PEMBULATAN]]*O80</f>
        <v>15000</v>
      </c>
    </row>
    <row r="81" spans="1:16" ht="27" customHeight="1" x14ac:dyDescent="0.2">
      <c r="A81" s="100"/>
      <c r="B81" s="73"/>
      <c r="C81" s="85" t="s">
        <v>1251</v>
      </c>
      <c r="D81" s="76" t="s">
        <v>53</v>
      </c>
      <c r="E81" s="13">
        <v>44428</v>
      </c>
      <c r="F81" s="74" t="s">
        <v>1128</v>
      </c>
      <c r="G81" s="13">
        <v>44432</v>
      </c>
      <c r="H81" s="75" t="s">
        <v>1361</v>
      </c>
      <c r="I81" s="15">
        <v>117</v>
      </c>
      <c r="J81" s="15">
        <v>35</v>
      </c>
      <c r="K81" s="15">
        <v>10</v>
      </c>
      <c r="L81" s="15">
        <v>3</v>
      </c>
      <c r="M81" s="80">
        <v>10.237500000000001</v>
      </c>
      <c r="N81" s="70">
        <v>10</v>
      </c>
      <c r="O81" s="62">
        <v>3000</v>
      </c>
      <c r="P81" s="63">
        <f>Table22452368910111213141516171819202122242345672345689[[#This Row],[PEMBULATAN]]*O81</f>
        <v>30000</v>
      </c>
    </row>
    <row r="82" spans="1:16" ht="27" customHeight="1" x14ac:dyDescent="0.2">
      <c r="A82" s="100"/>
      <c r="B82" s="73"/>
      <c r="C82" s="85" t="s">
        <v>1252</v>
      </c>
      <c r="D82" s="76" t="s">
        <v>53</v>
      </c>
      <c r="E82" s="13">
        <v>44428</v>
      </c>
      <c r="F82" s="74" t="s">
        <v>1128</v>
      </c>
      <c r="G82" s="13">
        <v>44432</v>
      </c>
      <c r="H82" s="75" t="s">
        <v>1361</v>
      </c>
      <c r="I82" s="15">
        <v>100</v>
      </c>
      <c r="J82" s="15">
        <v>18</v>
      </c>
      <c r="K82" s="15">
        <v>4</v>
      </c>
      <c r="L82" s="15">
        <v>3</v>
      </c>
      <c r="M82" s="80">
        <v>1.8</v>
      </c>
      <c r="N82" s="70">
        <v>3</v>
      </c>
      <c r="O82" s="62">
        <v>3000</v>
      </c>
      <c r="P82" s="63">
        <f>Table22452368910111213141516171819202122242345672345689[[#This Row],[PEMBULATAN]]*O82</f>
        <v>9000</v>
      </c>
    </row>
    <row r="83" spans="1:16" ht="27" customHeight="1" x14ac:dyDescent="0.2">
      <c r="A83" s="100"/>
      <c r="B83" s="73"/>
      <c r="C83" s="85" t="s">
        <v>1253</v>
      </c>
      <c r="D83" s="76" t="s">
        <v>53</v>
      </c>
      <c r="E83" s="13">
        <v>44428</v>
      </c>
      <c r="F83" s="74" t="s">
        <v>1128</v>
      </c>
      <c r="G83" s="13">
        <v>44432</v>
      </c>
      <c r="H83" s="75" t="s">
        <v>1361</v>
      </c>
      <c r="I83" s="15">
        <v>55</v>
      </c>
      <c r="J83" s="15">
        <v>47</v>
      </c>
      <c r="K83" s="15">
        <v>65</v>
      </c>
      <c r="L83" s="15">
        <v>10</v>
      </c>
      <c r="M83" s="80">
        <v>42.006250000000001</v>
      </c>
      <c r="N83" s="70">
        <v>42</v>
      </c>
      <c r="O83" s="62">
        <v>3000</v>
      </c>
      <c r="P83" s="63">
        <f>Table22452368910111213141516171819202122242345672345689[[#This Row],[PEMBULATAN]]*O83</f>
        <v>126000</v>
      </c>
    </row>
    <row r="84" spans="1:16" ht="27" customHeight="1" x14ac:dyDescent="0.2">
      <c r="A84" s="100"/>
      <c r="B84" s="73"/>
      <c r="C84" s="85" t="s">
        <v>1254</v>
      </c>
      <c r="D84" s="76" t="s">
        <v>53</v>
      </c>
      <c r="E84" s="13">
        <v>44428</v>
      </c>
      <c r="F84" s="74" t="s">
        <v>1128</v>
      </c>
      <c r="G84" s="13">
        <v>44432</v>
      </c>
      <c r="H84" s="75" t="s">
        <v>1361</v>
      </c>
      <c r="I84" s="15">
        <v>52</v>
      </c>
      <c r="J84" s="15">
        <v>43</v>
      </c>
      <c r="K84" s="15">
        <v>32</v>
      </c>
      <c r="L84" s="15">
        <v>21</v>
      </c>
      <c r="M84" s="80">
        <v>17.888000000000002</v>
      </c>
      <c r="N84" s="70">
        <v>21</v>
      </c>
      <c r="O84" s="62">
        <v>3000</v>
      </c>
      <c r="P84" s="63">
        <f>Table22452368910111213141516171819202122242345672345689[[#This Row],[PEMBULATAN]]*O84</f>
        <v>63000</v>
      </c>
    </row>
    <row r="85" spans="1:16" ht="27" customHeight="1" x14ac:dyDescent="0.2">
      <c r="A85" s="100"/>
      <c r="B85" s="73"/>
      <c r="C85" s="85" t="s">
        <v>1255</v>
      </c>
      <c r="D85" s="76" t="s">
        <v>53</v>
      </c>
      <c r="E85" s="13">
        <v>44428</v>
      </c>
      <c r="F85" s="74" t="s">
        <v>1128</v>
      </c>
      <c r="G85" s="13">
        <v>44432</v>
      </c>
      <c r="H85" s="75" t="s">
        <v>1361</v>
      </c>
      <c r="I85" s="15">
        <v>48</v>
      </c>
      <c r="J85" s="15">
        <v>38</v>
      </c>
      <c r="K85" s="15">
        <v>28</v>
      </c>
      <c r="L85" s="15">
        <v>7</v>
      </c>
      <c r="M85" s="80">
        <v>12.768000000000001</v>
      </c>
      <c r="N85" s="70">
        <v>13</v>
      </c>
      <c r="O85" s="62">
        <v>3000</v>
      </c>
      <c r="P85" s="63">
        <f>Table22452368910111213141516171819202122242345672345689[[#This Row],[PEMBULATAN]]*O85</f>
        <v>39000</v>
      </c>
    </row>
    <row r="86" spans="1:16" ht="27" customHeight="1" x14ac:dyDescent="0.2">
      <c r="A86" s="100"/>
      <c r="B86" s="73"/>
      <c r="C86" s="85" t="s">
        <v>1256</v>
      </c>
      <c r="D86" s="76" t="s">
        <v>53</v>
      </c>
      <c r="E86" s="13">
        <v>44428</v>
      </c>
      <c r="F86" s="74" t="s">
        <v>1128</v>
      </c>
      <c r="G86" s="13">
        <v>44432</v>
      </c>
      <c r="H86" s="75" t="s">
        <v>1361</v>
      </c>
      <c r="I86" s="15">
        <v>82</v>
      </c>
      <c r="J86" s="15">
        <v>51</v>
      </c>
      <c r="K86" s="15">
        <v>15</v>
      </c>
      <c r="L86" s="15">
        <v>9</v>
      </c>
      <c r="M86" s="80">
        <v>15.682499999999999</v>
      </c>
      <c r="N86" s="70">
        <v>16</v>
      </c>
      <c r="O86" s="62">
        <v>3000</v>
      </c>
      <c r="P86" s="63">
        <f>Table22452368910111213141516171819202122242345672345689[[#This Row],[PEMBULATAN]]*O86</f>
        <v>48000</v>
      </c>
    </row>
    <row r="87" spans="1:16" ht="27" customHeight="1" x14ac:dyDescent="0.2">
      <c r="A87" s="100"/>
      <c r="B87" s="73"/>
      <c r="C87" s="85" t="s">
        <v>1257</v>
      </c>
      <c r="D87" s="76" t="s">
        <v>53</v>
      </c>
      <c r="E87" s="13">
        <v>44428</v>
      </c>
      <c r="F87" s="74" t="s">
        <v>1128</v>
      </c>
      <c r="G87" s="13">
        <v>44432</v>
      </c>
      <c r="H87" s="75" t="s">
        <v>1361</v>
      </c>
      <c r="I87" s="15">
        <v>56</v>
      </c>
      <c r="J87" s="15">
        <v>40</v>
      </c>
      <c r="K87" s="15">
        <v>60</v>
      </c>
      <c r="L87" s="15">
        <v>20</v>
      </c>
      <c r="M87" s="80">
        <v>33.6</v>
      </c>
      <c r="N87" s="70">
        <v>34</v>
      </c>
      <c r="O87" s="62">
        <v>3000</v>
      </c>
      <c r="P87" s="63">
        <f>Table22452368910111213141516171819202122242345672345689[[#This Row],[PEMBULATAN]]*O87</f>
        <v>102000</v>
      </c>
    </row>
    <row r="88" spans="1:16" ht="27" customHeight="1" x14ac:dyDescent="0.2">
      <c r="A88" s="100"/>
      <c r="B88" s="73"/>
      <c r="C88" s="85" t="s">
        <v>1258</v>
      </c>
      <c r="D88" s="76" t="s">
        <v>53</v>
      </c>
      <c r="E88" s="13">
        <v>44428</v>
      </c>
      <c r="F88" s="74" t="s">
        <v>1128</v>
      </c>
      <c r="G88" s="13">
        <v>44432</v>
      </c>
      <c r="H88" s="75" t="s">
        <v>1361</v>
      </c>
      <c r="I88" s="15">
        <v>70</v>
      </c>
      <c r="J88" s="15">
        <v>45</v>
      </c>
      <c r="K88" s="15">
        <v>49</v>
      </c>
      <c r="L88" s="15">
        <v>15</v>
      </c>
      <c r="M88" s="80">
        <v>38.587499999999999</v>
      </c>
      <c r="N88" s="70">
        <v>39</v>
      </c>
      <c r="O88" s="62">
        <v>3000</v>
      </c>
      <c r="P88" s="63">
        <f>Table22452368910111213141516171819202122242345672345689[[#This Row],[PEMBULATAN]]*O88</f>
        <v>117000</v>
      </c>
    </row>
    <row r="89" spans="1:16" ht="27" customHeight="1" x14ac:dyDescent="0.2">
      <c r="A89" s="100"/>
      <c r="B89" s="73"/>
      <c r="C89" s="85" t="s">
        <v>1259</v>
      </c>
      <c r="D89" s="76" t="s">
        <v>53</v>
      </c>
      <c r="E89" s="13">
        <v>44428</v>
      </c>
      <c r="F89" s="74" t="s">
        <v>1128</v>
      </c>
      <c r="G89" s="13">
        <v>44432</v>
      </c>
      <c r="H89" s="75" t="s">
        <v>1361</v>
      </c>
      <c r="I89" s="15">
        <v>60</v>
      </c>
      <c r="J89" s="15">
        <v>56</v>
      </c>
      <c r="K89" s="15">
        <v>20</v>
      </c>
      <c r="L89" s="15">
        <v>3</v>
      </c>
      <c r="M89" s="80">
        <v>16.8</v>
      </c>
      <c r="N89" s="70">
        <v>17</v>
      </c>
      <c r="O89" s="62">
        <v>3000</v>
      </c>
      <c r="P89" s="63">
        <f>Table22452368910111213141516171819202122242345672345689[[#This Row],[PEMBULATAN]]*O89</f>
        <v>51000</v>
      </c>
    </row>
    <row r="90" spans="1:16" ht="27" customHeight="1" x14ac:dyDescent="0.2">
      <c r="A90" s="100"/>
      <c r="B90" s="73"/>
      <c r="C90" s="85" t="s">
        <v>1260</v>
      </c>
      <c r="D90" s="76" t="s">
        <v>53</v>
      </c>
      <c r="E90" s="13">
        <v>44428</v>
      </c>
      <c r="F90" s="74" t="s">
        <v>1128</v>
      </c>
      <c r="G90" s="13">
        <v>44432</v>
      </c>
      <c r="H90" s="75" t="s">
        <v>1361</v>
      </c>
      <c r="I90" s="15">
        <v>72</v>
      </c>
      <c r="J90" s="15">
        <v>24</v>
      </c>
      <c r="K90" s="15">
        <v>24</v>
      </c>
      <c r="L90" s="15">
        <v>1</v>
      </c>
      <c r="M90" s="80">
        <v>10.368</v>
      </c>
      <c r="N90" s="70">
        <v>10</v>
      </c>
      <c r="O90" s="62">
        <v>3000</v>
      </c>
      <c r="P90" s="63">
        <f>Table22452368910111213141516171819202122242345672345689[[#This Row],[PEMBULATAN]]*O90</f>
        <v>30000</v>
      </c>
    </row>
    <row r="91" spans="1:16" ht="27" customHeight="1" x14ac:dyDescent="0.2">
      <c r="A91" s="100"/>
      <c r="B91" s="73"/>
      <c r="C91" s="85" t="s">
        <v>1261</v>
      </c>
      <c r="D91" s="76" t="s">
        <v>53</v>
      </c>
      <c r="E91" s="13">
        <v>44428</v>
      </c>
      <c r="F91" s="74" t="s">
        <v>1128</v>
      </c>
      <c r="G91" s="13">
        <v>44432</v>
      </c>
      <c r="H91" s="75" t="s">
        <v>1361</v>
      </c>
      <c r="I91" s="15">
        <v>112</v>
      </c>
      <c r="J91" s="15">
        <v>33</v>
      </c>
      <c r="K91" s="15">
        <v>5</v>
      </c>
      <c r="L91" s="15">
        <v>1</v>
      </c>
      <c r="M91" s="80">
        <v>4.62</v>
      </c>
      <c r="N91" s="70">
        <v>5</v>
      </c>
      <c r="O91" s="62">
        <v>3000</v>
      </c>
      <c r="P91" s="63">
        <f>Table22452368910111213141516171819202122242345672345689[[#This Row],[PEMBULATAN]]*O91</f>
        <v>15000</v>
      </c>
    </row>
    <row r="92" spans="1:16" ht="27" customHeight="1" x14ac:dyDescent="0.2">
      <c r="A92" s="100"/>
      <c r="B92" s="73"/>
      <c r="C92" s="85" t="s">
        <v>1262</v>
      </c>
      <c r="D92" s="76" t="s">
        <v>53</v>
      </c>
      <c r="E92" s="13">
        <v>44428</v>
      </c>
      <c r="F92" s="74" t="s">
        <v>1128</v>
      </c>
      <c r="G92" s="13">
        <v>44432</v>
      </c>
      <c r="H92" s="75" t="s">
        <v>1361</v>
      </c>
      <c r="I92" s="15">
        <v>60</v>
      </c>
      <c r="J92" s="15">
        <v>44</v>
      </c>
      <c r="K92" s="15">
        <v>12</v>
      </c>
      <c r="L92" s="15">
        <v>2</v>
      </c>
      <c r="M92" s="80">
        <v>7.92</v>
      </c>
      <c r="N92" s="70">
        <v>8</v>
      </c>
      <c r="O92" s="62">
        <v>3000</v>
      </c>
      <c r="P92" s="63">
        <f>Table22452368910111213141516171819202122242345672345689[[#This Row],[PEMBULATAN]]*O92</f>
        <v>24000</v>
      </c>
    </row>
    <row r="93" spans="1:16" ht="27" customHeight="1" x14ac:dyDescent="0.2">
      <c r="A93" s="100"/>
      <c r="B93" s="73"/>
      <c r="C93" s="85" t="s">
        <v>1263</v>
      </c>
      <c r="D93" s="76" t="s">
        <v>53</v>
      </c>
      <c r="E93" s="13">
        <v>44428</v>
      </c>
      <c r="F93" s="74" t="s">
        <v>1128</v>
      </c>
      <c r="G93" s="13">
        <v>44432</v>
      </c>
      <c r="H93" s="75" t="s">
        <v>1361</v>
      </c>
      <c r="I93" s="15">
        <v>126</v>
      </c>
      <c r="J93" s="15">
        <v>50</v>
      </c>
      <c r="K93" s="15">
        <v>40</v>
      </c>
      <c r="L93" s="15">
        <v>8</v>
      </c>
      <c r="M93" s="80">
        <v>63</v>
      </c>
      <c r="N93" s="70">
        <v>63</v>
      </c>
      <c r="O93" s="62">
        <v>3000</v>
      </c>
      <c r="P93" s="63">
        <f>Table22452368910111213141516171819202122242345672345689[[#This Row],[PEMBULATAN]]*O93</f>
        <v>189000</v>
      </c>
    </row>
    <row r="94" spans="1:16" ht="27" customHeight="1" x14ac:dyDescent="0.2">
      <c r="A94" s="100"/>
      <c r="B94" s="73"/>
      <c r="C94" s="85" t="s">
        <v>1264</v>
      </c>
      <c r="D94" s="76" t="s">
        <v>53</v>
      </c>
      <c r="E94" s="13">
        <v>44428</v>
      </c>
      <c r="F94" s="74" t="s">
        <v>1128</v>
      </c>
      <c r="G94" s="13">
        <v>44432</v>
      </c>
      <c r="H94" s="75" t="s">
        <v>1361</v>
      </c>
      <c r="I94" s="15">
        <v>84</v>
      </c>
      <c r="J94" s="15">
        <v>54</v>
      </c>
      <c r="K94" s="15">
        <v>20</v>
      </c>
      <c r="L94" s="15">
        <v>7</v>
      </c>
      <c r="M94" s="80">
        <v>22.68</v>
      </c>
      <c r="N94" s="70">
        <v>23</v>
      </c>
      <c r="O94" s="62">
        <v>3000</v>
      </c>
      <c r="P94" s="63">
        <f>Table22452368910111213141516171819202122242345672345689[[#This Row],[PEMBULATAN]]*O94</f>
        <v>69000</v>
      </c>
    </row>
    <row r="95" spans="1:16" ht="27" customHeight="1" x14ac:dyDescent="0.2">
      <c r="A95" s="100"/>
      <c r="B95" s="73"/>
      <c r="C95" s="85" t="s">
        <v>1265</v>
      </c>
      <c r="D95" s="76" t="s">
        <v>53</v>
      </c>
      <c r="E95" s="13">
        <v>44428</v>
      </c>
      <c r="F95" s="74" t="s">
        <v>1128</v>
      </c>
      <c r="G95" s="13">
        <v>44432</v>
      </c>
      <c r="H95" s="75" t="s">
        <v>1361</v>
      </c>
      <c r="I95" s="15">
        <v>77</v>
      </c>
      <c r="J95" s="15">
        <v>83</v>
      </c>
      <c r="K95" s="15">
        <v>69</v>
      </c>
      <c r="L95" s="15">
        <v>8</v>
      </c>
      <c r="M95" s="80">
        <v>110.24475</v>
      </c>
      <c r="N95" s="70">
        <v>110</v>
      </c>
      <c r="O95" s="62">
        <v>3000</v>
      </c>
      <c r="P95" s="63">
        <f>Table22452368910111213141516171819202122242345672345689[[#This Row],[PEMBULATAN]]*O95</f>
        <v>330000</v>
      </c>
    </row>
    <row r="96" spans="1:16" ht="27" customHeight="1" x14ac:dyDescent="0.2">
      <c r="A96" s="100"/>
      <c r="B96" s="73"/>
      <c r="C96" s="85" t="s">
        <v>1266</v>
      </c>
      <c r="D96" s="76" t="s">
        <v>53</v>
      </c>
      <c r="E96" s="13">
        <v>44428</v>
      </c>
      <c r="F96" s="74" t="s">
        <v>1128</v>
      </c>
      <c r="G96" s="13">
        <v>44432</v>
      </c>
      <c r="H96" s="75" t="s">
        <v>1361</v>
      </c>
      <c r="I96" s="15">
        <v>48</v>
      </c>
      <c r="J96" s="15">
        <v>28</v>
      </c>
      <c r="K96" s="15">
        <v>39</v>
      </c>
      <c r="L96" s="15">
        <v>6</v>
      </c>
      <c r="M96" s="80">
        <v>13.103999999999999</v>
      </c>
      <c r="N96" s="70">
        <v>13</v>
      </c>
      <c r="O96" s="62">
        <v>3000</v>
      </c>
      <c r="P96" s="63">
        <f>Table22452368910111213141516171819202122242345672345689[[#This Row],[PEMBULATAN]]*O96</f>
        <v>39000</v>
      </c>
    </row>
    <row r="97" spans="1:16" ht="27" customHeight="1" x14ac:dyDescent="0.2">
      <c r="A97" s="100"/>
      <c r="B97" s="73"/>
      <c r="C97" s="85" t="s">
        <v>1267</v>
      </c>
      <c r="D97" s="76" t="s">
        <v>53</v>
      </c>
      <c r="E97" s="13">
        <v>44428</v>
      </c>
      <c r="F97" s="74" t="s">
        <v>1128</v>
      </c>
      <c r="G97" s="13">
        <v>44432</v>
      </c>
      <c r="H97" s="75" t="s">
        <v>1361</v>
      </c>
      <c r="I97" s="15">
        <v>100</v>
      </c>
      <c r="J97" s="15">
        <v>60</v>
      </c>
      <c r="K97" s="15">
        <v>36</v>
      </c>
      <c r="L97" s="15">
        <v>12</v>
      </c>
      <c r="M97" s="80">
        <v>54</v>
      </c>
      <c r="N97" s="70">
        <v>54</v>
      </c>
      <c r="O97" s="62">
        <v>3000</v>
      </c>
      <c r="P97" s="63">
        <f>Table22452368910111213141516171819202122242345672345689[[#This Row],[PEMBULATAN]]*O97</f>
        <v>162000</v>
      </c>
    </row>
    <row r="98" spans="1:16" ht="27" customHeight="1" x14ac:dyDescent="0.2">
      <c r="A98" s="100"/>
      <c r="B98" s="73"/>
      <c r="C98" s="85" t="s">
        <v>1268</v>
      </c>
      <c r="D98" s="76" t="s">
        <v>53</v>
      </c>
      <c r="E98" s="13">
        <v>44428</v>
      </c>
      <c r="F98" s="74" t="s">
        <v>1128</v>
      </c>
      <c r="G98" s="13">
        <v>44432</v>
      </c>
      <c r="H98" s="75" t="s">
        <v>1361</v>
      </c>
      <c r="I98" s="15">
        <v>95</v>
      </c>
      <c r="J98" s="15">
        <v>49</v>
      </c>
      <c r="K98" s="15">
        <v>25</v>
      </c>
      <c r="L98" s="15">
        <v>21</v>
      </c>
      <c r="M98" s="80">
        <v>29.09375</v>
      </c>
      <c r="N98" s="70">
        <v>29</v>
      </c>
      <c r="O98" s="62">
        <v>3000</v>
      </c>
      <c r="P98" s="63">
        <f>Table22452368910111213141516171819202122242345672345689[[#This Row],[PEMBULATAN]]*O98</f>
        <v>87000</v>
      </c>
    </row>
    <row r="99" spans="1:16" ht="27" customHeight="1" x14ac:dyDescent="0.2">
      <c r="A99" s="100"/>
      <c r="B99" s="73"/>
      <c r="C99" s="85" t="s">
        <v>1269</v>
      </c>
      <c r="D99" s="76" t="s">
        <v>53</v>
      </c>
      <c r="E99" s="13">
        <v>44428</v>
      </c>
      <c r="F99" s="74" t="s">
        <v>1128</v>
      </c>
      <c r="G99" s="13">
        <v>44432</v>
      </c>
      <c r="H99" s="75" t="s">
        <v>1361</v>
      </c>
      <c r="I99" s="15">
        <v>95</v>
      </c>
      <c r="J99" s="15">
        <v>65</v>
      </c>
      <c r="K99" s="15">
        <v>36</v>
      </c>
      <c r="L99" s="15">
        <v>6</v>
      </c>
      <c r="M99" s="80">
        <v>55.575000000000003</v>
      </c>
      <c r="N99" s="70">
        <v>56</v>
      </c>
      <c r="O99" s="62">
        <v>3000</v>
      </c>
      <c r="P99" s="63">
        <f>Table22452368910111213141516171819202122242345672345689[[#This Row],[PEMBULATAN]]*O99</f>
        <v>168000</v>
      </c>
    </row>
    <row r="100" spans="1:16" ht="27" customHeight="1" x14ac:dyDescent="0.2">
      <c r="A100" s="100"/>
      <c r="B100" s="73"/>
      <c r="C100" s="85" t="s">
        <v>1270</v>
      </c>
      <c r="D100" s="76" t="s">
        <v>53</v>
      </c>
      <c r="E100" s="13">
        <v>44428</v>
      </c>
      <c r="F100" s="74" t="s">
        <v>1128</v>
      </c>
      <c r="G100" s="13">
        <v>44432</v>
      </c>
      <c r="H100" s="75" t="s">
        <v>1361</v>
      </c>
      <c r="I100" s="15">
        <v>92</v>
      </c>
      <c r="J100" s="15">
        <v>60</v>
      </c>
      <c r="K100" s="15">
        <v>26</v>
      </c>
      <c r="L100" s="15">
        <v>14</v>
      </c>
      <c r="M100" s="80">
        <v>35.880000000000003</v>
      </c>
      <c r="N100" s="70">
        <v>36</v>
      </c>
      <c r="O100" s="62">
        <v>3000</v>
      </c>
      <c r="P100" s="63">
        <f>Table22452368910111213141516171819202122242345672345689[[#This Row],[PEMBULATAN]]*O100</f>
        <v>108000</v>
      </c>
    </row>
    <row r="101" spans="1:16" ht="27" customHeight="1" x14ac:dyDescent="0.2">
      <c r="A101" s="100"/>
      <c r="B101" s="73"/>
      <c r="C101" s="85" t="s">
        <v>1271</v>
      </c>
      <c r="D101" s="76" t="s">
        <v>53</v>
      </c>
      <c r="E101" s="13">
        <v>44428</v>
      </c>
      <c r="F101" s="74" t="s">
        <v>1128</v>
      </c>
      <c r="G101" s="13">
        <v>44432</v>
      </c>
      <c r="H101" s="75" t="s">
        <v>1361</v>
      </c>
      <c r="I101" s="15">
        <v>102</v>
      </c>
      <c r="J101" s="15">
        <v>60</v>
      </c>
      <c r="K101" s="15">
        <v>35</v>
      </c>
      <c r="L101" s="15">
        <v>14</v>
      </c>
      <c r="M101" s="80">
        <v>53.55</v>
      </c>
      <c r="N101" s="70">
        <v>54</v>
      </c>
      <c r="O101" s="62">
        <v>3000</v>
      </c>
      <c r="P101" s="63">
        <f>Table22452368910111213141516171819202122242345672345689[[#This Row],[PEMBULATAN]]*O101</f>
        <v>162000</v>
      </c>
    </row>
    <row r="102" spans="1:16" ht="27" customHeight="1" x14ac:dyDescent="0.2">
      <c r="A102" s="100"/>
      <c r="B102" s="73"/>
      <c r="C102" s="85" t="s">
        <v>1272</v>
      </c>
      <c r="D102" s="76" t="s">
        <v>53</v>
      </c>
      <c r="E102" s="13">
        <v>44428</v>
      </c>
      <c r="F102" s="74" t="s">
        <v>1128</v>
      </c>
      <c r="G102" s="13">
        <v>44432</v>
      </c>
      <c r="H102" s="75" t="s">
        <v>1361</v>
      </c>
      <c r="I102" s="15">
        <v>60</v>
      </c>
      <c r="J102" s="15">
        <v>53</v>
      </c>
      <c r="K102" s="15">
        <v>18</v>
      </c>
      <c r="L102" s="15">
        <v>6</v>
      </c>
      <c r="M102" s="80">
        <v>14.31</v>
      </c>
      <c r="N102" s="70">
        <v>14</v>
      </c>
      <c r="O102" s="62">
        <v>3000</v>
      </c>
      <c r="P102" s="63">
        <f>Table22452368910111213141516171819202122242345672345689[[#This Row],[PEMBULATAN]]*O102</f>
        <v>42000</v>
      </c>
    </row>
    <row r="103" spans="1:16" ht="27" customHeight="1" x14ac:dyDescent="0.2">
      <c r="A103" s="100"/>
      <c r="B103" s="73"/>
      <c r="C103" s="85" t="s">
        <v>1273</v>
      </c>
      <c r="D103" s="76" t="s">
        <v>53</v>
      </c>
      <c r="E103" s="13">
        <v>44428</v>
      </c>
      <c r="F103" s="74" t="s">
        <v>1128</v>
      </c>
      <c r="G103" s="13">
        <v>44432</v>
      </c>
      <c r="H103" s="75" t="s">
        <v>1361</v>
      </c>
      <c r="I103" s="15">
        <v>100</v>
      </c>
      <c r="J103" s="15">
        <v>59</v>
      </c>
      <c r="K103" s="15">
        <v>36</v>
      </c>
      <c r="L103" s="15">
        <v>22</v>
      </c>
      <c r="M103" s="80">
        <v>53.1</v>
      </c>
      <c r="N103" s="70">
        <v>53</v>
      </c>
      <c r="O103" s="62">
        <v>3000</v>
      </c>
      <c r="P103" s="63">
        <f>Table22452368910111213141516171819202122242345672345689[[#This Row],[PEMBULATAN]]*O103</f>
        <v>159000</v>
      </c>
    </row>
    <row r="104" spans="1:16" ht="27" customHeight="1" x14ac:dyDescent="0.2">
      <c r="A104" s="100"/>
      <c r="B104" s="73"/>
      <c r="C104" s="85" t="s">
        <v>1274</v>
      </c>
      <c r="D104" s="76" t="s">
        <v>53</v>
      </c>
      <c r="E104" s="13">
        <v>44428</v>
      </c>
      <c r="F104" s="74" t="s">
        <v>1128</v>
      </c>
      <c r="G104" s="13">
        <v>44432</v>
      </c>
      <c r="H104" s="75" t="s">
        <v>1361</v>
      </c>
      <c r="I104" s="15">
        <v>103</v>
      </c>
      <c r="J104" s="15">
        <v>58</v>
      </c>
      <c r="K104" s="15">
        <v>34</v>
      </c>
      <c r="L104" s="15">
        <v>13</v>
      </c>
      <c r="M104" s="80">
        <v>50.779000000000003</v>
      </c>
      <c r="N104" s="70">
        <v>51</v>
      </c>
      <c r="O104" s="62">
        <v>3000</v>
      </c>
      <c r="P104" s="63">
        <f>Table22452368910111213141516171819202122242345672345689[[#This Row],[PEMBULATAN]]*O104</f>
        <v>153000</v>
      </c>
    </row>
    <row r="105" spans="1:16" ht="27" customHeight="1" x14ac:dyDescent="0.2">
      <c r="A105" s="100"/>
      <c r="B105" s="73"/>
      <c r="C105" s="85" t="s">
        <v>1275</v>
      </c>
      <c r="D105" s="76" t="s">
        <v>53</v>
      </c>
      <c r="E105" s="13">
        <v>44428</v>
      </c>
      <c r="F105" s="74" t="s">
        <v>1128</v>
      </c>
      <c r="G105" s="13">
        <v>44432</v>
      </c>
      <c r="H105" s="75" t="s">
        <v>1361</v>
      </c>
      <c r="I105" s="15">
        <v>82</v>
      </c>
      <c r="J105" s="15">
        <v>64</v>
      </c>
      <c r="K105" s="15">
        <v>32</v>
      </c>
      <c r="L105" s="15">
        <v>12</v>
      </c>
      <c r="M105" s="80">
        <v>41.984000000000002</v>
      </c>
      <c r="N105" s="70">
        <v>42</v>
      </c>
      <c r="O105" s="62">
        <v>3000</v>
      </c>
      <c r="P105" s="63">
        <f>Table22452368910111213141516171819202122242345672345689[[#This Row],[PEMBULATAN]]*O105</f>
        <v>126000</v>
      </c>
    </row>
    <row r="106" spans="1:16" ht="27" customHeight="1" x14ac:dyDescent="0.2">
      <c r="A106" s="100"/>
      <c r="B106" s="73"/>
      <c r="C106" s="85" t="s">
        <v>1276</v>
      </c>
      <c r="D106" s="76" t="s">
        <v>53</v>
      </c>
      <c r="E106" s="13">
        <v>44428</v>
      </c>
      <c r="F106" s="74" t="s">
        <v>1128</v>
      </c>
      <c r="G106" s="13">
        <v>44432</v>
      </c>
      <c r="H106" s="75" t="s">
        <v>1361</v>
      </c>
      <c r="I106" s="15">
        <v>104</v>
      </c>
      <c r="J106" s="15">
        <v>68</v>
      </c>
      <c r="K106" s="15">
        <v>36</v>
      </c>
      <c r="L106" s="15">
        <v>22</v>
      </c>
      <c r="M106" s="80">
        <v>63.648000000000003</v>
      </c>
      <c r="N106" s="70">
        <v>64</v>
      </c>
      <c r="O106" s="62">
        <v>3000</v>
      </c>
      <c r="P106" s="63">
        <f>Table22452368910111213141516171819202122242345672345689[[#This Row],[PEMBULATAN]]*O106</f>
        <v>192000</v>
      </c>
    </row>
    <row r="107" spans="1:16" ht="27" customHeight="1" x14ac:dyDescent="0.2">
      <c r="A107" s="100"/>
      <c r="B107" s="73"/>
      <c r="C107" s="85" t="s">
        <v>1277</v>
      </c>
      <c r="D107" s="76" t="s">
        <v>53</v>
      </c>
      <c r="E107" s="13">
        <v>44428</v>
      </c>
      <c r="F107" s="74" t="s">
        <v>1128</v>
      </c>
      <c r="G107" s="13">
        <v>44432</v>
      </c>
      <c r="H107" s="75" t="s">
        <v>1361</v>
      </c>
      <c r="I107" s="15">
        <v>90</v>
      </c>
      <c r="J107" s="15">
        <v>60</v>
      </c>
      <c r="K107" s="15">
        <v>22</v>
      </c>
      <c r="L107" s="15">
        <v>14</v>
      </c>
      <c r="M107" s="80">
        <v>29.7</v>
      </c>
      <c r="N107" s="70">
        <v>30</v>
      </c>
      <c r="O107" s="62">
        <v>3000</v>
      </c>
      <c r="P107" s="63">
        <f>Table22452368910111213141516171819202122242345672345689[[#This Row],[PEMBULATAN]]*O107</f>
        <v>90000</v>
      </c>
    </row>
    <row r="108" spans="1:16" ht="27" customHeight="1" x14ac:dyDescent="0.2">
      <c r="A108" s="100"/>
      <c r="B108" s="73"/>
      <c r="C108" s="85" t="s">
        <v>1278</v>
      </c>
      <c r="D108" s="76" t="s">
        <v>53</v>
      </c>
      <c r="E108" s="13">
        <v>44428</v>
      </c>
      <c r="F108" s="74" t="s">
        <v>1128</v>
      </c>
      <c r="G108" s="13">
        <v>44432</v>
      </c>
      <c r="H108" s="75" t="s">
        <v>1361</v>
      </c>
      <c r="I108" s="15">
        <v>64</v>
      </c>
      <c r="J108" s="15">
        <v>66</v>
      </c>
      <c r="K108" s="15">
        <v>21</v>
      </c>
      <c r="L108" s="15">
        <v>7</v>
      </c>
      <c r="M108" s="80">
        <v>22.175999999999998</v>
      </c>
      <c r="N108" s="70">
        <v>22</v>
      </c>
      <c r="O108" s="62">
        <v>3000</v>
      </c>
      <c r="P108" s="63">
        <f>Table22452368910111213141516171819202122242345672345689[[#This Row],[PEMBULATAN]]*O108</f>
        <v>66000</v>
      </c>
    </row>
    <row r="109" spans="1:16" ht="27" customHeight="1" x14ac:dyDescent="0.2">
      <c r="A109" s="100"/>
      <c r="B109" s="73"/>
      <c r="C109" s="85" t="s">
        <v>1279</v>
      </c>
      <c r="D109" s="76" t="s">
        <v>53</v>
      </c>
      <c r="E109" s="13">
        <v>44428</v>
      </c>
      <c r="F109" s="74" t="s">
        <v>1128</v>
      </c>
      <c r="G109" s="13">
        <v>44432</v>
      </c>
      <c r="H109" s="75" t="s">
        <v>1361</v>
      </c>
      <c r="I109" s="15">
        <v>40</v>
      </c>
      <c r="J109" s="15">
        <v>22</v>
      </c>
      <c r="K109" s="15">
        <v>32</v>
      </c>
      <c r="L109" s="15">
        <v>3</v>
      </c>
      <c r="M109" s="80">
        <v>7.04</v>
      </c>
      <c r="N109" s="70">
        <v>7</v>
      </c>
      <c r="O109" s="62">
        <v>3000</v>
      </c>
      <c r="P109" s="63">
        <f>Table22452368910111213141516171819202122242345672345689[[#This Row],[PEMBULATAN]]*O109</f>
        <v>21000</v>
      </c>
    </row>
    <row r="110" spans="1:16" ht="27" customHeight="1" x14ac:dyDescent="0.2">
      <c r="A110" s="100"/>
      <c r="B110" s="73"/>
      <c r="C110" s="85" t="s">
        <v>1280</v>
      </c>
      <c r="D110" s="76" t="s">
        <v>53</v>
      </c>
      <c r="E110" s="13">
        <v>44428</v>
      </c>
      <c r="F110" s="74" t="s">
        <v>1128</v>
      </c>
      <c r="G110" s="13">
        <v>44432</v>
      </c>
      <c r="H110" s="75" t="s">
        <v>1361</v>
      </c>
      <c r="I110" s="15">
        <v>94</v>
      </c>
      <c r="J110" s="15">
        <v>60</v>
      </c>
      <c r="K110" s="15">
        <v>27</v>
      </c>
      <c r="L110" s="15">
        <v>5</v>
      </c>
      <c r="M110" s="80">
        <v>38.07</v>
      </c>
      <c r="N110" s="70">
        <v>38</v>
      </c>
      <c r="O110" s="62">
        <v>3000</v>
      </c>
      <c r="P110" s="63">
        <f>Table22452368910111213141516171819202122242345672345689[[#This Row],[PEMBULATAN]]*O110</f>
        <v>114000</v>
      </c>
    </row>
    <row r="111" spans="1:16" ht="27" customHeight="1" x14ac:dyDescent="0.2">
      <c r="A111" s="100"/>
      <c r="B111" s="73"/>
      <c r="C111" s="85" t="s">
        <v>1281</v>
      </c>
      <c r="D111" s="76" t="s">
        <v>53</v>
      </c>
      <c r="E111" s="13">
        <v>44428</v>
      </c>
      <c r="F111" s="74" t="s">
        <v>1128</v>
      </c>
      <c r="G111" s="13">
        <v>44432</v>
      </c>
      <c r="H111" s="75" t="s">
        <v>1361</v>
      </c>
      <c r="I111" s="15">
        <v>96</v>
      </c>
      <c r="J111" s="15">
        <v>60</v>
      </c>
      <c r="K111" s="15">
        <v>28</v>
      </c>
      <c r="L111" s="15">
        <v>11</v>
      </c>
      <c r="M111" s="80">
        <v>40.32</v>
      </c>
      <c r="N111" s="70">
        <v>40</v>
      </c>
      <c r="O111" s="62">
        <v>3000</v>
      </c>
      <c r="P111" s="63">
        <f>Table22452368910111213141516171819202122242345672345689[[#This Row],[PEMBULATAN]]*O111</f>
        <v>120000</v>
      </c>
    </row>
    <row r="112" spans="1:16" ht="27" customHeight="1" x14ac:dyDescent="0.2">
      <c r="A112" s="100"/>
      <c r="B112" s="73"/>
      <c r="C112" s="85" t="s">
        <v>1282</v>
      </c>
      <c r="D112" s="76" t="s">
        <v>53</v>
      </c>
      <c r="E112" s="13">
        <v>44428</v>
      </c>
      <c r="F112" s="74" t="s">
        <v>1128</v>
      </c>
      <c r="G112" s="13">
        <v>44432</v>
      </c>
      <c r="H112" s="75" t="s">
        <v>1361</v>
      </c>
      <c r="I112" s="15">
        <v>110</v>
      </c>
      <c r="J112" s="15">
        <v>75</v>
      </c>
      <c r="K112" s="15">
        <v>32</v>
      </c>
      <c r="L112" s="15">
        <v>23</v>
      </c>
      <c r="M112" s="80">
        <v>66</v>
      </c>
      <c r="N112" s="70">
        <v>66</v>
      </c>
      <c r="O112" s="62">
        <v>3000</v>
      </c>
      <c r="P112" s="63">
        <f>Table22452368910111213141516171819202122242345672345689[[#This Row],[PEMBULATAN]]*O112</f>
        <v>198000</v>
      </c>
    </row>
    <row r="113" spans="1:16" ht="27" customHeight="1" x14ac:dyDescent="0.2">
      <c r="A113" s="100"/>
      <c r="B113" s="73"/>
      <c r="C113" s="85" t="s">
        <v>1283</v>
      </c>
      <c r="D113" s="76" t="s">
        <v>53</v>
      </c>
      <c r="E113" s="13">
        <v>44428</v>
      </c>
      <c r="F113" s="74" t="s">
        <v>1128</v>
      </c>
      <c r="G113" s="13">
        <v>44432</v>
      </c>
      <c r="H113" s="75" t="s">
        <v>1361</v>
      </c>
      <c r="I113" s="15">
        <v>83</v>
      </c>
      <c r="J113" s="15">
        <v>56</v>
      </c>
      <c r="K113" s="15">
        <v>13</v>
      </c>
      <c r="L113" s="15">
        <v>7</v>
      </c>
      <c r="M113" s="80">
        <v>15.106</v>
      </c>
      <c r="N113" s="70">
        <v>15</v>
      </c>
      <c r="O113" s="62">
        <v>3000</v>
      </c>
      <c r="P113" s="63">
        <f>Table22452368910111213141516171819202122242345672345689[[#This Row],[PEMBULATAN]]*O113</f>
        <v>45000</v>
      </c>
    </row>
    <row r="114" spans="1:16" ht="27" customHeight="1" x14ac:dyDescent="0.2">
      <c r="A114" s="100"/>
      <c r="B114" s="73"/>
      <c r="C114" s="85" t="s">
        <v>1284</v>
      </c>
      <c r="D114" s="76" t="s">
        <v>53</v>
      </c>
      <c r="E114" s="13">
        <v>44428</v>
      </c>
      <c r="F114" s="74" t="s">
        <v>1128</v>
      </c>
      <c r="G114" s="13">
        <v>44432</v>
      </c>
      <c r="H114" s="75" t="s">
        <v>1361</v>
      </c>
      <c r="I114" s="15">
        <v>94</v>
      </c>
      <c r="J114" s="15">
        <v>101</v>
      </c>
      <c r="K114" s="15">
        <v>44</v>
      </c>
      <c r="L114" s="15">
        <v>56</v>
      </c>
      <c r="M114" s="80">
        <v>104.434</v>
      </c>
      <c r="N114" s="70">
        <v>104</v>
      </c>
      <c r="O114" s="62">
        <v>3000</v>
      </c>
      <c r="P114" s="63">
        <f>Table22452368910111213141516171819202122242345672345689[[#This Row],[PEMBULATAN]]*O114</f>
        <v>312000</v>
      </c>
    </row>
    <row r="115" spans="1:16" ht="27" customHeight="1" x14ac:dyDescent="0.2">
      <c r="A115" s="100"/>
      <c r="B115" s="73"/>
      <c r="C115" s="85" t="s">
        <v>1285</v>
      </c>
      <c r="D115" s="76" t="s">
        <v>53</v>
      </c>
      <c r="E115" s="13">
        <v>44428</v>
      </c>
      <c r="F115" s="74" t="s">
        <v>1128</v>
      </c>
      <c r="G115" s="13">
        <v>44432</v>
      </c>
      <c r="H115" s="75" t="s">
        <v>1361</v>
      </c>
      <c r="I115" s="15">
        <v>70</v>
      </c>
      <c r="J115" s="15">
        <v>57</v>
      </c>
      <c r="K115" s="15">
        <v>25</v>
      </c>
      <c r="L115" s="15">
        <v>4</v>
      </c>
      <c r="M115" s="80">
        <v>24.9375</v>
      </c>
      <c r="N115" s="70">
        <v>25</v>
      </c>
      <c r="O115" s="62">
        <v>3000</v>
      </c>
      <c r="P115" s="63">
        <f>Table22452368910111213141516171819202122242345672345689[[#This Row],[PEMBULATAN]]*O115</f>
        <v>75000</v>
      </c>
    </row>
    <row r="116" spans="1:16" ht="27" customHeight="1" x14ac:dyDescent="0.2">
      <c r="A116" s="100"/>
      <c r="B116" s="73"/>
      <c r="C116" s="85" t="s">
        <v>1286</v>
      </c>
      <c r="D116" s="76" t="s">
        <v>53</v>
      </c>
      <c r="E116" s="13">
        <v>44428</v>
      </c>
      <c r="F116" s="74" t="s">
        <v>1128</v>
      </c>
      <c r="G116" s="13">
        <v>44432</v>
      </c>
      <c r="H116" s="75" t="s">
        <v>1361</v>
      </c>
      <c r="I116" s="15">
        <v>68</v>
      </c>
      <c r="J116" s="15">
        <v>36</v>
      </c>
      <c r="K116" s="15">
        <v>22</v>
      </c>
      <c r="L116" s="15">
        <v>7</v>
      </c>
      <c r="M116" s="80">
        <v>13.464</v>
      </c>
      <c r="N116" s="70">
        <v>13</v>
      </c>
      <c r="O116" s="62">
        <v>3000</v>
      </c>
      <c r="P116" s="63">
        <f>Table22452368910111213141516171819202122242345672345689[[#This Row],[PEMBULATAN]]*O116</f>
        <v>39000</v>
      </c>
    </row>
    <row r="117" spans="1:16" ht="27" customHeight="1" x14ac:dyDescent="0.2">
      <c r="A117" s="100"/>
      <c r="B117" s="73"/>
      <c r="C117" s="85" t="s">
        <v>1287</v>
      </c>
      <c r="D117" s="76" t="s">
        <v>53</v>
      </c>
      <c r="E117" s="13">
        <v>44428</v>
      </c>
      <c r="F117" s="74" t="s">
        <v>1128</v>
      </c>
      <c r="G117" s="13">
        <v>44432</v>
      </c>
      <c r="H117" s="75" t="s">
        <v>1361</v>
      </c>
      <c r="I117" s="15">
        <v>92</v>
      </c>
      <c r="J117" s="15">
        <v>67</v>
      </c>
      <c r="K117" s="15">
        <v>22</v>
      </c>
      <c r="L117" s="15">
        <v>9</v>
      </c>
      <c r="M117" s="80">
        <v>33.902000000000001</v>
      </c>
      <c r="N117" s="70">
        <v>34</v>
      </c>
      <c r="O117" s="62">
        <v>3000</v>
      </c>
      <c r="P117" s="63">
        <f>Table22452368910111213141516171819202122242345672345689[[#This Row],[PEMBULATAN]]*O117</f>
        <v>102000</v>
      </c>
    </row>
    <row r="118" spans="1:16" ht="27" customHeight="1" x14ac:dyDescent="0.2">
      <c r="A118" s="100"/>
      <c r="B118" s="73"/>
      <c r="C118" s="85" t="s">
        <v>1288</v>
      </c>
      <c r="D118" s="76" t="s">
        <v>53</v>
      </c>
      <c r="E118" s="13">
        <v>44428</v>
      </c>
      <c r="F118" s="74" t="s">
        <v>1128</v>
      </c>
      <c r="G118" s="13">
        <v>44432</v>
      </c>
      <c r="H118" s="75" t="s">
        <v>1361</v>
      </c>
      <c r="I118" s="15">
        <v>103</v>
      </c>
      <c r="J118" s="15">
        <v>60</v>
      </c>
      <c r="K118" s="15">
        <v>22</v>
      </c>
      <c r="L118" s="15">
        <v>20</v>
      </c>
      <c r="M118" s="80">
        <v>33.99</v>
      </c>
      <c r="N118" s="70">
        <v>34</v>
      </c>
      <c r="O118" s="62">
        <v>3000</v>
      </c>
      <c r="P118" s="63">
        <f>Table22452368910111213141516171819202122242345672345689[[#This Row],[PEMBULATAN]]*O118</f>
        <v>102000</v>
      </c>
    </row>
    <row r="119" spans="1:16" ht="27" customHeight="1" x14ac:dyDescent="0.2">
      <c r="A119" s="100"/>
      <c r="B119" s="73"/>
      <c r="C119" s="85" t="s">
        <v>1289</v>
      </c>
      <c r="D119" s="76" t="s">
        <v>53</v>
      </c>
      <c r="E119" s="13">
        <v>44428</v>
      </c>
      <c r="F119" s="74" t="s">
        <v>1128</v>
      </c>
      <c r="G119" s="13">
        <v>44432</v>
      </c>
      <c r="H119" s="75" t="s">
        <v>1361</v>
      </c>
      <c r="I119" s="15">
        <v>40</v>
      </c>
      <c r="J119" s="15">
        <v>25</v>
      </c>
      <c r="K119" s="15">
        <v>27</v>
      </c>
      <c r="L119" s="15">
        <v>9</v>
      </c>
      <c r="M119" s="80">
        <v>6.75</v>
      </c>
      <c r="N119" s="70">
        <v>9</v>
      </c>
      <c r="O119" s="62">
        <v>3000</v>
      </c>
      <c r="P119" s="63">
        <f>Table22452368910111213141516171819202122242345672345689[[#This Row],[PEMBULATAN]]*O119</f>
        <v>27000</v>
      </c>
    </row>
    <row r="120" spans="1:16" ht="27" customHeight="1" x14ac:dyDescent="0.2">
      <c r="A120" s="100"/>
      <c r="B120" s="73"/>
      <c r="C120" s="85" t="s">
        <v>1290</v>
      </c>
      <c r="D120" s="76" t="s">
        <v>53</v>
      </c>
      <c r="E120" s="13">
        <v>44428</v>
      </c>
      <c r="F120" s="74" t="s">
        <v>1128</v>
      </c>
      <c r="G120" s="13">
        <v>44432</v>
      </c>
      <c r="H120" s="75" t="s">
        <v>1361</v>
      </c>
      <c r="I120" s="15">
        <v>56</v>
      </c>
      <c r="J120" s="15">
        <v>32</v>
      </c>
      <c r="K120" s="15">
        <v>33</v>
      </c>
      <c r="L120" s="15">
        <v>11</v>
      </c>
      <c r="M120" s="80">
        <v>14.784000000000001</v>
      </c>
      <c r="N120" s="70">
        <v>15</v>
      </c>
      <c r="O120" s="62">
        <v>3000</v>
      </c>
      <c r="P120" s="63">
        <f>Table22452368910111213141516171819202122242345672345689[[#This Row],[PEMBULATAN]]*O120</f>
        <v>45000</v>
      </c>
    </row>
    <row r="121" spans="1:16" ht="27" customHeight="1" x14ac:dyDescent="0.2">
      <c r="A121" s="100"/>
      <c r="B121" s="73"/>
      <c r="C121" s="85" t="s">
        <v>1291</v>
      </c>
      <c r="D121" s="76" t="s">
        <v>53</v>
      </c>
      <c r="E121" s="13">
        <v>44428</v>
      </c>
      <c r="F121" s="74" t="s">
        <v>1128</v>
      </c>
      <c r="G121" s="13">
        <v>44432</v>
      </c>
      <c r="H121" s="75" t="s">
        <v>1361</v>
      </c>
      <c r="I121" s="15">
        <v>46</v>
      </c>
      <c r="J121" s="15">
        <v>40</v>
      </c>
      <c r="K121" s="15">
        <v>30</v>
      </c>
      <c r="L121" s="15">
        <v>8</v>
      </c>
      <c r="M121" s="80">
        <v>13.8</v>
      </c>
      <c r="N121" s="70">
        <v>14</v>
      </c>
      <c r="O121" s="62">
        <v>3000</v>
      </c>
      <c r="P121" s="63">
        <f>Table22452368910111213141516171819202122242345672345689[[#This Row],[PEMBULATAN]]*O121</f>
        <v>42000</v>
      </c>
    </row>
    <row r="122" spans="1:16" ht="27" customHeight="1" x14ac:dyDescent="0.2">
      <c r="A122" s="100"/>
      <c r="B122" s="73"/>
      <c r="C122" s="85" t="s">
        <v>1292</v>
      </c>
      <c r="D122" s="76" t="s">
        <v>53</v>
      </c>
      <c r="E122" s="13">
        <v>44428</v>
      </c>
      <c r="F122" s="74" t="s">
        <v>1128</v>
      </c>
      <c r="G122" s="13">
        <v>44432</v>
      </c>
      <c r="H122" s="75" t="s">
        <v>1361</v>
      </c>
      <c r="I122" s="15">
        <v>102</v>
      </c>
      <c r="J122" s="15">
        <v>57</v>
      </c>
      <c r="K122" s="15">
        <v>26</v>
      </c>
      <c r="L122" s="15">
        <v>12</v>
      </c>
      <c r="M122" s="80">
        <v>37.790999999999997</v>
      </c>
      <c r="N122" s="70">
        <v>38</v>
      </c>
      <c r="O122" s="62">
        <v>3000</v>
      </c>
      <c r="P122" s="63">
        <f>Table22452368910111213141516171819202122242345672345689[[#This Row],[PEMBULATAN]]*O122</f>
        <v>114000</v>
      </c>
    </row>
    <row r="123" spans="1:16" ht="27" customHeight="1" x14ac:dyDescent="0.2">
      <c r="A123" s="100"/>
      <c r="B123" s="73"/>
      <c r="C123" s="85" t="s">
        <v>1293</v>
      </c>
      <c r="D123" s="76" t="s">
        <v>53</v>
      </c>
      <c r="E123" s="13">
        <v>44428</v>
      </c>
      <c r="F123" s="74" t="s">
        <v>1128</v>
      </c>
      <c r="G123" s="13">
        <v>44432</v>
      </c>
      <c r="H123" s="75" t="s">
        <v>1361</v>
      </c>
      <c r="I123" s="15">
        <v>66</v>
      </c>
      <c r="J123" s="15">
        <v>40</v>
      </c>
      <c r="K123" s="15">
        <v>34</v>
      </c>
      <c r="L123" s="15">
        <v>7</v>
      </c>
      <c r="M123" s="80">
        <v>22.44</v>
      </c>
      <c r="N123" s="70">
        <v>22</v>
      </c>
      <c r="O123" s="62">
        <v>3000</v>
      </c>
      <c r="P123" s="63">
        <f>Table22452368910111213141516171819202122242345672345689[[#This Row],[PEMBULATAN]]*O123</f>
        <v>66000</v>
      </c>
    </row>
    <row r="124" spans="1:16" ht="27" customHeight="1" x14ac:dyDescent="0.2">
      <c r="A124" s="100"/>
      <c r="B124" s="73"/>
      <c r="C124" s="85" t="s">
        <v>1294</v>
      </c>
      <c r="D124" s="76" t="s">
        <v>53</v>
      </c>
      <c r="E124" s="13">
        <v>44428</v>
      </c>
      <c r="F124" s="74" t="s">
        <v>1128</v>
      </c>
      <c r="G124" s="13">
        <v>44432</v>
      </c>
      <c r="H124" s="75" t="s">
        <v>1361</v>
      </c>
      <c r="I124" s="15">
        <v>34</v>
      </c>
      <c r="J124" s="15">
        <v>35</v>
      </c>
      <c r="K124" s="15">
        <v>28</v>
      </c>
      <c r="L124" s="15">
        <v>9</v>
      </c>
      <c r="M124" s="80">
        <v>8.33</v>
      </c>
      <c r="N124" s="70">
        <v>9</v>
      </c>
      <c r="O124" s="62">
        <v>3000</v>
      </c>
      <c r="P124" s="63">
        <f>Table22452368910111213141516171819202122242345672345689[[#This Row],[PEMBULATAN]]*O124</f>
        <v>27000</v>
      </c>
    </row>
    <row r="125" spans="1:16" ht="27" customHeight="1" x14ac:dyDescent="0.2">
      <c r="A125" s="100"/>
      <c r="B125" s="73"/>
      <c r="C125" s="85" t="s">
        <v>1295</v>
      </c>
      <c r="D125" s="76" t="s">
        <v>53</v>
      </c>
      <c r="E125" s="13">
        <v>44428</v>
      </c>
      <c r="F125" s="74" t="s">
        <v>1128</v>
      </c>
      <c r="G125" s="13">
        <v>44432</v>
      </c>
      <c r="H125" s="75" t="s">
        <v>1361</v>
      </c>
      <c r="I125" s="15">
        <v>83</v>
      </c>
      <c r="J125" s="15">
        <v>57</v>
      </c>
      <c r="K125" s="15">
        <v>29</v>
      </c>
      <c r="L125" s="15">
        <v>7</v>
      </c>
      <c r="M125" s="80">
        <v>34.299750000000003</v>
      </c>
      <c r="N125" s="70">
        <v>34</v>
      </c>
      <c r="O125" s="62">
        <v>3000</v>
      </c>
      <c r="P125" s="63">
        <f>Table22452368910111213141516171819202122242345672345689[[#This Row],[PEMBULATAN]]*O125</f>
        <v>102000</v>
      </c>
    </row>
    <row r="126" spans="1:16" ht="27" customHeight="1" x14ac:dyDescent="0.2">
      <c r="A126" s="100"/>
      <c r="B126" s="73"/>
      <c r="C126" s="85" t="s">
        <v>1296</v>
      </c>
      <c r="D126" s="76" t="s">
        <v>53</v>
      </c>
      <c r="E126" s="13">
        <v>44428</v>
      </c>
      <c r="F126" s="74" t="s">
        <v>1128</v>
      </c>
      <c r="G126" s="13">
        <v>44432</v>
      </c>
      <c r="H126" s="75" t="s">
        <v>1361</v>
      </c>
      <c r="I126" s="15">
        <v>90</v>
      </c>
      <c r="J126" s="15">
        <v>58</v>
      </c>
      <c r="K126" s="15">
        <v>45</v>
      </c>
      <c r="L126" s="15">
        <v>12</v>
      </c>
      <c r="M126" s="80">
        <v>58.725000000000001</v>
      </c>
      <c r="N126" s="70">
        <v>59</v>
      </c>
      <c r="O126" s="62">
        <v>3000</v>
      </c>
      <c r="P126" s="63">
        <f>Table22452368910111213141516171819202122242345672345689[[#This Row],[PEMBULATAN]]*O126</f>
        <v>177000</v>
      </c>
    </row>
    <row r="127" spans="1:16" ht="27" customHeight="1" x14ac:dyDescent="0.2">
      <c r="A127" s="100"/>
      <c r="B127" s="73"/>
      <c r="C127" s="85" t="s">
        <v>1297</v>
      </c>
      <c r="D127" s="76" t="s">
        <v>53</v>
      </c>
      <c r="E127" s="13">
        <v>44428</v>
      </c>
      <c r="F127" s="74" t="s">
        <v>1128</v>
      </c>
      <c r="G127" s="13">
        <v>44432</v>
      </c>
      <c r="H127" s="75" t="s">
        <v>1361</v>
      </c>
      <c r="I127" s="15">
        <v>44</v>
      </c>
      <c r="J127" s="15">
        <v>41</v>
      </c>
      <c r="K127" s="15">
        <v>26</v>
      </c>
      <c r="L127" s="15">
        <v>8</v>
      </c>
      <c r="M127" s="80">
        <v>11.726000000000001</v>
      </c>
      <c r="N127" s="70">
        <v>12</v>
      </c>
      <c r="O127" s="62">
        <v>3000</v>
      </c>
      <c r="P127" s="63">
        <f>Table22452368910111213141516171819202122242345672345689[[#This Row],[PEMBULATAN]]*O127</f>
        <v>36000</v>
      </c>
    </row>
    <row r="128" spans="1:16" ht="27" customHeight="1" x14ac:dyDescent="0.2">
      <c r="A128" s="100"/>
      <c r="B128" s="73"/>
      <c r="C128" s="85" t="s">
        <v>1298</v>
      </c>
      <c r="D128" s="76" t="s">
        <v>53</v>
      </c>
      <c r="E128" s="13">
        <v>44428</v>
      </c>
      <c r="F128" s="74" t="s">
        <v>1128</v>
      </c>
      <c r="G128" s="13">
        <v>44432</v>
      </c>
      <c r="H128" s="75" t="s">
        <v>1361</v>
      </c>
      <c r="I128" s="15">
        <v>96</v>
      </c>
      <c r="J128" s="15">
        <v>56</v>
      </c>
      <c r="K128" s="15">
        <v>33</v>
      </c>
      <c r="L128" s="15">
        <v>19</v>
      </c>
      <c r="M128" s="80">
        <v>44.351999999999997</v>
      </c>
      <c r="N128" s="70">
        <v>44</v>
      </c>
      <c r="O128" s="62">
        <v>3000</v>
      </c>
      <c r="P128" s="63">
        <f>Table22452368910111213141516171819202122242345672345689[[#This Row],[PEMBULATAN]]*O128</f>
        <v>132000</v>
      </c>
    </row>
    <row r="129" spans="1:16" ht="27" customHeight="1" x14ac:dyDescent="0.2">
      <c r="A129" s="100"/>
      <c r="B129" s="73"/>
      <c r="C129" s="85" t="s">
        <v>1299</v>
      </c>
      <c r="D129" s="76" t="s">
        <v>53</v>
      </c>
      <c r="E129" s="13">
        <v>44428</v>
      </c>
      <c r="F129" s="74" t="s">
        <v>1128</v>
      </c>
      <c r="G129" s="13">
        <v>44432</v>
      </c>
      <c r="H129" s="75" t="s">
        <v>1361</v>
      </c>
      <c r="I129" s="15">
        <v>75</v>
      </c>
      <c r="J129" s="15">
        <v>58</v>
      </c>
      <c r="K129" s="15">
        <v>25</v>
      </c>
      <c r="L129" s="15">
        <v>8</v>
      </c>
      <c r="M129" s="80">
        <v>27.1875</v>
      </c>
      <c r="N129" s="70">
        <v>27</v>
      </c>
      <c r="O129" s="62">
        <v>3000</v>
      </c>
      <c r="P129" s="63">
        <f>Table22452368910111213141516171819202122242345672345689[[#This Row],[PEMBULATAN]]*O129</f>
        <v>81000</v>
      </c>
    </row>
    <row r="130" spans="1:16" ht="27" customHeight="1" x14ac:dyDescent="0.2">
      <c r="A130" s="100"/>
      <c r="B130" s="73"/>
      <c r="C130" s="85" t="s">
        <v>1300</v>
      </c>
      <c r="D130" s="76" t="s">
        <v>53</v>
      </c>
      <c r="E130" s="13">
        <v>44428</v>
      </c>
      <c r="F130" s="74" t="s">
        <v>1128</v>
      </c>
      <c r="G130" s="13">
        <v>44432</v>
      </c>
      <c r="H130" s="75" t="s">
        <v>1361</v>
      </c>
      <c r="I130" s="15">
        <v>48</v>
      </c>
      <c r="J130" s="15">
        <v>36</v>
      </c>
      <c r="K130" s="15">
        <v>30</v>
      </c>
      <c r="L130" s="15">
        <v>6</v>
      </c>
      <c r="M130" s="80">
        <v>12.96</v>
      </c>
      <c r="N130" s="70">
        <v>13</v>
      </c>
      <c r="O130" s="62">
        <v>3000</v>
      </c>
      <c r="P130" s="63">
        <f>Table22452368910111213141516171819202122242345672345689[[#This Row],[PEMBULATAN]]*O130</f>
        <v>39000</v>
      </c>
    </row>
    <row r="131" spans="1:16" ht="27" customHeight="1" x14ac:dyDescent="0.2">
      <c r="A131" s="100"/>
      <c r="B131" s="73"/>
      <c r="C131" s="85" t="s">
        <v>1301</v>
      </c>
      <c r="D131" s="76" t="s">
        <v>53</v>
      </c>
      <c r="E131" s="13">
        <v>44428</v>
      </c>
      <c r="F131" s="74" t="s">
        <v>1128</v>
      </c>
      <c r="G131" s="13">
        <v>44432</v>
      </c>
      <c r="H131" s="75" t="s">
        <v>1361</v>
      </c>
      <c r="I131" s="15">
        <v>70</v>
      </c>
      <c r="J131" s="15">
        <v>66</v>
      </c>
      <c r="K131" s="15">
        <v>22</v>
      </c>
      <c r="L131" s="15">
        <v>7</v>
      </c>
      <c r="M131" s="80">
        <v>25.41</v>
      </c>
      <c r="N131" s="70">
        <v>25</v>
      </c>
      <c r="O131" s="62">
        <v>3000</v>
      </c>
      <c r="P131" s="63">
        <f>Table22452368910111213141516171819202122242345672345689[[#This Row],[PEMBULATAN]]*O131</f>
        <v>75000</v>
      </c>
    </row>
    <row r="132" spans="1:16" ht="27" customHeight="1" x14ac:dyDescent="0.2">
      <c r="A132" s="100"/>
      <c r="B132" s="73"/>
      <c r="C132" s="85" t="s">
        <v>1302</v>
      </c>
      <c r="D132" s="76" t="s">
        <v>53</v>
      </c>
      <c r="E132" s="13">
        <v>44428</v>
      </c>
      <c r="F132" s="74" t="s">
        <v>1128</v>
      </c>
      <c r="G132" s="13">
        <v>44432</v>
      </c>
      <c r="H132" s="75" t="s">
        <v>1361</v>
      </c>
      <c r="I132" s="15">
        <v>40</v>
      </c>
      <c r="J132" s="15">
        <v>26</v>
      </c>
      <c r="K132" s="15">
        <v>15</v>
      </c>
      <c r="L132" s="15">
        <v>23</v>
      </c>
      <c r="M132" s="80">
        <v>3.9</v>
      </c>
      <c r="N132" s="70">
        <v>23</v>
      </c>
      <c r="O132" s="62">
        <v>3000</v>
      </c>
      <c r="P132" s="63">
        <f>Table22452368910111213141516171819202122242345672345689[[#This Row],[PEMBULATAN]]*O132</f>
        <v>69000</v>
      </c>
    </row>
    <row r="133" spans="1:16" ht="27" customHeight="1" x14ac:dyDescent="0.2">
      <c r="A133" s="100"/>
      <c r="B133" s="73"/>
      <c r="C133" s="85" t="s">
        <v>1303</v>
      </c>
      <c r="D133" s="76" t="s">
        <v>53</v>
      </c>
      <c r="E133" s="13">
        <v>44428</v>
      </c>
      <c r="F133" s="74" t="s">
        <v>1128</v>
      </c>
      <c r="G133" s="13">
        <v>44432</v>
      </c>
      <c r="H133" s="75" t="s">
        <v>1361</v>
      </c>
      <c r="I133" s="15">
        <v>92</v>
      </c>
      <c r="J133" s="15">
        <v>60</v>
      </c>
      <c r="K133" s="15">
        <v>28</v>
      </c>
      <c r="L133" s="15">
        <v>8</v>
      </c>
      <c r="M133" s="80">
        <v>38.64</v>
      </c>
      <c r="N133" s="70">
        <v>39</v>
      </c>
      <c r="O133" s="62">
        <v>3000</v>
      </c>
      <c r="P133" s="63">
        <f>Table22452368910111213141516171819202122242345672345689[[#This Row],[PEMBULATAN]]*O133</f>
        <v>117000</v>
      </c>
    </row>
    <row r="134" spans="1:16" ht="27" customHeight="1" x14ac:dyDescent="0.2">
      <c r="A134" s="100"/>
      <c r="B134" s="73"/>
      <c r="C134" s="85" t="s">
        <v>1304</v>
      </c>
      <c r="D134" s="76" t="s">
        <v>53</v>
      </c>
      <c r="E134" s="13">
        <v>44428</v>
      </c>
      <c r="F134" s="74" t="s">
        <v>1128</v>
      </c>
      <c r="G134" s="13">
        <v>44432</v>
      </c>
      <c r="H134" s="75" t="s">
        <v>1361</v>
      </c>
      <c r="I134" s="15">
        <v>33</v>
      </c>
      <c r="J134" s="15">
        <v>33</v>
      </c>
      <c r="K134" s="15">
        <v>56</v>
      </c>
      <c r="L134" s="15">
        <v>6</v>
      </c>
      <c r="M134" s="80">
        <v>15.246</v>
      </c>
      <c r="N134" s="70">
        <v>15</v>
      </c>
      <c r="O134" s="62">
        <v>3000</v>
      </c>
      <c r="P134" s="63">
        <f>Table22452368910111213141516171819202122242345672345689[[#This Row],[PEMBULATAN]]*O134</f>
        <v>45000</v>
      </c>
    </row>
    <row r="135" spans="1:16" ht="27" customHeight="1" x14ac:dyDescent="0.2">
      <c r="A135" s="100"/>
      <c r="B135" s="73"/>
      <c r="C135" s="85" t="s">
        <v>1305</v>
      </c>
      <c r="D135" s="76" t="s">
        <v>53</v>
      </c>
      <c r="E135" s="13">
        <v>44428</v>
      </c>
      <c r="F135" s="74" t="s">
        <v>1128</v>
      </c>
      <c r="G135" s="13">
        <v>44432</v>
      </c>
      <c r="H135" s="75" t="s">
        <v>1361</v>
      </c>
      <c r="I135" s="15">
        <v>86</v>
      </c>
      <c r="J135" s="15">
        <v>42</v>
      </c>
      <c r="K135" s="15">
        <v>34</v>
      </c>
      <c r="L135" s="15">
        <v>7</v>
      </c>
      <c r="M135" s="80">
        <v>30.702000000000002</v>
      </c>
      <c r="N135" s="70">
        <v>31</v>
      </c>
      <c r="O135" s="62">
        <v>3000</v>
      </c>
      <c r="P135" s="63">
        <f>Table22452368910111213141516171819202122242345672345689[[#This Row],[PEMBULATAN]]*O135</f>
        <v>93000</v>
      </c>
    </row>
    <row r="136" spans="1:16" ht="27" customHeight="1" x14ac:dyDescent="0.2">
      <c r="A136" s="100"/>
      <c r="B136" s="73"/>
      <c r="C136" s="85" t="s">
        <v>1306</v>
      </c>
      <c r="D136" s="76" t="s">
        <v>53</v>
      </c>
      <c r="E136" s="13">
        <v>44428</v>
      </c>
      <c r="F136" s="74" t="s">
        <v>1128</v>
      </c>
      <c r="G136" s="13">
        <v>44432</v>
      </c>
      <c r="H136" s="75" t="s">
        <v>1361</v>
      </c>
      <c r="I136" s="15">
        <v>50</v>
      </c>
      <c r="J136" s="15">
        <v>28</v>
      </c>
      <c r="K136" s="15">
        <v>30</v>
      </c>
      <c r="L136" s="15">
        <v>11</v>
      </c>
      <c r="M136" s="80">
        <v>10.5</v>
      </c>
      <c r="N136" s="70">
        <v>11</v>
      </c>
      <c r="O136" s="62">
        <v>3000</v>
      </c>
      <c r="P136" s="63">
        <f>Table22452368910111213141516171819202122242345672345689[[#This Row],[PEMBULATAN]]*O136</f>
        <v>33000</v>
      </c>
    </row>
    <row r="137" spans="1:16" ht="27" customHeight="1" x14ac:dyDescent="0.2">
      <c r="A137" s="100"/>
      <c r="B137" s="73"/>
      <c r="C137" s="85" t="s">
        <v>1307</v>
      </c>
      <c r="D137" s="76" t="s">
        <v>53</v>
      </c>
      <c r="E137" s="13">
        <v>44428</v>
      </c>
      <c r="F137" s="74" t="s">
        <v>1128</v>
      </c>
      <c r="G137" s="13">
        <v>44432</v>
      </c>
      <c r="H137" s="75" t="s">
        <v>1361</v>
      </c>
      <c r="I137" s="15">
        <v>63</v>
      </c>
      <c r="J137" s="15">
        <v>42</v>
      </c>
      <c r="K137" s="15">
        <v>29</v>
      </c>
      <c r="L137" s="15">
        <v>11</v>
      </c>
      <c r="M137" s="80">
        <v>19.183499999999999</v>
      </c>
      <c r="N137" s="70">
        <v>19</v>
      </c>
      <c r="O137" s="62">
        <v>3000</v>
      </c>
      <c r="P137" s="63">
        <f>Table22452368910111213141516171819202122242345672345689[[#This Row],[PEMBULATAN]]*O137</f>
        <v>57000</v>
      </c>
    </row>
    <row r="138" spans="1:16" ht="27" customHeight="1" x14ac:dyDescent="0.2">
      <c r="A138" s="100"/>
      <c r="B138" s="73"/>
      <c r="C138" s="85" t="s">
        <v>1308</v>
      </c>
      <c r="D138" s="76" t="s">
        <v>53</v>
      </c>
      <c r="E138" s="13">
        <v>44428</v>
      </c>
      <c r="F138" s="74" t="s">
        <v>1128</v>
      </c>
      <c r="G138" s="13">
        <v>44432</v>
      </c>
      <c r="H138" s="75" t="s">
        <v>1361</v>
      </c>
      <c r="I138" s="15">
        <v>64</v>
      </c>
      <c r="J138" s="15">
        <v>42</v>
      </c>
      <c r="K138" s="15">
        <v>27</v>
      </c>
      <c r="L138" s="15">
        <v>12</v>
      </c>
      <c r="M138" s="80">
        <v>18.143999999999998</v>
      </c>
      <c r="N138" s="70">
        <v>18</v>
      </c>
      <c r="O138" s="62">
        <v>3000</v>
      </c>
      <c r="P138" s="63">
        <f>Table22452368910111213141516171819202122242345672345689[[#This Row],[PEMBULATAN]]*O138</f>
        <v>54000</v>
      </c>
    </row>
    <row r="139" spans="1:16" ht="27" customHeight="1" x14ac:dyDescent="0.2">
      <c r="A139" s="100"/>
      <c r="B139" s="73"/>
      <c r="C139" s="85" t="s">
        <v>1309</v>
      </c>
      <c r="D139" s="76" t="s">
        <v>53</v>
      </c>
      <c r="E139" s="13">
        <v>44428</v>
      </c>
      <c r="F139" s="74" t="s">
        <v>1128</v>
      </c>
      <c r="G139" s="13">
        <v>44432</v>
      </c>
      <c r="H139" s="75" t="s">
        <v>1361</v>
      </c>
      <c r="I139" s="15">
        <v>28</v>
      </c>
      <c r="J139" s="15">
        <v>26</v>
      </c>
      <c r="K139" s="15">
        <v>15</v>
      </c>
      <c r="L139" s="15">
        <v>5</v>
      </c>
      <c r="M139" s="80">
        <v>2.73</v>
      </c>
      <c r="N139" s="70">
        <v>5</v>
      </c>
      <c r="O139" s="62">
        <v>3000</v>
      </c>
      <c r="P139" s="63">
        <f>Table22452368910111213141516171819202122242345672345689[[#This Row],[PEMBULATAN]]*O139</f>
        <v>15000</v>
      </c>
    </row>
    <row r="140" spans="1:16" ht="27" customHeight="1" x14ac:dyDescent="0.2">
      <c r="A140" s="100"/>
      <c r="B140" s="73"/>
      <c r="C140" s="85" t="s">
        <v>1310</v>
      </c>
      <c r="D140" s="76" t="s">
        <v>53</v>
      </c>
      <c r="E140" s="13">
        <v>44428</v>
      </c>
      <c r="F140" s="74" t="s">
        <v>1128</v>
      </c>
      <c r="G140" s="13">
        <v>44432</v>
      </c>
      <c r="H140" s="75" t="s">
        <v>1361</v>
      </c>
      <c r="I140" s="15">
        <v>104</v>
      </c>
      <c r="J140" s="15">
        <v>58</v>
      </c>
      <c r="K140" s="15">
        <v>33</v>
      </c>
      <c r="L140" s="15">
        <v>20</v>
      </c>
      <c r="M140" s="80">
        <v>49.764000000000003</v>
      </c>
      <c r="N140" s="70">
        <v>50</v>
      </c>
      <c r="O140" s="62">
        <v>3000</v>
      </c>
      <c r="P140" s="63">
        <f>Table22452368910111213141516171819202122242345672345689[[#This Row],[PEMBULATAN]]*O140</f>
        <v>150000</v>
      </c>
    </row>
    <row r="141" spans="1:16" ht="27" customHeight="1" x14ac:dyDescent="0.2">
      <c r="A141" s="100"/>
      <c r="B141" s="73"/>
      <c r="C141" s="85" t="s">
        <v>1311</v>
      </c>
      <c r="D141" s="76" t="s">
        <v>53</v>
      </c>
      <c r="E141" s="13">
        <v>44428</v>
      </c>
      <c r="F141" s="74" t="s">
        <v>1128</v>
      </c>
      <c r="G141" s="13">
        <v>44432</v>
      </c>
      <c r="H141" s="75" t="s">
        <v>1361</v>
      </c>
      <c r="I141" s="15">
        <v>102</v>
      </c>
      <c r="J141" s="15">
        <v>64</v>
      </c>
      <c r="K141" s="15">
        <v>25</v>
      </c>
      <c r="L141" s="15">
        <v>12</v>
      </c>
      <c r="M141" s="80">
        <v>40.799999999999997</v>
      </c>
      <c r="N141" s="70">
        <v>41</v>
      </c>
      <c r="O141" s="62">
        <v>3000</v>
      </c>
      <c r="P141" s="63">
        <f>Table22452368910111213141516171819202122242345672345689[[#This Row],[PEMBULATAN]]*O141</f>
        <v>123000</v>
      </c>
    </row>
    <row r="142" spans="1:16" ht="27" customHeight="1" x14ac:dyDescent="0.2">
      <c r="A142" s="100"/>
      <c r="B142" s="73"/>
      <c r="C142" s="85" t="s">
        <v>1312</v>
      </c>
      <c r="D142" s="76" t="s">
        <v>53</v>
      </c>
      <c r="E142" s="13">
        <v>44428</v>
      </c>
      <c r="F142" s="74" t="s">
        <v>1128</v>
      </c>
      <c r="G142" s="13">
        <v>44432</v>
      </c>
      <c r="H142" s="75" t="s">
        <v>1361</v>
      </c>
      <c r="I142" s="15">
        <v>103</v>
      </c>
      <c r="J142" s="15">
        <v>58</v>
      </c>
      <c r="K142" s="15">
        <v>36</v>
      </c>
      <c r="L142" s="15">
        <v>19</v>
      </c>
      <c r="M142" s="80">
        <v>53.765999999999998</v>
      </c>
      <c r="N142" s="70">
        <v>54</v>
      </c>
      <c r="O142" s="62">
        <v>3000</v>
      </c>
      <c r="P142" s="63">
        <f>Table22452368910111213141516171819202122242345672345689[[#This Row],[PEMBULATAN]]*O142</f>
        <v>162000</v>
      </c>
    </row>
    <row r="143" spans="1:16" ht="27" customHeight="1" x14ac:dyDescent="0.2">
      <c r="A143" s="100"/>
      <c r="B143" s="73"/>
      <c r="C143" s="85" t="s">
        <v>1313</v>
      </c>
      <c r="D143" s="76" t="s">
        <v>53</v>
      </c>
      <c r="E143" s="13">
        <v>44428</v>
      </c>
      <c r="F143" s="74" t="s">
        <v>1128</v>
      </c>
      <c r="G143" s="13">
        <v>44432</v>
      </c>
      <c r="H143" s="75" t="s">
        <v>1361</v>
      </c>
      <c r="I143" s="15">
        <v>100</v>
      </c>
      <c r="J143" s="15">
        <v>64</v>
      </c>
      <c r="K143" s="15">
        <v>33</v>
      </c>
      <c r="L143" s="15">
        <v>19</v>
      </c>
      <c r="M143" s="80">
        <v>52.8</v>
      </c>
      <c r="N143" s="70">
        <v>53</v>
      </c>
      <c r="O143" s="62">
        <v>3000</v>
      </c>
      <c r="P143" s="63">
        <f>Table22452368910111213141516171819202122242345672345689[[#This Row],[PEMBULATAN]]*O143</f>
        <v>159000</v>
      </c>
    </row>
    <row r="144" spans="1:16" ht="27" customHeight="1" x14ac:dyDescent="0.2">
      <c r="A144" s="100"/>
      <c r="B144" s="73"/>
      <c r="C144" s="85" t="s">
        <v>1314</v>
      </c>
      <c r="D144" s="76" t="s">
        <v>53</v>
      </c>
      <c r="E144" s="13">
        <v>44428</v>
      </c>
      <c r="F144" s="74" t="s">
        <v>1128</v>
      </c>
      <c r="G144" s="13">
        <v>44432</v>
      </c>
      <c r="H144" s="75" t="s">
        <v>1361</v>
      </c>
      <c r="I144" s="15">
        <v>80</v>
      </c>
      <c r="J144" s="15">
        <v>64</v>
      </c>
      <c r="K144" s="15">
        <v>25</v>
      </c>
      <c r="L144" s="15">
        <v>9</v>
      </c>
      <c r="M144" s="80">
        <v>32</v>
      </c>
      <c r="N144" s="70">
        <v>32</v>
      </c>
      <c r="O144" s="62">
        <v>3000</v>
      </c>
      <c r="P144" s="63">
        <f>Table22452368910111213141516171819202122242345672345689[[#This Row],[PEMBULATAN]]*O144</f>
        <v>96000</v>
      </c>
    </row>
    <row r="145" spans="1:16" ht="27" customHeight="1" x14ac:dyDescent="0.2">
      <c r="A145" s="100"/>
      <c r="B145" s="73"/>
      <c r="C145" s="85" t="s">
        <v>1315</v>
      </c>
      <c r="D145" s="76" t="s">
        <v>53</v>
      </c>
      <c r="E145" s="13">
        <v>44428</v>
      </c>
      <c r="F145" s="74" t="s">
        <v>1128</v>
      </c>
      <c r="G145" s="13">
        <v>44432</v>
      </c>
      <c r="H145" s="75" t="s">
        <v>1361</v>
      </c>
      <c r="I145" s="15">
        <v>70</v>
      </c>
      <c r="J145" s="15">
        <v>62</v>
      </c>
      <c r="K145" s="15">
        <v>26</v>
      </c>
      <c r="L145" s="15">
        <v>10</v>
      </c>
      <c r="M145" s="80">
        <v>28.21</v>
      </c>
      <c r="N145" s="70">
        <v>28</v>
      </c>
      <c r="O145" s="62">
        <v>3000</v>
      </c>
      <c r="P145" s="63">
        <f>Table22452368910111213141516171819202122242345672345689[[#This Row],[PEMBULATAN]]*O145</f>
        <v>84000</v>
      </c>
    </row>
    <row r="146" spans="1:16" ht="27" customHeight="1" x14ac:dyDescent="0.2">
      <c r="A146" s="100"/>
      <c r="B146" s="73"/>
      <c r="C146" s="85" t="s">
        <v>1316</v>
      </c>
      <c r="D146" s="76" t="s">
        <v>53</v>
      </c>
      <c r="E146" s="13">
        <v>44428</v>
      </c>
      <c r="F146" s="74" t="s">
        <v>1128</v>
      </c>
      <c r="G146" s="13">
        <v>44432</v>
      </c>
      <c r="H146" s="75" t="s">
        <v>1361</v>
      </c>
      <c r="I146" s="15">
        <v>100</v>
      </c>
      <c r="J146" s="15">
        <v>60</v>
      </c>
      <c r="K146" s="15">
        <v>32</v>
      </c>
      <c r="L146" s="15">
        <v>23</v>
      </c>
      <c r="M146" s="80">
        <v>48</v>
      </c>
      <c r="N146" s="70">
        <v>48</v>
      </c>
      <c r="O146" s="62">
        <v>3000</v>
      </c>
      <c r="P146" s="63">
        <f>Table22452368910111213141516171819202122242345672345689[[#This Row],[PEMBULATAN]]*O146</f>
        <v>144000</v>
      </c>
    </row>
    <row r="147" spans="1:16" ht="27" customHeight="1" x14ac:dyDescent="0.2">
      <c r="A147" s="100"/>
      <c r="B147" s="73"/>
      <c r="C147" s="85" t="s">
        <v>1317</v>
      </c>
      <c r="D147" s="76" t="s">
        <v>53</v>
      </c>
      <c r="E147" s="13">
        <v>44428</v>
      </c>
      <c r="F147" s="74" t="s">
        <v>1128</v>
      </c>
      <c r="G147" s="13">
        <v>44432</v>
      </c>
      <c r="H147" s="75" t="s">
        <v>1361</v>
      </c>
      <c r="I147" s="15">
        <v>90</v>
      </c>
      <c r="J147" s="15">
        <v>85</v>
      </c>
      <c r="K147" s="15">
        <v>26</v>
      </c>
      <c r="L147" s="15">
        <v>10</v>
      </c>
      <c r="M147" s="80">
        <v>49.725000000000001</v>
      </c>
      <c r="N147" s="70">
        <v>50</v>
      </c>
      <c r="O147" s="62">
        <v>3000</v>
      </c>
      <c r="P147" s="63">
        <f>Table22452368910111213141516171819202122242345672345689[[#This Row],[PEMBULATAN]]*O147</f>
        <v>150000</v>
      </c>
    </row>
    <row r="148" spans="1:16" ht="27" customHeight="1" x14ac:dyDescent="0.2">
      <c r="A148" s="100"/>
      <c r="B148" s="73"/>
      <c r="C148" s="85" t="s">
        <v>1318</v>
      </c>
      <c r="D148" s="76" t="s">
        <v>53</v>
      </c>
      <c r="E148" s="13">
        <v>44428</v>
      </c>
      <c r="F148" s="74" t="s">
        <v>1128</v>
      </c>
      <c r="G148" s="13">
        <v>44432</v>
      </c>
      <c r="H148" s="75" t="s">
        <v>1361</v>
      </c>
      <c r="I148" s="15">
        <v>100</v>
      </c>
      <c r="J148" s="15">
        <v>65</v>
      </c>
      <c r="K148" s="15">
        <v>20</v>
      </c>
      <c r="L148" s="15">
        <v>6</v>
      </c>
      <c r="M148" s="80">
        <v>32.5</v>
      </c>
      <c r="N148" s="70">
        <v>33</v>
      </c>
      <c r="O148" s="62">
        <v>3000</v>
      </c>
      <c r="P148" s="63">
        <f>Table22452368910111213141516171819202122242345672345689[[#This Row],[PEMBULATAN]]*O148</f>
        <v>99000</v>
      </c>
    </row>
    <row r="149" spans="1:16" ht="27" customHeight="1" x14ac:dyDescent="0.2">
      <c r="A149" s="100"/>
      <c r="B149" s="73"/>
      <c r="C149" s="85" t="s">
        <v>1319</v>
      </c>
      <c r="D149" s="76" t="s">
        <v>53</v>
      </c>
      <c r="E149" s="13">
        <v>44428</v>
      </c>
      <c r="F149" s="74" t="s">
        <v>1128</v>
      </c>
      <c r="G149" s="13">
        <v>44432</v>
      </c>
      <c r="H149" s="75" t="s">
        <v>1361</v>
      </c>
      <c r="I149" s="15">
        <v>60</v>
      </c>
      <c r="J149" s="15">
        <v>35</v>
      </c>
      <c r="K149" s="15">
        <v>35</v>
      </c>
      <c r="L149" s="15">
        <v>3</v>
      </c>
      <c r="M149" s="80">
        <v>18.375</v>
      </c>
      <c r="N149" s="70">
        <v>18</v>
      </c>
      <c r="O149" s="62">
        <v>3000</v>
      </c>
      <c r="P149" s="63">
        <f>Table22452368910111213141516171819202122242345672345689[[#This Row],[PEMBULATAN]]*O149</f>
        <v>54000</v>
      </c>
    </row>
    <row r="150" spans="1:16" ht="27" customHeight="1" x14ac:dyDescent="0.2">
      <c r="A150" s="100"/>
      <c r="B150" s="73"/>
      <c r="C150" s="85" t="s">
        <v>1320</v>
      </c>
      <c r="D150" s="76" t="s">
        <v>53</v>
      </c>
      <c r="E150" s="13">
        <v>44428</v>
      </c>
      <c r="F150" s="74" t="s">
        <v>1128</v>
      </c>
      <c r="G150" s="13">
        <v>44432</v>
      </c>
      <c r="H150" s="75" t="s">
        <v>1361</v>
      </c>
      <c r="I150" s="15">
        <v>90</v>
      </c>
      <c r="J150" s="15">
        <v>65</v>
      </c>
      <c r="K150" s="15">
        <v>39</v>
      </c>
      <c r="L150" s="15">
        <v>14</v>
      </c>
      <c r="M150" s="80">
        <v>57.037500000000001</v>
      </c>
      <c r="N150" s="70">
        <v>57</v>
      </c>
      <c r="O150" s="62">
        <v>3000</v>
      </c>
      <c r="P150" s="63">
        <f>Table22452368910111213141516171819202122242345672345689[[#This Row],[PEMBULATAN]]*O150</f>
        <v>171000</v>
      </c>
    </row>
    <row r="151" spans="1:16" ht="27" customHeight="1" x14ac:dyDescent="0.2">
      <c r="A151" s="100"/>
      <c r="B151" s="73"/>
      <c r="C151" s="85" t="s">
        <v>1321</v>
      </c>
      <c r="D151" s="76" t="s">
        <v>53</v>
      </c>
      <c r="E151" s="13">
        <v>44428</v>
      </c>
      <c r="F151" s="74" t="s">
        <v>1128</v>
      </c>
      <c r="G151" s="13">
        <v>44432</v>
      </c>
      <c r="H151" s="75" t="s">
        <v>1361</v>
      </c>
      <c r="I151" s="15">
        <v>74</v>
      </c>
      <c r="J151" s="15">
        <v>10</v>
      </c>
      <c r="K151" s="15">
        <v>8</v>
      </c>
      <c r="L151" s="15">
        <v>1</v>
      </c>
      <c r="M151" s="80">
        <v>1.48</v>
      </c>
      <c r="N151" s="70">
        <v>1</v>
      </c>
      <c r="O151" s="62">
        <v>3000</v>
      </c>
      <c r="P151" s="63">
        <f>Table22452368910111213141516171819202122242345672345689[[#This Row],[PEMBULATAN]]*O151</f>
        <v>3000</v>
      </c>
    </row>
    <row r="152" spans="1:16" ht="27" customHeight="1" x14ac:dyDescent="0.2">
      <c r="A152" s="100"/>
      <c r="B152" s="73"/>
      <c r="C152" s="85" t="s">
        <v>1322</v>
      </c>
      <c r="D152" s="76" t="s">
        <v>53</v>
      </c>
      <c r="E152" s="13">
        <v>44428</v>
      </c>
      <c r="F152" s="74" t="s">
        <v>1128</v>
      </c>
      <c r="G152" s="13">
        <v>44432</v>
      </c>
      <c r="H152" s="75" t="s">
        <v>1361</v>
      </c>
      <c r="I152" s="15">
        <v>57</v>
      </c>
      <c r="J152" s="15">
        <v>42</v>
      </c>
      <c r="K152" s="15">
        <v>15</v>
      </c>
      <c r="L152" s="15">
        <v>4</v>
      </c>
      <c r="M152" s="80">
        <v>8.9774999999999991</v>
      </c>
      <c r="N152" s="70">
        <v>9</v>
      </c>
      <c r="O152" s="62">
        <v>3000</v>
      </c>
      <c r="P152" s="63">
        <f>Table22452368910111213141516171819202122242345672345689[[#This Row],[PEMBULATAN]]*O152</f>
        <v>27000</v>
      </c>
    </row>
    <row r="153" spans="1:16" ht="27" customHeight="1" x14ac:dyDescent="0.2">
      <c r="A153" s="100"/>
      <c r="B153" s="73"/>
      <c r="C153" s="85" t="s">
        <v>1323</v>
      </c>
      <c r="D153" s="76" t="s">
        <v>53</v>
      </c>
      <c r="E153" s="13">
        <v>44428</v>
      </c>
      <c r="F153" s="74" t="s">
        <v>1128</v>
      </c>
      <c r="G153" s="13">
        <v>44432</v>
      </c>
      <c r="H153" s="75" t="s">
        <v>1361</v>
      </c>
      <c r="I153" s="15">
        <v>120</v>
      </c>
      <c r="J153" s="15">
        <v>77</v>
      </c>
      <c r="K153" s="15">
        <v>1</v>
      </c>
      <c r="L153" s="15">
        <v>1</v>
      </c>
      <c r="M153" s="80">
        <v>2.31</v>
      </c>
      <c r="N153" s="70">
        <v>2</v>
      </c>
      <c r="O153" s="62">
        <v>3000</v>
      </c>
      <c r="P153" s="63">
        <f>Table22452368910111213141516171819202122242345672345689[[#This Row],[PEMBULATAN]]*O153</f>
        <v>6000</v>
      </c>
    </row>
    <row r="154" spans="1:16" ht="27" customHeight="1" x14ac:dyDescent="0.2">
      <c r="A154" s="100"/>
      <c r="B154" s="73"/>
      <c r="C154" s="85" t="s">
        <v>1324</v>
      </c>
      <c r="D154" s="76" t="s">
        <v>53</v>
      </c>
      <c r="E154" s="13">
        <v>44428</v>
      </c>
      <c r="F154" s="74" t="s">
        <v>1128</v>
      </c>
      <c r="G154" s="13">
        <v>44432</v>
      </c>
      <c r="H154" s="75" t="s">
        <v>1361</v>
      </c>
      <c r="I154" s="15">
        <v>76</v>
      </c>
      <c r="J154" s="15">
        <v>60</v>
      </c>
      <c r="K154" s="15">
        <v>37</v>
      </c>
      <c r="L154" s="15">
        <v>11</v>
      </c>
      <c r="M154" s="80">
        <v>42.18</v>
      </c>
      <c r="N154" s="70">
        <v>42</v>
      </c>
      <c r="O154" s="62">
        <v>3000</v>
      </c>
      <c r="P154" s="63">
        <f>Table22452368910111213141516171819202122242345672345689[[#This Row],[PEMBULATAN]]*O154</f>
        <v>126000</v>
      </c>
    </row>
    <row r="155" spans="1:16" ht="27" customHeight="1" x14ac:dyDescent="0.2">
      <c r="A155" s="100"/>
      <c r="B155" s="73"/>
      <c r="C155" s="85" t="s">
        <v>1325</v>
      </c>
      <c r="D155" s="76" t="s">
        <v>53</v>
      </c>
      <c r="E155" s="13">
        <v>44428</v>
      </c>
      <c r="F155" s="74" t="s">
        <v>1128</v>
      </c>
      <c r="G155" s="13">
        <v>44432</v>
      </c>
      <c r="H155" s="75" t="s">
        <v>1361</v>
      </c>
      <c r="I155" s="15">
        <v>66</v>
      </c>
      <c r="J155" s="15">
        <v>60</v>
      </c>
      <c r="K155" s="15">
        <v>8</v>
      </c>
      <c r="L155" s="15">
        <v>1</v>
      </c>
      <c r="M155" s="80">
        <v>7.92</v>
      </c>
      <c r="N155" s="70">
        <v>8</v>
      </c>
      <c r="O155" s="62">
        <v>3000</v>
      </c>
      <c r="P155" s="63">
        <f>Table22452368910111213141516171819202122242345672345689[[#This Row],[PEMBULATAN]]*O155</f>
        <v>24000</v>
      </c>
    </row>
    <row r="156" spans="1:16" ht="27" customHeight="1" x14ac:dyDescent="0.2">
      <c r="A156" s="100"/>
      <c r="B156" s="73"/>
      <c r="C156" s="85" t="s">
        <v>1326</v>
      </c>
      <c r="D156" s="76" t="s">
        <v>53</v>
      </c>
      <c r="E156" s="13">
        <v>44428</v>
      </c>
      <c r="F156" s="74" t="s">
        <v>1128</v>
      </c>
      <c r="G156" s="13">
        <v>44432</v>
      </c>
      <c r="H156" s="75" t="s">
        <v>1361</v>
      </c>
      <c r="I156" s="15">
        <v>74</v>
      </c>
      <c r="J156" s="15">
        <v>45</v>
      </c>
      <c r="K156" s="15">
        <v>15</v>
      </c>
      <c r="L156" s="15">
        <v>3</v>
      </c>
      <c r="M156" s="80">
        <v>12.487500000000001</v>
      </c>
      <c r="N156" s="70">
        <v>12</v>
      </c>
      <c r="O156" s="62">
        <v>3000</v>
      </c>
      <c r="P156" s="63">
        <f>Table22452368910111213141516171819202122242345672345689[[#This Row],[PEMBULATAN]]*O156</f>
        <v>36000</v>
      </c>
    </row>
    <row r="157" spans="1:16" ht="27" customHeight="1" x14ac:dyDescent="0.2">
      <c r="A157" s="100"/>
      <c r="B157" s="73"/>
      <c r="C157" s="85" t="s">
        <v>1327</v>
      </c>
      <c r="D157" s="76" t="s">
        <v>53</v>
      </c>
      <c r="E157" s="13">
        <v>44428</v>
      </c>
      <c r="F157" s="74" t="s">
        <v>1128</v>
      </c>
      <c r="G157" s="13">
        <v>44432</v>
      </c>
      <c r="H157" s="75" t="s">
        <v>1361</v>
      </c>
      <c r="I157" s="15">
        <v>34</v>
      </c>
      <c r="J157" s="15">
        <v>35</v>
      </c>
      <c r="K157" s="15">
        <v>21</v>
      </c>
      <c r="L157" s="15">
        <v>13</v>
      </c>
      <c r="M157" s="80">
        <v>6.2474999999999996</v>
      </c>
      <c r="N157" s="70">
        <v>13</v>
      </c>
      <c r="O157" s="62">
        <v>3000</v>
      </c>
      <c r="P157" s="63">
        <f>Table22452368910111213141516171819202122242345672345689[[#This Row],[PEMBULATAN]]*O157</f>
        <v>39000</v>
      </c>
    </row>
    <row r="158" spans="1:16" ht="27" customHeight="1" x14ac:dyDescent="0.2">
      <c r="A158" s="100"/>
      <c r="B158" s="73"/>
      <c r="C158" s="85" t="s">
        <v>1328</v>
      </c>
      <c r="D158" s="76" t="s">
        <v>53</v>
      </c>
      <c r="E158" s="13">
        <v>44428</v>
      </c>
      <c r="F158" s="74" t="s">
        <v>1128</v>
      </c>
      <c r="G158" s="13">
        <v>44432</v>
      </c>
      <c r="H158" s="75" t="s">
        <v>1361</v>
      </c>
      <c r="I158" s="15">
        <v>92</v>
      </c>
      <c r="J158" s="15">
        <v>56</v>
      </c>
      <c r="K158" s="15">
        <v>37</v>
      </c>
      <c r="L158" s="15">
        <v>12</v>
      </c>
      <c r="M158" s="80">
        <v>47.655999999999999</v>
      </c>
      <c r="N158" s="70">
        <v>48</v>
      </c>
      <c r="O158" s="62">
        <v>3000</v>
      </c>
      <c r="P158" s="63">
        <f>Table22452368910111213141516171819202122242345672345689[[#This Row],[PEMBULATAN]]*O158</f>
        <v>144000</v>
      </c>
    </row>
    <row r="159" spans="1:16" ht="27" customHeight="1" x14ac:dyDescent="0.2">
      <c r="A159" s="100"/>
      <c r="B159" s="73"/>
      <c r="C159" s="85" t="s">
        <v>1329</v>
      </c>
      <c r="D159" s="76" t="s">
        <v>53</v>
      </c>
      <c r="E159" s="13">
        <v>44428</v>
      </c>
      <c r="F159" s="74" t="s">
        <v>1128</v>
      </c>
      <c r="G159" s="13">
        <v>44432</v>
      </c>
      <c r="H159" s="75" t="s">
        <v>1361</v>
      </c>
      <c r="I159" s="15">
        <v>88</v>
      </c>
      <c r="J159" s="15">
        <v>52</v>
      </c>
      <c r="K159" s="15">
        <v>30</v>
      </c>
      <c r="L159" s="15">
        <v>15</v>
      </c>
      <c r="M159" s="80">
        <v>34.32</v>
      </c>
      <c r="N159" s="70">
        <v>34</v>
      </c>
      <c r="O159" s="62">
        <v>3000</v>
      </c>
      <c r="P159" s="63">
        <f>Table22452368910111213141516171819202122242345672345689[[#This Row],[PEMBULATAN]]*O159</f>
        <v>102000</v>
      </c>
    </row>
    <row r="160" spans="1:16" ht="27" customHeight="1" x14ac:dyDescent="0.2">
      <c r="A160" s="100"/>
      <c r="B160" s="73"/>
      <c r="C160" s="85" t="s">
        <v>1330</v>
      </c>
      <c r="D160" s="76" t="s">
        <v>53</v>
      </c>
      <c r="E160" s="13">
        <v>44428</v>
      </c>
      <c r="F160" s="74" t="s">
        <v>1128</v>
      </c>
      <c r="G160" s="13">
        <v>44432</v>
      </c>
      <c r="H160" s="75" t="s">
        <v>1361</v>
      </c>
      <c r="I160" s="15">
        <v>104</v>
      </c>
      <c r="J160" s="15">
        <v>66</v>
      </c>
      <c r="K160" s="15">
        <v>23</v>
      </c>
      <c r="L160" s="15">
        <v>11</v>
      </c>
      <c r="M160" s="80">
        <v>39.468000000000004</v>
      </c>
      <c r="N160" s="70">
        <v>39</v>
      </c>
      <c r="O160" s="62">
        <v>3000</v>
      </c>
      <c r="P160" s="63">
        <f>Table22452368910111213141516171819202122242345672345689[[#This Row],[PEMBULATAN]]*O160</f>
        <v>117000</v>
      </c>
    </row>
    <row r="161" spans="1:16" ht="27" customHeight="1" x14ac:dyDescent="0.2">
      <c r="A161" s="100"/>
      <c r="B161" s="73"/>
      <c r="C161" s="85" t="s">
        <v>1331</v>
      </c>
      <c r="D161" s="76" t="s">
        <v>53</v>
      </c>
      <c r="E161" s="13">
        <v>44428</v>
      </c>
      <c r="F161" s="74" t="s">
        <v>1128</v>
      </c>
      <c r="G161" s="13">
        <v>44432</v>
      </c>
      <c r="H161" s="75" t="s">
        <v>1361</v>
      </c>
      <c r="I161" s="15">
        <v>50</v>
      </c>
      <c r="J161" s="15">
        <v>60</v>
      </c>
      <c r="K161" s="15">
        <v>28</v>
      </c>
      <c r="L161" s="15">
        <v>6</v>
      </c>
      <c r="M161" s="80">
        <v>21</v>
      </c>
      <c r="N161" s="70">
        <v>21</v>
      </c>
      <c r="O161" s="62">
        <v>3000</v>
      </c>
      <c r="P161" s="63">
        <f>Table22452368910111213141516171819202122242345672345689[[#This Row],[PEMBULATAN]]*O161</f>
        <v>63000</v>
      </c>
    </row>
    <row r="162" spans="1:16" ht="27" customHeight="1" x14ac:dyDescent="0.2">
      <c r="A162" s="100"/>
      <c r="B162" s="73"/>
      <c r="C162" s="85" t="s">
        <v>1332</v>
      </c>
      <c r="D162" s="76" t="s">
        <v>53</v>
      </c>
      <c r="E162" s="13">
        <v>44428</v>
      </c>
      <c r="F162" s="74" t="s">
        <v>1128</v>
      </c>
      <c r="G162" s="13">
        <v>44432</v>
      </c>
      <c r="H162" s="75" t="s">
        <v>1361</v>
      </c>
      <c r="I162" s="15">
        <v>38</v>
      </c>
      <c r="J162" s="15">
        <v>35</v>
      </c>
      <c r="K162" s="15">
        <v>17</v>
      </c>
      <c r="L162" s="15">
        <v>6</v>
      </c>
      <c r="M162" s="80">
        <v>5.6524999999999999</v>
      </c>
      <c r="N162" s="70">
        <v>6</v>
      </c>
      <c r="O162" s="62">
        <v>3000</v>
      </c>
      <c r="P162" s="63">
        <f>Table22452368910111213141516171819202122242345672345689[[#This Row],[PEMBULATAN]]*O162</f>
        <v>18000</v>
      </c>
    </row>
    <row r="163" spans="1:16" ht="27" customHeight="1" x14ac:dyDescent="0.2">
      <c r="A163" s="100"/>
      <c r="B163" s="73"/>
      <c r="C163" s="85" t="s">
        <v>1333</v>
      </c>
      <c r="D163" s="76" t="s">
        <v>53</v>
      </c>
      <c r="E163" s="13">
        <v>44428</v>
      </c>
      <c r="F163" s="74" t="s">
        <v>1128</v>
      </c>
      <c r="G163" s="13">
        <v>44432</v>
      </c>
      <c r="H163" s="75" t="s">
        <v>1361</v>
      </c>
      <c r="I163" s="15">
        <v>40</v>
      </c>
      <c r="J163" s="15">
        <v>40</v>
      </c>
      <c r="K163" s="15">
        <v>23</v>
      </c>
      <c r="L163" s="15">
        <v>7</v>
      </c>
      <c r="M163" s="80">
        <v>9.1999999999999993</v>
      </c>
      <c r="N163" s="70">
        <v>9</v>
      </c>
      <c r="O163" s="62">
        <v>3000</v>
      </c>
      <c r="P163" s="63">
        <f>Table22452368910111213141516171819202122242345672345689[[#This Row],[PEMBULATAN]]*O163</f>
        <v>27000</v>
      </c>
    </row>
    <row r="164" spans="1:16" ht="27" customHeight="1" x14ac:dyDescent="0.2">
      <c r="A164" s="100"/>
      <c r="B164" s="73"/>
      <c r="C164" s="85" t="s">
        <v>1334</v>
      </c>
      <c r="D164" s="76" t="s">
        <v>53</v>
      </c>
      <c r="E164" s="13">
        <v>44428</v>
      </c>
      <c r="F164" s="74" t="s">
        <v>1128</v>
      </c>
      <c r="G164" s="13">
        <v>44432</v>
      </c>
      <c r="H164" s="75" t="s">
        <v>1361</v>
      </c>
      <c r="I164" s="15">
        <v>100</v>
      </c>
      <c r="J164" s="15">
        <v>64</v>
      </c>
      <c r="K164" s="15">
        <v>20</v>
      </c>
      <c r="L164" s="15">
        <v>11</v>
      </c>
      <c r="M164" s="80">
        <v>32</v>
      </c>
      <c r="N164" s="70">
        <v>32</v>
      </c>
      <c r="O164" s="62">
        <v>3000</v>
      </c>
      <c r="P164" s="63">
        <f>Table22452368910111213141516171819202122242345672345689[[#This Row],[PEMBULATAN]]*O164</f>
        <v>96000</v>
      </c>
    </row>
    <row r="165" spans="1:16" ht="27" customHeight="1" x14ac:dyDescent="0.2">
      <c r="A165" s="100"/>
      <c r="B165" s="73"/>
      <c r="C165" s="85" t="s">
        <v>1335</v>
      </c>
      <c r="D165" s="76" t="s">
        <v>53</v>
      </c>
      <c r="E165" s="13">
        <v>44428</v>
      </c>
      <c r="F165" s="74" t="s">
        <v>1128</v>
      </c>
      <c r="G165" s="13">
        <v>44432</v>
      </c>
      <c r="H165" s="75" t="s">
        <v>1361</v>
      </c>
      <c r="I165" s="15">
        <v>48</v>
      </c>
      <c r="J165" s="15">
        <v>39</v>
      </c>
      <c r="K165" s="15">
        <v>26</v>
      </c>
      <c r="L165" s="15">
        <v>4</v>
      </c>
      <c r="M165" s="80">
        <v>12.167999999999999</v>
      </c>
      <c r="N165" s="70">
        <v>12</v>
      </c>
      <c r="O165" s="62">
        <v>3000</v>
      </c>
      <c r="P165" s="63">
        <f>Table22452368910111213141516171819202122242345672345689[[#This Row],[PEMBULATAN]]*O165</f>
        <v>36000</v>
      </c>
    </row>
    <row r="166" spans="1:16" ht="27" customHeight="1" x14ac:dyDescent="0.2">
      <c r="A166" s="100"/>
      <c r="B166" s="73"/>
      <c r="C166" s="85" t="s">
        <v>1336</v>
      </c>
      <c r="D166" s="76" t="s">
        <v>53</v>
      </c>
      <c r="E166" s="13">
        <v>44428</v>
      </c>
      <c r="F166" s="74" t="s">
        <v>1128</v>
      </c>
      <c r="G166" s="13">
        <v>44432</v>
      </c>
      <c r="H166" s="75" t="s">
        <v>1361</v>
      </c>
      <c r="I166" s="15">
        <v>120</v>
      </c>
      <c r="J166" s="15">
        <v>65</v>
      </c>
      <c r="K166" s="15">
        <v>35</v>
      </c>
      <c r="L166" s="15">
        <v>12</v>
      </c>
      <c r="M166" s="80">
        <v>68.25</v>
      </c>
      <c r="N166" s="70">
        <v>68</v>
      </c>
      <c r="O166" s="62">
        <v>3000</v>
      </c>
      <c r="P166" s="63">
        <f>Table22452368910111213141516171819202122242345672345689[[#This Row],[PEMBULATAN]]*O166</f>
        <v>204000</v>
      </c>
    </row>
    <row r="167" spans="1:16" ht="27" customHeight="1" x14ac:dyDescent="0.2">
      <c r="A167" s="100"/>
      <c r="B167" s="73"/>
      <c r="C167" s="85" t="s">
        <v>1337</v>
      </c>
      <c r="D167" s="76" t="s">
        <v>53</v>
      </c>
      <c r="E167" s="13">
        <v>44428</v>
      </c>
      <c r="F167" s="74" t="s">
        <v>1128</v>
      </c>
      <c r="G167" s="13">
        <v>44432</v>
      </c>
      <c r="H167" s="75" t="s">
        <v>1361</v>
      </c>
      <c r="I167" s="15">
        <v>50</v>
      </c>
      <c r="J167" s="15">
        <v>34</v>
      </c>
      <c r="K167" s="15">
        <v>23</v>
      </c>
      <c r="L167" s="15">
        <v>1</v>
      </c>
      <c r="M167" s="80">
        <v>9.7750000000000004</v>
      </c>
      <c r="N167" s="70">
        <v>10</v>
      </c>
      <c r="O167" s="62">
        <v>3000</v>
      </c>
      <c r="P167" s="63">
        <f>Table22452368910111213141516171819202122242345672345689[[#This Row],[PEMBULATAN]]*O167</f>
        <v>30000</v>
      </c>
    </row>
    <row r="168" spans="1:16" ht="27" customHeight="1" x14ac:dyDescent="0.2">
      <c r="A168" s="100"/>
      <c r="B168" s="73"/>
      <c r="C168" s="85" t="s">
        <v>1338</v>
      </c>
      <c r="D168" s="76" t="s">
        <v>53</v>
      </c>
      <c r="E168" s="13">
        <v>44428</v>
      </c>
      <c r="F168" s="74" t="s">
        <v>1128</v>
      </c>
      <c r="G168" s="13">
        <v>44432</v>
      </c>
      <c r="H168" s="75" t="s">
        <v>1361</v>
      </c>
      <c r="I168" s="15">
        <v>64</v>
      </c>
      <c r="J168" s="15">
        <v>28</v>
      </c>
      <c r="K168" s="15">
        <v>28</v>
      </c>
      <c r="L168" s="15">
        <v>5</v>
      </c>
      <c r="M168" s="80">
        <v>12.544</v>
      </c>
      <c r="N168" s="70">
        <v>13</v>
      </c>
      <c r="O168" s="62">
        <v>3000</v>
      </c>
      <c r="P168" s="63">
        <f>Table22452368910111213141516171819202122242345672345689[[#This Row],[PEMBULATAN]]*O168</f>
        <v>39000</v>
      </c>
    </row>
    <row r="169" spans="1:16" ht="27" customHeight="1" x14ac:dyDescent="0.2">
      <c r="A169" s="100"/>
      <c r="B169" s="73"/>
      <c r="C169" s="85" t="s">
        <v>1339</v>
      </c>
      <c r="D169" s="76" t="s">
        <v>53</v>
      </c>
      <c r="E169" s="13">
        <v>44428</v>
      </c>
      <c r="F169" s="74" t="s">
        <v>1128</v>
      </c>
      <c r="G169" s="13">
        <v>44432</v>
      </c>
      <c r="H169" s="75" t="s">
        <v>1361</v>
      </c>
      <c r="I169" s="15">
        <v>48</v>
      </c>
      <c r="J169" s="15">
        <v>30</v>
      </c>
      <c r="K169" s="15">
        <v>21</v>
      </c>
      <c r="L169" s="15">
        <v>6</v>
      </c>
      <c r="M169" s="80">
        <v>7.56</v>
      </c>
      <c r="N169" s="70">
        <v>8</v>
      </c>
      <c r="O169" s="62">
        <v>3000</v>
      </c>
      <c r="P169" s="63">
        <f>Table22452368910111213141516171819202122242345672345689[[#This Row],[PEMBULATAN]]*O169</f>
        <v>24000</v>
      </c>
    </row>
    <row r="170" spans="1:16" ht="27" customHeight="1" x14ac:dyDescent="0.2">
      <c r="A170" s="100"/>
      <c r="B170" s="73"/>
      <c r="C170" s="85" t="s">
        <v>1340</v>
      </c>
      <c r="D170" s="76" t="s">
        <v>53</v>
      </c>
      <c r="E170" s="13">
        <v>44428</v>
      </c>
      <c r="F170" s="74" t="s">
        <v>1128</v>
      </c>
      <c r="G170" s="13">
        <v>44432</v>
      </c>
      <c r="H170" s="75" t="s">
        <v>1361</v>
      </c>
      <c r="I170" s="15">
        <v>75</v>
      </c>
      <c r="J170" s="15">
        <v>26</v>
      </c>
      <c r="K170" s="15">
        <v>37</v>
      </c>
      <c r="L170" s="15">
        <v>7</v>
      </c>
      <c r="M170" s="80">
        <v>18.037500000000001</v>
      </c>
      <c r="N170" s="70">
        <v>18</v>
      </c>
      <c r="O170" s="62">
        <v>3000</v>
      </c>
      <c r="P170" s="63">
        <f>Table22452368910111213141516171819202122242345672345689[[#This Row],[PEMBULATAN]]*O170</f>
        <v>54000</v>
      </c>
    </row>
    <row r="171" spans="1:16" ht="27" customHeight="1" x14ac:dyDescent="0.2">
      <c r="A171" s="100"/>
      <c r="B171" s="73"/>
      <c r="C171" s="85" t="s">
        <v>1341</v>
      </c>
      <c r="D171" s="76" t="s">
        <v>53</v>
      </c>
      <c r="E171" s="13">
        <v>44428</v>
      </c>
      <c r="F171" s="74" t="s">
        <v>1128</v>
      </c>
      <c r="G171" s="13">
        <v>44432</v>
      </c>
      <c r="H171" s="75" t="s">
        <v>1361</v>
      </c>
      <c r="I171" s="15">
        <v>63</v>
      </c>
      <c r="J171" s="15">
        <v>30</v>
      </c>
      <c r="K171" s="15">
        <v>15</v>
      </c>
      <c r="L171" s="15">
        <v>6</v>
      </c>
      <c r="M171" s="80">
        <v>7.0875000000000004</v>
      </c>
      <c r="N171" s="70">
        <v>7</v>
      </c>
      <c r="O171" s="62">
        <v>3000</v>
      </c>
      <c r="P171" s="63">
        <f>Table22452368910111213141516171819202122242345672345689[[#This Row],[PEMBULATAN]]*O171</f>
        <v>21000</v>
      </c>
    </row>
    <row r="172" spans="1:16" ht="27" customHeight="1" x14ac:dyDescent="0.2">
      <c r="A172" s="100"/>
      <c r="B172" s="73"/>
      <c r="C172" s="85" t="s">
        <v>1342</v>
      </c>
      <c r="D172" s="76" t="s">
        <v>53</v>
      </c>
      <c r="E172" s="13">
        <v>44428</v>
      </c>
      <c r="F172" s="74" t="s">
        <v>1128</v>
      </c>
      <c r="G172" s="13">
        <v>44432</v>
      </c>
      <c r="H172" s="75" t="s">
        <v>1361</v>
      </c>
      <c r="I172" s="15">
        <v>53</v>
      </c>
      <c r="J172" s="15">
        <v>40</v>
      </c>
      <c r="K172" s="15">
        <v>27</v>
      </c>
      <c r="L172" s="15">
        <v>2</v>
      </c>
      <c r="M172" s="80">
        <v>14.31</v>
      </c>
      <c r="N172" s="70">
        <v>14</v>
      </c>
      <c r="O172" s="62">
        <v>3000</v>
      </c>
      <c r="P172" s="63">
        <f>Table22452368910111213141516171819202122242345672345689[[#This Row],[PEMBULATAN]]*O172</f>
        <v>42000</v>
      </c>
    </row>
    <row r="173" spans="1:16" ht="27" customHeight="1" x14ac:dyDescent="0.2">
      <c r="A173" s="100"/>
      <c r="B173" s="73"/>
      <c r="C173" s="85" t="s">
        <v>1343</v>
      </c>
      <c r="D173" s="76" t="s">
        <v>53</v>
      </c>
      <c r="E173" s="13">
        <v>44428</v>
      </c>
      <c r="F173" s="74" t="s">
        <v>1128</v>
      </c>
      <c r="G173" s="13">
        <v>44432</v>
      </c>
      <c r="H173" s="75" t="s">
        <v>1361</v>
      </c>
      <c r="I173" s="15">
        <v>76</v>
      </c>
      <c r="J173" s="15">
        <v>54</v>
      </c>
      <c r="K173" s="15">
        <v>32</v>
      </c>
      <c r="L173" s="15">
        <v>21</v>
      </c>
      <c r="M173" s="80">
        <v>32.832000000000001</v>
      </c>
      <c r="N173" s="70">
        <v>33</v>
      </c>
      <c r="O173" s="62">
        <v>3000</v>
      </c>
      <c r="P173" s="63">
        <f>Table22452368910111213141516171819202122242345672345689[[#This Row],[PEMBULATAN]]*O173</f>
        <v>99000</v>
      </c>
    </row>
    <row r="174" spans="1:16" ht="27" customHeight="1" x14ac:dyDescent="0.2">
      <c r="A174" s="100"/>
      <c r="B174" s="73"/>
      <c r="C174" s="85" t="s">
        <v>1344</v>
      </c>
      <c r="D174" s="76" t="s">
        <v>53</v>
      </c>
      <c r="E174" s="13">
        <v>44428</v>
      </c>
      <c r="F174" s="74" t="s">
        <v>1128</v>
      </c>
      <c r="G174" s="13">
        <v>44432</v>
      </c>
      <c r="H174" s="75" t="s">
        <v>1361</v>
      </c>
      <c r="I174" s="15">
        <v>75</v>
      </c>
      <c r="J174" s="15">
        <v>26</v>
      </c>
      <c r="K174" s="15">
        <v>22</v>
      </c>
      <c r="L174" s="15">
        <v>7</v>
      </c>
      <c r="M174" s="80">
        <v>10.725</v>
      </c>
      <c r="N174" s="70">
        <v>11</v>
      </c>
      <c r="O174" s="62">
        <v>3000</v>
      </c>
      <c r="P174" s="63">
        <f>Table22452368910111213141516171819202122242345672345689[[#This Row],[PEMBULATAN]]*O174</f>
        <v>33000</v>
      </c>
    </row>
    <row r="175" spans="1:16" ht="27" customHeight="1" x14ac:dyDescent="0.2">
      <c r="A175" s="100"/>
      <c r="B175" s="73"/>
      <c r="C175" s="85" t="s">
        <v>1345</v>
      </c>
      <c r="D175" s="76" t="s">
        <v>53</v>
      </c>
      <c r="E175" s="13">
        <v>44428</v>
      </c>
      <c r="F175" s="74" t="s">
        <v>1128</v>
      </c>
      <c r="G175" s="13">
        <v>44432</v>
      </c>
      <c r="H175" s="75" t="s">
        <v>1361</v>
      </c>
      <c r="I175" s="15">
        <v>40</v>
      </c>
      <c r="J175" s="15">
        <v>23</v>
      </c>
      <c r="K175" s="15">
        <v>30</v>
      </c>
      <c r="L175" s="15">
        <v>5</v>
      </c>
      <c r="M175" s="80">
        <v>6.9</v>
      </c>
      <c r="N175" s="70">
        <v>7</v>
      </c>
      <c r="O175" s="62">
        <v>3000</v>
      </c>
      <c r="P175" s="63">
        <f>Table22452368910111213141516171819202122242345672345689[[#This Row],[PEMBULATAN]]*O175</f>
        <v>21000</v>
      </c>
    </row>
    <row r="176" spans="1:16" ht="27" customHeight="1" x14ac:dyDescent="0.2">
      <c r="A176" s="100"/>
      <c r="B176" s="73"/>
      <c r="C176" s="85" t="s">
        <v>1346</v>
      </c>
      <c r="D176" s="76" t="s">
        <v>53</v>
      </c>
      <c r="E176" s="13">
        <v>44428</v>
      </c>
      <c r="F176" s="74" t="s">
        <v>1128</v>
      </c>
      <c r="G176" s="13">
        <v>44432</v>
      </c>
      <c r="H176" s="75" t="s">
        <v>1361</v>
      </c>
      <c r="I176" s="15">
        <v>45</v>
      </c>
      <c r="J176" s="15">
        <v>36</v>
      </c>
      <c r="K176" s="15">
        <v>42</v>
      </c>
      <c r="L176" s="15">
        <v>14</v>
      </c>
      <c r="M176" s="80">
        <v>17.010000000000002</v>
      </c>
      <c r="N176" s="70">
        <v>17</v>
      </c>
      <c r="O176" s="62">
        <v>3000</v>
      </c>
      <c r="P176" s="63">
        <f>Table22452368910111213141516171819202122242345672345689[[#This Row],[PEMBULATAN]]*O176</f>
        <v>51000</v>
      </c>
    </row>
    <row r="177" spans="1:16" ht="27" customHeight="1" x14ac:dyDescent="0.2">
      <c r="A177" s="100"/>
      <c r="B177" s="73"/>
      <c r="C177" s="85" t="s">
        <v>1347</v>
      </c>
      <c r="D177" s="76" t="s">
        <v>53</v>
      </c>
      <c r="E177" s="13">
        <v>44428</v>
      </c>
      <c r="F177" s="74" t="s">
        <v>1128</v>
      </c>
      <c r="G177" s="13">
        <v>44432</v>
      </c>
      <c r="H177" s="75" t="s">
        <v>1361</v>
      </c>
      <c r="I177" s="15">
        <v>95</v>
      </c>
      <c r="J177" s="15">
        <v>60</v>
      </c>
      <c r="K177" s="15">
        <v>35</v>
      </c>
      <c r="L177" s="15">
        <v>32</v>
      </c>
      <c r="M177" s="80">
        <v>49.875</v>
      </c>
      <c r="N177" s="70">
        <v>50</v>
      </c>
      <c r="O177" s="62">
        <v>3000</v>
      </c>
      <c r="P177" s="63">
        <f>Table22452368910111213141516171819202122242345672345689[[#This Row],[PEMBULATAN]]*O177</f>
        <v>150000</v>
      </c>
    </row>
    <row r="178" spans="1:16" ht="27" customHeight="1" x14ac:dyDescent="0.2">
      <c r="A178" s="100"/>
      <c r="B178" s="73"/>
      <c r="C178" s="85" t="s">
        <v>1348</v>
      </c>
      <c r="D178" s="76" t="s">
        <v>53</v>
      </c>
      <c r="E178" s="13">
        <v>44428</v>
      </c>
      <c r="F178" s="74" t="s">
        <v>1128</v>
      </c>
      <c r="G178" s="13">
        <v>44432</v>
      </c>
      <c r="H178" s="75" t="s">
        <v>1361</v>
      </c>
      <c r="I178" s="15">
        <v>100</v>
      </c>
      <c r="J178" s="15">
        <v>56</v>
      </c>
      <c r="K178" s="15">
        <v>22</v>
      </c>
      <c r="L178" s="15">
        <v>15</v>
      </c>
      <c r="M178" s="80">
        <v>30.8</v>
      </c>
      <c r="N178" s="70">
        <v>31</v>
      </c>
      <c r="O178" s="62">
        <v>3000</v>
      </c>
      <c r="P178" s="63">
        <f>Table22452368910111213141516171819202122242345672345689[[#This Row],[PEMBULATAN]]*O178</f>
        <v>93000</v>
      </c>
    </row>
    <row r="179" spans="1:16" ht="27" customHeight="1" x14ac:dyDescent="0.2">
      <c r="A179" s="100"/>
      <c r="B179" s="73"/>
      <c r="C179" s="85" t="s">
        <v>1349</v>
      </c>
      <c r="D179" s="76" t="s">
        <v>53</v>
      </c>
      <c r="E179" s="13">
        <v>44428</v>
      </c>
      <c r="F179" s="74" t="s">
        <v>1128</v>
      </c>
      <c r="G179" s="13">
        <v>44432</v>
      </c>
      <c r="H179" s="75" t="s">
        <v>1361</v>
      </c>
      <c r="I179" s="15">
        <v>136</v>
      </c>
      <c r="J179" s="15">
        <v>6</v>
      </c>
      <c r="K179" s="15">
        <v>6</v>
      </c>
      <c r="L179" s="15">
        <v>2</v>
      </c>
      <c r="M179" s="80">
        <v>1.224</v>
      </c>
      <c r="N179" s="70">
        <v>2</v>
      </c>
      <c r="O179" s="62">
        <v>3000</v>
      </c>
      <c r="P179" s="63">
        <f>Table22452368910111213141516171819202122242345672345689[[#This Row],[PEMBULATAN]]*O179</f>
        <v>6000</v>
      </c>
    </row>
    <row r="180" spans="1:16" ht="27" customHeight="1" x14ac:dyDescent="0.2">
      <c r="A180" s="100"/>
      <c r="B180" s="73"/>
      <c r="C180" s="85" t="s">
        <v>1350</v>
      </c>
      <c r="D180" s="76" t="s">
        <v>53</v>
      </c>
      <c r="E180" s="13">
        <v>44428</v>
      </c>
      <c r="F180" s="74" t="s">
        <v>1128</v>
      </c>
      <c r="G180" s="13">
        <v>44432</v>
      </c>
      <c r="H180" s="75" t="s">
        <v>1361</v>
      </c>
      <c r="I180" s="15">
        <v>85</v>
      </c>
      <c r="J180" s="15">
        <v>13</v>
      </c>
      <c r="K180" s="15">
        <v>14</v>
      </c>
      <c r="L180" s="15">
        <v>3</v>
      </c>
      <c r="M180" s="80">
        <v>3.8675000000000002</v>
      </c>
      <c r="N180" s="70">
        <v>4</v>
      </c>
      <c r="O180" s="62">
        <v>3000</v>
      </c>
      <c r="P180" s="63">
        <f>Table22452368910111213141516171819202122242345672345689[[#This Row],[PEMBULATAN]]*O180</f>
        <v>12000</v>
      </c>
    </row>
    <row r="181" spans="1:16" ht="27" customHeight="1" x14ac:dyDescent="0.2">
      <c r="A181" s="100"/>
      <c r="B181" s="73"/>
      <c r="C181" s="85" t="s">
        <v>1351</v>
      </c>
      <c r="D181" s="76" t="s">
        <v>53</v>
      </c>
      <c r="E181" s="13">
        <v>44428</v>
      </c>
      <c r="F181" s="74" t="s">
        <v>1128</v>
      </c>
      <c r="G181" s="13">
        <v>44432</v>
      </c>
      <c r="H181" s="75" t="s">
        <v>1361</v>
      </c>
      <c r="I181" s="15">
        <v>80</v>
      </c>
      <c r="J181" s="15">
        <v>40</v>
      </c>
      <c r="K181" s="15">
        <v>35</v>
      </c>
      <c r="L181" s="15">
        <v>17</v>
      </c>
      <c r="M181" s="80">
        <v>28</v>
      </c>
      <c r="N181" s="70">
        <v>28</v>
      </c>
      <c r="O181" s="62">
        <v>3000</v>
      </c>
      <c r="P181" s="63">
        <f>Table22452368910111213141516171819202122242345672345689[[#This Row],[PEMBULATAN]]*O181</f>
        <v>84000</v>
      </c>
    </row>
    <row r="182" spans="1:16" ht="27" customHeight="1" x14ac:dyDescent="0.2">
      <c r="A182" s="100"/>
      <c r="B182" s="73"/>
      <c r="C182" s="85" t="s">
        <v>1352</v>
      </c>
      <c r="D182" s="76" t="s">
        <v>53</v>
      </c>
      <c r="E182" s="13">
        <v>44428</v>
      </c>
      <c r="F182" s="74" t="s">
        <v>1128</v>
      </c>
      <c r="G182" s="13">
        <v>44432</v>
      </c>
      <c r="H182" s="75" t="s">
        <v>1361</v>
      </c>
      <c r="I182" s="15">
        <v>102</v>
      </c>
      <c r="J182" s="15">
        <v>60</v>
      </c>
      <c r="K182" s="15">
        <v>33</v>
      </c>
      <c r="L182" s="15">
        <v>14</v>
      </c>
      <c r="M182" s="80">
        <v>50.49</v>
      </c>
      <c r="N182" s="70">
        <v>50</v>
      </c>
      <c r="O182" s="62">
        <v>3000</v>
      </c>
      <c r="P182" s="63">
        <f>Table22452368910111213141516171819202122242345672345689[[#This Row],[PEMBULATAN]]*O182</f>
        <v>150000</v>
      </c>
    </row>
    <row r="183" spans="1:16" ht="27" customHeight="1" x14ac:dyDescent="0.2">
      <c r="A183" s="100"/>
      <c r="B183" s="73"/>
      <c r="C183" s="85" t="s">
        <v>1353</v>
      </c>
      <c r="D183" s="76" t="s">
        <v>53</v>
      </c>
      <c r="E183" s="13">
        <v>44428</v>
      </c>
      <c r="F183" s="74" t="s">
        <v>1128</v>
      </c>
      <c r="G183" s="13">
        <v>44432</v>
      </c>
      <c r="H183" s="75" t="s">
        <v>1361</v>
      </c>
      <c r="I183" s="15">
        <v>58</v>
      </c>
      <c r="J183" s="15">
        <v>27</v>
      </c>
      <c r="K183" s="15">
        <v>27</v>
      </c>
      <c r="L183" s="15">
        <v>4</v>
      </c>
      <c r="M183" s="80">
        <v>10.570499999999999</v>
      </c>
      <c r="N183" s="70">
        <v>11</v>
      </c>
      <c r="O183" s="62">
        <v>3000</v>
      </c>
      <c r="P183" s="63">
        <f>Table22452368910111213141516171819202122242345672345689[[#This Row],[PEMBULATAN]]*O183</f>
        <v>33000</v>
      </c>
    </row>
    <row r="184" spans="1:16" ht="27" customHeight="1" x14ac:dyDescent="0.2">
      <c r="A184" s="100"/>
      <c r="B184" s="73"/>
      <c r="C184" s="85" t="s">
        <v>1354</v>
      </c>
      <c r="D184" s="76" t="s">
        <v>53</v>
      </c>
      <c r="E184" s="13">
        <v>44428</v>
      </c>
      <c r="F184" s="74" t="s">
        <v>1128</v>
      </c>
      <c r="G184" s="13">
        <v>44432</v>
      </c>
      <c r="H184" s="75" t="s">
        <v>1361</v>
      </c>
      <c r="I184" s="15">
        <v>120</v>
      </c>
      <c r="J184" s="15">
        <v>61</v>
      </c>
      <c r="K184" s="15">
        <v>6</v>
      </c>
      <c r="L184" s="15">
        <v>2</v>
      </c>
      <c r="M184" s="80">
        <v>10.98</v>
      </c>
      <c r="N184" s="70">
        <v>11</v>
      </c>
      <c r="O184" s="62">
        <v>3000</v>
      </c>
      <c r="P184" s="63">
        <f>Table22452368910111213141516171819202122242345672345689[[#This Row],[PEMBULATAN]]*O184</f>
        <v>33000</v>
      </c>
    </row>
    <row r="185" spans="1:16" ht="27" customHeight="1" x14ac:dyDescent="0.2">
      <c r="A185" s="100"/>
      <c r="B185" s="73"/>
      <c r="C185" s="85" t="s">
        <v>1355</v>
      </c>
      <c r="D185" s="76" t="s">
        <v>53</v>
      </c>
      <c r="E185" s="13">
        <v>44428</v>
      </c>
      <c r="F185" s="74" t="s">
        <v>1128</v>
      </c>
      <c r="G185" s="13">
        <v>44432</v>
      </c>
      <c r="H185" s="75" t="s">
        <v>1361</v>
      </c>
      <c r="I185" s="15">
        <v>42</v>
      </c>
      <c r="J185" s="15">
        <v>45</v>
      </c>
      <c r="K185" s="15">
        <v>35</v>
      </c>
      <c r="L185" s="15">
        <v>17</v>
      </c>
      <c r="M185" s="80">
        <v>16.537500000000001</v>
      </c>
      <c r="N185" s="70">
        <v>17</v>
      </c>
      <c r="O185" s="62">
        <v>3000</v>
      </c>
      <c r="P185" s="63">
        <f>Table22452368910111213141516171819202122242345672345689[[#This Row],[PEMBULATAN]]*O185</f>
        <v>51000</v>
      </c>
    </row>
    <row r="186" spans="1:16" ht="27" customHeight="1" x14ac:dyDescent="0.2">
      <c r="A186" s="100"/>
      <c r="B186" s="73"/>
      <c r="C186" s="85" t="s">
        <v>1356</v>
      </c>
      <c r="D186" s="76" t="s">
        <v>53</v>
      </c>
      <c r="E186" s="13">
        <v>44428</v>
      </c>
      <c r="F186" s="74" t="s">
        <v>1128</v>
      </c>
      <c r="G186" s="13">
        <v>44432</v>
      </c>
      <c r="H186" s="75" t="s">
        <v>1361</v>
      </c>
      <c r="I186" s="15">
        <v>100</v>
      </c>
      <c r="J186" s="15">
        <v>24</v>
      </c>
      <c r="K186" s="15">
        <v>22</v>
      </c>
      <c r="L186" s="15">
        <v>7</v>
      </c>
      <c r="M186" s="80">
        <v>13.2</v>
      </c>
      <c r="N186" s="70">
        <v>13</v>
      </c>
      <c r="O186" s="62">
        <v>3000</v>
      </c>
      <c r="P186" s="63">
        <f>Table22452368910111213141516171819202122242345672345689[[#This Row],[PEMBULATAN]]*O186</f>
        <v>39000</v>
      </c>
    </row>
    <row r="187" spans="1:16" ht="27" customHeight="1" x14ac:dyDescent="0.2">
      <c r="A187" s="100"/>
      <c r="B187" s="73"/>
      <c r="C187" s="85" t="s">
        <v>1357</v>
      </c>
      <c r="D187" s="76" t="s">
        <v>53</v>
      </c>
      <c r="E187" s="13">
        <v>44428</v>
      </c>
      <c r="F187" s="74" t="s">
        <v>1128</v>
      </c>
      <c r="G187" s="13">
        <v>44432</v>
      </c>
      <c r="H187" s="75" t="s">
        <v>1361</v>
      </c>
      <c r="I187" s="15">
        <v>50</v>
      </c>
      <c r="J187" s="15">
        <v>35</v>
      </c>
      <c r="K187" s="15">
        <v>40</v>
      </c>
      <c r="L187" s="15">
        <v>14</v>
      </c>
      <c r="M187" s="80">
        <v>17.5</v>
      </c>
      <c r="N187" s="70">
        <v>18</v>
      </c>
      <c r="O187" s="62">
        <v>3000</v>
      </c>
      <c r="P187" s="63">
        <f>Table22452368910111213141516171819202122242345672345689[[#This Row],[PEMBULATAN]]*O187</f>
        <v>54000</v>
      </c>
    </row>
    <row r="188" spans="1:16" ht="27" customHeight="1" x14ac:dyDescent="0.2">
      <c r="A188" s="100"/>
      <c r="B188" s="73"/>
      <c r="C188" s="85" t="s">
        <v>1358</v>
      </c>
      <c r="D188" s="76" t="s">
        <v>53</v>
      </c>
      <c r="E188" s="13">
        <v>44428</v>
      </c>
      <c r="F188" s="74" t="s">
        <v>1128</v>
      </c>
      <c r="G188" s="13">
        <v>44432</v>
      </c>
      <c r="H188" s="75" t="s">
        <v>1361</v>
      </c>
      <c r="I188" s="15">
        <v>60</v>
      </c>
      <c r="J188" s="15">
        <v>30</v>
      </c>
      <c r="K188" s="15">
        <v>15</v>
      </c>
      <c r="L188" s="15">
        <v>9</v>
      </c>
      <c r="M188" s="80">
        <v>6.75</v>
      </c>
      <c r="N188" s="70">
        <v>9</v>
      </c>
      <c r="O188" s="62">
        <v>3000</v>
      </c>
      <c r="P188" s="63">
        <f>Table22452368910111213141516171819202122242345672345689[[#This Row],[PEMBULATAN]]*O188</f>
        <v>27000</v>
      </c>
    </row>
    <row r="189" spans="1:16" ht="27" customHeight="1" x14ac:dyDescent="0.2">
      <c r="A189" s="100"/>
      <c r="B189" s="73"/>
      <c r="C189" s="85" t="s">
        <v>1359</v>
      </c>
      <c r="D189" s="76" t="s">
        <v>53</v>
      </c>
      <c r="E189" s="13">
        <v>44428</v>
      </c>
      <c r="F189" s="74" t="s">
        <v>1128</v>
      </c>
      <c r="G189" s="13">
        <v>44432</v>
      </c>
      <c r="H189" s="75" t="s">
        <v>1361</v>
      </c>
      <c r="I189" s="15">
        <v>50</v>
      </c>
      <c r="J189" s="15">
        <v>55</v>
      </c>
      <c r="K189" s="15">
        <v>37</v>
      </c>
      <c r="L189" s="15">
        <v>9</v>
      </c>
      <c r="M189" s="80">
        <v>25.4375</v>
      </c>
      <c r="N189" s="70">
        <v>25</v>
      </c>
      <c r="O189" s="62">
        <v>3000</v>
      </c>
      <c r="P189" s="63">
        <f>Table22452368910111213141516171819202122242345672345689[[#This Row],[PEMBULATAN]]*O189</f>
        <v>75000</v>
      </c>
    </row>
    <row r="190" spans="1:16" ht="27" customHeight="1" x14ac:dyDescent="0.2">
      <c r="A190" s="100"/>
      <c r="B190" s="73"/>
      <c r="C190" s="85" t="s">
        <v>1360</v>
      </c>
      <c r="D190" s="76" t="s">
        <v>53</v>
      </c>
      <c r="E190" s="13">
        <v>44428</v>
      </c>
      <c r="F190" s="74" t="s">
        <v>1128</v>
      </c>
      <c r="G190" s="13">
        <v>44432</v>
      </c>
      <c r="H190" s="75" t="s">
        <v>1361</v>
      </c>
      <c r="I190" s="15">
        <v>48</v>
      </c>
      <c r="J190" s="15">
        <v>36</v>
      </c>
      <c r="K190" s="15">
        <v>40</v>
      </c>
      <c r="L190" s="15">
        <v>3</v>
      </c>
      <c r="M190" s="80">
        <v>17.28</v>
      </c>
      <c r="N190" s="70">
        <v>17</v>
      </c>
      <c r="O190" s="62">
        <v>3000</v>
      </c>
      <c r="P190" s="63">
        <f>Table22452368910111213141516171819202122242345672345689[[#This Row],[PEMBULATAN]]*O190</f>
        <v>51000</v>
      </c>
    </row>
    <row r="191" spans="1:16" ht="22.5" customHeight="1" x14ac:dyDescent="0.2">
      <c r="A191" s="128" t="s">
        <v>33</v>
      </c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30"/>
      <c r="M191" s="77">
        <f>SUBTOTAL(109,Table22452368910111213141516171819202122242345672345689[KG VOLUME])</f>
        <v>5114.5825000000032</v>
      </c>
      <c r="N191" s="66">
        <f>SUM(N3:N190)</f>
        <v>5194</v>
      </c>
      <c r="O191" s="131">
        <f>SUM(P3:P190)</f>
        <v>15582000</v>
      </c>
      <c r="P191" s="132"/>
    </row>
    <row r="192" spans="1:16" ht="22.5" customHeight="1" x14ac:dyDescent="0.2">
      <c r="A192" s="81"/>
      <c r="B192" s="54" t="s">
        <v>45</v>
      </c>
      <c r="C192" s="53"/>
      <c r="D192" s="55" t="s">
        <v>46</v>
      </c>
      <c r="E192" s="81"/>
      <c r="F192" s="81"/>
      <c r="G192" s="81"/>
      <c r="H192" s="81"/>
      <c r="I192" s="81"/>
      <c r="J192" s="81"/>
      <c r="K192" s="81"/>
      <c r="L192" s="81"/>
      <c r="M192" s="82"/>
      <c r="N192" s="84" t="s">
        <v>52</v>
      </c>
      <c r="O192" s="83"/>
      <c r="P192" s="83">
        <f>O191*10%</f>
        <v>1558200</v>
      </c>
    </row>
    <row r="193" spans="1:16" ht="22.5" customHeight="1" thickBot="1" x14ac:dyDescent="0.25">
      <c r="A193" s="81"/>
      <c r="B193" s="54"/>
      <c r="C193" s="53"/>
      <c r="D193" s="55"/>
      <c r="E193" s="81"/>
      <c r="F193" s="81"/>
      <c r="G193" s="81"/>
      <c r="H193" s="81"/>
      <c r="I193" s="81"/>
      <c r="J193" s="81"/>
      <c r="K193" s="81"/>
      <c r="L193" s="81"/>
      <c r="M193" s="82"/>
      <c r="N193" s="106" t="s">
        <v>1364</v>
      </c>
      <c r="O193" s="105"/>
      <c r="P193" s="105">
        <f>O191-P192</f>
        <v>14023800</v>
      </c>
    </row>
    <row r="194" spans="1:16" x14ac:dyDescent="0.2">
      <c r="A194" s="11"/>
      <c r="H194" s="61"/>
      <c r="N194" s="60" t="s">
        <v>34</v>
      </c>
      <c r="P194" s="67">
        <f>P193*1%</f>
        <v>140238</v>
      </c>
    </row>
    <row r="195" spans="1:16" ht="15.75" thickBot="1" x14ac:dyDescent="0.25">
      <c r="A195" s="11"/>
      <c r="H195" s="61"/>
      <c r="N195" s="60" t="s">
        <v>1363</v>
      </c>
      <c r="P195" s="69">
        <f>P193*2%</f>
        <v>280476</v>
      </c>
    </row>
    <row r="196" spans="1:16" x14ac:dyDescent="0.2">
      <c r="A196" s="11"/>
      <c r="H196" s="61"/>
      <c r="N196" s="64" t="s">
        <v>35</v>
      </c>
      <c r="O196" s="65"/>
      <c r="P196" s="68">
        <f>P193+P194-P195</f>
        <v>13883562</v>
      </c>
    </row>
    <row r="197" spans="1:16" x14ac:dyDescent="0.2">
      <c r="B197" s="54"/>
      <c r="C197" s="53"/>
      <c r="D197" s="55"/>
    </row>
    <row r="199" spans="1:16" x14ac:dyDescent="0.2">
      <c r="A199" s="11"/>
      <c r="H199" s="61"/>
      <c r="P199" s="69"/>
    </row>
    <row r="200" spans="1:16" x14ac:dyDescent="0.2">
      <c r="A200" s="11"/>
      <c r="H200" s="61"/>
      <c r="O200" s="56"/>
      <c r="P200" s="69"/>
    </row>
    <row r="201" spans="1:16" s="3" customFormat="1" x14ac:dyDescent="0.25">
      <c r="A201" s="11"/>
      <c r="B201" s="2"/>
      <c r="C201" s="2"/>
      <c r="E201" s="12"/>
      <c r="H201" s="61"/>
      <c r="N201" s="14"/>
      <c r="O201" s="14"/>
      <c r="P201" s="14"/>
    </row>
    <row r="202" spans="1:16" s="3" customFormat="1" x14ac:dyDescent="0.25">
      <c r="A202" s="11"/>
      <c r="B202" s="2"/>
      <c r="C202" s="2"/>
      <c r="E202" s="12"/>
      <c r="H202" s="61"/>
      <c r="N202" s="14"/>
      <c r="O202" s="14"/>
      <c r="P202" s="14"/>
    </row>
    <row r="203" spans="1:16" s="3" customFormat="1" x14ac:dyDescent="0.25">
      <c r="A203" s="11"/>
      <c r="B203" s="2"/>
      <c r="C203" s="2"/>
      <c r="E203" s="12"/>
      <c r="H203" s="61"/>
      <c r="N203" s="14"/>
      <c r="O203" s="14"/>
      <c r="P203" s="14"/>
    </row>
    <row r="204" spans="1:16" s="3" customFormat="1" x14ac:dyDescent="0.25">
      <c r="A204" s="11"/>
      <c r="B204" s="2"/>
      <c r="C204" s="2"/>
      <c r="E204" s="12"/>
      <c r="H204" s="61"/>
      <c r="N204" s="14"/>
      <c r="O204" s="14"/>
      <c r="P204" s="14"/>
    </row>
    <row r="205" spans="1:16" s="3" customFormat="1" x14ac:dyDescent="0.25">
      <c r="A205" s="11"/>
      <c r="B205" s="2"/>
      <c r="C205" s="2"/>
      <c r="E205" s="12"/>
      <c r="H205" s="61"/>
      <c r="N205" s="14"/>
      <c r="O205" s="14"/>
      <c r="P205" s="14"/>
    </row>
    <row r="206" spans="1:16" s="3" customFormat="1" x14ac:dyDescent="0.25">
      <c r="A206" s="11"/>
      <c r="B206" s="2"/>
      <c r="C206" s="2"/>
      <c r="E206" s="12"/>
      <c r="H206" s="61"/>
      <c r="N206" s="14"/>
      <c r="O206" s="14"/>
      <c r="P206" s="14"/>
    </row>
    <row r="207" spans="1:16" s="3" customFormat="1" x14ac:dyDescent="0.25">
      <c r="A207" s="11"/>
      <c r="B207" s="2"/>
      <c r="C207" s="2"/>
      <c r="E207" s="12"/>
      <c r="H207" s="61"/>
      <c r="N207" s="14"/>
      <c r="O207" s="14"/>
      <c r="P207" s="14"/>
    </row>
    <row r="208" spans="1:16" s="3" customFormat="1" x14ac:dyDescent="0.25">
      <c r="A208" s="11"/>
      <c r="B208" s="2"/>
      <c r="C208" s="2"/>
      <c r="E208" s="12"/>
      <c r="H208" s="61"/>
      <c r="N208" s="14"/>
      <c r="O208" s="14"/>
      <c r="P208" s="14"/>
    </row>
    <row r="209" spans="1:16" s="3" customFormat="1" x14ac:dyDescent="0.25">
      <c r="A209" s="11"/>
      <c r="B209" s="2"/>
      <c r="C209" s="2"/>
      <c r="E209" s="12"/>
      <c r="H209" s="61"/>
      <c r="N209" s="14"/>
      <c r="O209" s="14"/>
      <c r="P209" s="14"/>
    </row>
    <row r="210" spans="1:16" s="3" customFormat="1" x14ac:dyDescent="0.25">
      <c r="A210" s="11"/>
      <c r="B210" s="2"/>
      <c r="C210" s="2"/>
      <c r="E210" s="12"/>
      <c r="H210" s="61"/>
      <c r="N210" s="14"/>
      <c r="O210" s="14"/>
      <c r="P210" s="14"/>
    </row>
    <row r="211" spans="1:16" s="3" customFormat="1" x14ac:dyDescent="0.25">
      <c r="A211" s="11"/>
      <c r="B211" s="2"/>
      <c r="C211" s="2"/>
      <c r="E211" s="12"/>
      <c r="H211" s="61"/>
      <c r="N211" s="14"/>
      <c r="O211" s="14"/>
      <c r="P211" s="14"/>
    </row>
    <row r="212" spans="1:16" s="3" customFormat="1" x14ac:dyDescent="0.25">
      <c r="A212" s="11"/>
      <c r="B212" s="2"/>
      <c r="C212" s="2"/>
      <c r="E212" s="12"/>
      <c r="H212" s="61"/>
      <c r="N212" s="14"/>
      <c r="O212" s="14"/>
      <c r="P212" s="14"/>
    </row>
  </sheetData>
  <mergeCells count="3">
    <mergeCell ref="A3:A4"/>
    <mergeCell ref="A191:L191"/>
    <mergeCell ref="O191:P191"/>
  </mergeCells>
  <conditionalFormatting sqref="B3">
    <cfRule type="duplicateValues" dxfId="219" priority="1"/>
  </conditionalFormatting>
  <conditionalFormatting sqref="B4:B190">
    <cfRule type="duplicateValues" dxfId="218" priority="6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016_Sicepat_BANJARMASIN</vt:lpstr>
      <vt:lpstr>BKI032210032359</vt:lpstr>
      <vt:lpstr>BKI032210032375</vt:lpstr>
      <vt:lpstr>BKI032210032367</vt:lpstr>
      <vt:lpstr>BKI032210030858</vt:lpstr>
      <vt:lpstr>BKI032210032409</vt:lpstr>
      <vt:lpstr>BKI032210032425</vt:lpstr>
      <vt:lpstr>BKI032210032474</vt:lpstr>
      <vt:lpstr>BKI032210032490</vt:lpstr>
      <vt:lpstr>BKI032210032763</vt:lpstr>
      <vt:lpstr>BKI032210032771</vt:lpstr>
      <vt:lpstr>BKI032210032805</vt:lpstr>
      <vt:lpstr>BKI032210032789</vt:lpstr>
      <vt:lpstr>BKI032210032797</vt:lpstr>
      <vt:lpstr>BKI032210032813</vt:lpstr>
      <vt:lpstr>BKI032210032821</vt:lpstr>
      <vt:lpstr>BKI032210032839</vt:lpstr>
      <vt:lpstr>BKI032210032847</vt:lpstr>
      <vt:lpstr>BKI032210032854</vt:lpstr>
      <vt:lpstr>BKI032210032870</vt:lpstr>
      <vt:lpstr>BKI032210032862</vt:lpstr>
      <vt:lpstr>'016_Sicepat_BANJARMASIN'!Print_Titles</vt:lpstr>
      <vt:lpstr>BKI032210030858!Print_Titles</vt:lpstr>
      <vt:lpstr>BKI032210032359!Print_Titles</vt:lpstr>
      <vt:lpstr>BKI032210032367!Print_Titles</vt:lpstr>
      <vt:lpstr>BKI032210032375!Print_Titles</vt:lpstr>
      <vt:lpstr>BKI032210032409!Print_Titles</vt:lpstr>
      <vt:lpstr>BKI032210032425!Print_Titles</vt:lpstr>
      <vt:lpstr>BKI032210032474!Print_Titles</vt:lpstr>
      <vt:lpstr>BKI032210032490!Print_Titles</vt:lpstr>
      <vt:lpstr>BKI032210032763!Print_Titles</vt:lpstr>
      <vt:lpstr>BKI032210032771!Print_Titles</vt:lpstr>
      <vt:lpstr>BKI032210032789!Print_Titles</vt:lpstr>
      <vt:lpstr>BKI032210032797!Print_Titles</vt:lpstr>
      <vt:lpstr>BKI032210032805!Print_Titles</vt:lpstr>
      <vt:lpstr>BKI032210032813!Print_Titles</vt:lpstr>
      <vt:lpstr>BKI032210032821!Print_Titles</vt:lpstr>
      <vt:lpstr>BKI032210032839!Print_Titles</vt:lpstr>
      <vt:lpstr>BKI032210032847!Print_Titles</vt:lpstr>
      <vt:lpstr>BKI032210032854!Print_Titles</vt:lpstr>
      <vt:lpstr>BKI032210032862!Print_Titles</vt:lpstr>
      <vt:lpstr>BKI032210032870!Print_Titles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2021-10-06T03:35:35Z</cp:lastPrinted>
  <dcterms:created xsi:type="dcterms:W3CDTF">2021-07-02T11:08:00Z</dcterms:created>
  <dcterms:modified xsi:type="dcterms:W3CDTF">2021-10-06T04:46:17Z</dcterms:modified>
</cp:coreProperties>
</file>